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comments9.xml" ContentType="application/vnd.openxmlformats-officedocument.spreadsheetml.comments+xml"/>
  <Override PartName="/xl/comments8.xml" ContentType="application/vnd.openxmlformats-officedocument.spreadsheetml.comments+xml"/>
  <Override PartName="/xl/drawings/vmlDrawing13.vml" ContentType="application/vnd.openxmlformats-officedocument.vmlDrawing"/>
  <Override PartName="/xl/drawings/vmlDrawing8.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vmlDrawing6.vml" ContentType="application/vnd.openxmlformats-officedocument.vmlDrawing"/>
  <Override PartName="/xl/drawings/vmlDrawing11.vml" ContentType="application/vnd.openxmlformats-officedocument.vmlDrawing"/>
  <Override PartName="/xl/drawings/vmlDrawing7.vml" ContentType="application/vnd.openxmlformats-officedocument.vmlDrawing"/>
  <Override PartName="/xl/drawings/vmlDrawing12.vml" ContentType="application/vnd.openxmlformats-officedocument.vmlDrawing"/>
  <Override PartName="/xl/drawings/vmlDrawing9.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comments7.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3.xml" ContentType="application/vnd.openxmlformats-officedocument.spreadsheetml.comments+xml"/>
  <Override PartName="/xl/comments12.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ctrlProps/ctrlProps2.xml" ContentType="application/vnd.ms-excel.controlproperties+xml"/>
  <Override PartName="/xl/ctrlProps/ctrlProps3.xml" ContentType="application/vnd.ms-excel.controlproperties+xml"/>
  <Override PartName="/xl/comments11.xml" ContentType="application/vnd.openxmlformats-officedocument.spreadsheetml.comments+xml"/>
  <Override PartName="/xl/comments10.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 Sheet" sheetId="1" state="visible" r:id="rId2"/>
    <sheet name="Instructions" sheetId="2" state="visible" r:id="rId3"/>
    <sheet name="A. Completeness" sheetId="3" state="visible" r:id="rId4"/>
    <sheet name="B. Enrollment &amp; Disenrollment" sheetId="4" state="visible" r:id="rId5"/>
    <sheet name="C. Beneficiary Notification" sheetId="5" state="visible" r:id="rId6"/>
    <sheet name="D. Payment" sheetId="6" state="visible" r:id="rId7"/>
    <sheet name="E. Providers &amp; Network" sheetId="7" state="visible" r:id="rId8"/>
    <sheet name="F. Coverage" sheetId="8" state="visible" r:id="rId9"/>
    <sheet name="G. Quality &amp; UM" sheetId="9" state="visible" r:id="rId10"/>
    <sheet name="H. Grievance and Appeals" sheetId="10" state="visible" r:id="rId11"/>
    <sheet name="I. Program Integrity" sheetId="11" state="visible" r:id="rId12"/>
    <sheet name="J. General Terms and Conditions" sheetId="12" state="visible" r:id="rId13"/>
    <sheet name="K. Health Information Systems" sheetId="13" state="visible" r:id="rId14"/>
    <sheet name="L. Attestation" sheetId="14" state="visible" r:id="rId15"/>
    <sheet name="Summary" sheetId="15" state="visible" r:id="rId16"/>
    <sheet name="Status Check" sheetId="16" state="visible" r:id="rId17"/>
    <sheet name="Appendix. Glossary" sheetId="17" state="visible" r:id="rId18"/>
  </sheets>
  <externalReferences>
    <externalReference r:id="rId19"/>
  </externalReferences>
  <definedNames>
    <definedName function="false" hidden="false" localSheetId="2" name="_xlnm.Print_Area" vbProcedure="false">'A. Completeness'!$A$1:$H$50</definedName>
    <definedName function="false" hidden="false" localSheetId="16" name="_xlnm.Print_Area" vbProcedure="false">'Appendix. Glossary'!$A$1:$G$124</definedName>
    <definedName function="false" hidden="false" localSheetId="3" name="_xlnm.Print_Area" vbProcedure="false">'B. Enrollment &amp; Disenrollment'!$A$1:$H$29</definedName>
    <definedName function="false" hidden="false" localSheetId="4" name="_xlnm.Print_Area" vbProcedure="false">'C. Beneficiary Notification'!$A$1:$H$123</definedName>
    <definedName function="false" hidden="false" localSheetId="0" name="_xlnm.Print_Area" vbProcedure="false">'Cover Sheet'!$A$1:$D$37</definedName>
    <definedName function="false" hidden="false" localSheetId="5" name="_xlnm.Print_Area" vbProcedure="false">'D. Payment'!$A$1:$H$56</definedName>
    <definedName function="false" hidden="false" localSheetId="6" name="_xlnm.Print_Area" vbProcedure="false">'E. Providers &amp; Network'!$A$1:$H$86</definedName>
    <definedName function="false" hidden="false" localSheetId="7" name="_xlnm.Print_Area" vbProcedure="false">'F. Coverage'!$A$1:$H$87</definedName>
    <definedName function="false" hidden="false" localSheetId="7" name="_xlnm.Print_Titles" vbProcedure="false">'F. Coverage'!$3:$6</definedName>
    <definedName function="false" hidden="false" localSheetId="8" name="_xlnm.Print_Area" vbProcedure="false">'G. Quality &amp; UM'!$A$1:$H$64</definedName>
    <definedName function="false" hidden="false" localSheetId="9" name="_xlnm.Print_Area" vbProcedure="false">'H. Grievance and Appeals'!$A$1:$H$62</definedName>
    <definedName function="false" hidden="false" localSheetId="10" name="_xlnm.Print_Area" vbProcedure="false">'I. Program Integrity'!$A$1:$H$37</definedName>
    <definedName function="false" hidden="false" localSheetId="11" name="_xlnm.Print_Area" vbProcedure="false">'J. General Terms and Conditions'!$A$1:$H$79</definedName>
    <definedName function="false" hidden="false" localSheetId="12" name="_xlnm.Print_Area" vbProcedure="false">'K. Health Information Systems'!$A$1:$H$15</definedName>
    <definedName function="false" hidden="false" localSheetId="13" name="_xlnm.Print_Area" vbProcedure="false">'L. Attestation'!$A$1:$H$782</definedName>
    <definedName function="false" hidden="false" localSheetId="13" name="_xlnm.Print_Titles" vbProcedure="false">'L. Attestation'!$7:$7</definedName>
    <definedName function="false" hidden="false" name="ALise" vbProcedure="false">'L. Attestation'!$T$2:$T$3</definedName>
    <definedName function="false" hidden="false" name="AList" vbProcedure="false">'A. Completeness'!$T$2:$T$3</definedName>
    <definedName function="false" hidden="false" name="BList" vbProcedure="false">'A. Completeness'!$U$2:$U$3</definedName>
    <definedName function="false" hidden="false" name="MUNN" vbProcedure="false">'[1]A. Completeness'!$J$1:$J$4</definedName>
    <definedName function="false" hidden="false" name="NAoptions" vbProcedure="false">#REF!</definedName>
    <definedName function="false" hidden="false" localSheetId="7" name="AList" vbProcedure="false">'A. Completeness'!$T$2:$T$3</definedName>
    <definedName function="false" hidden="false" localSheetId="7" name="BList" vbProcedure="false">'A. Completeness'!$U$2:$U$3</definedName>
    <definedName function="false" hidden="false" localSheetId="7" name="Ilist" vbProcedure="false">'f. coverage'!#ref!</definedName>
    <definedName function="false" hidden="false" localSheetId="7" name="NAoptions" vbProcedure="false">'F. Coverage'!$U$2:$U$3</definedName>
    <definedName function="false" hidden="false" localSheetId="7" name="Rlist" vbProcedure="false">'f. coverage'!#ref!</definedName>
    <definedName function="false" hidden="false" localSheetId="13" name="BList" vbProcedure="false">'L. Attestation'!$U$2:$U$3</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13.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7"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7" authorId="0">
      <text>
        <r>
          <rPr>
            <sz val="11"/>
            <color rgb="FF000000"/>
            <rFont val="Calibri"/>
            <family val="2"/>
            <charset val="1"/>
          </rPr>
          <t xml:space="preserve">Tips are numbered and appear in footnotes following this table.</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 ref="AK6" authorId="0">
      <text>
        <r>
          <rPr>
            <sz val="11"/>
            <color rgb="FF000000"/>
            <rFont val="Calibri"/>
            <family val="2"/>
            <charset val="1"/>
          </rPr>
          <t xml:space="preserve">For tabs A, L, and M, state status is hard coded as "N/A" in the status check tab.
</t>
        </r>
      </text>
    </comment>
    <comment ref="AS6" authorId="0">
      <text>
        <r>
          <rPr>
            <sz val="11"/>
            <color rgb="FF000000"/>
            <rFont val="Calibri"/>
            <family val="2"/>
            <charset val="1"/>
          </rPr>
          <t xml:space="preserve">Tabs A, L, and M have a different formula than the other tabs to ensure that CMS status updates appropriately.</t>
        </r>
      </text>
    </comment>
    <comment ref="AT6" authorId="0">
      <text>
        <r>
          <rPr>
            <sz val="11"/>
            <color rgb="FF000000"/>
            <rFont val="Calibri"/>
            <family val="2"/>
            <charset val="1"/>
          </rPr>
          <t xml:space="preserve">Tabs A, L, and M have a different formula than the other tabs to ensure that CMS status updates appropriately.</t>
        </r>
      </text>
    </comment>
  </commentList>
</comments>
</file>

<file path=xl/comments4.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comments9.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These requirements reflect those in the State Guide to CMS Criteria for Medicaid Managed Care Contract Review and Approval.  Numbers in this checklist directly correspond to either the MMC or CHIP guide and may not appear in numerical order. N/A appears when the requirement does not appear in the current version of the state guides as of April 2022.
</t>
        </r>
      </text>
    </comment>
    <comment ref="E6" authorId="0">
      <text>
        <r>
          <rPr>
            <sz val="11"/>
            <color rgb="FF000000"/>
            <rFont val="Calibri"/>
            <family val="2"/>
            <charset val="1"/>
          </rPr>
          <t xml:space="preserve">Tips are numbered and appear in footnotes following this table.</t>
        </r>
      </text>
    </comment>
  </commentList>
</comments>
</file>

<file path=xl/sharedStrings.xml><?xml version="1.0" encoding="utf-8"?>
<sst xmlns="http://schemas.openxmlformats.org/spreadsheetml/2006/main" count="12927" uniqueCount="4678">
  <si>
    <t xml:space="preserve">MANAGED CARE CONTRACT REVIEW TOOL</t>
  </si>
  <si>
    <t xml:space="preserve">Cover Sheet</t>
  </si>
  <si>
    <t xml:space="preserve"> </t>
  </si>
  <si>
    <t xml:space="preserve">For status tabs</t>
  </si>
  <si>
    <r>
      <rPr>
        <b val="true"/>
        <sz val="14"/>
        <rFont val="Georgia"/>
        <family val="1"/>
        <charset val="1"/>
      </rPr>
      <t xml:space="preserve">Instructions: </t>
    </r>
    <r>
      <rPr>
        <u val="single"/>
        <sz val="14"/>
        <rFont val="Georgia"/>
        <family val="1"/>
        <charset val="1"/>
      </rPr>
      <t xml:space="preserve">Review and populate all fields in this tab.</t>
    </r>
    <r>
      <rPr>
        <sz val="14"/>
        <rFont val="Georgia"/>
        <family val="1"/>
        <charset val="1"/>
      </rPr>
      <t xml:space="preserve"> Column B includes a description of each field and indicates if the field is required and the type of data entry (drop-down or free-text). Column C is an area for any analyst notes; however, these notes are not a substitute for completing column D.  The cells in column D are a combination of drop-down fields and free-text fields and must be completed in full before proceeding for the remainder of the tool to function correctly. The Glossary in the Appendix contains additional definitions for reference.</t>
    </r>
    <r>
      <rPr>
        <b val="true"/>
        <sz val="14"/>
        <rFont val="Georgia"/>
        <family val="1"/>
        <charset val="1"/>
      </rPr>
      <t xml:space="preserve"> </t>
    </r>
  </si>
  <si>
    <t xml:space="preserve">Values for Form Fields - Do not modify</t>
  </si>
  <si>
    <t xml:space="preserve">One or more required inputs missing (Rows 7-11, 13-37)</t>
  </si>
  <si>
    <t xml:space="preserve">Not started</t>
  </si>
  <si>
    <t xml:space="preserve">Contract is risk-bearing and one or more state fields incomplete</t>
  </si>
  <si>
    <t xml:space="preserve">Contract is NOT risk-bearing and one or more state fields incomplete</t>
  </si>
  <si>
    <t xml:space="preserve">One or more CMS fields incomplete</t>
  </si>
  <si>
    <t xml:space="preserve">Base contract</t>
  </si>
  <si>
    <t xml:space="preserve">state</t>
  </si>
  <si>
    <t xml:space="preserve">1915(a)(1)(A) voluntary</t>
  </si>
  <si>
    <t xml:space="preserve">Draft</t>
  </si>
  <si>
    <t xml:space="preserve">MCO</t>
  </si>
  <si>
    <t xml:space="preserve">Approved</t>
  </si>
  <si>
    <t xml:space="preserve">Risk</t>
  </si>
  <si>
    <t xml:space="preserve">Contract amendment</t>
  </si>
  <si>
    <t xml:space="preserve"> Alabama</t>
  </si>
  <si>
    <t xml:space="preserve">State Plan Amendment (Title XIX)</t>
  </si>
  <si>
    <t xml:space="preserve">Executed</t>
  </si>
  <si>
    <t xml:space="preserve">Non-risk</t>
  </si>
  <si>
    <t xml:space="preserve">About this Submission</t>
  </si>
  <si>
    <t xml:space="preserve">Description</t>
  </si>
  <si>
    <t xml:space="preserve">Responses</t>
  </si>
  <si>
    <t xml:space="preserve">Analyst Notes</t>
  </si>
  <si>
    <t xml:space="preserve">Yes</t>
  </si>
  <si>
    <t xml:space="preserve"> Alaska</t>
  </si>
  <si>
    <t xml:space="preserve">1115 waiver</t>
  </si>
  <si>
    <t xml:space="preserve">HIO</t>
  </si>
  <si>
    <t xml:space="preserve">Revisions needed</t>
  </si>
  <si>
    <t xml:space="preserve">Are required fields populated (1=Yes, 0=No)</t>
  </si>
  <si>
    <t xml:space="preserve">State</t>
  </si>
  <si>
    <t xml:space="preserve">Name of State</t>
  </si>
  <si>
    <t xml:space="preserve">No</t>
  </si>
  <si>
    <t xml:space="preserve"> Arizona</t>
  </si>
  <si>
    <t xml:space="preserve">1915(b) waiver</t>
  </si>
  <si>
    <t xml:space="preserve">PIHP</t>
  </si>
  <si>
    <t xml:space="preserve">Name of State Personnel Submitting Checklist</t>
  </si>
  <si>
    <t xml:space="preserve">Name(s) of State Personnel Completing the Checklist
</t>
  </si>
  <si>
    <t xml:space="preserve"> Arkansas</t>
  </si>
  <si>
    <t xml:space="preserve">Other</t>
  </si>
  <si>
    <t xml:space="preserve">PAHP</t>
  </si>
  <si>
    <t xml:space="preserve">Does the contract cover Medicaid, CHIP, or both?</t>
  </si>
  <si>
    <t xml:space="preserve">Please select "Medicaid" if the managed care contract covers only Medicaid enrollees, including Medicaid expansion CHIP (Title XIX) enrollees. Please select "CHIP" if the contract covers only separate CHIP enrollees (Title XXI). Select "Both" if the contract covers both Medicaid and separate CHIP enrollees. </t>
  </si>
  <si>
    <t xml:space="preserve"> California</t>
  </si>
  <si>
    <t xml:space="preserve">State Plan Amendment (Title XXI)</t>
  </si>
  <si>
    <t xml:space="preserve">NEMT PAHP</t>
  </si>
  <si>
    <t xml:space="preserve">Contractor </t>
  </si>
  <si>
    <t xml:space="preserve">The name of the contracted health plan(s)</t>
  </si>
  <si>
    <t xml:space="preserve"> Colorado</t>
  </si>
  <si>
    <t xml:space="preserve">PCCME</t>
  </si>
  <si>
    <t xml:space="preserve">Is the submission a base contract or contract amendment?</t>
  </si>
  <si>
    <t xml:space="preserve">A base contract is the state's full contract with an entity; a contract amendment changes an existing base contract.</t>
  </si>
  <si>
    <t xml:space="preserve"> Connecticut</t>
  </si>
  <si>
    <t xml:space="preserve">Type of Entity</t>
  </si>
  <si>
    <r>
      <rPr>
        <sz val="14"/>
        <rFont val="Georgia"/>
        <family val="1"/>
        <charset val="1"/>
      </rPr>
      <t xml:space="preserve">These entities are defined in regulation at 42 CFR 438.2. Select “yes” or “no” for each of the following seven rows (Rows 13-19). When a user selects an entity type, this workbook will automatically apply crosshatching (i.e., a diagonal line pattern) to items that do not apply to that entity type to deactivate them.</t>
    </r>
    <r>
      <rPr>
        <b val="true"/>
        <sz val="14"/>
        <rFont val="Georgia"/>
        <family val="1"/>
        <charset val="1"/>
      </rPr>
      <t xml:space="preserve"> A user must select “yes” or “no” for all seven rows for crosshatching to apply correctly.</t>
    </r>
  </si>
  <si>
    <t xml:space="preserve"> Delaware</t>
  </si>
  <si>
    <t xml:space="preserve">Does the contract apply to a MCO?</t>
  </si>
  <si>
    <t xml:space="preserve">An entity that has, or is seeking to qualify for, a comprehensive risk contract</t>
  </si>
  <si>
    <t xml:space="preserve"> Florida</t>
  </si>
  <si>
    <t xml:space="preserve">Does the contract apply to a HIO?</t>
  </si>
  <si>
    <t xml:space="preserve">With the exception of California, please select "No" under the drop-down menu. A county operated entity that, in exchange for capitation payments, covers services for beneficiaries.</t>
  </si>
  <si>
    <t xml:space="preserve"> Georgia</t>
  </si>
  <si>
    <t xml:space="preserve">Does the contract apply to a PIHP?</t>
  </si>
  <si>
    <t xml:space="preserve">An entity that provides services, receives prepaid capitation payments and is responsible for inpatient and institutional services for its enrollees and does not have a comprehensive risk contract.</t>
  </si>
  <si>
    <t xml:space="preserve"> Hawaii</t>
  </si>
  <si>
    <t xml:space="preserve">Does the contract apply to a PAHP?</t>
  </si>
  <si>
    <t xml:space="preserve">An entity that provides services, receives prepaid capitation payments, and is NOT responsible for inpatient and institutional services for its enrollees.</t>
  </si>
  <si>
    <t xml:space="preserve"> Idaho</t>
  </si>
  <si>
    <t xml:space="preserve">Does the contract apply to a NEMT-PAHP?</t>
  </si>
  <si>
    <t xml:space="preserve">An entity that provides only NEMT services to enrollees under contract with the state, and on the basis of prepaid capitation payments, or other payment arrangements that do not use state plan payment rates.</t>
  </si>
  <si>
    <t xml:space="preserve"> Illinois</t>
  </si>
  <si>
    <t xml:space="preserve">Does the contract apply to a PCCM?</t>
  </si>
  <si>
    <t xml:space="preserve">A primary care case manager or entity that contracts with the state to provide a defined set of functions. </t>
  </si>
  <si>
    <t xml:space="preserve"> Indiana</t>
  </si>
  <si>
    <t xml:space="preserve">Does the contract apply to a PCCM-Entity?</t>
  </si>
  <si>
    <t xml:space="preserve">An entity that provides services as defined in regulation in addition to primary care case management services for the state.</t>
  </si>
  <si>
    <t xml:space="preserve"> Iowa</t>
  </si>
  <si>
    <t xml:space="preserve">Is entity risk-bearing or non-risk bearing?</t>
  </si>
  <si>
    <t xml:space="preserve">For risk-bearing entities, the contractor assumes cost of services and liabilities if there is a loss. MCOs are always risk-bearing in accordance with 42 CFR 438.2 and 42 CFR 457.10; however, PIHPs, PAHPs, and NEMT-PAHPs may be risk-based or non-risk-based.</t>
  </si>
  <si>
    <t xml:space="preserve"> Kansas</t>
  </si>
  <si>
    <t xml:space="preserve">Status of Contract</t>
  </si>
  <si>
    <t xml:space="preserve">Is the contract draft or executed?</t>
  </si>
  <si>
    <t xml:space="preserve"> Kentucky</t>
  </si>
  <si>
    <t xml:space="preserve">Base Contract Start Date</t>
  </si>
  <si>
    <t xml:space="preserve">The date on which the full contract began/will begin. </t>
  </si>
  <si>
    <t xml:space="preserve"> Louisiana</t>
  </si>
  <si>
    <t xml:space="preserve">Contract Amendment Start Date</t>
  </si>
  <si>
    <t xml:space="preserve">If the contract being submitted for review is an amendment to an existing contract, the start date is the date on which the amendment will/did go into effect. If the contract is not an amendment write "N/A".</t>
  </si>
  <si>
    <t xml:space="preserve"> Maine</t>
  </si>
  <si>
    <t xml:space="preserve">Base Contract/Amendment End Date</t>
  </si>
  <si>
    <t xml:space="preserve">The date on which the action ends. If the contract amendment has no end date, the amendment end date entered should be the date on which the base contract ends.  If the base contract has no end date, write “N/A”.</t>
  </si>
  <si>
    <t xml:space="preserve"> Maryland</t>
  </si>
  <si>
    <t xml:space="preserve">Rating Period Start Date</t>
  </si>
  <si>
    <t xml:space="preserve">The date on which the associated contract rating period begins.</t>
  </si>
  <si>
    <t xml:space="preserve"> Massachusetts</t>
  </si>
  <si>
    <t xml:space="preserve">Rating Period End Date</t>
  </si>
  <si>
    <t xml:space="preserve">The date on which the associated contract rating period ends.</t>
  </si>
  <si>
    <t xml:space="preserve"> Michigan</t>
  </si>
  <si>
    <t xml:space="preserve">Additional context for submission</t>
  </si>
  <si>
    <r>
      <rPr>
        <sz val="14"/>
        <color rgb="FF000000"/>
        <rFont val="Georgia"/>
        <family val="1"/>
        <charset val="1"/>
      </rPr>
      <t xml:space="preserve">Add in any additional </t>
    </r>
    <r>
      <rPr>
        <sz val="14"/>
        <rFont val="Georgia"/>
        <family val="1"/>
        <charset val="1"/>
      </rPr>
      <t xml:space="preserve">notes regarding this contract.</t>
    </r>
  </si>
  <si>
    <t xml:space="preserve"> Minnesota</t>
  </si>
  <si>
    <t xml:space="preserve">Name of CMS Reviewer</t>
  </si>
  <si>
    <t xml:space="preserve">Enter CMS Reviewer First and Last Name</t>
  </si>
  <si>
    <t xml:space="preserve"> Mississippi</t>
  </si>
  <si>
    <t xml:space="preserve">Start Date of Review</t>
  </si>
  <si>
    <t xml:space="preserve">Enter date in 00/00/0000 format</t>
  </si>
  <si>
    <t xml:space="preserve"> Missouri</t>
  </si>
  <si>
    <t xml:space="preserve">Name of Program(s)</t>
  </si>
  <si>
    <t xml:space="preserve">Enter the name(s) of the program(s) included in this contract</t>
  </si>
  <si>
    <t xml:space="preserve"> Montana</t>
  </si>
  <si>
    <t xml:space="preserve">Medicaid Federal Operating Authority</t>
  </si>
  <si>
    <t xml:space="preserve"> Nebraska</t>
  </si>
  <si>
    <t xml:space="preserve"> Nevada</t>
  </si>
  <si>
    <t xml:space="preserve"> New Hampshire</t>
  </si>
  <si>
    <t xml:space="preserve"> New Jersey</t>
  </si>
  <si>
    <t xml:space="preserve"> New Mexico</t>
  </si>
  <si>
    <t xml:space="preserve">CHIP Federal Operating Authority</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</si>
  <si>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</si>
  <si>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</si>
  <si>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</si>
  <si>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</si>
  <si>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</si>
  <si>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</si>
  <si>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</si>
  <si>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</si>
  <si>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</si>
  <si>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</si>
  <si>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</si>
  <si>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</si>
  <si>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</si>
  <si>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</si>
  <si>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</si>
  <si>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</si>
  <si>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</si>
  <si>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</si>
  <si>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</si>
  <si>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 xml:space="preserve">American Samoa</t>
  </si>
  <si>
    <t xml:space="preserve">District of Columbia</t>
  </si>
  <si>
    <t xml:space="preserve">Guam</t>
  </si>
  <si>
    <t xml:space="preserve">Northern Mariana Islands</t>
  </si>
  <si>
    <t xml:space="preserve">Puerto Rico</t>
  </si>
  <si>
    <t xml:space="preserve">Virgin Islands</t>
  </si>
  <si>
    <t xml:space="preserve">Instructions</t>
  </si>
  <si>
    <t xml:space="preserve">Reminder</t>
  </si>
  <si>
    <t xml:space="preserve">This spreadsheet is intended to be used in combination with other methods for assessing state compliance with Medicaid Managed Care and CHIP program regulations and requirements. Please consult the Standard Operating Procedures for Contract Reviews to determine which other tools should be used for each state or state contract.</t>
  </si>
  <si>
    <t xml:space="preserve">Getting Started</t>
  </si>
  <si>
    <t xml:space="preserve">If prompted in the MS Excel header, please select "enable editing" or "enable content" to enable the functionality in this workbook.</t>
  </si>
  <si>
    <t xml:space="preserve">Cover sheet</t>
  </si>
  <si>
    <t xml:space="preserve">Complete the cover sheet in its entirety before moving on to the other tabs. Based on the information the analyst entered on the cover sheet, the MS Excel spreadsheet will gray out requirements that are not applicable to the contract action. Please follow instructions in the cover sheet to fill in all applicable information.</t>
  </si>
  <si>
    <t xml:space="preserve">Tabs A-K</t>
  </si>
  <si>
    <t xml:space="preserve">Each tab includes a number of Federal requirements that must be met by each contract. High-level and stand-alone regulations require a contract citation, including section(s) and page number(s), or to indicate that the provision is "Not Met" or "N/A". </t>
  </si>
  <si>
    <t xml:space="preserve">When the analyst notes on the cover sheet that the contract review covers both Medicaid and CHIP, all CHIP requirements that duplicate Medicaid requirements will be shaded in gray.  If there is a difference, the analyst should update the status, citation, and comment fields, as applicable, in the row for the given CHIP requirement. It is assumed that whatever citation provided for Medicaid suffices for CHIP unless noted otherwise.</t>
  </si>
  <si>
    <t xml:space="preserve">However, there are some requirements that are unique to separate CHIP requirements if applicable to their contract submission that must be completed if the contract is a CHIP contract. They are:</t>
  </si>
  <si>
    <t xml:space="preserve">D. Payment: C I.D.1.01 and C I.D.1.03</t>
  </si>
  <si>
    <t xml:space="preserve">H. Grievance and Appeals: C I.H.4.02, C I.H.8.04, and C I.H.9.01</t>
  </si>
  <si>
    <t xml:space="preserve">I. Program Integrity: C I.I.2.39-I.2.41, C I.I.2.40, and C I.I.2.41</t>
  </si>
  <si>
    <t xml:space="preserve">Attestation Tab</t>
  </si>
  <si>
    <t xml:space="preserve">States will provide an attestation of compliance for the vast majority of the requirements and sub-provisions, or the state will notate that the sub-provision is "Not Met, "Unsure," or "N/A."  States are not required to provide section and page numbers for these requirements. CMS will not review these provisions unless a state does not provide the attestation or the analyst has additional context on the state’s program that raises concerns about a particular requirement. When the attestations sign-off sheet is completed by the State, save the signed document from the State with this tool.  Enter the data and notes from the state for each attestation into the attestation tab.</t>
  </si>
  <si>
    <t xml:space="preserve">Status Check Tab</t>
  </si>
  <si>
    <t xml:space="preserve">The status check tab is intended to help the analyst completing this form review which tabs they have completed, and which tabs remain to be completed. The status check tab is intended primarily to support the review of entire contracts. If the analyst is completing a review of an amendment, only the sections pertaining to the amendment should appear as complete and others will continue to be listed as not started.</t>
  </si>
  <si>
    <t xml:space="preserve">Summary</t>
  </si>
  <si>
    <t xml:space="preserve">Run the summary by following the instructions at the top of the page.  The summary provides a list of all unsure or unmet provisions that require follow-up with the state.  These items should be followed up on immediately with the State if they are unmet or unsure, and monitored for additional follow-up as needed.</t>
  </si>
  <si>
    <t xml:space="preserve">Communication with the State</t>
  </si>
  <si>
    <t xml:space="preserve">This spreadsheet should not be emailed to or shared with the state.  Follow-up items or items requiring clarification should be sent separately.</t>
  </si>
  <si>
    <t xml:space="preserve">Additional Resources</t>
  </si>
  <si>
    <t xml:space="preserve">This tool is based on the State Guide to CMS Criteria for Medicaid Managed Care Contract Review and Approval. This document is an additional resource regarding federal requirements or CFR references. The Guide is available here: https://www.medicaid.gov/medicaid/downloads/mce-checklist-state-user-guide.pdf  The CHIP section of the managed care checklist is based on the State Guide to CMS Criteria for Children's Health Insurance Program (CHIP) Managed Care Contract Review and Approval, published in July 2018. The CHIP Guide is available here: https://www.medicaid.gov/sites/default/files/2019-12/chip-managed-care-contract-guide.pdf</t>
  </si>
  <si>
    <t xml:space="preserve">Subpart A. Completeness</t>
  </si>
  <si>
    <t xml:space="preserve">If prompted in the MS Excel header, please select "enable editing" or "enable content" to enable the functionality in this workbook. This workbook contains formulas throughout. To avoid overwriting them, please do NOT add or delete rows, or copy and paste content. </t>
  </si>
  <si>
    <t xml:space="preserve">This contract applies to the following entity types:</t>
  </si>
  <si>
    <t xml:space="preserve">The contract is risk or non-risk based: </t>
  </si>
  <si>
    <t xml:space="preserve">Program type (Medicaid, CHIP, or Both): </t>
  </si>
  <si>
    <t xml:space="preserve">FORMULA for NA options</t>
  </si>
  <si>
    <t xml:space="preserve">AList</t>
  </si>
  <si>
    <t xml:space="preserve">BList</t>
  </si>
  <si>
    <t xml:space="preserve">Instructions for CMS analysts:</t>
  </si>
  <si>
    <t xml:space="preserve">No, section requirements must be reviewed</t>
  </si>
  <si>
    <t xml:space="preserve">For all requirements that require a citation, please evaluate the state's contract and select “Met”, “Unmet”, “Unsure”, or “N/A” from the drop down menu (Column F).  For requirements marked as "Not Met" or "Unsure" in the CMS “Status”, add a comment about any follow-up that is needed. Please provide the citation in the “Citation” column (H). All requirements marked as “Not Met” or “Unsure” will be exported to the Summary Tab for follow-up by the state.</t>
  </si>
  <si>
    <t xml:space="preserve">Yes, section requirements are not included in the contract amendment</t>
  </si>
  <si>
    <t xml:space="preserve">Yes, all requirements on the sheet are crosshatched</t>
  </si>
  <si>
    <r>
      <rPr>
        <b val="true"/>
        <sz val="14"/>
        <color rgb="FFFFFFFF"/>
        <rFont val="Georgia"/>
        <family val="1"/>
        <charset val="1"/>
      </rPr>
      <t xml:space="preserve">For CMS </t>
    </r>
    <r>
      <rPr>
        <sz val="14"/>
        <color rgb="FFFFFFFF"/>
        <rFont val="Georgia"/>
        <family val="1"/>
        <charset val="1"/>
      </rPr>
      <t xml:space="preserve">Mark all requirements as "N/A"?</t>
    </r>
  </si>
  <si>
    <t xml:space="preserve">Medicaid_Only</t>
  </si>
  <si>
    <t xml:space="preserve">Fields below are crosslinked into the "status check tab"</t>
  </si>
  <si>
    <t xml:space="preserve">Item Number
</t>
  </si>
  <si>
    <t xml:space="preserve">CMS Medicaid or CHIP State Guide Reference
</t>
  </si>
  <si>
    <t xml:space="preserve">Legal Cite</t>
  </si>
  <si>
    <t xml:space="preserve">Requirement</t>
  </si>
  <si>
    <t xml:space="preserve">Note #
</t>
  </si>
  <si>
    <r>
      <rPr>
        <b val="true"/>
        <sz val="14"/>
        <color rgb="FF000000"/>
        <rFont val="Georgia"/>
        <family val="1"/>
        <charset val="1"/>
      </rPr>
      <t xml:space="preserve">Status: </t>
    </r>
    <r>
      <rPr>
        <sz val="14"/>
        <color rgb="FF000000"/>
        <rFont val="Georgia"/>
        <family val="1"/>
        <charset val="1"/>
      </rPr>
      <t xml:space="preserve">For provisions requiring a citation, select "Met", "Not Met", "Unsure", or "N/A" from dropdown. </t>
    </r>
  </si>
  <si>
    <r>
      <rPr>
        <b val="true"/>
        <sz val="14"/>
        <color rgb="FF000000"/>
        <rFont val="Georgia"/>
        <family val="1"/>
        <charset val="1"/>
      </rPr>
      <t xml:space="preserve">Comments: </t>
    </r>
    <r>
      <rPr>
        <sz val="14"/>
        <color rgb="FF000000"/>
        <rFont val="Georgia"/>
        <family val="1"/>
        <charset val="1"/>
      </rPr>
      <t xml:space="preserve">For provisions marked as "Not Met" or "Unsure", add a comment about any follow-up that is needed.</t>
    </r>
  </si>
  <si>
    <r>
      <rPr>
        <b val="true"/>
        <sz val="14"/>
        <rFont val="Georgia"/>
        <family val="1"/>
        <charset val="1"/>
      </rPr>
      <t xml:space="preserve">Citation: </t>
    </r>
    <r>
      <rPr>
        <sz val="14"/>
        <rFont val="Georgia"/>
        <family val="1"/>
        <charset val="1"/>
      </rPr>
      <t xml:space="preserve">Place the citation where this provision in the contract can be found here.</t>
    </r>
  </si>
  <si>
    <t xml:space="preserve">PCCM</t>
  </si>
  <si>
    <t xml:space="preserve">Req. varies based on risk status (TRUE = yes, blank = No)</t>
  </si>
  <si>
    <t xml:space="preserve">Medicaid or CHIP</t>
  </si>
  <si>
    <r>
      <rPr>
        <b val="true"/>
        <sz val="14"/>
        <rFont val="Georgia"/>
        <family val="1"/>
        <charset val="1"/>
      </rPr>
      <t xml:space="preserve">APPLY CROSSHATCHING</t>
    </r>
    <r>
      <rPr>
        <sz val="14"/>
        <rFont val="Georgia"/>
        <family val="1"/>
        <charset val="1"/>
      </rPr>
      <t xml:space="preserve"> (Condition 1, 2, 3, 4, 5 = TRUE)?</t>
    </r>
  </si>
  <si>
    <t xml:space="preserve">Condition 1: Not all required fields selected on cover sheet</t>
  </si>
  <si>
    <t xml:space="preserve">Condition 2: Entire section marked NA</t>
  </si>
  <si>
    <t xml:space="preserve">Condition 3: Entity type not applicable</t>
  </si>
  <si>
    <t xml:space="preserve">Entity type is applicable? (Yes=1, No=0)</t>
  </si>
  <si>
    <t xml:space="preserve">Condition 4: Contract is non-risk and req doesn’t apply to non-risk contracts</t>
  </si>
  <si>
    <t xml:space="preserve">Condition 5: Program type not applicable</t>
  </si>
  <si>
    <t xml:space="preserve">APPLY GRAY SHADING AND CROSSFILL CELL TEXT</t>
  </si>
  <si>
    <t xml:space="preserve">Full text of CHIP requirement</t>
  </si>
  <si>
    <t xml:space="preserve">Does the CHIP section have a corresponding Medicaid requirement (Yes=1, No = blank)</t>
  </si>
  <si>
    <t xml:space="preserve">If yes, link the Medicaid Item Number:</t>
  </si>
  <si>
    <t xml:space="preserve">If the requirement is Medicaid only, a "1" will be populated in this column, which feeds into the summary macro.</t>
  </si>
  <si>
    <t xml:space="preserve">STATE STATUS 
(0= Complete, 
1= Incomplete)</t>
  </si>
  <si>
    <t xml:space="preserve">Condition 1a: Requirement is crosshatched</t>
  </si>
  <si>
    <r>
      <rPr>
        <sz val="14"/>
        <color rgb="FF000000"/>
        <rFont val="Georgia"/>
        <family val="1"/>
        <charset val="1"/>
      </rPr>
      <t xml:space="preserve">Condition 1b: If CHIP, requirement </t>
    </r>
    <r>
      <rPr>
        <sz val="14"/>
        <rFont val="Georgia"/>
        <family val="1"/>
        <charset val="1"/>
      </rPr>
      <t xml:space="preserve">is gray shaded and Medicaid counterpart is complete</t>
    </r>
  </si>
  <si>
    <t xml:space="preserve">Condition 2a: "Requirement status" is marked </t>
  </si>
  <si>
    <t xml:space="preserve">Condition 2b: For items requiring citation marked as "Met", there is text in Citation column</t>
  </si>
  <si>
    <t xml:space="preserve">Condition 2c: Comments provided for items marked "Unsure" or "NA" (field displays FALSE if Column G = blank)</t>
  </si>
  <si>
    <t xml:space="preserve">CMS STATUS 
(0= Complete, 
1= Incomplete)</t>
  </si>
  <si>
    <r>
      <rPr>
        <sz val="14"/>
        <color rgb="FF000000"/>
        <rFont val="Georgia"/>
        <family val="1"/>
        <charset val="1"/>
      </rPr>
      <t xml:space="preserve">Condition 1b: If CHIP, requirement is gray shaded, Medicaid counterpart is complete, </t>
    </r>
    <r>
      <rPr>
        <b val="true"/>
        <sz val="14"/>
        <color rgb="FFFF0000"/>
        <rFont val="Georgia"/>
        <family val="1"/>
        <charset val="1"/>
      </rPr>
      <t xml:space="preserve">and CHIP requirement status does not differ from Medicaid </t>
    </r>
  </si>
  <si>
    <t xml:space="preserve">Condition 2a &amp; 2b: "Requirement status" is marked and for items requiring citation marked as "Met", there is text in Citation column</t>
  </si>
  <si>
    <t xml:space="preserve">Condition 2c: Comments provided where status = "Not Met", "Unsure"</t>
  </si>
  <si>
    <t xml:space="preserve">CMS STATUS for Medicaid</t>
  </si>
  <si>
    <t xml:space="preserve">CMS STATUS for CHIP</t>
  </si>
  <si>
    <t xml:space="preserve">Medicaid I.A.1 Contract Completeness</t>
  </si>
  <si>
    <t xml:space="preserve">Contract is Medicaid-only or CHIP-only</t>
  </si>
  <si>
    <t xml:space="preserve">A.1</t>
  </si>
  <si>
    <t xml:space="preserve">M I.A.1.01</t>
  </si>
  <si>
    <t xml:space="preserve">N/A</t>
  </si>
  <si>
    <t xml:space="preserve">The contract submission is signed and dated by all parties.</t>
  </si>
  <si>
    <t xml:space="preserve">Medicaid</t>
  </si>
  <si>
    <t xml:space="preserve">A.2</t>
  </si>
  <si>
    <t xml:space="preserve">M I.A.1.02</t>
  </si>
  <si>
    <t xml:space="preserve">The contract submission is complete. That is:
• All pages, appendices, attachments, etc. were submitted to the Centers for Medicare &amp; Medicaid Services (CMS).
• Any documents incorporated by reference (including, but not limited to, state statute, state regulation, or other binding document, such as a member handbook) to comply with federal regulations and the requirements of this review tool were submitted to CMS.</t>
  </si>
  <si>
    <t xml:space="preserve">A.3</t>
  </si>
  <si>
    <t xml:space="preserve">M I.A.1.03</t>
  </si>
  <si>
    <t xml:space="preserve">If the contract submission is an amendment, CMS has approved the base contract and any amendments with a dependency.   </t>
  </si>
  <si>
    <t xml:space="preserve">A.4</t>
  </si>
  <si>
    <t xml:space="preserve">M I.A.1.04</t>
  </si>
  <si>
    <t xml:space="preserve">42 CFR 438.7(a)</t>
  </si>
  <si>
    <t xml:space="preserve">If the contract submission implements capitation rates or a change in the contract may impact 42 CFR 438.4, CMS has received a rate certification from the state.</t>
  </si>
  <si>
    <t xml:space="preserve">2, 3, 4, 6, 7</t>
  </si>
  <si>
    <t xml:space="preserve">A.5</t>
  </si>
  <si>
    <t xml:space="preserve">M I.A.1.15</t>
  </si>
  <si>
    <t xml:space="preserve">If the contract submission implements capitation rates or a change in the contract may impact 42 CFR 438.4, the DMCO has completed the CMS rate-setting review tool and determined the rates to be compliant with federal requirements.</t>
  </si>
  <si>
    <t xml:space="preserve">3, 4, 6, 7</t>
  </si>
  <si>
    <t xml:space="preserve">A.6</t>
  </si>
  <si>
    <t xml:space="preserve">M I.A.1.16</t>
  </si>
  <si>
    <t xml:space="preserve">If the contract submission implements capitation rates or a change in the contract may impact 42 CFR 438.4, and if CMS’s Office of the Actuary (OACT) reviewed the rate certification, the CO rate liaison has indicated that OACT's review is complete. </t>
  </si>
  <si>
    <t xml:space="preserve">2, 3, 4</t>
  </si>
  <si>
    <t xml:space="preserve">A.7</t>
  </si>
  <si>
    <t xml:space="preserve">M I.A.1.05</t>
  </si>
  <si>
    <t xml:space="preserve">42 CFR 438.7(c)(3)</t>
  </si>
  <si>
    <t xml:space="preserve">If the state is increasing or decreasing previously certified rates without submitting a rate certification, the rate change must be within 1.5 percent per rate cell of the rates previously certified for the applicable rating period.</t>
  </si>
  <si>
    <t xml:space="preserve">1, 2, 3, 7, 8</t>
  </si>
  <si>
    <t xml:space="preserve">A.8</t>
  </si>
  <si>
    <t xml:space="preserve">M I.A.1.06</t>
  </si>
  <si>
    <t xml:space="preserve">42 CFR 438.4(c)(2)(iii)</t>
  </si>
  <si>
    <t xml:space="preserve">If the state is increasing or decreasing rates within a previously certified rate range without submitting a rate certification, the rate change must be within 1 percent per rate cell within the rate range previously certified for the applicable rating period.</t>
  </si>
  <si>
    <t xml:space="preserve">9, 10, 11</t>
  </si>
  <si>
    <t xml:space="preserve">A.9</t>
  </si>
  <si>
    <t xml:space="preserve">M I.A.1.07</t>
  </si>
  <si>
    <t xml:space="preserve">42 CFR 438.74(a)</t>
  </si>
  <si>
    <t xml:space="preserve">If the contract submission implements capitation rates for the state’s annual rating period, the Division of Managed Care Operations (DMCO) received the state's summary description of Medical Loss Ratio (MLR) reports received from the HIO(s), MCO(s), PIHP(s) and PAHP(s) under contract with the state. </t>
  </si>
  <si>
    <t xml:space="preserve">3, 4, 5, 12</t>
  </si>
  <si>
    <t xml:space="preserve">A.10</t>
  </si>
  <si>
    <t xml:space="preserve">M I.A.1.08</t>
  </si>
  <si>
    <t xml:space="preserve">The contract submission complies with the federal authority(ies) approved by CMS. For example, if the contractor delivers services for a program authorized under section 1915(b)/1915(c) concurrent authority, the contract is in compliance with the approved section 1915(b)/1915(c) waivers. If the contract action includes a new benefit, the state has submitted a SPA or waiver amendment, requesting authority to cover the benefit.  </t>
  </si>
  <si>
    <t xml:space="preserve">A.11</t>
  </si>
  <si>
    <t xml:space="preserve">M I.A.1.09</t>
  </si>
  <si>
    <t xml:space="preserve">42 CFR 438.3(n)(2)</t>
  </si>
  <si>
    <t xml:space="preserve">If the state is providing any services to MCO enrollees using a delivery system other than the MCO delivery system and (1) a change in benefits provided by the HIO, MCO, PIHP, PAHP or fee-for-service is occurring or (2) the state is contracting with a new MCO(s), the state has provided documentation of how the requirements of 42 CFR part 438, subpart K regarding parity in mental health and substance use disorder benefits are met with the submission of the MCO contract.</t>
  </si>
  <si>
    <t xml:space="preserve">A.12</t>
  </si>
  <si>
    <t xml:space="preserve">M I.A.1.10</t>
  </si>
  <si>
    <t xml:space="preserve">42 CFR 438.6(c)(1); 42 CFR 438.6(c)(2) </t>
  </si>
  <si>
    <t xml:space="preserve">If the contract submission includes state-directed payment initiatives other than the adoption of a minimum fee schedule using State Plan approved rates under 42 CFR 438.6(c), CMS has approved a Section 438.6(c) Preprint prior to the arrangement being implemented. Each state-directed payment arrangement must be described in the Managed Care Plan (MCP) contract and the description must be consistent with the CMS-approved Section 438.6(c) Preprint. Note: If the contract includes adoption of a minimum fee schedule using State Plan approved rates under 42 CFR 438.6(c)(1)(iii)(A), the state-directed payment must be described in the MCP contract, but CMS approval of a preprint is not applicable.</t>
  </si>
  <si>
    <t xml:space="preserve">15, 16, 17, 18</t>
  </si>
  <si>
    <t xml:space="preserve">A.13</t>
  </si>
  <si>
    <t xml:space="preserve">M I.A.1.11</t>
  </si>
  <si>
    <t xml:space="preserve">42 CFR 438.6(b)(1)</t>
  </si>
  <si>
    <t xml:space="preserve">If the contract submission implements risk-sharing mechanisms (such as reinsurance, risk corridors, or stop-loss limits), the mechanism(s) must be documented in the contract and rate certification documents for the rating period prior to the start of the rating period.   </t>
  </si>
  <si>
    <t xml:space="preserve">A.14</t>
  </si>
  <si>
    <t xml:space="preserve">I.A.1.12</t>
  </si>
  <si>
    <t xml:space="preserve">42 CFR 438.66(d)(1)(i)</t>
  </si>
  <si>
    <t xml:space="preserve">If the state is implementing a managed care program, whether the program is voluntary or mandatory, the state has submitted a readiness review in accordance with 42 CFR 438.66(d)(2), (d)(3), and (d)(4).</t>
  </si>
  <si>
    <t xml:space="preserve">A.15</t>
  </si>
  <si>
    <t xml:space="preserve">I.A.1.13</t>
  </si>
  <si>
    <t xml:space="preserve">42 CFR 438.66(d)(1)(ii)</t>
  </si>
  <si>
    <t xml:space="preserve">If the MCP has not previously contracted with the state, the state has submitted a readiness review in accordance with 42 CFR 438.66(d)(2), (d)(3), and (d)(4).</t>
  </si>
  <si>
    <t xml:space="preserve">A.16</t>
  </si>
  <si>
    <t xml:space="preserve">I.A.1.14</t>
  </si>
  <si>
    <t xml:space="preserve">42 CFR 438.66(d)(1)(iii)</t>
  </si>
  <si>
    <t xml:space="preserve">If the MCP currently contracting with the state will provide or arrange for the provision of covered benefits to new eligibility groups, the state has submitted a readiness review in accordance with 42 CFR 438.66(d)(2), (d)(3), and (d)(4). </t>
  </si>
  <si>
    <t xml:space="preserve">CHIP I.A.1 Contract Completeness</t>
  </si>
  <si>
    <t xml:space="preserve">A.17</t>
  </si>
  <si>
    <t xml:space="preserve">C I.A.1.01</t>
  </si>
  <si>
    <t xml:space="preserve">CHIP</t>
  </si>
  <si>
    <t xml:space="preserve">A.18</t>
  </si>
  <si>
    <t xml:space="preserve">C I.A.1.02</t>
  </si>
  <si>
    <t xml:space="preserve">A.19</t>
  </si>
  <si>
    <t xml:space="preserve">C I.A.1.03</t>
  </si>
  <si>
    <t xml:space="preserve">A.20</t>
  </si>
  <si>
    <t xml:space="preserve">C I.A.1.04</t>
  </si>
  <si>
    <t xml:space="preserve">42 CFR 457.1203(e);
42 CFR 438.74(a)</t>
  </si>
  <si>
    <t xml:space="preserve">If the contract submission implements capitation rates or a change in the contract may impact 42 CFR 438.4, the Division of Managed Care Operations (DMCO) received the state's summary description of Medical Loss Ratio (MLR) reports received from the MCO(s), PIHP(s) and PAHP(s) under contract with the state.</t>
  </si>
  <si>
    <t xml:space="preserve">C I.A.1.05</t>
  </si>
  <si>
    <t xml:space="preserve">42 CFR 457.940(c)</t>
  </si>
  <si>
    <t xml:space="preserve">Hidden row</t>
  </si>
  <si>
    <t xml:space="preserve">The contract includes provisions that define a sound and complete procurement contract, as required by 45 CFR part 75, as applicable. </t>
  </si>
  <si>
    <t xml:space="preserve">Tips and Additional Guidance</t>
  </si>
  <si>
    <t xml:space="preserve">This item may be marked N/A if submission is base contract.</t>
  </si>
  <si>
    <t xml:space="preserve">Return to item number</t>
  </si>
  <si>
    <t xml:space="preserve">CMS uses the term “rate certification” in 42 CFR 438.7(a) to refer to the actuary’s certification of the rates or rate ranges, along with the report from the actuary describing the development of the rates or rate ranges.</t>
  </si>
  <si>
    <t xml:space="preserve">This item may be marked N/A if submission does not include risk-based capitation rates. 
</t>
  </si>
  <si>
    <t xml:space="preserve">If the contract action revises the covered populations, services furnished under the contract or other changes that could reasonably change the rate development, and the state does not submit a new actuarial certification for capitation rates, the state and its actuary must provide actuarial documentation indicating the rationale as to why the rates continue to be actuarially sound in accordance with 42 CFR 438.4.</t>
  </si>
  <si>
    <t xml:space="preserve">42 CFR 438.4(a) requires that capitation rates are projected to provide for all reasonable, appropriate, and attainable costs that are required under the terms of the contract and for the operation of the MCP for the time period and the population covered the terms of the contract. Therefore, if the contract terms are changing in a way that could impact capitation rates (such as services, populations, etc. are being amended), the state must submit a new rate certification or rate-setting documentation from the actuary explaining their rationale as to why the contract change is immaterial, etc. to rate development unless otherwise allowable under 42 CFR 438.4(b)(4) or 42 CFR 438.7(c)(3). See related tips 6 and 7.</t>
  </si>
  <si>
    <t xml:space="preserve">Pursuant to 42 CFR 438.4(b)(4), for rating periods beginning on or after July 1, 2018, a rate certification must be specific to payments for each rate cell under the MCP contract.  For rating periods beginning before July 1, 2018, state actuaries can certify actuarially sound rate ranges. If a state’s actuary does certify rate ranges for rating periods beginning before July 1, 2018, and the state is choosing to increase or decrease the capitation rate per rate cell within this actuarially certified rate range, the state is not required to submit a revised rate certification. The DMCO also does not need to complete the CMS rate-setting review tool. However, DMCO must confirm that the rate change is within the actuarially sound rate range of a CMS approved rate certification for the same rating period.</t>
  </si>
  <si>
    <t xml:space="preserve">For rating periods beginning on or after July 1, 2018, if the state is choosing to increase or decrease the capitation rate per rate cell up to 1.5 percent, as allowed in 42 CFR 438.7(c)(3), the state is not required to submit a revised rate certification. The capitation rate per rate cell may be modified up to 1.5 percent without submission of a revised rate certification only once during the applicable rating period. The DMCO also does not need to complete the CMS rate-setting review tool. However, the DMCO must confirm that the rate change is within 1.5 percent per rate cell of a CMS approved rate certification for the same rating period.</t>
  </si>
  <si>
    <t xml:space="preserve">The DMCO should review the increase or decrease of the capitation rate per rate cell for compliance with 42 CFR 438.7(c)(3), and assess the reasonableness and appropriateness of the change as it relates to the terms of the contract.  For example, the rate change should not solely be for Medicaid populations with an enhanced FMAP, should be reasonable for any changes to the terms of the contract (such as benefit changes), etc. If the DMCO has concerns about the reasonableness and/or appropriateness of the rate change utilizing the state option outlined in 42 CFR 438.7(c)(3), please consult your DMCP rate liaison.</t>
  </si>
  <si>
    <t xml:space="preserve">9</t>
  </si>
  <si>
    <t xml:space="preserve">Any modification to the capitation rates within the rate range greater than the permissible 1 percent require the state to provide a revised rate certification for CMS approval.</t>
  </si>
  <si>
    <t xml:space="preserve">10</t>
  </si>
  <si>
    <t xml:space="preserve">When a state develops and certifies a range of capitation rates per rate cell as actuarially sound, the state must post on the website required in 42 CFR 438.10(c)(3) the following information prior to executing a managed care contract or contract amendment that includes or modifies a rate range:
(a) The upper and lower bounds of each rate cell;
(b) A description of all assumptions that vary between the upper and lower bounds of each rate cell, including for the assumptions that vary, the specific assumptions used for the upper and lower bounds of each rate cell; and
(c) A description of the data and methodologies that vary between the upper and lower bounds of each rate cell, including for the data and methodologies that vary, the specific data and methodologies used for the upper and lower bounds of each rate cell.</t>
  </si>
  <si>
    <t xml:space="preserve">11</t>
  </si>
  <si>
    <t xml:space="preserve">When a state develops and certifies a range of capitation rates per rate cell as actuarially sound, the state may not utilize the 42 CFR 438.7(c)(3) option to modify capitation rates up to 1.5% without submitting a revised rate certification.</t>
  </si>
  <si>
    <t xml:space="preserve">12</t>
  </si>
  <si>
    <t xml:space="preserve">Effective with the rating period beginning on or after 07/01/17, 438.8(k) requires the MCO, PIHP or PAHP to submit a MLR report in a timeframe and manner determined by the State, which must be within 12 months of the end of the MLR reporting year. The state is then responsible for submitting a summary description of the report(s) to CMS.
If the effective date of the contract submission under review is prior to 12 months after the end date of the rating period beginning on or after 07/01/17, the analyst may mark this item with a status of “N/A” and indicate in the general comments column that the MLR summary report is not yet due.  Example:  The state uses an annual rating period of January – December. The 438.8(k) requirement is effective for this state on 1/01/18 and the initial MLR reporting year is 1/01/18 -12/31/18.  The state must require the MCO, PIHP or PAHP to submit its initial annual MLR report to the state no later than 12/31/19.  In this example, if the contract action effective date precedes 12/31/19, the analyst may mark the item as “N/A” and indicate in the general comments column that the MLR summary report is not yet due.  
Note that 438.8(l) provides a MLR reporting exception applicable to the first year of operations for a MCO, PIHP or PAHP newly contracted with the state.
</t>
  </si>
  <si>
    <t xml:space="preserve">13</t>
  </si>
  <si>
    <t xml:space="preserve">The analyst should review the contract for compliance with the program design approved by CMS. For instance, the covered services described in the contract should align with the services included in the approved 1915(b)/1915(c) concurrent authority. The enrollment process described in the contract should be consistent with the type of enrollment (mandatory, voluntary) described in the 1915(b) waiver.</t>
  </si>
  <si>
    <t xml:space="preserve">14</t>
  </si>
  <si>
    <t xml:space="preserve">This requirement at 42 CFR 438.3(n)(2) applies to MCOs in states covering medical/surgical and mental health or substance use disorder services under the state plan. This item may be marked N/A if all medical/surgical and mental health or substance use disorder services to MCO enrollees are provided through the MCO delivery system. The analyst should review the state's documentation of parity compliance and complete Subpart M - Parity Documentation. </t>
  </si>
  <si>
    <t xml:space="preserve">15</t>
  </si>
  <si>
    <t xml:space="preserve">In accordance with 42 CFR 438.6(c), the state may require the HIO, MCO, PIHP or PAHP to implement value-based purchasing models for provider reimbursement, such as pay for performance arrangements, bundled payments, or other service payment models intended to recognize value or outcomes over volume of services. The state may also require the MCP to participate in a multi-payer or Medicaid-specific delivery system reform or performance improvement initiative, adopt a minimum fee schedule, provide a uniform dollar or percentage increase, or adopt a maximum fee schedule. </t>
  </si>
  <si>
    <t xml:space="preserve">Contract arrangements that adopt a minimum fee schedule using approved State Plan rates under 42 CFR 438.6(c)(1)(iii)(A) do not require written approval prior to implementation but are required to meet the criteria under 42 CFR 438.6(c)(2)(ii)(A) through (F). State Plan approved rates do not include supplemental payments, which the regulation defines as “amounts paid by the state in its FFS Medicaid delivery system to providers that are described and approved in the State Pan or under a demonstration authority or waiver thereof and are in addition to State Plan approved rates." DSH and GME payments are not, and do not constitute, supplemental payments.</t>
  </si>
  <si>
    <t xml:space="preserve">Approvals for value-based purchasing, delivery system reform or performance improvement initiatives are approved for one rating period, unless certain criteria allows them to be approved for a multi-year period. Approvals for adoption of a minimum fee schedule,  provision of a uniform dollar or percentage increase for a particular service or adoption of a maximum fee schedule are approved for one rating period.</t>
  </si>
  <si>
    <t xml:space="preserve">Contractual requirements for state directed payments should be sufficiently detailed for plans to operationalize each payment arrangement in alignment with the approved preprint(s). Examples of details from the approved preprint to consider including in such contract requirements would be, but are not limited to: the provider class(es) for the state directed payment, how the state will operationalize the payment with the plans (e.g. whether plans will use a separate payment term or not and if so how much is each separate payment term), how the plan is to operationalize the payment to the provider (e.g. uniform increase of $x to be paid per claim) and any reporting the state may require to ensure compliance with the state directed payment. In order to ensure clarity, the state may wish to include the control name of the CMS-approved Section 438.6(c) preprint for each contract arrangement that directs the MCP's expenditures under 42 CFR 438.6(c).</t>
  </si>
  <si>
    <t xml:space="preserve">States planning to implement one or more risk mitigation strategy(ies) for a future rating period must submit documentation to CMS prior to the start of the rating period. This documentation must include contract and rate certification documents that incorporate the risk mitigation strategy into the contract between the state and the managed care plan. States must supply this information even if the state implemented the risk corridor (or other risk mitigation provision) in a prior rating period. Examples of risk mitigation include: reinsurance, stop loss limits, risk corridors, and a minimum MLR with a remittance.</t>
  </si>
  <si>
    <t xml:space="preserve">Subpart B. Enrollment &amp; Disenrollment</t>
  </si>
  <si>
    <r>
      <rPr>
        <b val="true"/>
        <sz val="14"/>
        <rFont val="Georgia"/>
        <family val="1"/>
        <charset val="1"/>
      </rPr>
      <t xml:space="preserve">For CMS: </t>
    </r>
    <r>
      <rPr>
        <sz val="14"/>
        <rFont val="Georgia"/>
        <family val="1"/>
        <charset val="1"/>
      </rPr>
      <t xml:space="preserve">Mark all requirements as "N/A"?</t>
    </r>
  </si>
  <si>
    <r>
      <rPr>
        <b val="true"/>
        <sz val="14"/>
        <rFont val="Georgia"/>
        <family val="1"/>
        <charset val="1"/>
      </rPr>
      <t xml:space="preserve">Status: </t>
    </r>
    <r>
      <rPr>
        <sz val="14"/>
        <rFont val="Georgia"/>
        <family val="1"/>
        <charset val="1"/>
      </rPr>
      <t xml:space="preserve">For provisions requiring a citation, select "Met", "Not Met", "Unsure", or "N/A" from dropdown.</t>
    </r>
  </si>
  <si>
    <r>
      <rPr>
        <b val="true"/>
        <sz val="14"/>
        <rFont val="Georgia"/>
        <family val="1"/>
        <charset val="1"/>
      </rPr>
      <t xml:space="preserve">Comments: </t>
    </r>
    <r>
      <rPr>
        <sz val="14"/>
        <rFont val="Georgia"/>
        <family val="1"/>
        <charset val="1"/>
      </rPr>
      <t xml:space="preserve">For provisions marked as "Not Met" or "Unsure", add a comment about any follow-up that is needed.</t>
    </r>
  </si>
  <si>
    <t xml:space="preserve">If yes, link the Medicaid reference #:</t>
  </si>
  <si>
    <t xml:space="preserve">Condition 1b: If CHIP, requirement is gray shaded and Medicaid counterpart is complete</t>
  </si>
  <si>
    <r>
      <rPr>
        <sz val="14"/>
        <rFont val="Georgia"/>
        <family val="1"/>
        <charset val="1"/>
      </rPr>
      <t xml:space="preserve">Condition 1b: If CHIP, requirement is gray shaded, Medicaid counterpart is complete, </t>
    </r>
    <r>
      <rPr>
        <b val="true"/>
        <sz val="14"/>
        <rFont val="Georgia"/>
        <family val="1"/>
        <charset val="1"/>
      </rPr>
      <t xml:space="preserve">and CHIP requirement status does not differ from Medicaid </t>
    </r>
  </si>
  <si>
    <t xml:space="preserve">Condition 2a: For items requiring citation, status is marked </t>
  </si>
  <si>
    <t xml:space="preserve">Condition 2b: Comments provided where status = "Not Met", "Unsure"</t>
  </si>
  <si>
    <t xml:space="preserve">Medicaid I.B.1 No Discrimination</t>
  </si>
  <si>
    <t xml:space="preserve">B. 1</t>
  </si>
  <si>
    <t xml:space="preserve">High Level Provision: M I.B.1.01-I.B.1.05</t>
  </si>
  <si>
    <t xml:space="preserve">42 CFR 438.3(d)</t>
  </si>
  <si>
    <t xml:space="preserve">The contract prohibits the MCP from enrollment discrimination.</t>
  </si>
  <si>
    <t xml:space="preserve">Medicaid I.B.2 Choice of Doctor</t>
  </si>
  <si>
    <t xml:space="preserve">B.2</t>
  </si>
  <si>
    <t xml:space="preserve">M I.B.2.01</t>
  </si>
  <si>
    <t xml:space="preserve">42 CFR 438.52(b) - (d)</t>
  </si>
  <si>
    <t xml:space="preserve">The contract requires that for enrollees who qualify under the rural resident exception (under which a state may limit a rural area resident to a single MCP), the limitation on the enrollee’s freedom to change between Primary Care Providers (PCP) can only be as restrictive as the limitations on disenrollment from the MCP as requested by the enrollee. </t>
  </si>
  <si>
    <t xml:space="preserve">B.3</t>
  </si>
  <si>
    <t xml:space="preserve">M I.B.2.02</t>
  </si>
  <si>
    <t xml:space="preserve">42 CFR 438.3(l)</t>
  </si>
  <si>
    <t xml:space="preserve">The contract requires the MCP to allow each enrollee to choose his or her network provider to the extent possible and appropriate. </t>
  </si>
  <si>
    <t xml:space="preserve">Medicaid I.B.5 Disenrollment</t>
  </si>
  <si>
    <t xml:space="preserve">B.6</t>
  </si>
  <si>
    <t xml:space="preserve">High Level Provision: M I.B.5.01-I.B.5.16</t>
  </si>
  <si>
    <t xml:space="preserve">42 CFR 438.56</t>
  </si>
  <si>
    <t xml:space="preserve">The contract specifies the requirements and limitations of disenrollment, regardless of whether enrollment is mandatory or voluntary.</t>
  </si>
  <si>
    <t xml:space="preserve">Medicaid I.B.7 Special Rules for American Indians</t>
  </si>
  <si>
    <t xml:space="preserve">B.7</t>
  </si>
  <si>
    <t xml:space="preserve">M I.B.7.01</t>
  </si>
  <si>
    <t xml:space="preserve">Section 1932(h)(3) of the Act; 
42 CFR 438.14(d);
State Medicaid Director Letter (SMDL) 10-001</t>
  </si>
  <si>
    <t xml:space="preserve">For Indian Managed Care Entities (IMCE), the contract allows the MCP to restrict enrollment of Indians in the same manner as Indian Health Programs may restrict the delivery of services to Indians. </t>
  </si>
  <si>
    <t xml:space="preserve">B.8</t>
  </si>
  <si>
    <t xml:space="preserve">M I.B.7.02</t>
  </si>
  <si>
    <t xml:space="preserve">American Reinvestment and Recovery Act (ARRA) 5006(d); 
42 CFR 438.14(b)(3); 
SMDL 10-001</t>
  </si>
  <si>
    <t xml:space="preserve">The contract requires that any Indian enrolled in an MCP, that is not a IMCE, and eligible to receive services from an Indian Health Care Provider (IHCP) PCP participating as a network provider, is permitted to choose that IHCP as their PCP, as long as that provider has capacity to provide the services. </t>
  </si>
  <si>
    <t xml:space="preserve">CHIP I.B.1 No Discrimination</t>
  </si>
  <si>
    <t xml:space="preserve">B.9</t>
  </si>
  <si>
    <t xml:space="preserve">High Level Provision: C I.B.1.01-I.B.1.05</t>
  </si>
  <si>
    <t xml:space="preserve">42 CFR 457.1201(d);
42 CFR 438.3(d)</t>
  </si>
  <si>
    <t xml:space="preserve">CHIP I.B.2 Choice of Doctor</t>
  </si>
  <si>
    <t xml:space="preserve">B.10</t>
  </si>
  <si>
    <t xml:space="preserve">C I.B.2.01</t>
  </si>
  <si>
    <t xml:space="preserve">42 CFR 457.1201(j);
42 CFR 438.3(l)</t>
  </si>
  <si>
    <t xml:space="preserve">CHIP I.B.4 Disenrollment</t>
  </si>
  <si>
    <t xml:space="preserve">B.11</t>
  </si>
  <si>
    <t xml:space="preserve">High Level Provision: C I.B.4.01-I.B.4.16</t>
  </si>
  <si>
    <t xml:space="preserve">42 CFR 457.1201(m); 
42 CFR 457.1212; 
42 CFR 438.56</t>
  </si>
  <si>
    <t xml:space="preserve">CHIP I.B.6 Special Rules for American Indians</t>
  </si>
  <si>
    <t xml:space="preserve">B.12</t>
  </si>
  <si>
    <t xml:space="preserve">C I.B.6.01</t>
  </si>
  <si>
    <t xml:space="preserve">Section 1932(h)(3) of the Act; 
42 CFR 457.1209;  
42 CFR 438.14(d);
State Medicaid Director Letter (SMDL) 10-001</t>
  </si>
  <si>
    <t xml:space="preserve">For IMCEs, the contract allows the MCP to restrict enrollment of American Indians/Native Americans in the same manner as Indian Health Programs may restrict the delivery of services to American Indians/Native Americans. </t>
  </si>
  <si>
    <t xml:space="preserve">For IMCEs, the contract allows the MCP to restrict enrollment of Indians in the same manner as Indian Health Programs may restrict the delivery of services to Indians. </t>
  </si>
  <si>
    <t xml:space="preserve">B.13</t>
  </si>
  <si>
    <t xml:space="preserve">C I.B.6.02</t>
  </si>
  <si>
    <t xml:space="preserve">American Reinvestment and Recovery Act (ARRA) 5006(d); 
42 CFR 457.1209;
42 CFR 438.14(b)(3); 
SMDL 10-001</t>
  </si>
  <si>
    <t xml:space="preserve">The contract requires that any Indian enrolled in an MCP, that is not a IMCE, and eligible to receive services from an IHCP PCP participating as a network provider, is permitted to choose that IHCP as their PCP, as long as that provider has capacity to provide the services. </t>
  </si>
  <si>
    <t xml:space="preserve">For information on whether a particular county is rural pursuant to 42 CFR 438.52(b), see the current Health Services Delivery (HSD) file here: </t>
  </si>
  <si>
    <t xml:space="preserve">https://www.cms.gov/Medicare/Medicare-Advantage/MedicareAdvantageApps/Downloads/HSD_Reference_File_01-10-2017.zip</t>
  </si>
  <si>
    <t xml:space="preserve">Under 42 CFR 438.14(d), a status of “N/A” is appropriate for this item only when the MCP is not an Indian Medicaid Managed Care entity. </t>
  </si>
  <si>
    <t xml:space="preserve">Subpart C. Beneficiary Notification</t>
  </si>
  <si>
    <t xml:space="preserve">For CMS</t>
  </si>
  <si>
    <r>
      <rPr>
        <b val="true"/>
        <sz val="14"/>
        <rFont val="Georgia"/>
        <family val="1"/>
        <charset val="1"/>
      </rPr>
      <t xml:space="preserve">Status: </t>
    </r>
    <r>
      <rPr>
        <sz val="14"/>
        <rFont val="Georgia"/>
        <family val="1"/>
        <charset val="1"/>
      </rPr>
      <t xml:space="preserve">For provisions requiring a citation, select "Met", "Not Met", "Unsure", or "N/A" from dropdown. </t>
    </r>
    <r>
      <rPr>
        <i val="true"/>
        <sz val="14"/>
        <rFont val="Georgia"/>
        <family val="1"/>
        <charset val="1"/>
      </rPr>
      <t xml:space="preserve"> </t>
    </r>
  </si>
  <si>
    <r>
      <rPr>
        <b val="true"/>
        <sz val="14"/>
        <rFont val="Georgia"/>
        <family val="1"/>
        <charset val="1"/>
      </rPr>
      <t xml:space="preserve">Comments:</t>
    </r>
    <r>
      <rPr>
        <sz val="14"/>
        <rFont val="Georgia"/>
        <family val="1"/>
        <charset val="1"/>
      </rPr>
      <t xml:space="preserve"> For provisions marked as "Not Met" or "Unsure", add a comment about any follow-up that is needed.</t>
    </r>
  </si>
  <si>
    <t xml:space="preserve">Medicaid I.C.1 Language and Format</t>
  </si>
  <si>
    <t xml:space="preserve">C.1</t>
  </si>
  <si>
    <t xml:space="preserve">High Level Provision: M I.C.1.01-I.C.1.16</t>
  </si>
  <si>
    <t xml:space="preserve">42 CFR 438.10(c)(1)</t>
  </si>
  <si>
    <t xml:space="preserve">The contract requires the Managed Care Plan (MCP) to provide information to enrollees and potential enrollees in a manner and format that may be easily understood and is readily accessible.</t>
  </si>
  <si>
    <t xml:space="preserve">C.2</t>
  </si>
  <si>
    <t xml:space="preserve">M I.C.1.06</t>
  </si>
  <si>
    <t xml:space="preserve">42 CFR 438.10(d)(3)</t>
  </si>
  <si>
    <t xml:space="preserve">The contract requires that the MCP’s written materials that are critical to obtaining services include taglines in the prevalent non-English languages in the state and in a conspicuously visible font size that provides information on how to request auxiliary aids and services and the toll-free and Teletypewriter Telephone/Text Telephone (TTY/TDY) telephone number of the MCP's member/customer service unit.</t>
  </si>
  <si>
    <t xml:space="preserve">Medicaid I.C.2 Enrollee Handbook</t>
  </si>
  <si>
    <t xml:space="preserve">C.3</t>
  </si>
  <si>
    <t xml:space="preserve">High Level Provision: M I.C.2.01-I.C.2.46</t>
  </si>
  <si>
    <t xml:space="preserve">42 CFR 438.10(c)(4)(ii); 42 CFR 438.10(g)</t>
  </si>
  <si>
    <t xml:space="preserve">The contract requires the MCP to utilize the model enrollee handbook developed by the state and provide the handbook to enrollees within a reasonable time after receiving notice of the beneficiary's enrollment.</t>
  </si>
  <si>
    <t xml:space="preserve">Medicaid I.C.3 Enrollee Handbook Dissemination</t>
  </si>
  <si>
    <t xml:space="preserve">C.4</t>
  </si>
  <si>
    <t xml:space="preserve">M I.C.3.01</t>
  </si>
  <si>
    <t xml:space="preserve">42 CFR 438.10(g)(3)(i) - (iv)</t>
  </si>
  <si>
    <t xml:space="preserve">The contract specifies that handbook information provided to the enrollee is considered to be provided if the MCP:                                      
• Mails a printed copy of the information to the enrollee's mailing address.                                                                                                                
• Provides the information by email after obtaining the enrollee's agreement to receive the information by email.                                                                                 
• Posts the information on its website and advises the enrollee in paper or electronic form that the information is available on the Internet and includes the applicable Internet address, provided that enrollees with disabilities who cannot access this information online are provided auxiliary aids and services upon request at no cost. OR                                                                                                      
• Provides the information by any other method that can reasonably be expected to result in the enrollee receiving that information. 
</t>
  </si>
  <si>
    <t xml:space="preserve">Medicaid I.C.4 Network Provider Directory</t>
  </si>
  <si>
    <t xml:space="preserve">C.5</t>
  </si>
  <si>
    <t xml:space="preserve">High Level Provision: M I.C.4.01-I.C.4.08</t>
  </si>
  <si>
    <t xml:space="preserve">42 CFR 438.10(h)(1)</t>
  </si>
  <si>
    <t xml:space="preserve">The contract requires the MCP to make a provider directory available to the enrollee in paper form upon request and electronic form.</t>
  </si>
  <si>
    <t xml:space="preserve">C.6</t>
  </si>
  <si>
    <t xml:space="preserve">High Level Provision: M I.C.4.09-I.C.4.11</t>
  </si>
  <si>
    <t xml:space="preserve">42 CFR 438.10(h)(3)-(4)</t>
  </si>
  <si>
    <t xml:space="preserve">The contract requires that the MCP's provider network information included in paper directories is updated at least monthly or quarterly, depending on format, and is made available on the MCP website in a machine readable format as specified by the secretary.</t>
  </si>
  <si>
    <t xml:space="preserve">Medicaid I.C.5 Formulary</t>
  </si>
  <si>
    <t xml:space="preserve">C.7</t>
  </si>
  <si>
    <t xml:space="preserve">High Level Provision: M I.C.5.01-I.C.5.03</t>
  </si>
  <si>
    <t xml:space="preserve">42 CFR 438.10(i)</t>
  </si>
  <si>
    <t xml:space="preserve">The contract requires the MCP to provide formulary drug lists on the MCP's website in a machine readable file and format as specified by the Secretary.</t>
  </si>
  <si>
    <t xml:space="preserve">Medicaid I.C.6 Provider Terminations and Incentives</t>
  </si>
  <si>
    <t xml:space="preserve">C.8</t>
  </si>
  <si>
    <t xml:space="preserve">M I.C.6.01</t>
  </si>
  <si>
    <t xml:space="preserve">42 CFR 438.10(f)(1)</t>
  </si>
  <si>
    <t xml:space="preserve">The contract requires the MCP to make a good faith effort to give written notice of termination of a contracted provider to each enrollee who received his or her primary care from, or was seen on a regular basis by, the terminated provider. Notice to the enrollee must be provided by the later of 30 calendar days prior to the effective date of the termination, or 15 calendar days after receipt or issuance of the termination notice.</t>
  </si>
  <si>
    <t xml:space="preserve">C.9</t>
  </si>
  <si>
    <t xml:space="preserve">M I.C.6.02</t>
  </si>
  <si>
    <t xml:space="preserve">42 CFR 438.10(f)(3)</t>
  </si>
  <si>
    <t xml:space="preserve">The contract requires the MCP to make available, upon request, any physician incentive plans in place. </t>
  </si>
  <si>
    <t xml:space="preserve">Medicaid I.C.7 Marketing</t>
  </si>
  <si>
    <t xml:space="preserve">C.10</t>
  </si>
  <si>
    <t xml:space="preserve">High Level Provision: M I.C.7.01-I.C.7.07</t>
  </si>
  <si>
    <t xml:space="preserve">42 CFR 438.104(b)</t>
  </si>
  <si>
    <t xml:space="preserve">The contract specifies the content and distribution methods for MCP marketing materials.</t>
  </si>
  <si>
    <t xml:space="preserve">Medicaid I.C.8 General Information Requirements</t>
  </si>
  <si>
    <t xml:space="preserve">C.11</t>
  </si>
  <si>
    <t xml:space="preserve">High Level Provision: M I.C.8.01-I.C.8.04</t>
  </si>
  <si>
    <t xml:space="preserve">42 CFR 438.10(c)(6)(i)-(iv)</t>
  </si>
  <si>
    <t xml:space="preserve">The contract requires that if the MCP chooses to provide required information electronically to enrollees, it must be: 
- in a format that is readily accessible; 
- in a location on the MCP's website that is prominent and readily accessible; 
- in an electronic form which can be electronically retained and printed;
- consistent with content and language requirements.
</t>
  </si>
  <si>
    <t xml:space="preserve">C.12</t>
  </si>
  <si>
    <t xml:space="preserve">High Level Provision: M I.C.8.05-I.C.8.06</t>
  </si>
  <si>
    <t xml:space="preserve">42 CFR 438.10(c)(6)(v)</t>
  </si>
  <si>
    <t xml:space="preserve">The contract requires that if the MCP chooses to provide required information electronically to enrollees, the MCP must (1) notify the enrollee that the information is available in paper form without charge upon request, and (2) upon request, provide information in paper form within 5 business days.</t>
  </si>
  <si>
    <t xml:space="preserve">C.13</t>
  </si>
  <si>
    <t xml:space="preserve">M I.C.8.07</t>
  </si>
  <si>
    <t xml:space="preserve">42 CFR 438.3(j)(3)</t>
  </si>
  <si>
    <t xml:space="preserve">The contract requires the MCP to provide adult enrollees with written information on advance directives policies, and include a description of applicable state law. </t>
  </si>
  <si>
    <t xml:space="preserve">C.14</t>
  </si>
  <si>
    <t xml:space="preserve">M I.C.8.08</t>
  </si>
  <si>
    <t xml:space="preserve">42 CFR 438.3(j)(4)</t>
  </si>
  <si>
    <t xml:space="preserve">The contract requires the MCP to reflect changes in state law in its written advance directives information as soon as possible, but no later than 90 days after the effective date of the change.</t>
  </si>
  <si>
    <t xml:space="preserve">C.15</t>
  </si>
  <si>
    <t xml:space="preserve">M I.C.8.09</t>
  </si>
  <si>
    <t xml:space="preserve">438.10(g)(2)(ii)(A) </t>
  </si>
  <si>
    <t xml:space="preserve">The contract requires the MCP to inform enrollees that it does not cover a counseling or referral service based on moral or religious objections.</t>
  </si>
  <si>
    <t xml:space="preserve">C.16</t>
  </si>
  <si>
    <t xml:space="preserve">42 CFR 438.102(b)(1)(ii)</t>
  </si>
  <si>
    <t xml:space="preserve">The contract requires the MCP to notify enrollees when it adopts a policy to discontinue coverage of a counseling or referral service based on moral or religious objections at least 30 days prior to the effective date of the policy for any particular service.</t>
  </si>
  <si>
    <t xml:space="preserve">C.17</t>
  </si>
  <si>
    <t xml:space="preserve">High Level Provision: M I.C.8.10-I.C.8.41</t>
  </si>
  <si>
    <t xml:space="preserve">42 CFR 438.10(c)(4)(i)</t>
  </si>
  <si>
    <t xml:space="preserve">The contract requires the MCP to use the state-developed definition for managed care terminology.</t>
  </si>
  <si>
    <t xml:space="preserve">C.18</t>
  </si>
  <si>
    <t xml:space="preserve">M I.C.8.42</t>
  </si>
  <si>
    <t xml:space="preserve">42 CFR 438.236(c)</t>
  </si>
  <si>
    <t xml:space="preserve">The contract requires that the MCP disseminate practice guidelines to enrollees and potential enrollees upon request.</t>
  </si>
  <si>
    <t xml:space="preserve">15a, 15b</t>
  </si>
  <si>
    <t xml:space="preserve">C.19</t>
  </si>
  <si>
    <t xml:space="preserve">M I.C.8.43</t>
  </si>
  <si>
    <t xml:space="preserve">42 CFR 438.10(c)(4)(ii)</t>
  </si>
  <si>
    <t xml:space="preserve">The contract requires the MCP to use state developed enrollee notices.</t>
  </si>
  <si>
    <t xml:space="preserve">Medicaid I.C.9 Sales and Transactions</t>
  </si>
  <si>
    <t xml:space="preserve">C.20</t>
  </si>
  <si>
    <t xml:space="preserve">M I.C.9.01</t>
  </si>
  <si>
    <t xml:space="preserve">Section 1903(m)(4)(B) of the Act</t>
  </si>
  <si>
    <t xml:space="preserve">The contract requires the MCP to make any reports of transactions between the MCP and parties in interest that are provided to the state, or other agencies available to MCP enrollees upon reasonable request. </t>
  </si>
  <si>
    <t xml:space="preserve">CHIP I.C.1 Language and Format</t>
  </si>
  <si>
    <t xml:space="preserve">C.21</t>
  </si>
  <si>
    <t xml:space="preserve">High Level Provision: C I.C.1.01-I.C.1.16</t>
  </si>
  <si>
    <t xml:space="preserve">42 CFR 457.1207; 42 CFR 438.10(c)(1)</t>
  </si>
  <si>
    <t xml:space="preserve">The contract requires the MCP to provide information to enrollees and potential enrollees in a manner and format that may be easily understood and is readily accessible.</t>
  </si>
  <si>
    <t xml:space="preserve">C.22</t>
  </si>
  <si>
    <t xml:space="preserve">C I.C.1.16</t>
  </si>
  <si>
    <t xml:space="preserve">42 CFR 457.1207; 
42 CFR 438.10(d)(3)</t>
  </si>
  <si>
    <t xml:space="preserve">The contract requires that the MCP’s written materials that are critical to obtaining services include taglines in the prevalent non-English languages in the state and in a conspicuously visible font size that provide information on how to request auxiliary aids and services.</t>
  </si>
  <si>
    <t xml:space="preserve">CHIP I.C.2 Enrollee Handbook</t>
  </si>
  <si>
    <t xml:space="preserve">High Level Provision: C I.C.2.01-I.C.2.46</t>
  </si>
  <si>
    <t xml:space="preserve">42 CFR 457.1207; 438.10(c)(4)(ii); 
42 CFR 438.10(g)</t>
  </si>
  <si>
    <t xml:space="preserve">The contract requires the MCP to utilize the model enrollee handbook developed by the state, and to provide the handbook to enrollees within a reasonable time after receiving notice of the beneficiary's enrollment.</t>
  </si>
  <si>
    <t xml:space="preserve">C I.C.2.02</t>
  </si>
  <si>
    <t xml:space="preserve">42 CFR 457.1207; 
42 CFR 438.10(g)(1)</t>
  </si>
  <si>
    <t xml:space="preserve">The contract requires the MCP to provide each enrollee an enrollee handbook, which serves as a summary of benefits and coverage, within a reasonable time after receiving notice of the beneficiary's enrollment. </t>
  </si>
  <si>
    <t xml:space="preserve">C I.C.2.03</t>
  </si>
  <si>
    <t xml:space="preserve">42 CFR 457.1207; 
42 CFR 438.10(g)(2)</t>
  </si>
  <si>
    <t xml:space="preserve">The content of the enrollee handbook must include information that enables the enrollee to understand how to effectively use the managed care program. </t>
  </si>
  <si>
    <t xml:space="preserve">C I.C.2.04</t>
  </si>
  <si>
    <t xml:space="preserve">42 CFR 457.1207; 
42 CFR 438.10(g)(2)(i)</t>
  </si>
  <si>
    <t xml:space="preserve">5, 10</t>
  </si>
  <si>
    <t xml:space="preserve">The MCP is required to utilize the model enrollee handbook developed by the state that includes information on benefits provided by the MCP, and how to access component services if individuals under age 21 entitled to the EPSDT benefit are enrolled in the MCP.</t>
  </si>
  <si>
    <t xml:space="preserve">C I.C.2.05</t>
  </si>
  <si>
    <t xml:space="preserve">42 CFR 457.1207; 
42 CFR 438.10(g)(2)(ii)</t>
  </si>
  <si>
    <t xml:space="preserve">The MCP is required to utilize the model enrollee handbook developed by the state that includes information about how and where to access any benefits provided by the state, including EPSDT benefits delivered outside the MCP, if any.</t>
  </si>
  <si>
    <t xml:space="preserve">C I.C.2.06</t>
  </si>
  <si>
    <t xml:space="preserve">The MCP is required to utilize the model enrollee handbook developed by the state that includes information about cost sharing on any benefits carved out of the MCP contract and provided by the state.</t>
  </si>
  <si>
    <t xml:space="preserve">C I.C.2.07</t>
  </si>
  <si>
    <t xml:space="preserve">The MCP is required to utilize the model enrollee handbook developed by the state that includes information about how transportation is provided for any benefits carved out of the MCP contract and provided by the state.</t>
  </si>
  <si>
    <t xml:space="preserve">C I.C.2.08</t>
  </si>
  <si>
    <t xml:space="preserve">42 CFR 457.1207; 
42 CFR 438.10(g)(2)(ii)(A)</t>
  </si>
  <si>
    <t xml:space="preserve">The MCP is required to utilize the model enrollee handbook developed by the state that includes detail that in the case of a counseling or referral service that the MCP does not cover because of moral or religious objections, the MCP inform enrollees that the service is not covered by the MCP.</t>
  </si>
  <si>
    <t xml:space="preserve">C I.C.2.09</t>
  </si>
  <si>
    <t xml:space="preserve">42 CFR 457.1207; 
42 CFR 438.10(g)(2)(ii)(B)</t>
  </si>
  <si>
    <t xml:space="preserve">The MCP is required to utilize the model enrollee handbook developed by the state that includes detail that in the case of a counseling or referral service that the MCP does not cover because of moral or religious objections, the MCP inform enrollees how they can obtain information from the state about how to access those services.</t>
  </si>
  <si>
    <t xml:space="preserve">C I.C.2.10</t>
  </si>
  <si>
    <t xml:space="preserve">42 CFR 457.1207; 
42 CFR 438.10(g)(2)(iii) </t>
  </si>
  <si>
    <t xml:space="preserve">The MCP is required to utilize the model enrollee handbook developed by the state that includes the amount, duration, and scope of benefits available under the contract in sufficient detail to ensure that enrollees understand the benefits to which they are entitled.</t>
  </si>
  <si>
    <t xml:space="preserve">C I.C.2.11</t>
  </si>
  <si>
    <t xml:space="preserve">42 CFR 457.1207; 
42 CFR 438.10(g)(2)(iv)</t>
  </si>
  <si>
    <t xml:space="preserve">The MCP is required to utilize the model enrollee handbook developed by the state that includes procedures for obtaining benefits, including any requirements for service authorizations and/or referrals for specialty care and for other benefits not furnished by the enrollee's PCP.</t>
  </si>
  <si>
    <t xml:space="preserve">C I.C.2.12</t>
  </si>
  <si>
    <t xml:space="preserve">42 CFR 457.1207; 
42 CFR 438.10(g)(2)(v)</t>
  </si>
  <si>
    <t xml:space="preserve">5, 6</t>
  </si>
  <si>
    <t xml:space="preserve">The MCP is required to utilize the model enrollee handbook developed by the state that includes the extent to which, and how, after-hours care is provided. 
</t>
  </si>
  <si>
    <t xml:space="preserve">C I.C.2.13</t>
  </si>
  <si>
    <t xml:space="preserve">The MCP is required to utilize the model enrollee handbook developed by the state that includes how emergency coverage is provided.</t>
  </si>
  <si>
    <t xml:space="preserve">C I.C.2.14-1.C.2.15</t>
  </si>
  <si>
    <t xml:space="preserve">42 CFR 457.1207; 
42 CFR 438.10(g)(2)(v)(A)</t>
  </si>
  <si>
    <t xml:space="preserve">The MCP is required to utilize the model enrollee handbook developed by the state that includes information regarding what constitutes an emergency medical condition and services.</t>
  </si>
  <si>
    <t xml:space="preserve">C I.C.2.16</t>
  </si>
  <si>
    <t xml:space="preserve">The MCP is required to utilize the model enrollee handbook developed by the state that includes the fact that prior authorization is not required for emergency services.</t>
  </si>
  <si>
    <t xml:space="preserve">C I.C.2.17</t>
  </si>
  <si>
    <t xml:space="preserve">The MCP is required to utilize the model enrollee handbook developed by the state that includes the fact that the enrollee has a right to use any hospital or other setting for emergency care.</t>
  </si>
  <si>
    <t xml:space="preserve">C I.C.2.18</t>
  </si>
  <si>
    <t xml:space="preserve">42 CFR 457.1207; 
42 CFR 438.10(g)(2)(vi)</t>
  </si>
  <si>
    <t xml:space="preserve">The MCP is required to utilize the model enrollee handbook developed by the state that includes any restrictions on the enrollee's freedom of choice among network providers.</t>
  </si>
  <si>
    <t xml:space="preserve">C I.C.2.19</t>
  </si>
  <si>
    <t xml:space="preserve">42 CFR 457.1207; 
42 CFR 438.10(g)(2)(vii)</t>
  </si>
  <si>
    <t xml:space="preserve">The MCP is required to utilize the model enrollee handbook developed by the state that includes the extent to which, and how, enrollees may obtain benefits, including family planning services and supplies from out-of-network providers.</t>
  </si>
  <si>
    <t xml:space="preserve">C I.C.2.20</t>
  </si>
  <si>
    <t xml:space="preserve">The MCP is required to utilize the model enrollee handbook developed by the state that includes an explanation that the MCP cannot require an enrollee to obtain a referral before choosing a family planning provider. </t>
  </si>
  <si>
    <t xml:space="preserve">C I.C.2.21</t>
  </si>
  <si>
    <t xml:space="preserve">42 CFR 457.1207; 
42 CFR 438.10(g)(2)(viii)</t>
  </si>
  <si>
    <t xml:space="preserve">The MCP is required to utilize the model enrollee handbook developed by the state that includes cost sharing for services furnished by the MCP, if any is imposed under the state plan. </t>
  </si>
  <si>
    <t xml:space="preserve">C I.C.2.22</t>
  </si>
  <si>
    <t xml:space="preserve">42 CFR 457.1207; 
42 CFR 438.10(g)(2)(ix)</t>
  </si>
  <si>
    <t xml:space="preserve">The MCP is required to utilize the model enrollee handbook developed by the state that includes enrollee rights and responsibilities, including the enrollee’s right to receive information on beneficiary and plan information.</t>
  </si>
  <si>
    <t xml:space="preserve">C I.C.2.23</t>
  </si>
  <si>
    <t xml:space="preserve">42 CFR 457.1207; 
42 CFR 438.10(g)(2)(ix); 
42 CFR 438.100(b)(2)(ii)</t>
  </si>
  <si>
    <t xml:space="preserve">The MCP is required to utilize the model enrollee handbook developed by the state that includes enrollee rights and responsibilities, including the enrollee’s right to be treated with respect and with due consideration for his or her dignity and privacy.</t>
  </si>
  <si>
    <t xml:space="preserve">C I.C.2.24</t>
  </si>
  <si>
    <t xml:space="preserve">42 CFR 457.1207; 
42 CFR 438.10(g)(2)(ix); 
42 CFR 438.100(b)(2)(iii)</t>
  </si>
  <si>
    <t xml:space="preserve">The MCP is required to utilize the model enrollee handbook developed by the state that includes enrollee rights and responsibilities, including the enrollee’s right to receive information on available treatment options and alternatives, presented in a manner appropriate to the enrollee's condition and ability to understand.</t>
  </si>
  <si>
    <t xml:space="preserve">C I.C.2.25</t>
  </si>
  <si>
    <t xml:space="preserve">42 CFR 457.1207; 
42 CFR 438.10(g)(2)(ix); 
42 CFR 438.100(b)(2)(iv)</t>
  </si>
  <si>
    <t xml:space="preserve">The MCP is required to utilize the model enrollee handbook developed by the state that includes enrollee rights and responsibilities, including the enrollee’s right to participate in decisions regarding his or her health care, including the right to refuse treatment.</t>
  </si>
  <si>
    <t xml:space="preserve">C I.C.2.26</t>
  </si>
  <si>
    <t xml:space="preserve">42 CFR 457.1207; 
42 CFR 438.10(g)(2)(ix); 
42 CFR 438.100(b)(2)(v)</t>
  </si>
  <si>
    <t xml:space="preserve">The MCP is required to utilize the model enrollee handbook developed by the state that includes enrollee rights and responsibilities, including the enrollee’s right to be free from any form of restraint or seclusion used as a means of coercion, discipline, convenience or retaliation.</t>
  </si>
  <si>
    <t xml:space="preserve">C I.C.2.27</t>
  </si>
  <si>
    <t xml:space="preserve">42 CFR 457.1207; 
42 CFR 438.10(g)(2)(ix); 
42 CFR 438.100(b)(2)(vi)</t>
  </si>
  <si>
    <t xml:space="preserve">The MCP is required to utilize the model enrollee handbook developed by the state that includes enrollee rights and responsibilities, including the enrollee’s right to request and receive a copy of their medical records and request that they be amended or corrected.</t>
  </si>
  <si>
    <t xml:space="preserve">C I.C.2.28</t>
  </si>
  <si>
    <t xml:space="preserve">42 CFR 457.1207; 
42 CFR 438.10(g)(2)(ix); 
42 CFR 438.100(b)(3)</t>
  </si>
  <si>
    <t xml:space="preserve">5, 7</t>
  </si>
  <si>
    <t xml:space="preserve">The MCP is required to utilize the model enrollee handbook developed by the state that includes enrollee rights and responsibilities, including the enrollee's right to obtain available and accessible health care services covered under the MCP contract.</t>
  </si>
  <si>
    <t xml:space="preserve">C I.C.2.29</t>
  </si>
  <si>
    <t xml:space="preserve">42 CFR 457.1207; 
42 CFR 438.10(g)(2)(x)</t>
  </si>
  <si>
    <t xml:space="preserve">The MCP is required to utilize the model enrollee handbook developed by the state that includes the process of selecting and changing the enrollee's PCP. </t>
  </si>
  <si>
    <t xml:space="preserve">C I.C.2.30</t>
  </si>
  <si>
    <t xml:space="preserve">42 CFR 457.1207; 
42 CFR 438.10(g)(2)(xi)</t>
  </si>
  <si>
    <t xml:space="preserve">5, 8</t>
  </si>
  <si>
    <t xml:space="preserve">The MCP is required to utilize the model enrollee handbook developed by the state that includes grievance, appeal, and fair hearing procedures and timeframes in a state-developed or state-approved description.</t>
  </si>
  <si>
    <t xml:space="preserve">C I.C.2.31</t>
  </si>
  <si>
    <t xml:space="preserve">42 CFR 457.1207; 
42 CFR 438.10(g)(2)(xi)(A)</t>
  </si>
  <si>
    <t xml:space="preserve">The MCP is required to utilize the model enrollee handbook developed by the state that includes the enrollee's right to file grievances and appeals.</t>
  </si>
  <si>
    <t xml:space="preserve">C I.C.2.32</t>
  </si>
  <si>
    <t xml:space="preserve">42 CFR 457.1207; 
42 CFR 438.10(g)(2)(xi)(B)</t>
  </si>
  <si>
    <t xml:space="preserve">The MCP is required to utilize the model enrollee handbook developed by the state that includes the requirements and timeframes for filing a grievance or appeal.</t>
  </si>
  <si>
    <t xml:space="preserve">C I.C.2.33</t>
  </si>
  <si>
    <t xml:space="preserve">42 CFR 457.1207; 
42 CFR 438.10(g)(2)(xi)(C)</t>
  </si>
  <si>
    <t xml:space="preserve">The MCP is required to utilize the model enrollee handbook developed by the state that includes information on the availability of assistance in the filing process for grievances.</t>
  </si>
  <si>
    <t xml:space="preserve">C I.C.2.34</t>
  </si>
  <si>
    <t xml:space="preserve">The MCP is required to utilize the model enrollee handbook developed by the state that includes information on the availability of assistance in the filing process for appeals.</t>
  </si>
  <si>
    <t xml:space="preserve">C I.C.2.35</t>
  </si>
  <si>
    <t xml:space="preserve">42 CFR 457.1207; 
42 CFR 438.10(g)(2)(xi)(D)</t>
  </si>
  <si>
    <t xml:space="preserve">The MCP is required to utilize the model enrollee handbook developed by the state that includes the enrollee's right to request a state fair hearing after the MCP has made a determination on an enrollee's appeal which is adverse to the enrollee.</t>
  </si>
  <si>
    <t xml:space="preserve">C I.C.2.36</t>
  </si>
  <si>
    <t xml:space="preserve">42 CFR 457.1207; 
42 CFR 438.10(g)(2)(xi)(E) </t>
  </si>
  <si>
    <t xml:space="preserve">The MCP is required to utilize the model enrollee handbook developed by the state that specifies that, when requested by the enrollee, may, consistent with state policy, be required to pay the cost of services furnished while the appeal or state review is pending if the final decision is adverse to the enrollee.</t>
  </si>
  <si>
    <t xml:space="preserve">C I.C.2.37</t>
  </si>
  <si>
    <t xml:space="preserve">42 CFR 457.1207; 
42 CFR 438.10(g)(2)(xii)</t>
  </si>
  <si>
    <t xml:space="preserve">The MCP is required to utilize the model enrollee handbook developed by the state that includes how to exercise an advance directive.</t>
  </si>
  <si>
    <t xml:space="preserve">C I.C.2.38</t>
  </si>
  <si>
    <t xml:space="preserve">42 CFR 457.1207; 
42 CFR 438.10(g)(2)(xii); 
42 CFR 438.3(j); 
42 CFR 489.102(a)</t>
  </si>
  <si>
    <t xml:space="preserve">The MCP is required to utilize the model enrollee handbook developed by the state that includes how to exercise an advance directive, if the MCP includes any of the following providers in its network: hospitals, critical access hospitals, skilled nursing facilities, nursing facilities, home health agencies, providers of home health care (and for Medicaid purposes, providers of personal care services), hospices, and religious nonmedical health care institutions.</t>
  </si>
  <si>
    <t xml:space="preserve">C I.C.2.39</t>
  </si>
  <si>
    <t xml:space="preserve">42 CFR 457.1207; 
42 CFR 438.10(g)(2)(xiii)</t>
  </si>
  <si>
    <t xml:space="preserve">The MCP is required to utilize the model enrollee handbook developed by the state that includes how to access auxiliary aids and services, including additional information in alternative formats or languages.</t>
  </si>
  <si>
    <t xml:space="preserve">C I.C.2.40-I.C.2.42</t>
  </si>
  <si>
    <t xml:space="preserve">42 CFR 457.1207; 
42 CFR 438.10(g)(2)(xiv)</t>
  </si>
  <si>
    <t xml:space="preserve">The MCP is required to utilize the model enrollee handbook developed by the state that includes the toll-free telephone number for member services, medical management, and any other unit providing services directly to enrollees.</t>
  </si>
  <si>
    <t xml:space="preserve">C I.C.2.43</t>
  </si>
  <si>
    <t xml:space="preserve">42 CFR 457.1207; 
42 CFR 438.10(g)(2)(xv)</t>
  </si>
  <si>
    <t xml:space="preserve">The MCP is required to utilize the model enrollee handbook developed by the state that includes information on how to report suspected fraud or abuse.</t>
  </si>
  <si>
    <t xml:space="preserve">C I.C.2.44</t>
  </si>
  <si>
    <t xml:space="preserve">42 CFR 457.1207; 
42 CFR 438.10(g)(2)(xvi)</t>
  </si>
  <si>
    <t xml:space="preserve">The MCP is required to utilize the model enrollee handbook developed by the state that includes any other content required by the state.</t>
  </si>
  <si>
    <t xml:space="preserve">C I.C.2.45</t>
  </si>
  <si>
    <t xml:space="preserve">42 CFR 457.1207; 
42 CFR 438.10(g)(4)</t>
  </si>
  <si>
    <t xml:space="preserve">The contract requires the MCP to provide each enrollee notice of any significant change, as defined by the state, in the information specified in the enrollee handbook at least 30 days before the intended effective date of the change.</t>
  </si>
  <si>
    <t xml:space="preserve">C I.C.2.46</t>
  </si>
  <si>
    <t xml:space="preserve">42 CFR 438.1216;
42 CFR 438.62(b)(3)</t>
  </si>
  <si>
    <t xml:space="preserve">The contract specifies that the MCP is required to utilize the model enrollee handbook made publicly available and notices that describe the transition of care policies for enrollees and potential enrollees.</t>
  </si>
  <si>
    <t xml:space="preserve">C I.C.3.01</t>
  </si>
  <si>
    <t xml:space="preserve">42 CFR 457.1207; 
42 CFR 438.10(g)(3)(i) - (iv)</t>
  </si>
  <si>
    <t xml:space="preserve">CHIP I.C.4 Network Provider Directory</t>
  </si>
  <si>
    <t xml:space="preserve">C.25</t>
  </si>
  <si>
    <t xml:space="preserve">High Level Provision: C I.C.4.01</t>
  </si>
  <si>
    <t xml:space="preserve">42 CFR 457.1207; 
42 CFR 438.10(h)(1)</t>
  </si>
  <si>
    <t xml:space="preserve">C I.C.4.02-I.C.4.04</t>
  </si>
  <si>
    <t xml:space="preserve">42 CFR 457.1207; 
42 CFR 438.10(h)(1)(i)-(iv); 
42 CFR 438.10(h)(2)</t>
  </si>
  <si>
    <t xml:space="preserve">The contract requires the MCP to make the names, street addresses, telephone numbers, website URLs as appropriate, and any group affiliations of the MCP's network providers available to the enrollee in paper form upon request and electronic form. This information must be provided for each of the following provider types covered under the contract:
• Physicians, including specialists;
• Hospitals;
• Pharmacies;
• Behavioral health providers;
• Long-Term Services and Supports (LTSS) providers, as appropriate. </t>
  </si>
  <si>
    <t xml:space="preserve">C I.C.4.05</t>
  </si>
  <si>
    <t xml:space="preserve">42 CFR 457.1207; 
42 CFR 438.10(h)(1)(v); 
42 CFR 438.10(h)(2)</t>
  </si>
  <si>
    <t xml:space="preserve">The contract requires the MCP to make the specialties, as appropriate, of its network providers available to the enrollee in paper form upon request and electronic form. This information must be provided for each of the following provider types covered under the contract:
• Physicians, including specialists;
• Hospitals;
• Pharmacies;
• Behavioral health providers;
• LTSS providers, as appropriate. 
</t>
  </si>
  <si>
    <t xml:space="preserve">C I.C.4.06</t>
  </si>
  <si>
    <t xml:space="preserve">42 CFR 457.1207; 
42 CFR 438.10(h)(1)(vi); 
42 CFR 438.10(h)(2)</t>
  </si>
  <si>
    <t xml:space="preserve">The contract requires the MCP to make available to the enrollee whether its network providers will accept new enrollees in paper form upon request and electronic form. This information must be provided for each of the following provider types covered under the contract:
• Physicians, including specialists;
• Hospitals;
• Pharmacies;
• Behavioral health providers;
• LTSS providers, as appropriate. 
</t>
  </si>
  <si>
    <t xml:space="preserve">C I.C.4.07</t>
  </si>
  <si>
    <t xml:space="preserve">42 CFR 457.1207; 
42 CFR 438.10(h)(1)(vii); 
42 CFR 438.10(h)(2)</t>
  </si>
  <si>
    <t xml:space="preserve">The contract requires the MCP to make the cultural and linguistic capabilities of its network providers available to the enrollee in paper form upon request and electronic form, including languages (including ASL) offered by the provider or a skilled medical interpreter at the provider's office. This information must be provided for each of the following provider types covered under the contract:
• Physicians, including specialists;
• Hospitals;
• Pharmacies;
• Behavioral health providers;
• LTSS providers, as appropriate.</t>
  </si>
  <si>
    <t xml:space="preserve">C I.C.4.08</t>
  </si>
  <si>
    <t xml:space="preserve">42 CFR 457.1207; 
42 CFR 438.10(h)(1)(viii); 
42 CFR 438.10(h)(2)</t>
  </si>
  <si>
    <t xml:space="preserve">The contract requires the MCP to make available to the enrollee in paper form upon request and electronic form whether its network providers' offices/facilities have accommodations for people with physical disabilities, including offices, exam room(s) and equipment. This information must be provided for each of the following provider types covered under the contract:
• Physicians, including specialists;
• Hospitals;
• Pharmacies;
• Behavioral health providers;
• LTSS providers, as appropriate.</t>
  </si>
  <si>
    <t xml:space="preserve">High Level Provision: C I.C.4.09-I.C.4.11</t>
  </si>
  <si>
    <t xml:space="preserve">42 CFR 457.1207; 
42 CFR 438.10(h)(3)-(4)</t>
  </si>
  <si>
    <t xml:space="preserve">The contract requires that the MCP's provider network information included in paper directories is updated at least monthly or quarterly, depending on format, and is made available on the MCP website in a machine readable format as specified by the secretary. </t>
  </si>
  <si>
    <t xml:space="preserve">42 CFR 457.1207; 42 CFR 438.10(h)(3)</t>
  </si>
  <si>
    <t xml:space="preserve">The contract requires that the MCP's provider network information included in a paper provider directory must be updated at least monthly, if the MCP does not have a mobile-enabled electronic directory, or quarterly, if the MCP has a mobile-enabled, electronic provider directory.</t>
  </si>
  <si>
    <t xml:space="preserve">C I.C.4.10</t>
  </si>
  <si>
    <t xml:space="preserve">42 CFR 457.1207; 
42 CFR 438.10(h)(3)(ii)</t>
  </si>
  <si>
    <t xml:space="preserve">The contract requires that the MCP's provider network information included in an electronic provider directory must be updated no later than 30 calendar days after the MCP receives updated provider information.</t>
  </si>
  <si>
    <t xml:space="preserve">CHIP I.C.5 Formulary</t>
  </si>
  <si>
    <t xml:space="preserve">C.23</t>
  </si>
  <si>
    <t xml:space="preserve">High Level Provision: C I.C.5.01-I.C.5.03</t>
  </si>
  <si>
    <t xml:space="preserve">42 CFR 457.1207; 42 CFR 438.10(i)</t>
  </si>
  <si>
    <t xml:space="preserve">CHIP I.C.6 Provider Terminations and Incentives</t>
  </si>
  <si>
    <t xml:space="preserve">C.24</t>
  </si>
  <si>
    <t xml:space="preserve">42 CFR 457.1207; 
42 CFR 438.10(f)(1)</t>
  </si>
  <si>
    <t xml:space="preserve">C I.C.6.02</t>
  </si>
  <si>
    <t xml:space="preserve">42 CFR 457.1207; 
42 CFR 438.10(f)(3)</t>
  </si>
  <si>
    <t xml:space="preserve">CHIP I.C.7 Marketing</t>
  </si>
  <si>
    <t xml:space="preserve">C.26</t>
  </si>
  <si>
    <t xml:space="preserve">42 CFR 457.1224; 42 CFR 438.104(b)</t>
  </si>
  <si>
    <t xml:space="preserve">C.27</t>
  </si>
  <si>
    <t xml:space="preserve">C I.C.7.01</t>
  </si>
  <si>
    <t xml:space="preserve">42 CFR 457.1224; 
42 CFR 438.104(b)(1)(i)</t>
  </si>
  <si>
    <t xml:space="preserve">The contract prohibits the MCP from distributing marketing materials without first obtaining state approval.</t>
  </si>
  <si>
    <t xml:space="preserve">C.28</t>
  </si>
  <si>
    <t xml:space="preserve">C I.C.7.02</t>
  </si>
  <si>
    <t xml:space="preserve">42 CFR 457.1224; 
42 CFR 438.104(b)(1)(ii)</t>
  </si>
  <si>
    <t xml:space="preserve">The contract requires the MCP to distribute marketing materials to its entire service area as indicated in the contract.</t>
  </si>
  <si>
    <t xml:space="preserve">C.29</t>
  </si>
  <si>
    <t xml:space="preserve">C I.C.7.03</t>
  </si>
  <si>
    <t xml:space="preserve">42 CFR 457.1224; 
42 CFR 438.104(b)(1)(iv)</t>
  </si>
  <si>
    <t xml:space="preserve">The contract requires that the MCP does not seek to influence enrollment in conjunction with the sale or offering of any private insurance.</t>
  </si>
  <si>
    <t xml:space="preserve">C.30</t>
  </si>
  <si>
    <t xml:space="preserve">C I.C.7.04</t>
  </si>
  <si>
    <t xml:space="preserve">42 CFR 457.1224; 
42 CFR 438.104(b)(1)(v)</t>
  </si>
  <si>
    <t xml:space="preserve">The contract prohibits the MCP from directly or indirectly engaging in door-to-door, telephone, e-mail, texting, or other cold-call marketing activities.</t>
  </si>
  <si>
    <t xml:space="preserve">C.31</t>
  </si>
  <si>
    <t xml:space="preserve">C I.C.7.05</t>
  </si>
  <si>
    <t xml:space="preserve">42 CFR 457.1224; 
42 CFR 438.104(b)(2)</t>
  </si>
  <si>
    <t xml:space="preserve">The contract specifies how the MCP ensures to the state that its marketing, including plans and materials, is accurate and does not mislead, confuse, or defraud the recipients or the state.</t>
  </si>
  <si>
    <t xml:space="preserve">C.32</t>
  </si>
  <si>
    <t xml:space="preserve">C I.C.7.06</t>
  </si>
  <si>
    <t xml:space="preserve">42 CFR 457.1224; 
42 CFR 438.104(b)(2)(i)</t>
  </si>
  <si>
    <t xml:space="preserve">The contract requires that the MCP’s materials cannot contain any assertion or statement (whether written or oral) that the recipient must enroll in the MCP to obtain benefits or to not lose benefits.</t>
  </si>
  <si>
    <t xml:space="preserve">C.33</t>
  </si>
  <si>
    <t xml:space="preserve">C I.C.7.07</t>
  </si>
  <si>
    <t xml:space="preserve">42 CFR 457.1224; 
42 CFR 438.104(b)(2)(ii)</t>
  </si>
  <si>
    <t xml:space="preserve">The contract requires that the MCP’s materials cannot contain any assertion or statement (whether written or oral) that the MCP is endorsed by CMS, the Federal or state government, or a similar entity.</t>
  </si>
  <si>
    <t xml:space="preserve">CHIP I.C.8 General Information Requirements</t>
  </si>
  <si>
    <t xml:space="preserve">C.34</t>
  </si>
  <si>
    <t xml:space="preserve">High Level Provision: C I.C.8.01-I.C.8.04</t>
  </si>
  <si>
    <t xml:space="preserve">42 CFR 457.1207; 
42 CFR 438.10(c)(6)(i)-(iv)</t>
  </si>
  <si>
    <t xml:space="preserve">C.35</t>
  </si>
  <si>
    <t xml:space="preserve">High Level Provision: C I.C.8.05-I.C.8.06</t>
  </si>
  <si>
    <t xml:space="preserve">42 CFR 457.1207; 
42 CFR 438.10(c)(6)(v)</t>
  </si>
  <si>
    <t xml:space="preserve">C.36</t>
  </si>
  <si>
    <t xml:space="preserve">C I.C.8.07</t>
  </si>
  <si>
    <t xml:space="preserve">42 CFR 457.1207; 
438.10(g)(2)(ii)(A) </t>
  </si>
  <si>
    <t xml:space="preserve">C.37</t>
  </si>
  <si>
    <t xml:space="preserve">42 CFR 457.1222;
42 CFR 438.102(b)(1)(ii)</t>
  </si>
  <si>
    <t xml:space="preserve">C.38</t>
  </si>
  <si>
    <t xml:space="preserve">High Level Provision: C I.C.8.08-I.C.8.39</t>
  </si>
  <si>
    <t xml:space="preserve">42 CFR 457.1207; 42 CFR 438.10(c)(4)(i)</t>
  </si>
  <si>
    <t xml:space="preserve">C.39</t>
  </si>
  <si>
    <t xml:space="preserve">C I.C.8.08-I.C.8.39</t>
  </si>
  <si>
    <t xml:space="preserve">42 CFR 457.1207; 
42 CFR 438.10(c)(4)(i)</t>
  </si>
  <si>
    <t xml:space="preserve">The contract requires the MCP to use the state-developed definition for managed care terminology, including appeal, co-payment, durable medical equipment, emergency medical condition, emergency medical transportation, emergency room care, emergency services, excluded services, grievance, habilitation services and devices, health insurance, home health care, hospice services, hospitalization, hospital outpatient care, medically necessary, network, non-participating provider, physician services, plan, preauthorization, participating provider, premium, prescription drug coverage, prescription drugs, primary care physician, primary care provider, provider, rehabilitation services and devices, skilled nursing care, specialist, and urgent care.</t>
  </si>
  <si>
    <t xml:space="preserve">C.40</t>
  </si>
  <si>
    <t xml:space="preserve">C I.C.8.40</t>
  </si>
  <si>
    <t xml:space="preserve">42 CFR 457.1233(c):
42 CFR 438.236(c)</t>
  </si>
  <si>
    <t xml:space="preserve">15b</t>
  </si>
  <si>
    <t xml:space="preserve">C.41</t>
  </si>
  <si>
    <t xml:space="preserve">C I.C.8.41</t>
  </si>
  <si>
    <t xml:space="preserve">42 CFR 457.1207;
42 CFR 438.10(c)(4)(ii)</t>
  </si>
  <si>
    <t xml:space="preserve">Pursuant to 42 CFR 438.104(a), private insurance does not include a qualified health plan, as defined in 45 CFR 155.20.</t>
  </si>
  <si>
    <t xml:space="preserve">All requirements in 42 CFR 438.10(c)(6) must be met in order for the MCP to provide information electronically.</t>
  </si>
  <si>
    <t xml:space="preserve">15a</t>
  </si>
  <si>
    <t xml:space="preserve">MCOs, PIHPs, and PAHPs operating in compliance with 42 CFR 438.236(c) will be deemed compliant with the requirement in 42 CFR 438.915(a) (part of 42 CFR part 438, subpart K, Parity in Mental Health and Substance Use Disorder Benefits) that the MCP make available the criteria for medical necessity determinations made by the MCP for mental health or substance abuse disorder benefits to any enrollee, potential enrollee, or contracting provider upon request. Compliance with the requirement in 42 CFR 438.915(a) is not determinative of compliance with any other provision of applicable Federal or state law.</t>
  </si>
  <si>
    <t xml:space="preserve">MCOs, PIHPs, and PAHPs operating in compliance with 42 CFR 438.236(c) will be deemed compliant with the requirement in 42 CFR 457.496(e)(1) that the MCP make available the criteria for medical necessity determinations made by the MCP for mental health or substance abuse disorder benefits to any enrollee, potential enrollee, or contracting provider upon request. Compliance with the requirement in 42 CFR 457.496(e)(1) is not determinative of compliance with any other provision of applicable Federal or state law.</t>
  </si>
  <si>
    <t xml:space="preserve">States may require additional time to come into compliance with this requirement. Until the state develops the model handbook materials, including standard definitions for the terms at 438.10(c)(4)(i), the analyst may mark this item N/A and make an entry into the “General Comments” column to document that the state has not yet developed the model handbook, including definitions.</t>
  </si>
  <si>
    <t xml:space="preserve">Subpart D. Payment</t>
  </si>
  <si>
    <t xml:space="preserve">Comments: For provisions marked as "Not Met" or "Unsure", add a comment about any follow-up that is needed.</t>
  </si>
  <si>
    <t xml:space="preserve">Medicaid I.D.1. General</t>
  </si>
  <si>
    <t xml:space="preserve">D.1</t>
  </si>
  <si>
    <t xml:space="preserve">M I.D.1.01</t>
  </si>
  <si>
    <t xml:space="preserve">42 CFR 438.3(c)(1)(i)</t>
  </si>
  <si>
    <t xml:space="preserve">The contract specifies the final capitation rates for each Managed Care Plan (MCP). </t>
  </si>
  <si>
    <t xml:space="preserve">1a, 1b, 2a, 2b</t>
  </si>
  <si>
    <t xml:space="preserve">D.2</t>
  </si>
  <si>
    <t xml:space="preserve">M I.D.1.02</t>
  </si>
  <si>
    <t xml:space="preserve">42 CFR 438.3(c)(2)</t>
  </si>
  <si>
    <t xml:space="preserve">The contract specifies that capitation payments may only be made by the state and retained by the MCP for Medicaid-eligible enrollees.</t>
  </si>
  <si>
    <t xml:space="preserve">D.3</t>
  </si>
  <si>
    <t xml:space="preserve">M I.D.1.03</t>
  </si>
  <si>
    <t xml:space="preserve">The contract specifies that, if used in the payment arrangement between the state and the MCP, all applicable risk-sharing mechanisms, such as reinsurance, risk corridors, or stop-loss limits, are described in the contract.</t>
  </si>
  <si>
    <t xml:space="preserve">1a, 1b, 2a, 2b, 3</t>
  </si>
  <si>
    <t xml:space="preserve">D.4</t>
  </si>
  <si>
    <t xml:space="preserve">M I.D.1.04</t>
  </si>
  <si>
    <t xml:space="preserve">42 CFR 438.6(e)</t>
  </si>
  <si>
    <t xml:space="preserve">This contract specifies the state will only make a monthly capitation payment to the MCP for an enrollee aged 21–64 receiving inpatient treatment in an Institution for Mental Diseases (IMD), as defined in 42 CFR 435.1010, so long as the facility is a hospital providing psychiatric or substance use disorder inpatient care or a sub-acute facility providing psychiatric or substance use disorder crisis residential services, and length of stay in the IMD is for a short term stay of no more than 15 days during the period of the monthly capitation payment.</t>
  </si>
  <si>
    <t xml:space="preserve">1a, 1b</t>
  </si>
  <si>
    <t xml:space="preserve">Medicaid I.D.4 Medical Loss Ratio (MLR)</t>
  </si>
  <si>
    <t xml:space="preserve">D.5</t>
  </si>
  <si>
    <t xml:space="preserve">High Level Provision: M.I.D.4.01-I.D.4.13</t>
  </si>
  <si>
    <t xml:space="preserve">42 CFR 438.8(a)</t>
  </si>
  <si>
    <t xml:space="preserve">The contract specifies that the MCP is required to calculate a MLR for each MLR reporting year, in accordance with the requirement of 42 CFR 438.8.</t>
  </si>
  <si>
    <t xml:space="preserve">Medicaid I.D.5 Payment for Indian Health Care Providers (IHCP)</t>
  </si>
  <si>
    <t xml:space="preserve">D.6</t>
  </si>
  <si>
    <t xml:space="preserve">M I.D.5.01</t>
  </si>
  <si>
    <t xml:space="preserve">American Recovery and Reinvestment Act (ARRA) 5006(d); 
42 CFR 438.14(b)(2)(iii); 
42 CFR 447.45; 
42 CFR 447.46; 
State Medicaid Director Letter (SMDL) 10-001</t>
  </si>
  <si>
    <t xml:space="preserve">For contracts involving Indian Health Care Providers (IHCP), the contract requires that the MCP will meet the requirements of FFS timely payment for all Indian Tribe, Tribal Organization, or Urban Indian Organization (I/T/U) providers in its network, including the paying of 90% of all clean claims from practitioners (i.e. those who are in individual or group practice or who practice in shared health facilities) within 30 days of the date of receipt; and paying 99 percent of all clean claims from practitioners (who are in individual or group practice or who practice in shared health facilities) within 90 days of the date of receipt.</t>
  </si>
  <si>
    <t xml:space="preserve">D.7</t>
  </si>
  <si>
    <t xml:space="preserve">M I.D.5.02</t>
  </si>
  <si>
    <t xml:space="preserve">42 CFR 438.14(c)(1)</t>
  </si>
  <si>
    <t xml:space="preserve">The contract specifies that IHCPs which are enrolled in Medicaid as Federally Qualified Health Centers (FQHC) but are not participating providers of an MCP must be paid an amount equal to the amount the MCP would pay a FQHC that is a network provider but is not an IHCP, including any supplemental payment from the state to make up the difference between the amount the MCP pays and what the IHCP FQHC would have received under Fee For Service (FFS). </t>
  </si>
  <si>
    <t xml:space="preserve">D.8</t>
  </si>
  <si>
    <t xml:space="preserve">M I.D.5.03</t>
  </si>
  <si>
    <t xml:space="preserve">42 CFR 438.14(c)(2)</t>
  </si>
  <si>
    <t xml:space="preserve">The contract specifies that when an IHCP is not enrolled in Medicaid as a FQHC, regardless of whether it participates in the network of an MCP, it has the right to receive its applicable encounter rate published annually in the Federal Register by the Indian Health Service (IHS), or in the absence of a published encounter rate, the amount it would receive if the services were provided under the state plan’s FFS payment methodology.</t>
  </si>
  <si>
    <t xml:space="preserve">Medicaid I.D.6 Timely Payout</t>
  </si>
  <si>
    <t xml:space="preserve">D.9</t>
  </si>
  <si>
    <t xml:space="preserve">M I.D.6.01</t>
  </si>
  <si>
    <t xml:space="preserve">Sections 1902(a)(37)(A) and 1932(f) of the Act; 
42 CFR 447.45(d)(2) - (3); 
42 CFR 447.46</t>
  </si>
  <si>
    <t xml:space="preserve">The contract requires that the MCP will meet the requirements of FFS timely payment, including the paying of 90% of all clean claims from practitioners (i.e. those who are in individual or group practice or who practice in shared health facilities) within 30 days of the date of receipt; and paying 99% of all clean claims from practitioners (who are in individual or group practice or who practice in shared health facilities) within 90 days of the date of receipt. </t>
  </si>
  <si>
    <t xml:space="preserve">Medicaid I.D.7 Pass-through Payments</t>
  </si>
  <si>
    <t xml:space="preserve">D.10</t>
  </si>
  <si>
    <t xml:space="preserve">High Level Provision: M I.D.7.01-I.D.7.03</t>
  </si>
  <si>
    <t xml:space="preserve">42 CFR 438.6(d)(1)</t>
  </si>
  <si>
    <t xml:space="preserve">If the contract requires that the MCP make pass-through payments to network providers that are hospitals, physicians, or nursing facilities, the contract specifies the terms of the arrangement.
</t>
  </si>
  <si>
    <t xml:space="preserve">D.11</t>
  </si>
  <si>
    <t xml:space="preserve">M I.D.7.04</t>
  </si>
  <si>
    <t xml:space="preserve">42 CFR 438.6(d)(1), 42 CFR 438.6(d)(6)</t>
  </si>
  <si>
    <t xml:space="preserve">Pass-through payments to hospitals for inpatient and outpatient services are permitted for up to 3 years if a state is initially transitioning services or populations from a fee-for-service (FFS) delivery system to a managed care delivery system. 
In order for pass-through payments for hospitals to be allowed for this transition period, a state must demonstrate that:
(1) services will be covered for the first time under a managed care contract and were previously provided in a FFS delivery system prior to the first rating period of the transition period, 
(2) the state made supplemental payments as defined in 42 CFR 438.6(a) to hospitals during the 12- month period immediately 2 years prior to the first year of the transition period, and
(3) the aggregate amount of the pass-through payments is less than or equal to the product of the actual supplemental payments paid and the ratio achieved by dividing the amount paid through payment rates for hospital services that are being transitioned from payment in a FFS delivery system to the managed care contract by the total amount paid through State Plan approved rates for hospital services made in the state's FFS delivery system.</t>
  </si>
  <si>
    <t xml:space="preserve">14, 15, 19</t>
  </si>
  <si>
    <t xml:space="preserve">D.12</t>
  </si>
  <si>
    <t xml:space="preserve">M I.D.7.05</t>
  </si>
  <si>
    <t xml:space="preserve">Pass-through payments for physician services are permitted for up to 3 years if a state is initially transitioning services or populations from a FFS delivery system to a managed care delivery system.
In order for pass-through payments for physicians to be allowed for this transition period, a state must demonstrate that:
(1) the services will be covered for the first time under a managed care contract and were previously provided in a FFS delivery system prior to the first rating period of the transition period, 
(2) the state made supplemental payments as defined in 42 CFR 438.6(a) to hospitals during the 12- month period immediately 2 years prior to the first year of the transition period, and
(3) the aggregate amount of the pass-through payments is less than or equal to the product of the actual supplemental payments paid and the ratio achieved by dividing the amount paid through State Plan approved rates for physician services that are being transitioned from payment in a FFS delivery system to the managed care contract by the total amount paid through payment rates for physician services made in the state's FFS delivery system.
</t>
  </si>
  <si>
    <t xml:space="preserve">D.13</t>
  </si>
  <si>
    <t xml:space="preserve">M I.D.7.06</t>
  </si>
  <si>
    <t xml:space="preserve">Pass-through payments for nursing facility services are permitted for up to 3 years if a state is initially transitioning services or populations from a FFS delivery system to a managed care delivery system.
In order for pass-through payments for nursing facilities to be allowed for this transition period, a state must demonstrate that: 
(1) the services will be covered for the first time under a managed care contract and were previously provided in a FFS delivery system prior to the first rating period of the transition period, 
(2) the state made supplemental payments as defined in 42 CFR 438.6(a) to hospitals during the 12- month period immediately 2 years prior to the first year of the transition period, and
(3) the aggregate amount of the pass-through payments is less than or equal to the product of the actual supplemental payments paid and the ratio achieved by dividing the amount paid through State Plan approved rates for nursing facility services that are being transitioned from payment in a FFS delivery system to the managed care contract by the total amount paid through payment rates for nursing facility services made in the state's FFS delivery system.
</t>
  </si>
  <si>
    <t xml:space="preserve">CHIP I.D.1 General</t>
  </si>
  <si>
    <t xml:space="preserve">D.14</t>
  </si>
  <si>
    <t xml:space="preserve">C I.D.1.01</t>
  </si>
  <si>
    <t xml:space="preserve">42 CFR 457.1201(c)</t>
  </si>
  <si>
    <t xml:space="preserve">The contract specifies that the final capitation rates are identified and developed, and payment is made in accordance with 42 CFR 438.3(c).</t>
  </si>
  <si>
    <t xml:space="preserve">1b, 2b</t>
  </si>
  <si>
    <t xml:space="preserve">D.15</t>
  </si>
  <si>
    <t xml:space="preserve">C I.D.1.02</t>
  </si>
  <si>
    <t xml:space="preserve">42 CFR 457.1201(c); 42 CFR 438.3(c)(2)</t>
  </si>
  <si>
    <t xml:space="preserve">1b</t>
  </si>
  <si>
    <t xml:space="preserve">D.16</t>
  </si>
  <si>
    <t xml:space="preserve">C I.D.1.03</t>
  </si>
  <si>
    <t xml:space="preserve">42 CFR 457.1203(a)</t>
  </si>
  <si>
    <t xml:space="preserve">The contract specifies that rates are based on public or private payment rates for comparable services for comparable populations, consistent with actuarially sound principles as defined at 42 CFR 457.10.</t>
  </si>
  <si>
    <t xml:space="preserve">CHIP I.D.2 Medical Loss Ratio (MLR)</t>
  </si>
  <si>
    <t xml:space="preserve">High Level Provision: C.I.D.2.01-I.D.2.13</t>
  </si>
  <si>
    <t xml:space="preserve">42 CFR 457.1203(f); 42 CFR 438.8(a)</t>
  </si>
  <si>
    <t xml:space="preserve">The contract specifies that the MCP is required to calculate a MLR for each MLR reporting year, consistent with MLR standards.</t>
  </si>
  <si>
    <t xml:space="preserve">C I.D.2.03</t>
  </si>
  <si>
    <t xml:space="preserve">42 CFR 457.1203(f);
42 CFR 438.8(d) </t>
  </si>
  <si>
    <t xml:space="preserve">1b, 8</t>
  </si>
  <si>
    <t xml:space="preserve">The contract specifies that the MLR calculation for each MCP in a MLR reporting year is the ratio of the numerator (as defined in accordance with 42 CFR 438.8(e)) to the denominator (as defined in accordance with 42 CFR 438.8(f)). </t>
  </si>
  <si>
    <t xml:space="preserve">C I.D.2.04</t>
  </si>
  <si>
    <t xml:space="preserve">42 CFR 457.1203(f);
42 CFR 438.8(g)(1)(i)</t>
  </si>
  <si>
    <t xml:space="preserve">The contract specifies that each MCP expense must be included under only one type of expense, unless a portion of the expense fits under the definition of, or criteria for, one type of expense and the remainder fits into a different type of expense, in which case the expense must be pro-rated between types of expenses.</t>
  </si>
  <si>
    <t xml:space="preserve">C I.D.2.05</t>
  </si>
  <si>
    <t xml:space="preserve">42 CFR 457.1203(f);
42 CFR 438.8(g)(1)(ii)</t>
  </si>
  <si>
    <t xml:space="preserve">The contract specifies that expenditures that benefit multiple contracts or populations, or contracts other than those being reported, must be reported on pro rata basis.</t>
  </si>
  <si>
    <t xml:space="preserve">C I.D.2.06</t>
  </si>
  <si>
    <t xml:space="preserve">42 CFR 457.1203(f);
42 CFR 438.8(g)(2)(i)</t>
  </si>
  <si>
    <t xml:space="preserve">The contract specifies that expense allocation must be based on a generally accepted accounting method that is expected to yield the most accurate results.</t>
  </si>
  <si>
    <t xml:space="preserve">C I.D.2.07</t>
  </si>
  <si>
    <t xml:space="preserve">42 CFR 457.1203(f);
42 CFR 438.8(g)(2)(ii)</t>
  </si>
  <si>
    <t xml:space="preserve">The contract specifies that shared expenses, including expenses under the terms of a management contract, must be apportioned pro rata to the contract incurring the expense.</t>
  </si>
  <si>
    <t xml:space="preserve">C I.D.2.08</t>
  </si>
  <si>
    <t xml:space="preserve">42 CFR 457.1203(f);
42 CFR 438.8(g)(2)(iii)</t>
  </si>
  <si>
    <t xml:space="preserve">The contract specifies that expenses that relate solely to the operation of a reporting entity, such as personnel costs associated with the adjusting and paying of claims, must be borne solely by the reporting entity and are not to be apportioned to the other entities.</t>
  </si>
  <si>
    <t xml:space="preserve">C I.D.2.09</t>
  </si>
  <si>
    <t xml:space="preserve">42 CFR 457.1203(f);
42 CFR 438.8(h)(1)</t>
  </si>
  <si>
    <t xml:space="preserve">1b, 8,10</t>
  </si>
  <si>
    <t xml:space="preserve">The contract specifies that the MCP may add a credibility adjustment to a calculated MLR if the MLR reporting year experience is partially credible.</t>
  </si>
  <si>
    <t xml:space="preserve">C I.D.2.10</t>
  </si>
  <si>
    <t xml:space="preserve">The contract specifies that the credibility adjustment is added to the reported MLR calculation before calculating any remittances, if required by the state.</t>
  </si>
  <si>
    <t xml:space="preserve">C I.D.2.11</t>
  </si>
  <si>
    <t xml:space="preserve">42 CFR 457.1203(f);
42 CFR 438.8(h)(2)</t>
  </si>
  <si>
    <t xml:space="preserve">The contract specifies that the MCP may not add a credibility adjustment to a calculated MLR if the MLR reporting year experience is fully credible.</t>
  </si>
  <si>
    <t xml:space="preserve">C I.D.2.12</t>
  </si>
  <si>
    <t xml:space="preserve">42 CFR 457.1203(f);
42 CFR 438.8(h)(3)</t>
  </si>
  <si>
    <t xml:space="preserve">The contract specifies that if an MCP's experience is non-credible, it is presumed to meet or exceed the MLR calculation standards.</t>
  </si>
  <si>
    <t xml:space="preserve">C I.D.2.13</t>
  </si>
  <si>
    <t xml:space="preserve">42 CFR 457.1203(f);
42 CFR 438.8(i)</t>
  </si>
  <si>
    <t xml:space="preserve">The contract specifies that the MCP will aggregate data for all CHIP eligibility groups covered under the contract with the state unless the state requires separate reporting and a separate MLR calculation for specific populations.</t>
  </si>
  <si>
    <t xml:space="preserve">D.17</t>
  </si>
  <si>
    <t xml:space="preserve">High Level Provision: C I.D.2.15-I.D.2.34</t>
  </si>
  <si>
    <t xml:space="preserve">42 CFR 457.1203(f); 42 CFR 438.8(k)(2)</t>
  </si>
  <si>
    <t xml:space="preserve">The contract specifies that the MCP must submit a MLR report to the state in a timeframe and manner determined by the state, which must be within 12 months of the end of the MLR reporting year.  </t>
  </si>
  <si>
    <t xml:space="preserve">CHIP I.D.3 Payment for Indian Health Care Providers (IHCP)</t>
  </si>
  <si>
    <t xml:space="preserve">D.18</t>
  </si>
  <si>
    <t xml:space="preserve">C I.D.3.01</t>
  </si>
  <si>
    <t xml:space="preserve">American Recovery and Reinvestment Act (ARRA) 5006(d); 
42 CFR 457.1209; 
42 CFR 438.14(b)(2)(iii); 
42 CFR 447.45; 
42 CFR 447.46; 
State Medicaid Director Letter (SMDL) 10-001</t>
  </si>
  <si>
    <t xml:space="preserve">For contracts involving IHCPs, the contract requires that the MCP will meet the requirements of FFS timely payment for all Indian Tribe, Tribal Organization, or Urban Indian Organization (I/T/U) providers in its network, including the paying of 90% of all clean claims from practitioners (i.e. those who are in individual or group practice or who practice in shared health facilities) within 30 days of the date of receipt; and paying 99 percent of all clean claims from practitioners (who are in individual or group practice or who practice in shared health facilities) within 90 days of the date of receipt.</t>
  </si>
  <si>
    <t xml:space="preserve">D.19</t>
  </si>
  <si>
    <t xml:space="preserve">C I.D.3.02</t>
  </si>
  <si>
    <t xml:space="preserve">42 CFR 457.1209; 
42 CFR 438.14(c)(1)</t>
  </si>
  <si>
    <t xml:space="preserve">The contract specifies that IHCPs which are enrolled in Medicaid as FQHCs but are not participating providers of an MCP must be paid an amount equal to the amount the MCP would pay a FQHC that is a network provider but is not an IHCP, including any supplemental payment from the state to make up the difference between the amount the MCP pays and what the IHCP FQHC would have received under FFS. </t>
  </si>
  <si>
    <t xml:space="preserve">D.20</t>
  </si>
  <si>
    <t xml:space="preserve">C I.D.3.03</t>
  </si>
  <si>
    <t xml:space="preserve">42 CFR 457.1209; 
42 CFR 438.14(c)(2)</t>
  </si>
  <si>
    <t xml:space="preserve">The contract specifies that when an IHCP is not enrolled in Medicaid as a FQHC, regardless of whether it participates in the network of an MCP, it has the right to receive its applicable encounter rate published annually in the Federal Register by the IHS, or in the absence of a published encounter rate, the amount it would receive if the services were provided under the state plan’s FFS payment methodology.</t>
  </si>
  <si>
    <t xml:space="preserve">1a</t>
  </si>
  <si>
    <t xml:space="preserve">This provision only applies to risk-bearing entities. MCOs are always risk bearing in accordance with 42 CFR 438.2, however PIHPs or PAHPs may be risk-based or non-risk. The MCP contract should clearly indicate if a contract is risk-based or non-risk.</t>
  </si>
  <si>
    <t xml:space="preserve">This provision only applies to risk-bearing entities. MCOs are always risk bearing in accordance with 42 CFR 457.10, however PIHPs or PAHPs may be risk-based or non-risk. The MCP contract should clearly indicate if a contract is risk-based or non-risk.</t>
  </si>
  <si>
    <t xml:space="preserve">2a</t>
  </si>
  <si>
    <t xml:space="preserve">The requirement that the final capitation rate be specified in the contract is not a new requirement; see 42 CFR 438.6(c)(2)(ii) of the 2002 final rule. The amount of payment for performance—in this context, the final capitation rate—is a primary component of any contract and must be included for purposes of verifying claims for Federal Financial Participation (FFP) on the CMS-64. In the Final Rule at page 27595, in the context of risk adjustment, the Centers for Medicare &amp; Medicaid Services (CMS) suggested that the payment terms under the contract could be identified in an appendix, or additional supporting documentation, to the contract for ease of updating the information when risk adjustment is applied. The state must submit a formal contract amendment when the final capitation rates differ from the payment terms in an approved contract.</t>
  </si>
  <si>
    <t xml:space="preserve">2b</t>
  </si>
  <si>
    <t xml:space="preserve">CMS currently requires submission of CHIP contracts. However, final capitation rates should be specified in the contract, per 42 CFR 438.3(c).</t>
  </si>
  <si>
    <t xml:space="preserve">Pursuant to 42 CFR 438.6(b)(1), the state may not add or modify risk sharing mechanisms after the start of the rating period. </t>
  </si>
  <si>
    <t xml:space="preserve">Per 42 CFR 447.46(c)(2) and 42 CFR 447.46(c)(3), as an exception, the contract may allow the MCO and its providers, by mutual agreement, to establish an alternative payment schedule. Any alternative schedule must be stipulated in the contract.</t>
  </si>
  <si>
    <t xml:space="preserve">Under 42 CFR 438.6(d), this requirement is only applicable if the state has included a pass-through payment.</t>
  </si>
  <si>
    <t xml:space="preserve">The definition of pass-through payments as outlined in 42 CFR 438.6(a) is: any amount required by the State to be added to the contracted payment rate, and considered in calculating the actuarially sound capitation rate, between the MCO, PIHP, or PAHP and hospitals, physicians, or nursing facilities that is not for the following purposes: A specific service or benefit provided to a specific enrollee covered under the contract; a provider payment methodology permitted under 42 CFR 438.6(c)(1)(i) through (iii) for services and enrollees covered under the contract; a subcapitated payment arrangement for a specific set of services and enrollees covered under the contract; GME payments; or FQHC or RHC wrap around payments. Pass-through payments are most easily identified as required payments that are not directly tied to utilization or outcomes based on utilization during the rating period of the contract. 
</t>
  </si>
  <si>
    <t xml:space="preserve">The state may demonstrate that the criteria necessary for CMS to allow the pass-through payment through a means other than specifically articulating the criteria in the contract. For instance, the rate certification and support documentation may establish that this criteria is met.   </t>
  </si>
  <si>
    <t xml:space="preserve">Subpart E. Providers &amp; Network</t>
  </si>
  <si>
    <t xml:space="preserve">Medicaid I.E.1 Network Adequacy</t>
  </si>
  <si>
    <t xml:space="preserve">E.1</t>
  </si>
  <si>
    <t xml:space="preserve">M I.E.1.01 </t>
  </si>
  <si>
    <t xml:space="preserve">42 CFR 438.3(q)(1)</t>
  </si>
  <si>
    <t xml:space="preserve">The contract requires the PCCM entity to provide reasonable and adequate hours of operation, including 24-hour availability of information, referral, and treatment for emergency medical conditions. </t>
  </si>
  <si>
    <t xml:space="preserve">E.2</t>
  </si>
  <si>
    <t xml:space="preserve">M I.E.1.10</t>
  </si>
  <si>
    <t xml:space="preserve">42 CFR 438.3(q)(2)</t>
  </si>
  <si>
    <t xml:space="preserve">The contract restricts enrollment to recipients who reside sufficiently near one of the PCCM entity's delivery sites to reach that site within a reasonable time using available and affordable modes of transportation.</t>
  </si>
  <si>
    <t xml:space="preserve">E.3</t>
  </si>
  <si>
    <t xml:space="preserve">M I.E.1.02 </t>
  </si>
  <si>
    <t xml:space="preserve">42 CFR 438.3(q)(3)</t>
  </si>
  <si>
    <t xml:space="preserve">The contract requires the PCCM Entity to make arrangements with or referrals to, a sufficient number of physicians and other practitioners to ensure that the services under the contract can be furnished promptly and without compromising the quality of care.</t>
  </si>
  <si>
    <t xml:space="preserve">E.4</t>
  </si>
  <si>
    <t xml:space="preserve">High Level Provision: M I.E.1.03-I.E.1.05</t>
  </si>
  <si>
    <t xml:space="preserve">42 CFR 438.206(a)</t>
  </si>
  <si>
    <t xml:space="preserve">The contract requires that all services covered under the State plan are available and accessible to enrollees of MCOs, PIHPs, and PAHPs in a timely manner. The State must also ensure that MCO, PIHP and PAHP provider networks for services covered under the contract meet the standards developed by the State in accordance with § 438.68.</t>
  </si>
  <si>
    <t xml:space="preserve">E.5</t>
  </si>
  <si>
    <t xml:space="preserve">High Level Provision: M I.E.1.06-I.E.1.09</t>
  </si>
  <si>
    <t xml:space="preserve">42 CFR 438.207(a)</t>
  </si>
  <si>
    <t xml:space="preserve">The contract requires the MCPs to give assurances and provide supporting documentation that demonstrates that it has the capacity to serve the expected enrollment in its service area in accordance with the state's standards for access and timeliness of care.</t>
  </si>
  <si>
    <t xml:space="preserve">1, 2 </t>
  </si>
  <si>
    <t xml:space="preserve">Medicaid I.E.2 No Discrimination</t>
  </si>
  <si>
    <t xml:space="preserve">E.6</t>
  </si>
  <si>
    <t xml:space="preserve">M I.E.2.01</t>
  </si>
  <si>
    <t xml:space="preserve">42 CFR 438.12(a)(1)</t>
  </si>
  <si>
    <t xml:space="preserve">The contract prohibits MCPs from discriminating against any provider (limiting their participation, reimbursement or indemnification) who is acting within the scope of his or her license or certification under applicable state law, solely on the basis of that license or certification. If the MCP declines to include individual or groups of providers in its provider network, the contract requires the MCP to provide written notice of the reason for its decision to the affected providers. </t>
  </si>
  <si>
    <t xml:space="preserve">Medicaid I.E.3 Provider Selection</t>
  </si>
  <si>
    <t xml:space="preserve">E.7</t>
  </si>
  <si>
    <t xml:space="preserve">High Level Provision: M I.E.3.03-I.E.3.10</t>
  </si>
  <si>
    <t xml:space="preserve">42 CFR 438.214(b)(1)</t>
  </si>
  <si>
    <t xml:space="preserve">The contract requires that the MCP must follow the state's uniform credentialing and recredentialing policy that addresses acute, primary, behavioral, substance use disorder, and LTSS providers, as appropriate.</t>
  </si>
  <si>
    <t xml:space="preserve">Medicaid I.E.4 Anti-gag</t>
  </si>
  <si>
    <t xml:space="preserve">E.8</t>
  </si>
  <si>
    <t xml:space="preserve">High Level Provision: M I.E.4.01-I.E.4.04</t>
  </si>
  <si>
    <t xml:space="preserve">Section 1932(b)(3)(A) of the Act; 
42 CFR 438.102(a)(1)</t>
  </si>
  <si>
    <t xml:space="preserve">The contract requires that the MCP does not prohibit or restrict a provider acting within the lawful scope of practice, from advising or advocating on behalf of an enrollee who is his or her patient.
</t>
  </si>
  <si>
    <t xml:space="preserve">E.9</t>
  </si>
  <si>
    <t xml:space="preserve">M I.E.4.05</t>
  </si>
  <si>
    <t xml:space="preserve">42 CFR 438.410(b)</t>
  </si>
  <si>
    <t xml:space="preserve">The contract requires that the MCP take no punitive action against a provider who either requests an expedited resolution or supports an enrollee’s appeal.</t>
  </si>
  <si>
    <t xml:space="preserve">Medicaid I.E.5 Network Adequacy Standards</t>
  </si>
  <si>
    <t xml:space="preserve">E.10</t>
  </si>
  <si>
    <t xml:space="preserve">High Level Provision: M I.E.5.01-I.E.5.06</t>
  </si>
  <si>
    <t xml:space="preserve">42 CFR 438.206(c)(1)</t>
  </si>
  <si>
    <t xml:space="preserve">The contract requires that the MCP meets the requirements of timely access.</t>
  </si>
  <si>
    <t xml:space="preserve">E.11</t>
  </si>
  <si>
    <t xml:space="preserve">M I.E.5.07</t>
  </si>
  <si>
    <t xml:space="preserve">42 CFR 438.206(c)(3)</t>
  </si>
  <si>
    <t xml:space="preserve">The contract requires the MCP to ensure that network providers provide physical access, reasonable accommodations, and accessible equipment for Medicaid enrollees with physical or mental disabilities. </t>
  </si>
  <si>
    <t xml:space="preserve">E.12</t>
  </si>
  <si>
    <t xml:space="preserve">High Level Provision: M I.E.5.08-I.E.5.19</t>
  </si>
  <si>
    <t xml:space="preserve">42 CFR 438.68(b) </t>
  </si>
  <si>
    <t xml:space="preserve">The contract requires that the MCP will adhere to the quantitative network adequacy standards developed by the state in all geographic areas in which the MCP operates, if the provider type is covered under the contract.</t>
  </si>
  <si>
    <t xml:space="preserve">E.13</t>
  </si>
  <si>
    <t xml:space="preserve">M I.E.5.08-I.E.5.09</t>
  </si>
  <si>
    <t xml:space="preserve">42 CFR 438.68(b)(1)(i)</t>
  </si>
  <si>
    <t xml:space="preserve">The contract requires that the MCP will adhere to the quantitative network adequacy standards for adult and pediatric primary care providers developed by the state in all geographic areas in which the MCP operates, if the provider type is covered under the contract. </t>
  </si>
  <si>
    <t xml:space="preserve">E.14</t>
  </si>
  <si>
    <t xml:space="preserve">M I.E.5.20</t>
  </si>
  <si>
    <t xml:space="preserve">42 CFR 438.68(b)(2)</t>
  </si>
  <si>
    <t xml:space="preserve">For MCPs that provide LTSS services, the contract requires that the MCP will adhere to the quantitative network adequacy standards for LTSS provider types developed by the state.</t>
  </si>
  <si>
    <t xml:space="preserve">E.15</t>
  </si>
  <si>
    <t xml:space="preserve">M I.E.5.21</t>
  </si>
  <si>
    <t xml:space="preserve">42 CFR 438.68(b)(3)</t>
  </si>
  <si>
    <t xml:space="preserve">The contract requires that the MCP will meet the quantitative network adequacy standards in all geographic areas in which the MCP operates. States are permitted to have varying standards for the same provider type based on geographic areas.</t>
  </si>
  <si>
    <t xml:space="preserve">Medicaid I.E.6 Provider Notification of Grievance and Appeals Rights </t>
  </si>
  <si>
    <t xml:space="preserve">E.16</t>
  </si>
  <si>
    <t xml:space="preserve">High Level Provision: M I.E.6.01-I.E.6.05</t>
  </si>
  <si>
    <t xml:space="preserve">42 CFR 438.414; 
42 CFR 438.10(g)(2)(xi) </t>
  </si>
  <si>
    <t xml:space="preserve">The contract requires the MCP to inform providers and subcontractors, at the time they enter into a contract, about enrollee grievance, appeal, and fair hearing procedures and timeframes.</t>
  </si>
  <si>
    <t xml:space="preserve">Medicaid I.E.7 Balance Billing</t>
  </si>
  <si>
    <t xml:space="preserve">E.17</t>
  </si>
  <si>
    <t xml:space="preserve">M I.E.7.01</t>
  </si>
  <si>
    <t xml:space="preserve">Section 1932(b)(6) of the Act; 
42 CFR 438.3(k); 
42 CFR 438.230(c)(1) - (2)</t>
  </si>
  <si>
    <t xml:space="preserve">The contract obligates the MCP to require that subcontractors and referral providers not bill enrollees, for covered services, any amount greater than would be owed if the entity provided the services directly (i.e., no balance billing by providers).</t>
  </si>
  <si>
    <t xml:space="preserve">Medicaid I.E.8 Physician Incentive Plan </t>
  </si>
  <si>
    <t xml:space="preserve">E.18</t>
  </si>
  <si>
    <t xml:space="preserve">M I.E.8.01 </t>
  </si>
  <si>
    <t xml:space="preserve">Section 1903(m)(2)(A)(x) of the Act; 
42 CFR 422.208(c)(1); 42 CFR 438.3(i)</t>
  </si>
  <si>
    <t xml:space="preserve">The contract requires that the MCP may only operate a physician incentive plan if no specific payment can be made directly or indirectly under a physician incentive plan to a physician or physician group as an incentive to reduce or limit medically necessary services to an enrollee. </t>
  </si>
  <si>
    <t xml:space="preserve">Medicaid I.E.9 Network Requirements Involving Indians, Indian Health Care Providers (IHCPs), and Indian Managed Care Entities (IMCEs)</t>
  </si>
  <si>
    <t xml:space="preserve">E.19</t>
  </si>
  <si>
    <t xml:space="preserve">M I.E.9.01</t>
  </si>
  <si>
    <t xml:space="preserve">42 CFR 438.14(b)(1);
42 CFR 438.14(b)(5) </t>
  </si>
  <si>
    <t xml:space="preserve">The contract requires the MCP to demonstrate that there are sufficient Indian Health Care Providers (IHCP) participating in the provider network to ensure timely access to services available under the contract from such providers for Indian enrollees who are eligible to receive services.</t>
  </si>
  <si>
    <t xml:space="preserve">E.20</t>
  </si>
  <si>
    <t xml:space="preserve">M I.E.9.02</t>
  </si>
  <si>
    <t xml:space="preserve">42 CFR 438.14(b)(2)(i) - (ii) </t>
  </si>
  <si>
    <t xml:space="preserve">The contract requires that IHCPs, whether participating or not, be paid for covered services provided to Indian enrollees, who are eligible to receive services at a negotiated rate between the MCP and IHCP or, in the absence of a negotiated rate, at a rate not less than the level and amount of payment the managed care entity would make for the services to a participating provider that is not an IHCP. </t>
  </si>
  <si>
    <t xml:space="preserve">E.21</t>
  </si>
  <si>
    <t xml:space="preserve">M I.E.9.03</t>
  </si>
  <si>
    <t xml:space="preserve">42 CFR 438.14(b)(4)</t>
  </si>
  <si>
    <t xml:space="preserve">The contract requires that Indian enrollees are permitted to obtain covered services from out of-network IHCPs from whom the enrollee is otherwise eligible to receive such services.</t>
  </si>
  <si>
    <t xml:space="preserve">E.22</t>
  </si>
  <si>
    <t xml:space="preserve">42 CFR 438.14(b)(5)</t>
  </si>
  <si>
    <t xml:space="preserve">The contract requires that in a State where timely access to covered services cannot be ensured due to few or no IHCPs, Indian enrollees are permitted to access out-of-State IHCPs or disenroll from the MCP and state managed care program. </t>
  </si>
  <si>
    <t xml:space="preserve">E.23</t>
  </si>
  <si>
    <t xml:space="preserve">M I.E.9.04</t>
  </si>
  <si>
    <t xml:space="preserve">42 CFR 438.14(b)(6)</t>
  </si>
  <si>
    <t xml:space="preserve">The contract requires that the MCP must permit an out-of-network IHCP to refer an Indian enrollee to a network provider.</t>
  </si>
  <si>
    <t xml:space="preserve">Medicaid I.L.5 Program Integrity </t>
  </si>
  <si>
    <t xml:space="preserve">E. 24</t>
  </si>
  <si>
    <t xml:space="preserve">M I.L.5.06 </t>
  </si>
  <si>
    <t xml:space="preserve">42 CFR 438.602(b)(2)</t>
  </si>
  <si>
    <t xml:space="preserve">The contract specifies that MCPs may execute network provider agreements, pending the outcome of screening, enrollment, and revalidation, of up to 120 days but must terminate a network provider immediately upon notification from the state that the network provider cannot be enrolled, or the expiration of one 120 day period without enrollment of the provider, and notify affected enrollees.</t>
  </si>
  <si>
    <t xml:space="preserve">CHIP I.E.1 Network Adequacy</t>
  </si>
  <si>
    <t xml:space="preserve">E.25</t>
  </si>
  <si>
    <t xml:space="preserve">C I.E.1.01 </t>
  </si>
  <si>
    <t xml:space="preserve">42 CFR 457.1201(m);
42 CFR 438.3(q)(1)</t>
  </si>
  <si>
    <t xml:space="preserve">E.26</t>
  </si>
  <si>
    <t xml:space="preserve">C I.E.1.10</t>
  </si>
  <si>
    <t xml:space="preserve">42 CFR 457.1201(m);
42 CFR 438.3(q)(2)</t>
  </si>
  <si>
    <t xml:space="preserve">E.27</t>
  </si>
  <si>
    <t xml:space="preserve">C I.E.1.02</t>
  </si>
  <si>
    <t xml:space="preserve">E.28</t>
  </si>
  <si>
    <t xml:space="preserve">High Level Provision: C I.E.1.03-I.E.1.05</t>
  </si>
  <si>
    <t xml:space="preserve">42 CFR 457.1230(a);
42 CFR 438.206(a)</t>
  </si>
  <si>
    <t xml:space="preserve">E.29</t>
  </si>
  <si>
    <t xml:space="preserve">C I.E.1.05</t>
  </si>
  <si>
    <t xml:space="preserve">42 CFR 438.206(b)(7)</t>
  </si>
  <si>
    <t xml:space="preserve">The contract requires that the MCP demonstrates that its network includes sufficient family planning providers to ensure timely access to covered services. </t>
  </si>
  <si>
    <t xml:space="preserve">E.30</t>
  </si>
  <si>
    <t xml:space="preserve">High Level Provision: C I.E.1.06-I.E.1.09</t>
  </si>
  <si>
    <t xml:space="preserve">The contract requires the MCP to give assurances and provide supporting documentation that demonstrates that it has the capacity to serve the expected enrollment in its service area in accordance with the state's standards for access and timeliness of care. </t>
  </si>
  <si>
    <t xml:space="preserve">CHIP I.E.2 No Discrimination</t>
  </si>
  <si>
    <t xml:space="preserve">E.31</t>
  </si>
  <si>
    <t xml:space="preserve">C I.E.2.01</t>
  </si>
  <si>
    <t xml:space="preserve">42 CFR 457.1208; 
42 CFR 438.12(a)(1)</t>
  </si>
  <si>
    <t xml:space="preserve">CHIP I.E.3 Provider Selection</t>
  </si>
  <si>
    <t xml:space="preserve">E.32</t>
  </si>
  <si>
    <t xml:space="preserve">High Level Provision: C I.E.3.03-I.E.3.10</t>
  </si>
  <si>
    <t xml:space="preserve">42 CFR 457.1233(a);
42 CFR 438.214(b)(1)</t>
  </si>
  <si>
    <t xml:space="preserve">In all contracts with network providers, the MCP must follow the state's uniform credentialing and recredentialing policy that addresses acute, primary, behavioral, substance use disorder, and LTSS providers, as appropriate.</t>
  </si>
  <si>
    <t xml:space="preserve">CHIP I.E.4 Anti-gag</t>
  </si>
  <si>
    <t xml:space="preserve">E.33</t>
  </si>
  <si>
    <t xml:space="preserve">High Level Provision: C I.E.4.01-I.E.4.04</t>
  </si>
  <si>
    <t xml:space="preserve">Section 1932(b)(3)(A) of the Act; 
42 CFR 457.1222; 
42 CFR 438.102(a)(1)</t>
  </si>
  <si>
    <t xml:space="preserve">E.34</t>
  </si>
  <si>
    <t xml:space="preserve">C I.E.4.05</t>
  </si>
  <si>
    <t xml:space="preserve">42 CFR 457.1260(f);
42 CFR 438.410(b)</t>
  </si>
  <si>
    <t xml:space="preserve">CHIP I.E.5 Network Adequacy Standards</t>
  </si>
  <si>
    <t xml:space="preserve">E.35</t>
  </si>
  <si>
    <t xml:space="preserve">High Level Provision: C I.E.5.01-I.E.5.06</t>
  </si>
  <si>
    <t xml:space="preserve">42 CFR 457.1230(a);
42 CFR 438.206(c)(1)</t>
  </si>
  <si>
    <t xml:space="preserve">E.36</t>
  </si>
  <si>
    <t xml:space="preserve">C I.E.5.07</t>
  </si>
  <si>
    <t xml:space="preserve">42 CFR 457.1230(a);
42 CFR 438.206(c)(3)</t>
  </si>
  <si>
    <t xml:space="preserve">The contract requires the MCP to ensure that network providers provide physical access, reasonable accommodations, and accessible equipment for CHIP enrollees with physical or mental disabilities.</t>
  </si>
  <si>
    <t xml:space="preserve">High Level Provision</t>
  </si>
  <si>
    <t xml:space="preserve">42 CFR 457.1218;
42 CFR 438.68(b)</t>
  </si>
  <si>
    <t xml:space="preserve">42 CFR 457.1218;
42 CFR 438.68(b)(1)(i)</t>
  </si>
  <si>
    <t xml:space="preserve">The contract requires that the MCP will adhere to the quantitative network adequacy standard for adult and pediatric primary care providers developed by the state in all geographic areas in which the MCP operates, if the provider type is covered under the contract. </t>
  </si>
  <si>
    <t xml:space="preserve">42 CFR 457.1218; 
42 CFR 438.68(b)(1)(ii)</t>
  </si>
  <si>
    <t xml:space="preserve">The contract requires that the MCP will adhere to the quantitative network adequacy standards for OB/GYN providers developed by the state in all geographic areas in which the MCP operates, if the provider type is covered under the contract.</t>
  </si>
  <si>
    <t xml:space="preserve">42 CFR 457.1218; 
42 CFR 438.68(b)(1)(iii)</t>
  </si>
  <si>
    <t xml:space="preserve">The contract requires that the MCP will adhere to the quantitative network adequacy standards for adult and pediatric mental health providers, and adult and pediatric substance use disorder providers developed by the state in all geographic areas in which the MCP operates, if the provider type is covered under the contract. </t>
  </si>
  <si>
    <t xml:space="preserve">42 CFR 457.1218; 
42 CFR 438.68(b)(1)(iv)</t>
  </si>
  <si>
    <t xml:space="preserve">The contract requires that the MCP will adhere to the quantitative network adequacy standard for pediatric and adult specialists (designated by the state) developed by the state in all geographic areas in which the MCP operates, if the provider type is covered under the contract.</t>
  </si>
  <si>
    <t xml:space="preserve">42 CFR 457.1218; 
42 CFR 438.68(b)(1)(v)</t>
  </si>
  <si>
    <t xml:space="preserve">The contract requires that the MCP will adhere to the quantitative network adequacy standards for hospitals developed by the state in all geographic areas in which the MCP operates, if the provider type is covered under the contract.</t>
  </si>
  <si>
    <t xml:space="preserve">42 CFR 457.1218; 
42 CFR 438.68(b)(1)(vi)</t>
  </si>
  <si>
    <t xml:space="preserve">The contract requires that the MCP will adhere to the quantitative network adequacy standards for pharmacies developed by the state in all geographic areas in which the MCP operates, if the provider type is covered under the contract.</t>
  </si>
  <si>
    <t xml:space="preserve">42 CFR 457.1218; 
42 CFR 438.68(b)(1)(vii)</t>
  </si>
  <si>
    <t xml:space="preserve">The contract requires that the MCP will adhere to the quantitative network adequacy standards for pediatric dental providers developed by the state in all geographic areas in which the MCP operates, if the provider type is covered under the contract. </t>
  </si>
  <si>
    <t xml:space="preserve">42 CFR 457.1218; 
42 CFR 438.68(b)(2)</t>
  </si>
  <si>
    <t xml:space="preserve">42 CFR 457.1218; 
42 CFR 438.68(b)(3)</t>
  </si>
  <si>
    <t xml:space="preserve">42 CFR 457.1218; 
42 CFR 438.68(d)(1)</t>
  </si>
  <si>
    <t xml:space="preserve">If the state has developed an exceptions process for MCPs for the state-developed quantitative network adequacy standards, the contract describes the standards by which any exceptions will be evaluated and approved.</t>
  </si>
  <si>
    <t xml:space="preserve">CHIP I.E.6 Provider Notification of Grievance and Appeals Rights </t>
  </si>
  <si>
    <t xml:space="preserve">E.37</t>
  </si>
  <si>
    <t xml:space="preserve">High Level Provision: C I.E.6.01-I.E.6.05</t>
  </si>
  <si>
    <t xml:space="preserve">42 CFR 457.1260(g); 
42 CFR 438.414; 
42 CFR 438.10(g)(2)(xi)</t>
  </si>
  <si>
    <t xml:space="preserve">CHIP I.E.7 Balance Billing</t>
  </si>
  <si>
    <t xml:space="preserve">E.38</t>
  </si>
  <si>
    <t xml:space="preserve">C I.E.7.01</t>
  </si>
  <si>
    <t xml:space="preserve">Section 1932(b)(6) of the Act; 
42 CFR 457.1233(b);
42 CFR 438.230(c)(1) - (2)</t>
  </si>
  <si>
    <t xml:space="preserve">CHIP I.E.8 Physician Incentive Plan </t>
  </si>
  <si>
    <t xml:space="preserve">E.39</t>
  </si>
  <si>
    <t xml:space="preserve">C I.E.8.01</t>
  </si>
  <si>
    <t xml:space="preserve">Section 1903(m)(2)(A)(x) of the Act; 
42 CFR 457.1201(h);
42 CFR 422.208(c)(1); 
42 CFR 438.3(i)</t>
  </si>
  <si>
    <t xml:space="preserve">CHIP I.E.9 Network Requirements Involving Indians, Indian Health Care Providers (IHCPs), and Indian Managed Care Entities (IMCEs)</t>
  </si>
  <si>
    <t xml:space="preserve">E.40</t>
  </si>
  <si>
    <t xml:space="preserve">C I.E.9.01</t>
  </si>
  <si>
    <t xml:space="preserve">42 CFR 457.1209; 
42 CFR 438.14(b)(1); 
42 CFR 438.14(b)(5)</t>
  </si>
  <si>
    <t xml:space="preserve">The contract requires the MCP to demonstrate that there are sufficient IHCPs participating in the provider network to ensure timely access to services available under the contract from such providers for Indian enrollees who are eligible to receive services.</t>
  </si>
  <si>
    <t xml:space="preserve">E.41</t>
  </si>
  <si>
    <t xml:space="preserve">C I.E.9.02</t>
  </si>
  <si>
    <t xml:space="preserve">42 CFR 457.1209; 
42 CFR 438.14(b)(2)(i) - (ii)</t>
  </si>
  <si>
    <t xml:space="preserve">E.42</t>
  </si>
  <si>
    <t xml:space="preserve">C I.E.9.03</t>
  </si>
  <si>
    <t xml:space="preserve">42 CFR 457.1209; 
42 CFR 438.14(b)(4)</t>
  </si>
  <si>
    <t xml:space="preserve">E.43</t>
  </si>
  <si>
    <t xml:space="preserve">42 CFR 457.1209; 
42 CFR 438.14(b)(5)</t>
  </si>
  <si>
    <t xml:space="preserve">E.44</t>
  </si>
  <si>
    <t xml:space="preserve">C I.E.9.04</t>
  </si>
  <si>
    <t xml:space="preserve">42 CFR 457.1209;
42 CFR 438.14(b)(6)</t>
  </si>
  <si>
    <t xml:space="preserve">See the 'Network Adequacy Standards' subsection for more information on 42 CFR 438.68 and 42 CFR 438.206(c)(1) requirements.</t>
  </si>
  <si>
    <t xml:space="preserve">The state must develop and enforce with its MCPs quantitative network adequacy standards in accordance with 42 CFR 438.68. CMS must assure that its standards meet all federal requirements.  How a state chooses to enforce of these requirements with the MCP may vary. For example, a state may:
(1) include the network adequacy standards as an attachment to the contract; 
(2) stipulate each standard in accordance with 42 CFR 438.68 within the MCP contract in additional to federal requirements to publish them on the state’s website; 
(3) require within the contract that the MCP adhere to the state’s network adequacy standards and describe the process by which MCPs will be notified of these standards (such as through the state’s website, quality strategy, provider notices, etc.); or
(4) use another method
</t>
  </si>
  <si>
    <t xml:space="preserve">Refer to 42 CFR 422.208 for more information on substantial financial risk and stop-loss protection.</t>
  </si>
  <si>
    <t xml:space="preserve">As described at 42 CFR 438.14(b)(5), in a state where timely access to covered services cannot be ensured due to few or no IHCPs, the MCP will be considered to have met this requirement if Indian enrollees are permitted by the MCP to access out-of-state IHCPs; or if this circumstance is deemed to be good cause for disenrollment from both the MCP and the state’s managed care program.</t>
  </si>
  <si>
    <t xml:space="preserve">6b</t>
  </si>
  <si>
    <t xml:space="preserve">Subpart F. Coverage</t>
  </si>
  <si>
    <t xml:space="preserve">Medicaid I.F.1 Emergency and Post-Stabilization Services</t>
  </si>
  <si>
    <t xml:space="preserve">F.1</t>
  </si>
  <si>
    <t xml:space="preserve">High Level Provision: M I.F.1.01-I.F.1.02</t>
  </si>
  <si>
    <t xml:space="preserve">Section 1852(d)(2) of the Act; 
42 CFR 438.114(b)</t>
  </si>
  <si>
    <t xml:space="preserve">The contract requires the Managed Care Plan (MCP) to cover and pay for emergency services and post-stabilization care services.</t>
  </si>
  <si>
    <t xml:space="preserve">F.2</t>
  </si>
  <si>
    <t xml:space="preserve">High Level Provision: M I.F.1.17-I.F.1.21</t>
  </si>
  <si>
    <t xml:space="preserve">42 CFR 438.114(e); 
42 CFR 422.113(c)(3)</t>
  </si>
  <si>
    <t xml:space="preserve">The contract requires the MCP to limit charges to enrollees for post-stabilization care services to an amount no greater than what the MCP would charge the enrollee if he or she obtained the services through the MCP and provides that the MCP's financial responsibility for post-stabilization care services it has not pre-approved ends in the required timeframes.</t>
  </si>
  <si>
    <t xml:space="preserve">Medicaid I.F.2 Family Planning </t>
  </si>
  <si>
    <t xml:space="preserve">F.3</t>
  </si>
  <si>
    <t xml:space="preserve">M I.F.2.01</t>
  </si>
  <si>
    <t xml:space="preserve">Section 1902(a)(23) of the Act; 
42 CFR 431.51(b)(2)</t>
  </si>
  <si>
    <t xml:space="preserve">The contract prohibits the MCP from restricting the enrollee’s free choice of family planning services and supplies providers. </t>
  </si>
  <si>
    <t xml:space="preserve">Medicaid I.F.3 Abortions</t>
  </si>
  <si>
    <t xml:space="preserve">F.4</t>
  </si>
  <si>
    <t xml:space="preserve">M I.F.3.01</t>
  </si>
  <si>
    <t xml:space="preserve">Consolidated Appropriations Act of 2008; 
42 CFR 441.202</t>
  </si>
  <si>
    <t xml:space="preserve">The MCP’s contract stipulates that abortions in the following situations are covered Medicaid benefits:
• If the pregnancy is the result of an act of rape or incest.
• In the case where a woman suffers from a physical disorder, physical injury, or physical illness, including a life-endangering physical condition caused by or arising from the pregnancy itself, which would, as certified by a physician, place the woman in danger of death unless an abortion is performed. 
</t>
  </si>
  <si>
    <t xml:space="preserve">Medicaid I.F.4 Delivery Network</t>
  </si>
  <si>
    <t xml:space="preserve">F.5</t>
  </si>
  <si>
    <t xml:space="preserve">High Level Provision: M I.F.4.01-I.F.4.05</t>
  </si>
  <si>
    <t xml:space="preserve">42 CFR 438.206(b)</t>
  </si>
  <si>
    <t xml:space="preserve">The contract requires the MCP to meet all service delivery network requirements.</t>
  </si>
  <si>
    <t xml:space="preserve">F.6</t>
  </si>
  <si>
    <t xml:space="preserve">M I.F.4.05</t>
  </si>
  <si>
    <t xml:space="preserve">42 CFR 438.910(d)(3)</t>
  </si>
  <si>
    <t xml:space="preserve">The contract requires the MCP to use processes, strategies, evidentiary standards, or other factors in determining access to out-of-network providers for mental health or substance use disorder benefits that are comparable to, and applied no more stringently than, the processes, strategies, evidentiary standards, or other factors in determining access to out-of-network providers for medical/surgical benefits in the same classification.</t>
  </si>
  <si>
    <t xml:space="preserve">6a, 6b, 7</t>
  </si>
  <si>
    <t xml:space="preserve">Medicaid I.F.5 Services Not Covered Based on Moral Objections</t>
  </si>
  <si>
    <t xml:space="preserve">Medicaid I.F.6 Amount, Duration, and Scope of Covered Services</t>
  </si>
  <si>
    <t xml:space="preserve">F.8</t>
  </si>
  <si>
    <t xml:space="preserve">High Level Provision: M I.F.6.01-I.F.6.05</t>
  </si>
  <si>
    <t xml:space="preserve">42 CFR 438.210(a)(1)</t>
  </si>
  <si>
    <t xml:space="preserve">The contract identifies, defines, and specifies the amount, duration, and scope of each service the MCP is required to offer and requires the MCP to meet all coverage requirements. </t>
  </si>
  <si>
    <t xml:space="preserve">F.9</t>
  </si>
  <si>
    <t xml:space="preserve">High Level Provision: M I.F.6.06-I.F.6.08</t>
  </si>
  <si>
    <t xml:space="preserve">42 CFR 438.210(a)(4)</t>
  </si>
  <si>
    <t xml:space="preserve">The contract specifies that the MCP may place appropriate limits on coverage based on criteria applied under the State plan or for utilization control.</t>
  </si>
  <si>
    <t xml:space="preserve">F.10</t>
  </si>
  <si>
    <t xml:space="preserve">High Level Provision: M I.F.6.10-I.F.6.14</t>
  </si>
  <si>
    <t xml:space="preserve">42 CFR 438.210(a)(5)</t>
  </si>
  <si>
    <t xml:space="preserve">The contract specifies what constitutes “medically necessary services” in a manner that is no more restrictive than the state Medicaid program.</t>
  </si>
  <si>
    <t xml:space="preserve">Medicaid I.F.7 In-lieu of Services</t>
  </si>
  <si>
    <t xml:space="preserve">F.11</t>
  </si>
  <si>
    <t xml:space="preserve">High Level Provision: M I.F.6.15-I.F.6.20</t>
  </si>
  <si>
    <t xml:space="preserve">42 CFR 438.3(e)</t>
  </si>
  <si>
    <t xml:space="preserve">The contract specifies that the MCP may cover, in addition to services covered under the State plan, any services the MCP voluntarily agrees to provide and any services necessary for compliance with parity requirements in mental health and substance use disorder benefits.</t>
  </si>
  <si>
    <t xml:space="preserve">Medicaid I.F.8 Provider Preventable Conditions</t>
  </si>
  <si>
    <t xml:space="preserve">F.12</t>
  </si>
  <si>
    <t xml:space="preserve">High Level Provision: M I.F.7.02-I.F.7.03</t>
  </si>
  <si>
    <t xml:space="preserve">42 CFR 438.3(g)</t>
  </si>
  <si>
    <t xml:space="preserve">The contract specifies that MCPs must require provider identification of provider-preventable conditions as a condition of payment, prohibits payment for provider-preventable conditions, and requires MCPs to report all identified provider-preventable conditions to the State.</t>
  </si>
  <si>
    <t xml:space="preserve">Medicaid I.F.9 Cost Sharing</t>
  </si>
  <si>
    <t xml:space="preserve">F.13</t>
  </si>
  <si>
    <t xml:space="preserve">M I.F.8.01</t>
  </si>
  <si>
    <t xml:space="preserve">Sections 1916(a)(2)(D) and 1916(b)(2)(D) of the Act; 
42 CFR 438.108; 
42 CFR 447.50 - 82;  SMDL 6/16/06</t>
  </si>
  <si>
    <t xml:space="preserve">The contract requires that any cost sharing imposed on Medicaid enrollees is in accordance with Medicaid FFS requirements at 42 CFR 447.50 through 42 CFR 447.82. </t>
  </si>
  <si>
    <t xml:space="preserve">F.14</t>
  </si>
  <si>
    <t xml:space="preserve">M I.F.8.02-I.F.8.03</t>
  </si>
  <si>
    <t xml:space="preserve">American Recovery and Reinvestment Act (ARRA) 5006(a); 
42 CFR 447.52(h); 
42 CFR 447.56(a)(1)(x); 
42 CFR 447.51(a)(2); SMDL 10-001</t>
  </si>
  <si>
    <t xml:space="preserve">The contract requires the MCP to exempt from: 1) premiums and 2) all cost sharing any Indian who is eligible to receive or has received an item or service furnished by an Indian Health Care Provider (IHCP) or through referral under contract health services.</t>
  </si>
  <si>
    <t xml:space="preserve">Medicaid I.F.11 Federally Qualified Health Center (FQHC) Payments</t>
  </si>
  <si>
    <t xml:space="preserve">Medicaid I.F.12 Outpatient/Prescription Drugs</t>
  </si>
  <si>
    <t xml:space="preserve">F.16</t>
  </si>
  <si>
    <t xml:space="preserve">High Level Provision: M I.F.11.01-I.F.11.04</t>
  </si>
  <si>
    <t xml:space="preserve">42 CFR 438.3(s)(2)(3)</t>
  </si>
  <si>
    <t xml:space="preserve">If outpatient drugs are included in the contract, the contract requires the MCP to report drug utilization data.</t>
  </si>
  <si>
    <t xml:space="preserve">F.17</t>
  </si>
  <si>
    <t xml:space="preserve">High Level Provision: M I.F.11.05-I.F.11.07</t>
  </si>
  <si>
    <t xml:space="preserve">Section 1927(b)(1)(A) of the Act;  42 CFR 438.3(s)(4) and (6)</t>
  </si>
  <si>
    <t xml:space="preserve">If outpatient drugs are included in the contract, the MCP must operate a drug utilization review program and must conduct a prior authorization program.</t>
  </si>
  <si>
    <t xml:space="preserve">Medicaid I.F.13 Drug Utilization Review</t>
  </si>
  <si>
    <t xml:space="preserve">F.18</t>
  </si>
  <si>
    <t xml:space="preserve">High Level Provision: M I.F.11.08-I.F.11.13</t>
  </si>
  <si>
    <t xml:space="preserve">Sections 1902(a)(85) and 1902(oo) of the Act; Section 1004 of the Substance Use-Disorder Prevention that Promotes Opioid Recovery and Treatment for Patients and Communities Act (SUPPORT Act); 08/05/2019 CIB</t>
  </si>
  <si>
    <r>
      <rPr>
        <sz val="14"/>
        <rFont val="Georgia"/>
        <family val="1"/>
        <charset val="1"/>
      </rPr>
      <t xml:space="preserve">Per Section 1902(oo) of the Social Security Act, the contract requires the MCP to meet the drug utilization review requirements for opioid prescriptions, benzodiazepines, antipsychotics and other</t>
    </r>
    <r>
      <rPr>
        <strike val="true"/>
        <sz val="14"/>
        <rFont val="Georgia"/>
        <family val="1"/>
        <charset val="1"/>
      </rPr>
      <t xml:space="preserve"> </t>
    </r>
    <r>
      <rPr>
        <sz val="14"/>
        <rFont val="Georgia"/>
        <family val="1"/>
        <charset val="1"/>
      </rPr>
      <t xml:space="preserve">controlled substances.</t>
    </r>
  </si>
  <si>
    <t xml:space="preserve">Medicaid I.F.14 Parity in Mental Health and Substance Use Disorder (MH/SUD) Benefits</t>
  </si>
  <si>
    <t xml:space="preserve">F.19</t>
  </si>
  <si>
    <r>
      <rPr>
        <b val="true"/>
        <sz val="14"/>
        <rFont val="Georgia"/>
        <family val="1"/>
        <charset val="1"/>
      </rPr>
      <t xml:space="preserve">High Level Provision</t>
    </r>
    <r>
      <rPr>
        <sz val="14"/>
        <rFont val="Georgia"/>
        <family val="1"/>
        <charset val="1"/>
      </rPr>
      <t xml:space="preserve">: </t>
    </r>
    <r>
      <rPr>
        <b val="true"/>
        <sz val="14"/>
        <rFont val="Georgia"/>
        <family val="1"/>
        <charset val="1"/>
      </rPr>
      <t xml:space="preserve">M</t>
    </r>
    <r>
      <rPr>
        <sz val="14"/>
        <rFont val="Georgia"/>
        <family val="1"/>
        <charset val="1"/>
      </rPr>
      <t xml:space="preserve"> </t>
    </r>
    <r>
      <rPr>
        <b val="true"/>
        <sz val="14"/>
        <rFont val="Georgia"/>
        <family val="1"/>
        <charset val="1"/>
      </rPr>
      <t xml:space="preserve">I.F.12.01-I.F.12.03</t>
    </r>
  </si>
  <si>
    <t xml:space="preserve">42 CFR 438.905(b),(c), and (e)</t>
  </si>
  <si>
    <t xml:space="preserve">If the State covers both medical/surgical benefits and mental health and/or substance use disorder benefits under the State Plan and those benefits are covered under the managed care program, the contract requires that the MCP must comply with the mental health/substance use disorder (MH/SUD) parity requirements for aggregate lifetime and annual dollar limits for all enrollees.</t>
  </si>
  <si>
    <t xml:space="preserve">F.20</t>
  </si>
  <si>
    <t xml:space="preserve">High Level Provision: M I.F.12.04-I.F.12.07</t>
  </si>
  <si>
    <t xml:space="preserve">42 CFR 438.910(b)-(d)</t>
  </si>
  <si>
    <t xml:space="preserve">The contract requires that the MCP must comply with all parity requirements for financial requirements and treatment limitations.</t>
  </si>
  <si>
    <t xml:space="preserve">F.21</t>
  </si>
  <si>
    <t xml:space="preserve">M I.F.12.08</t>
  </si>
  <si>
    <t xml:space="preserve">61 Fed. Reg. 18413, 18414 and 18417 (March 30, 2016)</t>
  </si>
  <si>
    <t xml:space="preserve">The contract specifies the necessary documentation and reporting required from the MCP to the state to establish and demonstrate compliance with 42 CFR part 438, subpart K regarding parity in mental health and substance use disorder benefits. </t>
  </si>
  <si>
    <t xml:space="preserve">Medicaid I.F.15 Long-Term Services and Supports (LTSS)</t>
  </si>
  <si>
    <t xml:space="preserve">F.22</t>
  </si>
  <si>
    <t xml:space="preserve">M I.F.13.01-I.F.13.02</t>
  </si>
  <si>
    <t xml:space="preserve">42 CFR 438.110(a-b)</t>
  </si>
  <si>
    <t xml:space="preserve">If LTSS are covered under a risk contract between the state and the MCP, the contract must provide that the MCP establish and maintain a member advisory committee that includes at least a reasonably representative sample of the LTSS populations, or other individuals representing those enrollees, covered under the contract with the MCP.</t>
  </si>
  <si>
    <t xml:space="preserve">F.23</t>
  </si>
  <si>
    <t xml:space="preserve">M I.F.13.03</t>
  </si>
  <si>
    <t xml:space="preserve">Sections 1915(c), 1915(i), and 1915(k) of the Act; 
42 CFR 438.3(o); 
42 CFR 441.301(c)(4)</t>
  </si>
  <si>
    <t xml:space="preserve">If the MCP is required to provide LTSS in a community-based setting that could be authorized through a section 1915(c) waiver, a section 1915(i) SPA, or a section 1915(k) SPA, the contract specifies that the long term services and supports must be provided in a setting which complies with the 42 CFR 441.301(c)(4) requirements for home and community-based settings.</t>
  </si>
  <si>
    <t xml:space="preserve">18, 19, 20, 21</t>
  </si>
  <si>
    <t xml:space="preserve">Medicaid I.F.16 Advance Directives</t>
  </si>
  <si>
    <t xml:space="preserve">Medicaid I.F.17 Moral Objections</t>
  </si>
  <si>
    <t xml:space="preserve">Medicaid I.F.18 Enrollee Rights</t>
  </si>
  <si>
    <t xml:space="preserve">F.26</t>
  </si>
  <si>
    <t xml:space="preserve">M I.F.16.01</t>
  </si>
  <si>
    <t xml:space="preserve">42 CFR 438.100(a)(1); 
42 CFR 438.100(b)(2)(i)</t>
  </si>
  <si>
    <t xml:space="preserve">The contract requires the MCP to have written policies guaranteeing each enrollee’s right to receive information on the managed care program and plan into which he/she is enrolled. </t>
  </si>
  <si>
    <t xml:space="preserve">F.27</t>
  </si>
  <si>
    <t xml:space="preserve">M I.F.16.02</t>
  </si>
  <si>
    <t xml:space="preserve">42 CFR  438.100(a)(1);
42 CFR 438.100(b)(2)(ii)</t>
  </si>
  <si>
    <t xml:space="preserve">The contract requires the MCP to have written policies guaranteeing each enrollee’s right to be treated with respect and with due consideration for his or her dignity and privacy. </t>
  </si>
  <si>
    <t xml:space="preserve">F.28</t>
  </si>
  <si>
    <t xml:space="preserve">M I.F.16.03</t>
  </si>
  <si>
    <t xml:space="preserve">42 CFR 438.100(a)(1); 42 CFR 438.100(b)(2)(iii)</t>
  </si>
  <si>
    <t xml:space="preserve">The contract requires the MCP to have written policies guaranteeing each enrollee’s right to  receive information on available treatment options and alternatives, presented in a manner appropriate to the enrollee’s condition and ability to understand.</t>
  </si>
  <si>
    <t xml:space="preserve">F.29</t>
  </si>
  <si>
    <t xml:space="preserve">M I.F.16.04</t>
  </si>
  <si>
    <t xml:space="preserve">42 CFR 438.100(a)(1); 42 CFR 438.100(b)(2)(iv)</t>
  </si>
  <si>
    <t xml:space="preserve">The contract requires the MCP to have written policies guaranteeing each enrollee’s right to participate in decisions regarding his or her health care, including the right to refuse treatment. </t>
  </si>
  <si>
    <t xml:space="preserve">F.30</t>
  </si>
  <si>
    <t xml:space="preserve">M I.F.16.05</t>
  </si>
  <si>
    <t xml:space="preserve">42 CFR 438.100(a)(1); 42 CFR 438.100(b)(2)(v)</t>
  </si>
  <si>
    <t xml:space="preserve">The contract requires the MCP to have written policies guaranteeing each enrollee’s right to be free from any form of restraint or seclusion used as a means of coercion, discipline, convenience or retaliation.</t>
  </si>
  <si>
    <t xml:space="preserve">F.31</t>
  </si>
  <si>
    <t xml:space="preserve">M I.F.16.06</t>
  </si>
  <si>
    <t xml:space="preserve">42 CFR 438.100(a)(1); 42 CFR 438.100(b)(2)(vi)</t>
  </si>
  <si>
    <t xml:space="preserve">The contract requires the MCP to have written policies guaranteeing each enrollee's right to request and receive a copy of his or her medical records, and to request that they be amended or corrected.</t>
  </si>
  <si>
    <t xml:space="preserve">F.32</t>
  </si>
  <si>
    <t xml:space="preserve">M I.F.16.07</t>
  </si>
  <si>
    <t xml:space="preserve">42 CFR 438.100(a)(1); 42 CFR 438.100(c)</t>
  </si>
  <si>
    <t xml:space="preserve">The contract requires that each enrollee is free to exercise his or her rights without the MCP or its network providers treating the enrollee adversely. </t>
  </si>
  <si>
    <t xml:space="preserve">CHIP I.F.1 Emergency and Post-Stabilization Services</t>
  </si>
  <si>
    <t xml:space="preserve">F.33</t>
  </si>
  <si>
    <t xml:space="preserve">High Level Provision: C I.F.1.01-I.F.1.02</t>
  </si>
  <si>
    <t xml:space="preserve">Section 1852(d)(2) of the Act; 
42 CFR 457.1228; 42 CFR 438.114(b)-(e) </t>
  </si>
  <si>
    <t xml:space="preserve">F.34</t>
  </si>
  <si>
    <t xml:space="preserve">High Level Provision: C I.F.1.17-I.F.1.21</t>
  </si>
  <si>
    <t xml:space="preserve">42 CFR 457.1228;
42 CFR 438.114(e)
42 CFR 422.113(c)(3)</t>
  </si>
  <si>
    <t xml:space="preserve">CHIP I.F.2 Delivery Network</t>
  </si>
  <si>
    <t xml:space="preserve">F.24</t>
  </si>
  <si>
    <t xml:space="preserve">High Level Provision: C I.F.2.01-I.F.2.05</t>
  </si>
  <si>
    <t xml:space="preserve">42 CFR 457.1230(a); 
42 CFR 438.206(b)</t>
  </si>
  <si>
    <t xml:space="preserve">CHIP I.F.3 Services Not Covered Based on Moral Objections</t>
  </si>
  <si>
    <t xml:space="preserve">F.36</t>
  </si>
  <si>
    <t xml:space="preserve">C I.F.3.01</t>
  </si>
  <si>
    <t xml:space="preserve">Section 1932(b)(3)(B)(i) of the Act; 
42 CFR 457.1222;
42 CFR 438.102(a)(2)</t>
  </si>
  <si>
    <t xml:space="preserve">The contract specifies that an MCP that would otherwise be required to provide, reimburse for, or provide coverage of a counseling or referral service is not required to do so if the MCP objects to the service on moral or religious grounds.</t>
  </si>
  <si>
    <t xml:space="preserve">CHIP I.F.4 Amount, Duration, and Scope of Covered Services</t>
  </si>
  <si>
    <t xml:space="preserve">F.25</t>
  </si>
  <si>
    <t xml:space="preserve">High Level Provision: C I.F.4.01-I.F.4.05</t>
  </si>
  <si>
    <t xml:space="preserve">42 CFR 457.1230(d); 
42 CFR 438.210(a)(1)-(3)</t>
  </si>
  <si>
    <t xml:space="preserve">42-54</t>
  </si>
  <si>
    <t xml:space="preserve">High Level Provision: C I.F.4.06-I.F.4.09</t>
  </si>
  <si>
    <t xml:space="preserve">42 CFR 457.1230(d); 
42 CFR 438.210(a)(4)</t>
  </si>
  <si>
    <t xml:space="preserve">The contract specifies that the MCP may place appropriate limits on coverage in the following circumstances: 1) on the basis of criteria applied under the CHIP State Plan (MSP), such as medical necessity, 2) for utilization control, provided the services furnished can reasonably achieve their purpose, and 3) for utilization control, provided the services supporting individuals with ongoing or chronic conditions or who require Long-Term Services and Supports (LTSS) are authorized in a manner that reflects the enrollee’s ongoing need for such services and supports.</t>
  </si>
  <si>
    <t xml:space="preserve">CHIP I.F.5 In-lieu of Services</t>
  </si>
  <si>
    <t xml:space="preserve">High Level Provision: C I.F.4.10-I.F.4.15</t>
  </si>
  <si>
    <t xml:space="preserve">42 CFR 457.1201(e); 
42 CFR 438.3(e)</t>
  </si>
  <si>
    <t xml:space="preserve">The contract specifies that the MCP may cover, in addition to services covered under the State plan, any services necessary for compliance with the requirements for parity in mental health and substance use disorder benefits.</t>
  </si>
  <si>
    <t xml:space="preserve">CHIP I.F.6 Parity in Mental Health and Substance Use Disorder (MH/SUD) Benefits</t>
  </si>
  <si>
    <t xml:space="preserve">24, 25</t>
  </si>
  <si>
    <t xml:space="preserve">High Level Provision: C I.F.5.02-I.F.5.04</t>
  </si>
  <si>
    <t xml:space="preserve">42 CFR 457.1201(l);
42 CFR 457.496(c)(1),(2), and (4)</t>
  </si>
  <si>
    <t xml:space="preserve">High Level Provision: C I.F.5.05-I.F.5.08</t>
  </si>
  <si>
    <t xml:space="preserve">42 CFR 457.1201(l);
42 CFR 457.496(d)</t>
  </si>
  <si>
    <t xml:space="preserve">C I.F.5.01</t>
  </si>
  <si>
    <t xml:space="preserve">The contract specifies the necessary documentation and reporting required from the MCP to the state to establish and demonstrate compliance with 42 CFR 457.1201(l) and 42 CFR 457.496 regarding parity in mental health and substance use disorder benefits. </t>
  </si>
  <si>
    <t xml:space="preserve">CHIP I.F.7 Enrollee Rights</t>
  </si>
  <si>
    <t xml:space="preserve">C I.F.6.01</t>
  </si>
  <si>
    <t xml:space="preserve">42 CFR 457.1220;
42 CFR 438.100(a)(1); 
42 CFR 438.100(b)(2)(i)</t>
  </si>
  <si>
    <t xml:space="preserve">C I.F.6.02</t>
  </si>
  <si>
    <t xml:space="preserve">42 CFR 457.1220;
42 CFR 438.100(a)(1);
42 CFR 438.100(b)(2)(ii)</t>
  </si>
  <si>
    <t xml:space="preserve">C I.F.6.03</t>
  </si>
  <si>
    <t xml:space="preserve">42 CFR 457.1220;
42 CFR 438.100(a)(1); 
42 CFR 438.100(b)(2)(iii)</t>
  </si>
  <si>
    <t xml:space="preserve">C I.F.6.04</t>
  </si>
  <si>
    <t xml:space="preserve">42 CFR 457.1220;
42 CFR 438.100(a)(1); 
42 CFR 438.100(b)(2)(iv)</t>
  </si>
  <si>
    <t xml:space="preserve">F.35</t>
  </si>
  <si>
    <t xml:space="preserve">C I.F.6.05</t>
  </si>
  <si>
    <t xml:space="preserve">42 CFR 457.1220;
42 CFR 438.100(a)(1); 
42 CFR 438.100(b)(2)(v)</t>
  </si>
  <si>
    <t xml:space="preserve">C I.F.6.06</t>
  </si>
  <si>
    <t xml:space="preserve">42 CFR 457.1220;
42 CFR 438.100(a)(1); 
42 CFR 438.100(b)(2)(vi)</t>
  </si>
  <si>
    <t xml:space="preserve">C I.F.6.07</t>
  </si>
  <si>
    <t xml:space="preserve">42 CFR 457.1220;
42 CFR 438.100(a)(1); 
42 CFR 438.100(c)</t>
  </si>
  <si>
    <t xml:space="preserve">Under Section 1902(a)(23) of the Act and 42 CFR 431.51(b)(2), this provision applies to the extent that family planning services fall within the scope of the services for which the PIHP or PAHP is responsible.</t>
  </si>
  <si>
    <t xml:space="preserve">6a</t>
  </si>
  <si>
    <t xml:space="preserve">This requirement at 42 CFR 438.910(d)(3) applies to any MCO, PIHP, or PAHP providing access to out-of-network providers for medical/surgical benefits, in states covering medical/surgical and mental health or substance use disorder services under the state plan.</t>
  </si>
  <si>
    <t xml:space="preserve">This requirement at 42 CFR 457.496(d)(5) applies to any MCO, PIHP, or PAHP providing access to out-of-network providers for medical/surgical benefits, in states covering medical/surgical and mental health or substance use disorder services under the state plan.</t>
  </si>
  <si>
    <t xml:space="preserve">This requirement at 42 CFR 438.910(d)(3) applies to MCOs or a PIHP or PAHP providing services to an MCO enrollee, in states covering medical/surgical and mental health or substance use disorder services under the state plan.</t>
  </si>
  <si>
    <t xml:space="preserve">Applies to MCOs or a PIHP or PAHP providing services to an MCO enrollee, in states covering medical/surgical and mental health or substance use disorder services under the state plan.</t>
  </si>
  <si>
    <t xml:space="preserve">If the MCP is not required to provide services that could be authorized through 1915(c), 1915(i), or 1915(k) - mark the status column as “N/A” and include a comment that the MCP is not required to provide LTSS.</t>
  </si>
  <si>
    <t xml:space="preserve">If the MCP is required to provide services that could be authorized through 1915(c), 1915(i), or 1915(k), but the 441.301(c)(4) settings requirements do not apply to the contract period under review - mark the “status” column as “N/A” and include a comment that the settings requirements do not apply to the contract period under review. See Tip 21 for information on the applicability of the settings requirements. It may be necessary to coordinate with the DMCO HCBS analyst to confirm whether or not the settings requirements apply to the contract period under review. </t>
  </si>
  <si>
    <t xml:space="preserve">If the MCP is required to provide services that could be authorized through sections 1915(c), 1915(i), or 1915(k) of the Act, and the 42 CFR 441.301(c)(4) settings requirements do apply to the MCP contract period under review, the contract must specify that the LTSS are provided in a setting which complies with the 42 CFR 441.301(c)(4) requirements for home and community-based settings. See Tip 21 for information on the applicability of the settings requirements. It may be necessary to coordinate with the DMCO HCBS analyst to confirm whether or not the settings requirements apply to the contract period under review.  </t>
  </si>
  <si>
    <t xml:space="preserve">If the MCP contract provides for the delivery of services that could be authorized through 1915(c), 1915(i), or 1915(k) authority and were initially approved by the Centers for Medicare &amp; Medicaid Services (CMS), under any federal authority, on or after 3/17/14, the MCP contract must comply with the settings requirements. If the MCP contract provides for the delivery of services that could be authorized through 1915(c), 1915(i), or 1915(k) authority and were initially approved by CMS, under any federal authority, prior to 3/17/14, the MCP contract must comply with settings requirements based on the timeframe described in the state’s settings transition plan approved by CMS. The status of CMS review of state transition plans is available at:</t>
  </si>
  <si>
    <t xml:space="preserve">https://www.medicaid.gov/medicaid-chip-program-information/by-topics/long-term-services-and-supports/home-and-community-based-services/statewide-transition-plans.html. </t>
  </si>
  <si>
    <t xml:space="preserve">According to 42 CFR 438.100(a)(1), the state must ensure that each MCO, PIHP, PAHP, PCCM, and PCCM entity has written policies regarding the enrollee rights specified in 42 CFR 438.100. According to 438.100(b)(2)(vi), the state must ensure that each enrollee of an MCO, PIHP, PAHP, PCCM or PCCM entity has the right to - If the privacy rule, as set forth in 45 CFR parts 160 and 164 subparts A and E, applies, request and receive a copy of his or her medical records, and request that they be amended or corrected, as specified in 45 CFR 164.524 and 164.526.</t>
  </si>
  <si>
    <t xml:space="preserve">Subpart G. Quality &amp; UM</t>
  </si>
  <si>
    <r>
      <rPr>
        <b val="true"/>
        <sz val="14"/>
        <rFont val="Georgia"/>
        <family val="1"/>
        <charset val="1"/>
      </rPr>
      <t xml:space="preserve">For CMS </t>
    </r>
    <r>
      <rPr>
        <sz val="14"/>
        <rFont val="Georgia"/>
        <family val="1"/>
        <charset val="1"/>
      </rPr>
      <t xml:space="preserve">Mark all requirements as "N/A"?</t>
    </r>
  </si>
  <si>
    <t xml:space="preserve">Medicaid I.G.1 External Quality Review (EQR)</t>
  </si>
  <si>
    <t xml:space="preserve">G.1</t>
  </si>
  <si>
    <t xml:space="preserve">M I.G.1.01</t>
  </si>
  <si>
    <t xml:space="preserve">42 CFR 438.350</t>
  </si>
  <si>
    <t xml:space="preserve">The contract requires the Managed Care Plan (MCP) or entity to undergo annual, external independent reviews of the quality, timeliness, and access to the services covered under each contract. </t>
  </si>
  <si>
    <t xml:space="preserve">Medicaid I.G.2 Care Coordination</t>
  </si>
  <si>
    <t xml:space="preserve">G.2</t>
  </si>
  <si>
    <t xml:space="preserve">High Level Provision: M I.G.2.01-I.G.2.10</t>
  </si>
  <si>
    <t xml:space="preserve">42 CFR 438.208(b)</t>
  </si>
  <si>
    <t xml:space="preserve">The contract requires that the MCP implement procedures to deliver care to and coordinate services for all enrollees. </t>
  </si>
  <si>
    <t xml:space="preserve">G.3</t>
  </si>
  <si>
    <t xml:space="preserve">M I.G.2.13</t>
  </si>
  <si>
    <t xml:space="preserve">42 CFR 438.62(b)(2)</t>
  </si>
  <si>
    <t xml:space="preserve">The contract specifies that the MCP will implement a transition of care policy that is consistent with federal requirements and at least meets the state defined transition of care policy. </t>
  </si>
  <si>
    <t xml:space="preserve">3, 4</t>
  </si>
  <si>
    <t xml:space="preserve">Medicaid I.G.3 Authorization and Utilization Management</t>
  </si>
  <si>
    <t xml:space="preserve">G.4</t>
  </si>
  <si>
    <t xml:space="preserve">High Level Provision: M I.G.3.01-I.G.3.04</t>
  </si>
  <si>
    <t xml:space="preserve">42 CFR 438.210(b)(1)</t>
  </si>
  <si>
    <t xml:space="preserve">The contract requires that the MCP and its subcontractors have in place and follow written policies and procedures for processing requests for initial and continuing authorizations of services.</t>
  </si>
  <si>
    <t xml:space="preserve">G.5</t>
  </si>
  <si>
    <t xml:space="preserve">M I.G.3.05</t>
  </si>
  <si>
    <t xml:space="preserve">42 CFR 438.210(b)(3)</t>
  </si>
  <si>
    <t xml:space="preserve">The contract requires that any decision to deny a service authorization request or to authorize a service in an amount, duration, or scope that is less than requested, be made by an individual who has appropriate expertise in addressing the enrollee's medical, behavioral health, or long- term services and supports needs. </t>
  </si>
  <si>
    <t xml:space="preserve">G.6</t>
  </si>
  <si>
    <t xml:space="preserve">M I.G.3.06</t>
  </si>
  <si>
    <t xml:space="preserve">42 CFR 438.910(d)</t>
  </si>
  <si>
    <t xml:space="preserve">The contract requires that the MCP's prior authorization requirements comply with the requirements for parity in mental health and substance use disorder benefits.</t>
  </si>
  <si>
    <t xml:space="preserve">5a, 5b</t>
  </si>
  <si>
    <t xml:space="preserve">G.7</t>
  </si>
  <si>
    <t xml:space="preserve">High Level Provision: M I.G.3.07-I.G.3.09</t>
  </si>
  <si>
    <t xml:space="preserve">41 CFR 438.210(d)(1)-(3)</t>
  </si>
  <si>
    <t xml:space="preserve">The contract requires that the MCP must provide notice for standard authorization no later than 14 days after receipt, expedited authorization no later than 72 hours after receipt, and all covered outpatient drug authorization decisions within required timeframes.</t>
  </si>
  <si>
    <t xml:space="preserve">G.8</t>
  </si>
  <si>
    <t xml:space="preserve">M I.G.3.10</t>
  </si>
  <si>
    <t xml:space="preserve">42 CFR 438.210(e)</t>
  </si>
  <si>
    <t xml:space="preserve">The contract specifies that compensation to individuals or entities that conduct utilization management activities is not structured so as to provide incentives for denying, limiting, or discontinuing medically necessary services to any enrollee.</t>
  </si>
  <si>
    <t xml:space="preserve">Medicaid I.G.4 Practice Guidelines</t>
  </si>
  <si>
    <t xml:space="preserve">G.9</t>
  </si>
  <si>
    <t xml:space="preserve">M I.G.4.05</t>
  </si>
  <si>
    <t xml:space="preserve">42 CFR 438.236(d)</t>
  </si>
  <si>
    <t xml:space="preserve">The contract requires that decisions regarding utilization management, enrollee education, coverage of services, and other areas to which practice guidelines apply should be consistent with such practice guidelines. </t>
  </si>
  <si>
    <t xml:space="preserve">Medicaid I.G.5 Quality</t>
  </si>
  <si>
    <t xml:space="preserve">G.10</t>
  </si>
  <si>
    <t xml:space="preserve">High Level Provision: M I.G.5.01-I.G.5.05</t>
  </si>
  <si>
    <t xml:space="preserve">42 CFR 438.330(a)</t>
  </si>
  <si>
    <t xml:space="preserve">The contract requires that the MCP establish and implement an ongoing Comprehensive Quality Assessment and Performance Improvement (QAPI) program for the services it furnishes to its enrollees.</t>
  </si>
  <si>
    <t xml:space="preserve">G.11</t>
  </si>
  <si>
    <t xml:space="preserve">High Level Provision: M I.G.5.06-I.G.5.08</t>
  </si>
  <si>
    <t xml:space="preserve">42 CFR 438.330(b)(5)</t>
  </si>
  <si>
    <t xml:space="preserve">The contract requires that for MCPs providing LTSS, the MCP must establish and implement an ongoing Comprehensive Quality Assessment and Performance Improvement (QAPI) program for the LTSS services it furnishes to its enrollees.</t>
  </si>
  <si>
    <t xml:space="preserve">G.12</t>
  </si>
  <si>
    <t xml:space="preserve">M I.G.5.09</t>
  </si>
  <si>
    <t xml:space="preserve">42 CFR 438.330(c)(2)</t>
  </si>
  <si>
    <t xml:space="preserve">The contract requires that each MCP annually: measure and report to the state on its performance, using the standard measures required by the state; submit to the state data, specified by the state, which enables the state to calculate the MCP’s performance using the standard measures identified by the state under paragraph (c)(1); OR perform a combination of these activities. </t>
  </si>
  <si>
    <t xml:space="preserve">G.13</t>
  </si>
  <si>
    <t xml:space="preserve">High Level Provision: M I.G.5.10-I.G.5.14</t>
  </si>
  <si>
    <t xml:space="preserve">42 CFR 438.330(d)(1)</t>
  </si>
  <si>
    <t xml:space="preserve">The contract requires that MCPs conduct performance improvement projects.</t>
  </si>
  <si>
    <t xml:space="preserve">G.14</t>
  </si>
  <si>
    <t xml:space="preserve">M I.G.5.15</t>
  </si>
  <si>
    <t xml:space="preserve">42 CFR 438.330(d)(3)</t>
  </si>
  <si>
    <t xml:space="preserve">The contract requires that the MCP report the status and results of each performance improvement project to the state as requested, but not less than once per year.</t>
  </si>
  <si>
    <t xml:space="preserve">Medicaid I.G.7 Special Health Care Needs: Assessment and Treatment Plans</t>
  </si>
  <si>
    <t xml:space="preserve">G.15</t>
  </si>
  <si>
    <t xml:space="preserve">High Level Provision: M.I.G.7.01-I.G.7.03</t>
  </si>
  <si>
    <t xml:space="preserve">42 CFR 438.208(c)(2)</t>
  </si>
  <si>
    <t xml:space="preserve">The contract requires that the MCP implement mechanisms to comprehensively assess each Medicaid enrollee identified as needing LTSS or having special health care needs to identify any ongoing special conditions of the enrollee that require a course of treatment or regular care monitoring.</t>
  </si>
  <si>
    <t xml:space="preserve">G.16</t>
  </si>
  <si>
    <t xml:space="preserve">High Level Provision: M I.G.7.04-I.G.7.13</t>
  </si>
  <si>
    <t xml:space="preserve">42 CFR 438.208(c)(3)</t>
  </si>
  <si>
    <t xml:space="preserve">The contract requires that the MCPs produce a treatment or service plan for enrollees who require LTSS.</t>
  </si>
  <si>
    <t xml:space="preserve">G.17</t>
  </si>
  <si>
    <t xml:space="preserve">M I.G.7.14</t>
  </si>
  <si>
    <t xml:space="preserve">42 CFR 438.208(c)(4)</t>
  </si>
  <si>
    <t xml:space="preserve">For enrollees with special health care needs determined through an assessment to need a course of treatment or regular care monitoring, the contract requires that the MCP have a mechanism in place to allow enrollees to directly access a specialist as appropriate for the enrollee's condition and identified needs. </t>
  </si>
  <si>
    <t xml:space="preserve">6, 7, 9</t>
  </si>
  <si>
    <t xml:space="preserve">CHIP I.G.1 External Quality Review (EQR)</t>
  </si>
  <si>
    <t xml:space="preserve">G.18</t>
  </si>
  <si>
    <t xml:space="preserve">C I.G.1.01</t>
  </si>
  <si>
    <t xml:space="preserve">42 CFR 457.1250(a);
42 CFR 438.350</t>
  </si>
  <si>
    <t xml:space="preserve">The contract requires the MCP or entity to undergo annual, external independent reviews of the quality, timeliness, and access to the services covered under each contract. </t>
  </si>
  <si>
    <t xml:space="preserve">CHIP I.G.2 Care Coordination</t>
  </si>
  <si>
    <t xml:space="preserve">G.19</t>
  </si>
  <si>
    <t xml:space="preserve">High Level Provision: C I.G.2.01-I.G.2.10</t>
  </si>
  <si>
    <t xml:space="preserve">42 CFR 457.1230(c); 
42 CFR 438.208(b)</t>
  </si>
  <si>
    <t xml:space="preserve">G.20</t>
  </si>
  <si>
    <t xml:space="preserve">C I.G.2.13</t>
  </si>
  <si>
    <t xml:space="preserve">42 CFR 457.1216;
42 CFR 438.62(b)(2)</t>
  </si>
  <si>
    <t xml:space="preserve">CHIP I.G.3 Authorization and Utilization Management</t>
  </si>
  <si>
    <t xml:space="preserve">G.21</t>
  </si>
  <si>
    <t xml:space="preserve">High Level Provision: C I.G.3.01-I.G.3.03</t>
  </si>
  <si>
    <t xml:space="preserve">42 CFR 457.1230(d); 42 CFR 438.210(b)(1)</t>
  </si>
  <si>
    <t xml:space="preserve">G.22</t>
  </si>
  <si>
    <t xml:space="preserve">C I.G.3.04</t>
  </si>
  <si>
    <t xml:space="preserve">42 CFR 457.1230(d);
42 CFR 438.210(b)(3)</t>
  </si>
  <si>
    <t xml:space="preserve">G.23</t>
  </si>
  <si>
    <t xml:space="preserve">C I.G.3.05</t>
  </si>
  <si>
    <t xml:space="preserve">42 CFR 457.496(d)(4)(I)</t>
  </si>
  <si>
    <t xml:space="preserve">5b</t>
  </si>
  <si>
    <t xml:space="preserve">G.24</t>
  </si>
  <si>
    <t xml:space="preserve">High Level Provision: C I.G.3.06-I.G.3.08</t>
  </si>
  <si>
    <t xml:space="preserve">42 CFR 457.1230(d); 41 CFR 438.210(d)(1)-(3)</t>
  </si>
  <si>
    <t xml:space="preserve">The contract requires that the MCP must provide notice for standard authorization, expedited authorization, and all covered outpatient drug authorization decisions.</t>
  </si>
  <si>
    <t xml:space="preserve">G.25</t>
  </si>
  <si>
    <t xml:space="preserve">C I.G.3.09</t>
  </si>
  <si>
    <t xml:space="preserve">42 CFR 457.1230(d);
42 CFR 438.210(e)</t>
  </si>
  <si>
    <t xml:space="preserve">CHIP I.G.4 Practice Guidelines</t>
  </si>
  <si>
    <t xml:space="preserve">G.26</t>
  </si>
  <si>
    <t xml:space="preserve">High Level Provision: C I.G.4.01-I.G.4.04</t>
  </si>
  <si>
    <t xml:space="preserve">42 CFR 457.1233(c); 
42 CFR 438.236(b)</t>
  </si>
  <si>
    <t xml:space="preserve">The contract requires the MCP to adopt practice guidelines. </t>
  </si>
  <si>
    <t xml:space="preserve">G.27</t>
  </si>
  <si>
    <t xml:space="preserve">C I.G.4.05</t>
  </si>
  <si>
    <t xml:space="preserve">42 CFR 457.1233(c);
42 CFR 438.236(d)</t>
  </si>
  <si>
    <t xml:space="preserve">CHIP I.G.5 Quality</t>
  </si>
  <si>
    <t xml:space="preserve">G.28</t>
  </si>
  <si>
    <t xml:space="preserve">High Level Provision: C I.G.5.01-I.G.5.05</t>
  </si>
  <si>
    <t xml:space="preserve">42 CFR 457.1240(b); 42 CFR 438.330(a)</t>
  </si>
  <si>
    <t xml:space="preserve">G.29</t>
  </si>
  <si>
    <t xml:space="preserve">C I.G.5.06</t>
  </si>
  <si>
    <t xml:space="preserve">42 CFR 457.1240(b);
42 CFR 438.330(c)(2)</t>
  </si>
  <si>
    <t xml:space="preserve">G.30</t>
  </si>
  <si>
    <t xml:space="preserve">High Level Provision: C I.G.5.07-I.G.5.11</t>
  </si>
  <si>
    <t xml:space="preserve">42 CFR 457.1240(b); 42 CFR 438.330(d)(1)</t>
  </si>
  <si>
    <t xml:space="preserve">G.31</t>
  </si>
  <si>
    <t xml:space="preserve">C I.G.5.12</t>
  </si>
  <si>
    <t xml:space="preserve">42 CFR 457.1240(b);
42 CFR 438.330(d)(3)</t>
  </si>
  <si>
    <t xml:space="preserve">CHIP I.G.7 Special Health Care Needs: Assessment and Treatment Plans</t>
  </si>
  <si>
    <t xml:space="preserve">G.32</t>
  </si>
  <si>
    <t xml:space="preserve">High Level Provision: C I.G.7.01-I.G.7.03</t>
  </si>
  <si>
    <t xml:space="preserve">42 CFR 457.1230(c); 42 CFR 438.208(c)(2)</t>
  </si>
  <si>
    <t xml:space="preserve">The contract requires that the MCP implement mechanisms to comprehensively assess each CHIP enrollee identified as needing LTSS or having special health care needs to identify any ongoing special conditions of the enrollee that require a course of treatment or regular care monitoring.</t>
  </si>
  <si>
    <t xml:space="preserve">The contract requires that the MCP implement mechanisms to comprehensively assess each CHIP enrollee identified as needing LTSS or having special health care needs to identify any ongoing special conditions of the enrollee that require a course of treatment or regular care monitoring, using appropriate providers or individuals meeting LTSS service coordination requirements of the state or the MCP as appropriate.</t>
  </si>
  <si>
    <t xml:space="preserve">G.33</t>
  </si>
  <si>
    <t xml:space="preserve">High Level Provision: C I.G.7.04-I.G.7.13</t>
  </si>
  <si>
    <t xml:space="preserve">42 CFR 457.1230(c); 42 CFR 438.208(c)(3)</t>
  </si>
  <si>
    <t xml:space="preserve">The contract requires that MCPs produce a treatment or service plan for enrollees who require LTSS and, if required by the state, enrollees with special health care needs that are determined through assessment to need a course of treatment or regular care monitoring.</t>
  </si>
  <si>
    <t xml:space="preserve">CHIP I.G.8 Accreditation</t>
  </si>
  <si>
    <t xml:space="preserve">G.34</t>
  </si>
  <si>
    <t xml:space="preserve">High Level Provision: C I.G.8.01-I.G.8.04</t>
  </si>
  <si>
    <t xml:space="preserve">42 CFR 457.1240(c);  42 CFR 438.332(a)-(b) </t>
  </si>
  <si>
    <t xml:space="preserve">The contract requires that each MCP inform the state as to whether it has been accredited by a private independent accrediting entity and that each MCP that has received accreditation by a private independent accrediting entity must authorize the private independent accrediting entity to provide the state a copy of its most recent accreditation review.</t>
  </si>
  <si>
    <t xml:space="preserve">This requirement per 42 CFR 438.310(c)(2) applies to PCCM entities whose contracts with the state provide for shared savings, incentive payments or other financial reward for the PCCM entity for improved quality outcomes. Therefore, N/A may be appropriate for PCCM entity. </t>
  </si>
  <si>
    <t xml:space="preserve">This requirement per 42 CFR 457.1240(f) applies to PCCM entities whose contracts with the state provide for shared savings, incentive payments or other financial reward for the PCCM entity for improved quality outcomes. </t>
  </si>
  <si>
    <t xml:space="preserve">States must have in effect a transition of care policy in accordance with 42 CFR 438.62 and must require the MCPs to implement the transition to care policy. How a state chooses to meet these federal requirements may vary. For example, a state may:
(1) Include its transition to care policy within the MCP contract or as an attachment to the contract;
(2) Outline in the contract the process by which the state will share the model enrollee handbook; or
(3) Use another method.</t>
  </si>
  <si>
    <t xml:space="preserve">Federal regulations at 42 CFR 438.62(b)(1) and 42 CFR 457 1216 require the transition of care policy to include the following:
Effective with the annual rating period beginning on or after 07/01/2018 (for Medicaid) or 07/01/2018 (for CHIP), the transition of care policy must include the following:
(I) The enrollee has access to services consistent with the access they previously had, and is permitted to retain their current provider for a period of time if that provider is not in the MCO, PIHP or PAHP network.
(ii) The enrollee is referred to appropriate providers of services that are in the network.
(iii) The State, in the case of FFS, PCCM, or PCCM entity, or the MCO, PIHP or PAHP that was previously serving the enrollee, fully and timely complies with requests for historical utilization data from the new MCO, PIHP, PAHP, PCCM, or PCCM entity in compliance with Federal and State law.
(iv) Consistent with Federal and State law, the enrollee’s new provider(s) are able to obtain copies of the enrollee’s medical records, as appropriate.
(v) Any other necessary procedures as specified by the Secretary to ensure continued access to services to prevent serious detriment to the enrollee’s health or reduce the risk of
hospitalization or institutionalization.
Effective 01/01/2022 (for both Medicaid and CHIP) with regard to data, the transition of care policy must include the following:
(vi) A process for the electronic exchange of, at a minimum, the data classes and elements included in the content standard adopted at 45 CFR 170.213. Such information received by the MCO, PIHP, or PAHP must be incorporated into the MCO’s, PIHP’s, or PAHP’s records about the current enrollee. With the approval and at the direction of a current or former enrollee or the enrollee’s personal representative, the MCO, PIHP, or PAHP must:
(A) Receive all such data for a current enrollee from any other payer that has provided coverage to the enrollee within the preceding 5 years;
(B) At any time the enrollee is currently enrolled in the MCO, PIHP, or PAHP and up to 5 years after disenrollment, send all such data to any other payer that currently covers the enrollee or a payer the enrollee or the enrollee’s personal representative specifically requests receive the data; and
(C) Send data received from another payer under this paragraph in the electronic form and format it was received.</t>
  </si>
  <si>
    <t xml:space="preserve">5a</t>
  </si>
  <si>
    <t xml:space="preserve">This requirement under 42 CFR 438.910(d) applies to MCOs or a PIHP or PAHP providing services to an MCO enrollee, in states covering medical/surgical and mental health or substance use disorder services under the state plan.</t>
  </si>
  <si>
    <t xml:space="preserve">This requirement under 42 CFR 457.496(d)(4) applies to MCOs or a PIHP or PAHP providing services to an MCO enrollee, in states covering medical/surgical and mental health or substance use disorder services under the state plan.</t>
  </si>
  <si>
    <t xml:space="preserve">For each MCO that serves enrollees who are also enrolled in and receive Medicare benefits from an MCA, the state determines to what extent the MCO must meet the identification, assessment, and treatment planning provisions of 42 CFR 438.208(c) for dually eligible individuals. The state must base its determination on the needs of the populations the MCO is required to serve. This requirement, therefore, may be marked 'NA' for MCOs.</t>
  </si>
  <si>
    <t xml:space="preserve">For PIHPs and PAHPs, the state determines, based on the scope of the entity's services, and on the way the state has organized the delivery of managed care services, whether a particular PIHP or PAHP is required to implement mechanisms for identifying, assessing, and producing a treatment plan for an individual with special health care needs, as specified in 42 CFR 438.208(c). This requirement, therefore, may be marked 'NA' for PIHPs and PAHPs.</t>
  </si>
  <si>
    <t xml:space="preserve">The requirement only applies to PCCM entities meeting the 42 CFR 457.1240(f) definition, meaning a PCCM entity whose contract with the state provides for shared savings, incentive payments, or other financial reward for improved quality outcomes.</t>
  </si>
  <si>
    <t xml:space="preserve">For the requirement at 42 CFR 438.208(c)(3)(ii), see the person-centered planning process and person-centered service plan requirements at 42 CFR 431.301(c)(1) and (2), as the treatment or service plan must meet these requirements.</t>
  </si>
  <si>
    <t xml:space="preserve">Subpart H. Grievance and Appeals</t>
  </si>
  <si>
    <r>
      <rPr>
        <b val="true"/>
        <sz val="14"/>
        <rFont val="Georgia"/>
        <family val="1"/>
        <charset val="1"/>
      </rPr>
      <t xml:space="preserve">Citation:</t>
    </r>
    <r>
      <rPr>
        <sz val="14"/>
        <rFont val="Georgia"/>
        <family val="1"/>
        <charset val="1"/>
      </rPr>
      <t xml:space="preserve"> Place the citation where this provision in the contract can be found here.</t>
    </r>
  </si>
  <si>
    <t xml:space="preserve">Medicaid I.H.1 Grievance and Appeals System</t>
  </si>
  <si>
    <t xml:space="preserve">H.1</t>
  </si>
  <si>
    <t xml:space="preserve">High Level Provision: M I.H.1.01-I.H.1.02</t>
  </si>
  <si>
    <t xml:space="preserve">42 CFR 438.402(a)-(b)</t>
  </si>
  <si>
    <t xml:space="preserve">The contract requires the MCP to have a grievance and appeal system in place for enrollees and requires that the MCP has only one level of appeal for enrollees.</t>
  </si>
  <si>
    <t xml:space="preserve">H.2</t>
  </si>
  <si>
    <t xml:space="preserve">M I.H.1.03</t>
  </si>
  <si>
    <t xml:space="preserve">42 CFR 438.406(a)</t>
  </si>
  <si>
    <t xml:space="preserve">The contract requires the MCP to give enrollees any reasonable assistance in completing grievance and appeal forms and other procedural steps related to a grievance or appeal. This includes, but is not limited to, auxiliary aids and services upon request, such as providing interpreter services and toll-free numbers with Teletypewriter Telephone/Telecommunication Device for the Deaf (TTY/TDD) and interpreter capability.</t>
  </si>
  <si>
    <t xml:space="preserve">H.3</t>
  </si>
  <si>
    <t xml:space="preserve">High Level Provision: M I.H.1.05-I.H.1.10</t>
  </si>
  <si>
    <t xml:space="preserve">42 CFR 438.406(b)(2)</t>
  </si>
  <si>
    <t xml:space="preserve">The MCP contract specifies that individuals who make decisions on grievances and appeals are:
(i) not involved in any previous level of review or decision-making nor a subordinate of any such individual;
ii) individuals who have the appropriate clinical expertise, as determined by the state, if deciding an appeal of a denial based on lack of medical necessity, a grievance regarding denial of expedited resolution or appeal, or a grievance or appeal that involves clinical issues.
(iii) individuals who take into account all comments, documents, records and other information submitted by the enrollee o their representative without regard to whether such information was submitted or considered in the initial adverse benefit determination.</t>
  </si>
  <si>
    <t xml:space="preserve">H.4</t>
  </si>
  <si>
    <t xml:space="preserve">High Level Provision: M I.H.6.03-I.H.6.07, I.H.6.09</t>
  </si>
  <si>
    <t xml:space="preserve">42 CFR 438.406(b)</t>
  </si>
  <si>
    <t xml:space="preserve">The contract requires the MCP's process for handling enrollee grievances and appeals of adverse benefit determinations to include the following: (1) Acknowledge receipt of each grievance and appeal; (2) Ensure that individuals who make decisions comply with federal requirements (refer to Grievance and Appeals, #4); (3) Provide that oral inquiries seeking to appeal an adverse benefit determination are treated as appeals; (4) Provide the enrollee a reasonable opportunity, in person and in writing, to present evidence and testimony and make legal and factual arguments.  The MCP must inform the enrollee of the limited time available for this sufficiently in advance of the resolution timeframes as specified in 42 CFR 438.408(b) and (c); (5) Provide the enrollee or their representative the enrollee's case file, including medical records, other documents and records, and any new or additional evidence considered, relied upon or generated by the MCP in connection with the appeal of the adverse benefit determination.  This information must be provided free of charge and sufficiently in advance of the resolution timeframes as specified in 42 CFR 438.408(b) and (c); (6) Include, as parties to the appeal, the enrollee and their legal representative or the legal representative of a deceased enrollee's estate.</t>
  </si>
  <si>
    <t xml:space="preserve">Medicaid I.H.2 Notice of Adverse Benefit Determination Content</t>
  </si>
  <si>
    <t xml:space="preserve">H.5</t>
  </si>
  <si>
    <t xml:space="preserve">High Level Provision: M I.H.2.02-I.H.2.03</t>
  </si>
  <si>
    <t xml:space="preserve">42 CFR 438.404(a)</t>
  </si>
  <si>
    <t xml:space="preserve">The contract requires the MCP to give enrollees timely and adequate notice of an adverse benefit in writing. </t>
  </si>
  <si>
    <t xml:space="preserve">H.6</t>
  </si>
  <si>
    <t xml:space="preserve">High Level Provision: M I.H.2.03</t>
  </si>
  <si>
    <t xml:space="preserve">42 CFR 438.404(b)(3)</t>
  </si>
  <si>
    <t xml:space="preserve">The contract requires that the MCP's notice of adverse benefit determination explain the enrollee's right to request an appeal of the MCP's adverse benefit determination, including information on exhausting the MCP's one level of appeal and the right to request a state fair hearing.</t>
  </si>
  <si>
    <t xml:space="preserve">3a, 3b</t>
  </si>
  <si>
    <t xml:space="preserve">Medicaid I.H.3 Notice of Adverse Benefit Determination Timing</t>
  </si>
  <si>
    <t xml:space="preserve">H.7</t>
  </si>
  <si>
    <t xml:space="preserve">High Level Provision: M I.H.3.01-I.H.3.09</t>
  </si>
  <si>
    <t xml:space="preserve">42 CFR 438.404(c)</t>
  </si>
  <si>
    <t xml:space="preserve">The contract requires the MCP to give notice of adverse benefit determination within the required timeframes.</t>
  </si>
  <si>
    <t xml:space="preserve">H.8</t>
  </si>
  <si>
    <t xml:space="preserve">High Level Provision: M I.H.3.10</t>
  </si>
  <si>
    <t xml:space="preserve">42 CFR 438.210(d)(2)(i)(ii); 
42 CFR 438.404(c)(5)(6)</t>
  </si>
  <si>
    <t xml:space="preserve">The MCP contract requires that for cases in which a provider indicates, or the MCP determines, that following the standard authorization timeframe could seriously jeopardize the enrollee's life or health or ability to attain, maintain, or regain maximum function, the MCP must make an expedited service authorization decision and provide notice as expeditiously as the enrollee’s health condition requires and no later than 72 hours after receipt of the request for service.</t>
  </si>
  <si>
    <t xml:space="preserve">Medicaid I.H.4: Who May File Grievances and Appeals, I.H.10 and I.H.5: Timeframes for Filing Grievances and Appeals, I.H.6 and I.H.10: Process for Filing a Grievance, Appeal, or Expedited Appeal Request</t>
  </si>
  <si>
    <t xml:space="preserve">H.9</t>
  </si>
  <si>
    <t xml:space="preserve">High Level Provision: M I.H.4.01-I.H.4.03, I.H.5, I.H.6, and I.H.10</t>
  </si>
  <si>
    <t xml:space="preserve">42 CFR 438.402(c)</t>
  </si>
  <si>
    <t xml:space="preserve">The contract requires the MCP to meet all requirements regarding the filing of grievances and appeals, including who may file appeals, timeframes for filing grievances and appeals, and the process for filing an appeal or expedited appeal request.</t>
  </si>
  <si>
    <t xml:space="preserve">Medicaid I.H.5, I.H.7 and I.H.10: Timeframes for Resolving Grievances, Appeals, and Expedited Appeals</t>
  </si>
  <si>
    <t xml:space="preserve">H.10</t>
  </si>
  <si>
    <t xml:space="preserve">High Level Provision: M I.H.5, I.H.7.01 and I.H.10</t>
  </si>
  <si>
    <t xml:space="preserve">42 CFR 438.408(a)-(c)</t>
  </si>
  <si>
    <t xml:space="preserve">The contract requires that the MCP resolve each grievance and appeal and provide notice as expeditiously as the enrollee's health condition requires, not to exceed 90 calendar days from the day the MCP receives the grievance and not to exceed 30 calendar days from the day the MCP receives the appeal.</t>
  </si>
  <si>
    <t xml:space="preserve">H.11</t>
  </si>
  <si>
    <t xml:space="preserve">High Level Provision: M I.H.6.08, I.H.6.10, and I.H.1.11</t>
  </si>
  <si>
    <t xml:space="preserve">42 CFR 438.410(a)(c); 42 CFR 438.408(b)(2); 42 CFR 438.408(c)(2)  </t>
  </si>
  <si>
    <t xml:space="preserve">The contract requires MCPs to establish and maintain an expedited review process for appeals.</t>
  </si>
  <si>
    <t xml:space="preserve">H.12</t>
  </si>
  <si>
    <t xml:space="preserve">M I.H.1.11</t>
  </si>
  <si>
    <t xml:space="preserve">42 CFR 438.56(d)(5)(ii); 
42 CFR 438.56(e)(1); 
42 CFR 438.228(a)</t>
  </si>
  <si>
    <t xml:space="preserve">If the state requires the enrollee to seek redress through the MCP’s grievance system before the state makes a decision on the enrollee’s request for disenrollment, the contract requires the MCP to complete review of the grievance in time to permit the disenrollment to be effective no later than the first day of the second month following the month in which the enrollee requests disenrollment or the MCP refers the request to the state.</t>
  </si>
  <si>
    <t xml:space="preserve">Medicaid I.H.8 and I.H.10 Notice of Resolution for Grievances and Appeals</t>
  </si>
  <si>
    <t xml:space="preserve">H.13</t>
  </si>
  <si>
    <t xml:space="preserve">High Level Provision: M I.H.8.01-I.H.8.05 and I.H.10.09</t>
  </si>
  <si>
    <t xml:space="preserve">42 CFR 438.408(d)-(e)</t>
  </si>
  <si>
    <t xml:space="preserve">The contract requires the MCP to use the state-established method for notifying an enrollee of the resolution of a grievance and appeal.</t>
  </si>
  <si>
    <t xml:space="preserve">H.14</t>
  </si>
  <si>
    <t xml:space="preserve">M I.H.8.01</t>
  </si>
  <si>
    <t xml:space="preserve">42 CFR 438.408(d)(2)(i); 
42 CFR 438.10</t>
  </si>
  <si>
    <t xml:space="preserve">The contract requires that the MCP provide written notice of the resolution of the appeals process in a format and language that, at a minimum, meets applicable notification standards.</t>
  </si>
  <si>
    <t xml:space="preserve">Medicaid I.H.9 Continuation of Benefits</t>
  </si>
  <si>
    <t xml:space="preserve">H.15</t>
  </si>
  <si>
    <t xml:space="preserve">High Level Provision: M I.H.9.01-I.H.9.06</t>
  </si>
  <si>
    <t xml:space="preserve">42 CFR 438.420</t>
  </si>
  <si>
    <t xml:space="preserve">The contract specifies the standards under which an MCP is required to continue an enrollee's benefits while an appeal is in process.</t>
  </si>
  <si>
    <t xml:space="preserve">CHIP I.H.1 Grievance and Appeals System</t>
  </si>
  <si>
    <t xml:space="preserve">H.17</t>
  </si>
  <si>
    <t xml:space="preserve">High Level Provision: C I.H.1.01-I.H.1.02</t>
  </si>
  <si>
    <t xml:space="preserve">42 CFR 457.1260(b)(1); 
42 CFR 438.402(a)-(b)</t>
  </si>
  <si>
    <t xml:space="preserve">The contract requires that the Managed Care Plan (MCP) have a grievance and appeal system in place for enrollees and requires that the MCP has only one level of appeal for enrollees.</t>
  </si>
  <si>
    <t xml:space="preserve">H.18</t>
  </si>
  <si>
    <t xml:space="preserve">C I.H.1.04</t>
  </si>
  <si>
    <t xml:space="preserve">42 CFR 457.1260(d); 
42 CFR 438.406(b)(1)</t>
  </si>
  <si>
    <t xml:space="preserve">The contract requires the MCP to acknowledge receipt of each grievance and appeal of adverse benefit determinations.</t>
  </si>
  <si>
    <t xml:space="preserve">H.19</t>
  </si>
  <si>
    <t xml:space="preserve">High Level Provision: C I.H.1.05-I.H.1.10</t>
  </si>
  <si>
    <t xml:space="preserve">42 CFR 457.1260(d); 
42 CFR 438.406(b)(2)</t>
  </si>
  <si>
    <t xml:space="preserve">The contract requires the MCP to comply with federal regulations governing the decision makers involved in the MCP’s appeal and grievance processes.</t>
  </si>
  <si>
    <t xml:space="preserve">H.20</t>
  </si>
  <si>
    <t xml:space="preserve">High Level Provision: C I.H.6.03-I.H.6.07, I.H.6.09 </t>
  </si>
  <si>
    <t xml:space="preserve">42 CFR 457.1260(d); 
42 CFR 438.406(b)(3-6)</t>
  </si>
  <si>
    <t xml:space="preserve">The contract requires the MCP to support enrollee rights during the appeal process.</t>
  </si>
  <si>
    <t xml:space="preserve">H.21</t>
  </si>
  <si>
    <t xml:space="preserve">C I.H.6.03</t>
  </si>
  <si>
    <t xml:space="preserve">42 CFR 457.1260(d); 
42 CFR 438.406(b)(3)</t>
  </si>
  <si>
    <t xml:space="preserve">The contract requires the MCP to ensure that oral inquiries seeking to appeal an adverse benefit determination are treated as appeals.</t>
  </si>
  <si>
    <t xml:space="preserve">CHIP I.H.2 Notice of Adverse Benefit Determination Content</t>
  </si>
  <si>
    <t xml:space="preserve">H.22</t>
  </si>
  <si>
    <t xml:space="preserve">High Level Provision: C I.H.2.01</t>
  </si>
  <si>
    <t xml:space="preserve">42 CFR 457.1260(c)(1-2); 42 CFR 438.404(a)</t>
  </si>
  <si>
    <t xml:space="preserve">C I.H.2.02</t>
  </si>
  <si>
    <t xml:space="preserve">42 CFR 457.1260(c)(1); 
42 CFR 438.404(b)(2)</t>
  </si>
  <si>
    <t xml:space="preserve">3b</t>
  </si>
  <si>
    <t xml:space="preserve">The contract requires that the MCP's notice of adverse benefit determination explain the reasons for the adverse benefit determination, including the right of the enrollee to be provided upon request and free of charge, reasonable access to and copies of all documents, records, and other information relevant to the enrollee's adverse benefit determination. Such information includes medical necessity criteria, and any processes, strategies, or evidentiary standards used in setting coverage limits.</t>
  </si>
  <si>
    <t xml:space="preserve">High Level Provision: C I.H.2.03-2.06</t>
  </si>
  <si>
    <t xml:space="preserve">42 CFR 457.1260(c)(1); 42 CFR 438.404(b)(3)</t>
  </si>
  <si>
    <t xml:space="preserve">C I.H.2.04</t>
  </si>
  <si>
    <t xml:space="preserve">42 CFR 457.1260(c)(2)(ii); 42 CFR
438.404(b)(4)</t>
  </si>
  <si>
    <t xml:space="preserve">The contract requires that the MCP's notice of adverse benefit determination explain the procedures for exercising the enrollee's rights to appeal.</t>
  </si>
  <si>
    <t xml:space="preserve">C I.H.2.05</t>
  </si>
  <si>
    <t xml:space="preserve">42 CFR 457.1260(c)(1);
42 CFR 438.404(b)(5)</t>
  </si>
  <si>
    <t xml:space="preserve">The contract requires that the MCP's notice of adverse benefit determination explain the circumstances under which an appeal process can be expedited and how to request it.</t>
  </si>
  <si>
    <t xml:space="preserve">C I.H.2.06</t>
  </si>
  <si>
    <t xml:space="preserve">42 CFR 457.1260;
42 CFR 438.404(b)(6)</t>
  </si>
  <si>
    <t xml:space="preserve">The contract requires that the MCP's notice of adverse benefit determination explain the enrollee’s right to have benefits continue pending the resolution of the appeal, how to request that benefits be continued, and the circumstances, consistent with state policy, under which the enrollee may be required to pay the costs of continued services.</t>
  </si>
  <si>
    <t xml:space="preserve">High Level Provision: C I.H.3.01</t>
  </si>
  <si>
    <t xml:space="preserve">42 CFR 457.1260(c)(3); 42 CFR 438.404(c)(6)</t>
  </si>
  <si>
    <t xml:space="preserve">42 CFR 457.1260(c)(3); 
42 CFR 438.404(c)(6); 
42 CFR 438.210(d)(2)(i)</t>
  </si>
  <si>
    <t xml:space="preserve">The contract requires that for cases in which a provider indicates, or the MCP determines, that following the standard authorization timeframe could seriously jeopardize the enrollee's life or health or his/her ability to attain, maintain, or regain maximum function, the MCP must make an expedited service authorization decision and provide notice as expeditiously as the enrollee’s health condition requires and no later than 72 hours after receipt of the request for service. </t>
  </si>
  <si>
    <t xml:space="preserve">CHIP I.H.4: Who May File Grievances and Appeals, I.H.10 and I.H.5: Timeframes for Filing Grievances and Appeals, I.H.6 and I.H.10: Process for Filing a Grievance, Appeal, or Expedited Appeal Request</t>
  </si>
  <si>
    <t xml:space="preserve">H.23</t>
  </si>
  <si>
    <t xml:space="preserve">High Level Provision: C I.H.4.01-I.H.4.03, I.H.5, I.H.6, and I.H.10</t>
  </si>
  <si>
    <t xml:space="preserve">42 CFR 457.1260(b); 42 CFR 438.402(c)  </t>
  </si>
  <si>
    <t xml:space="preserve">The contract requires the MCP to meet all requirements regarding the filing of grievances and appeals, including who may file appeals, timeframes for filing grievances and appeals, and the process for filing an  appeal, or an expedited appeal request.</t>
  </si>
  <si>
    <t xml:space="preserve">The contract requires the MCP to meet all requirements regarding the filing of grievances and appeals, including who may file appeals, timeframes for filing grievances and appeals, and the process for filing an an appeal, or an expedited appeal request.</t>
  </si>
  <si>
    <t xml:space="preserve">H.24</t>
  </si>
  <si>
    <t xml:space="preserve">C I.H.4.02</t>
  </si>
  <si>
    <t xml:space="preserve">42 CFR 457.1260(b)(2); Subpart K of 42 CFR 457</t>
  </si>
  <si>
    <t xml:space="preserve">The contract requires the MCP to allow enrollees to request a state external review in accordance with the terms of Subpart K of 42 CFR 457 after receiving notice that the adverse benefit decision was upheld by the MCP under 457.1260(e). </t>
  </si>
  <si>
    <t xml:space="preserve">CHIP I.H.5, I.H.7 and I.H.10: Timeframes for Resolving Grievances, Appeals, and Expedited Appeals</t>
  </si>
  <si>
    <t xml:space="preserve">H.25</t>
  </si>
  <si>
    <t xml:space="preserve">High Level Provision: C I.H.5, I.H.7.01 and I.H.10</t>
  </si>
  <si>
    <t xml:space="preserve">42 CFR 457.1260(e); 42 CFR 438.408(a)-(c)</t>
  </si>
  <si>
    <t xml:space="preserve">The contract requires that the MCP resolve each grievance and appeal and provide notice as expeditiously as possible as the enrollee's health condition requires, not to exceed 90 calendar days from the day the MCP receives the grievance and not to exceed 30 calendar days from the day the MCP receives the appeal.</t>
  </si>
  <si>
    <t xml:space="preserve">The contract requires that the MCP resolve each grievance and appeal and provide notice as expeditiously as the enrollee's health condition requires, within State-established timeframes not to exceed 90 calendar days from the day the MCP receives the grievance and within state-established timeframes not to exceed 30 calendar days from the day the MCP receives the appeal.</t>
  </si>
  <si>
    <t xml:space="preserve">H.26</t>
  </si>
  <si>
    <t xml:space="preserve">High Level Provision: C I.H.6.08, I.H.6.10, I.H.1.11</t>
  </si>
  <si>
    <t xml:space="preserve">42 CFR 457.1260(f); 42 CFR 438.410(a)</t>
  </si>
  <si>
    <t xml:space="preserve">The contract includes the state's requirements for resolving expedited appeals.</t>
  </si>
  <si>
    <t xml:space="preserve">H.27</t>
  </si>
  <si>
    <t xml:space="preserve">C I.H.1.11</t>
  </si>
  <si>
    <t xml:space="preserve">42 CFR 457.1201(m);
42 CFR 457.1212;
42 CFR 438.56(d)(5)(ii); 
42 CFR 438.56(e)(1); 
42 CFR 438.228(a)</t>
  </si>
  <si>
    <t xml:space="preserve">CHIP I.H.8 and I.H.10 Notice of Resolution for Grievances and Appeals</t>
  </si>
  <si>
    <t xml:space="preserve">H.28</t>
  </si>
  <si>
    <t xml:space="preserve">High Level Provision: C I.H.8.01 and I.H.10.09</t>
  </si>
  <si>
    <t xml:space="preserve">42 CFR 457.1260(e)(1); 42 CFR 438.408(d)-(e) </t>
  </si>
  <si>
    <t xml:space="preserve">C I.H.8.02</t>
  </si>
  <si>
    <t xml:space="preserve">42 CFR 457.1260(e)(1);
42 CFR 438.408(d)(2)(i); 
42 CFR 438.408(e)(1); 
42 CFR 438.10</t>
  </si>
  <si>
    <t xml:space="preserve">The contract requires that the MCP provide written notice of the resolution of the appeals process and include the results of the appeal resolution.</t>
  </si>
  <si>
    <t xml:space="preserve">C I.H.8.03</t>
  </si>
  <si>
    <t xml:space="preserve">The contract requires that the MCP provide written notice of the resolution of the appeals process and include the date of the appeal resolution.</t>
  </si>
  <si>
    <t xml:space="preserve">C I.H.8.04</t>
  </si>
  <si>
    <t xml:space="preserve">42 CFR 457.1260(e)(1);
42 CFR 457.1260(e)(4);
42 CFR 438.408(e)(1) 
</t>
  </si>
  <si>
    <t xml:space="preserve">For appeal decisions not wholly in the enrollee’s favor, the contract requires the MCP to include the following in the written resolution notice:
• The right to request a state external review in accordance with the terms of 42 CFR Subpart K.
• How to request a state external review.
• The right to request and receive benefits pending the state external review.</t>
  </si>
  <si>
    <t xml:space="preserve">C I.H.8.05</t>
  </si>
  <si>
    <t xml:space="preserve">42 CFR 457.1260(e)(1);
42 CFR 438.408(d)(2)(ii)</t>
  </si>
  <si>
    <t xml:space="preserve">The contract requires the MCP to provide written notice, and make reasonable efforts to provide oral notice, of the resolution of an expedited appeal. </t>
  </si>
  <si>
    <t xml:space="preserve">CHIP I.H.9 Effectuation of Reversed Appeal Resolutions</t>
  </si>
  <si>
    <t xml:space="preserve">H.29</t>
  </si>
  <si>
    <t xml:space="preserve">C I.H.9.01</t>
  </si>
  <si>
    <t xml:space="preserve">42 CFR 457.1260(i)</t>
  </si>
  <si>
    <t xml:space="preserve">The contract requires the MCP to authorize or provide the disputed services promptly and as expeditiously as the enrollee's health condition requires, but no later than 72 hours from the date the MCP receives notice reversing the determination, when the MCP or State external review process reverses a decision to deny, limit, or delay services.</t>
  </si>
  <si>
    <t xml:space="preserve">Pursuant to 438.56(d)(5)(iii), the contract provides that if, as a result of the grievance process, the MCP approves a disenrollment request, the state agency is not required to make a determination.</t>
  </si>
  <si>
    <t xml:space="preserve">3a</t>
  </si>
  <si>
    <t xml:space="preserve">If the contract clearly specifies that the enrollee will receive a notice of adverse benefit determination when payment for a service has been denied, then the contract also meets the requirement in 42 CFR 438.915(b) (in Subpart K, Parity in Mental Health and Substance Use Disorder Benefits), which requires the MCP to make available to the enrollee the reason for any denial by the MCP of reimbursement or payment for services for mental health or substance use disorder benefits to the enrollee. If the contract does not clearly provide this, then follow up is required to include this language.</t>
  </si>
  <si>
    <t xml:space="preserve">Pursuant to 42 CFR 438.406(b)(3), oral inquiries seeking to appeal an adverse benefit determination are treated as appeals in order to establish the earliest possible filing date for the appeal.</t>
  </si>
  <si>
    <t xml:space="preserve">Subpart I. Program Integrity</t>
  </si>
  <si>
    <r>
      <rPr>
        <b val="true"/>
        <sz val="14"/>
        <rFont val="Georgia"/>
        <family val="1"/>
        <charset val="1"/>
      </rPr>
      <t xml:space="preserve">Comments: </t>
    </r>
    <r>
      <rPr>
        <sz val="14"/>
        <rFont val="Georgia"/>
        <family val="1"/>
        <charset val="1"/>
      </rPr>
      <t xml:space="preserve">For provisions marked as "Not Met" or "Unsure",  add a comment about any follow-up that is needed.</t>
    </r>
  </si>
  <si>
    <r>
      <rPr>
        <b val="true"/>
        <sz val="14"/>
        <rFont val="Georgia"/>
        <family val="1"/>
        <charset val="1"/>
      </rPr>
      <t xml:space="preserve">Citation. </t>
    </r>
    <r>
      <rPr>
        <sz val="14"/>
        <rFont val="Georgia"/>
        <family val="1"/>
        <charset val="1"/>
      </rPr>
      <t xml:space="preserve">Place the citation where this provision in the contract can be found here.</t>
    </r>
  </si>
  <si>
    <t xml:space="preserve">Medicaid I.I.1 Exclusions and I.I.2 Requirements, Procedures, and Reporting</t>
  </si>
  <si>
    <t xml:space="preserve">I.1</t>
  </si>
  <si>
    <t xml:space="preserve">High Level Provision: M I.1.01-I.I.1.09, I.2.17-I.2.26</t>
  </si>
  <si>
    <t xml:space="preserve">Section 1903(i)(2) of the Act; 
42 CFR 438.610</t>
  </si>
  <si>
    <t xml:space="preserve">The contract prohibits the MCP from knowingly having a relationship with any individual or entity that is (or is affiliated with a person/entity that is) that is debarred, suspended, or otherwise excluded from participation.  </t>
  </si>
  <si>
    <t xml:space="preserve">I.2</t>
  </si>
  <si>
    <t xml:space="preserve">M I.I.1.2.41</t>
  </si>
  <si>
    <t xml:space="preserve">Section 1932(d)(5) of the Act</t>
  </si>
  <si>
    <t xml:space="preserve">The contract requires that the MCP not contract with providers that the state has determined have been terminated from the Medicare, Medicaid or CHIP programs pursuant to 42 CFR 455.101.</t>
  </si>
  <si>
    <t xml:space="preserve">Medicaid I.I.2 Requirements, Procedures, and Reporting and I.I.3 Disclosure</t>
  </si>
  <si>
    <t xml:space="preserve">I.3</t>
  </si>
  <si>
    <t xml:space="preserve">High Level Provision: M I.I.2.27-I.I.2.37, I.I.3.01-I.I.3.03</t>
  </si>
  <si>
    <t xml:space="preserve">Section 1932(d)(1) of the Act; 42 CFR 438.608(c) </t>
  </si>
  <si>
    <t xml:space="preserve">The contract requires the MCP, and any subcontractors, provide written disclosure of relationship with an individual or entity that is prohibited.</t>
  </si>
  <si>
    <t xml:space="preserve">Medicaid I.I.2 Requirements, Procedures, and Reporting and I.I.4 Reporting Transactions</t>
  </si>
  <si>
    <t xml:space="preserve">I.4</t>
  </si>
  <si>
    <t xml:space="preserve">High Level Provision: M I.I.2.01-I.I.2.16</t>
  </si>
  <si>
    <t xml:space="preserve">42 CFR 438.604</t>
  </si>
  <si>
    <t xml:space="preserve">The contract specifies the data, information, and documentation the MCP is required to provide.</t>
  </si>
  <si>
    <t xml:space="preserve">I.5</t>
  </si>
  <si>
    <t xml:space="preserve">M I.I.4.01</t>
  </si>
  <si>
    <t xml:space="preserve">Section 1903(m)(4)(A) of the Act; 
section 1318(b) of the Act</t>
  </si>
  <si>
    <t xml:space="preserve">The contract requires the MCP to report to the state and, upon request, to the Secretary of the Department of Health &amp; Human Services (DHHS), the Inspector General of the DHHS, and the Comptroller General a description of transactions between the MCP and a party in  interest (as defined in section 1318(b) of such Act), including the following transactions: (i) Any sale or exchange, or leasing of any property between the MCP and such a party; (ii) Any furnishing for consideration of goods, services (including management services), or  facilities between the MCP and such a party, but not including salaries paid to employees for services provided in the normal course of their employment; (iii) Any lending of money or other extension of credit between the MCP and such a party. </t>
  </si>
  <si>
    <t xml:space="preserve">Medicaid I.I.5 Compliance Program</t>
  </si>
  <si>
    <t xml:space="preserve">I.7</t>
  </si>
  <si>
    <t xml:space="preserve">High Level Provision: M I.I.5.01-I.I.5.15</t>
  </si>
  <si>
    <t xml:space="preserve">42 CFR 438.608(a)</t>
  </si>
  <si>
    <t xml:space="preserve">The contract requires the MCP, or subcontractor, if the subcontractor is delegated responsibility by the MCP for coverage of services and payment of claims, to implement and maintain arrangements or procedures designed to detect and prevent fraud, waste, and abuse.</t>
  </si>
  <si>
    <t xml:space="preserve">Medicaid I.I.6 Treatment of Recoveries</t>
  </si>
  <si>
    <t xml:space="preserve">I.8</t>
  </si>
  <si>
    <t xml:space="preserve">High Level Provision: M I.I.6.01-I.I.6.05</t>
  </si>
  <si>
    <t xml:space="preserve">42 CFR 438.608(d)(1)(i)</t>
  </si>
  <si>
    <t xml:space="preserve">The contract specifies the retention policies for the treatment of recoveries of all overpayments from the MCP to a provider, including the retention policies for recoveries due to fraud, waste, or abuse.</t>
  </si>
  <si>
    <t xml:space="preserve">Medicaid I.I.7 Program/Activity No Longer Authorized by Law</t>
  </si>
  <si>
    <t xml:space="preserve">I.9</t>
  </si>
  <si>
    <t xml:space="preserve">M I.I.7.01</t>
  </si>
  <si>
    <t xml:space="preserve">2020 SMD letter</t>
  </si>
  <si>
    <t xml:space="preserve">Should any part of the scope of work under this contract relate to a state program that is no longer authorized by law (e.g., which has been vacated by a court of law, or for which CMS has withdrawn federal authority, or which is the subject of a legislative repeal), the MCP must do no work on that part after the effective date of the loss of program authority. The state must adjust either capitation rates if using risk-based contract or payments if using a non-risk contract to remove costs that are specific to any program or activity that is no longer authorized by law.  If the MCP works on a program or activity no longer authorized by law after the date the legal authority for the work ends, the MCP will not be paid for that work. If the state paid the MCP in advance to work on a no-longer-authorized program or activity and under the terms of this contract the work was to be performed after the date the legal authority ended, the payment for that work should be returned to the state.  However, if the MCP worked on a program or activity prior to the date legal authority ended for that program or activity, and the state included the cost of performing that work in its payments to the MCP, the MCP may keep the payment for that work even if the payment was made after the date the program or activity lost legal authority. </t>
  </si>
  <si>
    <t xml:space="preserve">CHIP I.I.1 Exclusions and I.I.2 Requirements, Procedures, and Reporting</t>
  </si>
  <si>
    <t xml:space="preserve">I.10</t>
  </si>
  <si>
    <t xml:space="preserve">High Level Provision: C I.I.1.01, I.2.16-I.2.25</t>
  </si>
  <si>
    <t xml:space="preserve">42 CFR 457.1285;
42 CFR 438.610</t>
  </si>
  <si>
    <t xml:space="preserve">The contract prohibits the MCP from employing, knowingly having a relationship with, or having a contract for the administration, management, or provision of medical services (or the establishment of policies or provision of operational support for such services), either directly or indirectly, with any individual or entity that is (or is affiliated with a person/entity that is) prohibited.   </t>
  </si>
  <si>
    <t xml:space="preserve">CHIP I.I.2 Requirements, Procedures, and Reporting and I.I.3 Disclosure</t>
  </si>
  <si>
    <t xml:space="preserve">I.11</t>
  </si>
  <si>
    <t xml:space="preserve">High Level Provision: C I.I.2.26-I.I.2.38, I.I.3.01-I.I.3.03</t>
  </si>
  <si>
    <t xml:space="preserve">Section 1932(d)(1) of the Act; 
42 CFR 457.1285;
42 CFR 438.608(c) </t>
  </si>
  <si>
    <t xml:space="preserve">CHIP I.I.2 Requirements, Procedures, and Reporting and I.I.4 Reporting Transactions</t>
  </si>
  <si>
    <t xml:space="preserve">I.12</t>
  </si>
  <si>
    <t xml:space="preserve">High Level Provision: C I.I.2.01-I.I.2.16</t>
  </si>
  <si>
    <t xml:space="preserve">42 CFR 457.1285; 42 CFR 438.604</t>
  </si>
  <si>
    <t xml:space="preserve">The contract specifies the encounter data, information, and documentation the MCP is required to provide. </t>
  </si>
  <si>
    <t xml:space="preserve">I.13</t>
  </si>
  <si>
    <t xml:space="preserve">High Level Provision: C I.I.2.39-I.2.41</t>
  </si>
  <si>
    <t xml:space="preserve">42 CFR 457.1201(k), (o), and (p)</t>
  </si>
  <si>
    <t xml:space="preserve">The contract requires the MCP to submit required documents, including annual audited financial reports, an attestation to the accuracy, completeness, and truthfulness of claims and payment data, under penalty of perjury, and a guarantee that it will  not avoid costs for services covered in its contract by referring enrollees to publicly supported health care resources. </t>
  </si>
  <si>
    <t xml:space="preserve">CHIP I.I.4 Compliance Program</t>
  </si>
  <si>
    <t xml:space="preserve">I.14</t>
  </si>
  <si>
    <t xml:space="preserve">High Level Provision: C I.I.4.01-I.I.4.15</t>
  </si>
  <si>
    <t xml:space="preserve">42 CFR 457.1285;
42 CFR 438.608(a)</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</si>
  <si>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written policies, procedures, and standards of conduct that articulate the organization's commitment to comply with all applicable requirements and standards under the contract, and all applicable Federal and state requirements.</t>
  </si>
  <si>
    <t xml:space="preserve">CHIP I.I.5 Treatment of Recoveries</t>
  </si>
  <si>
    <t xml:space="preserve">I.15</t>
  </si>
  <si>
    <t xml:space="preserve">High Level Provision: C I.I.5.01-I.I.5.05</t>
  </si>
  <si>
    <t xml:space="preserve">42 CFR 457.1285;
42 CFR 438.608(d)</t>
  </si>
  <si>
    <t xml:space="preserve">The contract requires that the MCP specify the retention policies for the treatment of recoveries of all overpayments from the MCP to a provider, including specifically the retention policies for the treatment of recoveries of overpayments due to fraud, waste, or abuse.</t>
  </si>
  <si>
    <t xml:space="preserve">CHIP I.I.6 Program/Activity No Longer Authorized by Law</t>
  </si>
  <si>
    <t xml:space="preserve">I.16</t>
  </si>
  <si>
    <t xml:space="preserve">C I.I.6.01</t>
  </si>
  <si>
    <t xml:space="preserve">Terminated pursuant to 455.101 is defined as follows:  
•	For a Medicaid or CHIP provider, a State Medicaid program or CHIP has taken an action to revoke the provider's billing privileges, and the provider has exhausted all applicable appeal rights or the timeline for appeal has expired
•	For a Medicare provider, supplier or eligible professional, the Medicare program has revoked the provider or supplier's billing privileges, and the provider has exhausted all applicable appeal rights or the timeline for appeal has expired.
•	In all three programs, there is no expectation on the part of the provider or supplier or the State or Medicare program that the revocation is temporary and the provider, supplier, or eligible professional will be required to reenroll with the applicable program if they wish billing privileges to be reinstated.
•	The requirement for termination applies in cases where providers, suppliers, or eligible professionals were terminated or had their billing privileges revoked for cause which may include, but is not limited to fraud, integrity or quality.  
The state determines that providers have been terminated from Medicaid, CHIP, or Medicare pursuant to 455.101 through monitoring the CMS Data Exchange System (DEX) during the state’s provider screening/enrollment process and on an ongoing basis.</t>
  </si>
  <si>
    <t xml:space="preserve">This recovery provision under 42 CFR 438.608(d)(1) does not apply to any amount of a recovery to be retained under FCA cases or through other investigations.</t>
  </si>
  <si>
    <t xml:space="preserve">The letter to State Medicaid Directors (SMDs), date 9/4/2020, provides contract language that should be incorporated into existing managed care plan contracts via amendment, and should be included in any new based contracts the state executes with an MCP. The letter is available at https://www.medicaid.gov/medicaid/managed-care/downloads/mco-contract-language.pdf. </t>
  </si>
  <si>
    <t xml:space="preserve">Subpart J. General Terms &amp; Conditions</t>
  </si>
  <si>
    <t xml:space="preserve">blank row</t>
  </si>
  <si>
    <t xml:space="preserve">Medicaid I.J.1 Inspection</t>
  </si>
  <si>
    <t xml:space="preserve">J.2</t>
  </si>
  <si>
    <t xml:space="preserve">M I.J.1.06 </t>
  </si>
  <si>
    <t xml:space="preserve">Section 1903(m)(2)(A)(iv) of the Act</t>
  </si>
  <si>
    <t xml:space="preserve">The risk contract requires that the Secretary and the state (or any person or organization designated by either) have the right to audit and inspect any books and records of the MCP and its subcontractors pertaining to:
• The ability of the MCP to bear the risk of financial losses.
• Services performed or determinations payable amounts under the contract.
</t>
  </si>
  <si>
    <t xml:space="preserve">J.3</t>
  </si>
  <si>
    <t xml:space="preserve">M I.J.1.07 </t>
  </si>
  <si>
    <t xml:space="preserve">42 CFR 438.3(u)</t>
  </si>
  <si>
    <t xml:space="preserve">The contract requires that the MCP and the MCP’s subcontractors retain, as applicable, enrollee grievance and appeal records, base data, MLR reports, and the data, information, and documentation specified in 42 CFR 438.604, 438.606, 438.608, and 438.610 for a period of no less than 10 years.</t>
  </si>
  <si>
    <t xml:space="preserve">Medicaid I.J.2 Compliance with State and Federal Laws</t>
  </si>
  <si>
    <t xml:space="preserve">J.4</t>
  </si>
  <si>
    <t xml:space="preserve">High level Provision: M I.J.2.02</t>
  </si>
  <si>
    <t xml:space="preserve">42 CFR 438.3(f)(1)</t>
  </si>
  <si>
    <t xml:space="preserve">The contract requires the MCP to comply with all applicable Federal and state laws and regulations.</t>
  </si>
  <si>
    <t xml:space="preserve">Medicaid I.J.3 Subcontracts </t>
  </si>
  <si>
    <t xml:space="preserve">J.5</t>
  </si>
  <si>
    <t xml:space="preserve">M I.J.3.01 </t>
  </si>
  <si>
    <t xml:space="preserve">42 CFR 438.230(b)</t>
  </si>
  <si>
    <t xml:space="preserve">The contract requires the MCP to maintain ultimate responsibility for adhering to and otherwise fully complying with all terms and conditions of its contract with the state, notwithstanding any relationship(s) that the MCP may have with any subcontractor and specifies the requirements for delegation of activities to a subcontractor, if applicable. </t>
  </si>
  <si>
    <t xml:space="preserve">Medicaid I.J.5 Sanctions</t>
  </si>
  <si>
    <t xml:space="preserve">J.8</t>
  </si>
  <si>
    <t xml:space="preserve">High Level Provision: M I.J.5.01-I.J.5.08, I.H.5.10</t>
  </si>
  <si>
    <t xml:space="preserve">CFR 438.700(a)</t>
  </si>
  <si>
    <t xml:space="preserve">For contracts with an MCO,  the contract specifies the intermediate sanctions that may be imposed at the state's discretion. </t>
  </si>
  <si>
    <t xml:space="preserve">J.9</t>
  </si>
  <si>
    <t xml:space="preserve">High Level Provision: M I.J.5.11-I.J.5.17</t>
  </si>
  <si>
    <t xml:space="preserve">Section 1903(m)(5)(B)(ii) of the Act; 
42 CFR 438.700(b); 42 CFR 438.726(b); 
42 CFR 438.730(e)(1)(i-ii)</t>
  </si>
  <si>
    <t xml:space="preserve">The MCP contract specifies that the state will deny payments for new enrollees under certain circumstances when, and for so long as, payment for those enrollees is denied by CMS based on the state’s recommendation.</t>
  </si>
  <si>
    <t xml:space="preserve">Medicaid I.J.6 Termination</t>
  </si>
  <si>
    <t xml:space="preserve">J.12</t>
  </si>
  <si>
    <t xml:space="preserve">M I.J.6.01 </t>
  </si>
  <si>
    <t xml:space="preserve">42 CFR 438.708(a); 
42 CFR 438.708(b)</t>
  </si>
  <si>
    <t xml:space="preserve">The contract specifies that the state may terminate an MCP contract, and place enrollees into a different MCP or provide Medicaid benefits through other state plan authority, if the state determines that the MCP has failed to carry out the substantive terms of its contracts or meet the applicable requirements of sections 1932, 1903(m) or 1905(t) of the Act. </t>
  </si>
  <si>
    <t xml:space="preserve">CHIP I.J.1 Inspection</t>
  </si>
  <si>
    <t xml:space="preserve">High Level Provision: C I.J.1.01</t>
  </si>
  <si>
    <t xml:space="preserve">42 CFR 457.1201(g);
42 CFR 438.3(h)</t>
  </si>
  <si>
    <t xml:space="preserve">The contract requires that the state, the Centers for Medicare &amp; Medicaid Services (CMS), the Office of the Inspector General (OIG), the Comptroller General, and their designees be allowed to conduct inspections and audits of records, documents, and facilities of the Managed Care Plan (MCP) or its subcontractors at any time. </t>
  </si>
  <si>
    <t xml:space="preserve">C I.J.1.01 </t>
  </si>
  <si>
    <t xml:space="preserve">The contract requires that the state, the Centers for Medicare &amp; Medicaid Services (CMS), the Office of the Inspector General (OIG), the Comptroller General, and their designees be allowed:
• to inspect the premises, physical facilities, and equipment where Medicaid-related activities are conducted at any time.
• to audit records or documents of the MCP for 10 years from the final date of the contract period or from the date of completion of any audit, whichever is later.
• have the right to audit records or documents of the MCP’s subcontractors for 10 years from the final date of the contract period or from the date of completion of any audit, whichever is later.</t>
  </si>
  <si>
    <t xml:space="preserve">C I.J.1.06</t>
  </si>
  <si>
    <t xml:space="preserve">42 CFR 457.1201(q);
42 CFR 438.3(u)</t>
  </si>
  <si>
    <t xml:space="preserve">The contract requires that the MCP and the MCP’s subcontractors retain, as applicable, enrollee grievance and appeal records, base data, MLR reports, and the data, information, and documentation specified in 42 CFR 438.604 (except 438.604(a)(2)), 438.606, 438.608, and 438.610 for a period of no less than 10 years.</t>
  </si>
  <si>
    <t xml:space="preserve">CHIP I.J.2 Compliance with State and Federal Laws</t>
  </si>
  <si>
    <t xml:space="preserve">High level Provision: C I.J.2.02</t>
  </si>
  <si>
    <t xml:space="preserve">42 CFR 457.1220;
42 CFR 438.3(f)(1)</t>
  </si>
  <si>
    <t xml:space="preserve">C I.J.2.01 </t>
  </si>
  <si>
    <t xml:space="preserve">42 CFR 457.1201(f);
42 CFR 457.1220;
42 CFR 438.3(f)(1); 
42 CFR 438.100(d)</t>
  </si>
  <si>
    <t xml:space="preserve">The contract requires the MCP to comply with all applicable Federal and state laws and regulations including:
• Title VI of the CRA of 1964.
• The Age Discrimination Act of 1975.
• The Rehabilitation Act of 1973.
• Title IX of the Education Amendments of 1972 (regarding education programs and activities).
• The Americans with Disabilities Act of 1990 as amended.
• Section 1557 of the ACA.
</t>
  </si>
  <si>
    <t xml:space="preserve">CHIP I.J.3 Subcontracts and Other Contracts and Written Agreements</t>
  </si>
  <si>
    <t xml:space="preserve">C I.J.3.02</t>
  </si>
  <si>
    <t xml:space="preserve">42 CFR 457.1201(i);
42 CFR 457.1233(b);
42 CFR 438.230(c)(1)(ii)</t>
  </si>
  <si>
    <t xml:space="preserve">The contract requires that in any contract or written agreement that the MCP has with any individual or entity that relates directly or indirectly to the performance of the MCP's obligations under its contract, if any of the MCP's activities or obligations under the contract with the state are delegated to the individual or entity, the subcontractor agrees to perform the delegated activities and reporting responsibilities specified in compliance with the MCO's, PIHP's, PAHP's, or PCCM entity's contract obligations.</t>
  </si>
  <si>
    <t xml:space="preserve">C I.J.3.09</t>
  </si>
  <si>
    <t xml:space="preserve">42 CFR 457.1233(b);
42 CFR 438.230(b)(1)</t>
  </si>
  <si>
    <t xml:space="preserve">The contract requires the MCP to maintain ultimate responsibility for adhering to and otherwise fully complying with all terms and conditions of its contract with the state, notwithstanding any relationship(s) that the MCP may have with any subcontractor.</t>
  </si>
  <si>
    <t xml:space="preserve">C I.J.3.10</t>
  </si>
  <si>
    <t xml:space="preserve">42 CFR 457.1233(b);
42 CFR 438.230(c)(1)(i) - (ii)
</t>
  </si>
  <si>
    <t xml:space="preserve">The contract requires that if any of the MCP's activities or obligations under the contract with the state are delegated to a subcontractor, the activities and obligations, and related reporting responsibilities, are specified in the contract or written agreement between the MCP and the subcontractor.</t>
  </si>
  <si>
    <t xml:space="preserve">C I.J.3.11</t>
  </si>
  <si>
    <t xml:space="preserve">42 CFR 457.1233(b);
42 CFR 438.230(c)(1)(iii)</t>
  </si>
  <si>
    <t xml:space="preserve">The contract requires that if any of the MCP's activities or obligations under the contract with the state are delegated to a subcontractor, the contract or written arrangement between the MCP and the subcontractor must either provide for revocation of the delegation of activities or obligations, or specify other remedies in instances where the state or the MCP determines that the subcontractor has not performed satisfactorily.</t>
  </si>
  <si>
    <t xml:space="preserve">C I.J.3.12</t>
  </si>
  <si>
    <t xml:space="preserve">42 CFR 457.1233(b);
42 CFR 438.230(c)(2)</t>
  </si>
  <si>
    <t xml:space="preserve">The contract specifies that contracts between the MCP and subcontractors require the subcontractor to comply with all applicable Medicaid laws, regulations, including applicable subregulatory guidance and contract provisions. </t>
  </si>
  <si>
    <t xml:space="preserve">C I.J.3.13</t>
  </si>
  <si>
    <t xml:space="preserve">42 CFR 457.1233(b);
42 CFR 438.230(c)(3)(i)</t>
  </si>
  <si>
    <t xml:space="preserve">The contract specifies that contracts between the MCP and subcontractors require the subcontractor to agree that the state, CMS, the DHHS Inspector General, the Comptroller General, or their designees have the right to audit, evaluate, and inspect any books, records, contracts, computer or other electronic systems of the subcontractor, or of the subcontractor's contractor, that pertain to any aspect of services and activities performed, or determination of amounts payable under the MCP's contract with the state.</t>
  </si>
  <si>
    <t xml:space="preserve">C I.J.3.14</t>
  </si>
  <si>
    <t xml:space="preserve">42 CFR 457.1233(b);
42 CFR 438.230(c)(3)(ii)</t>
  </si>
  <si>
    <t xml:space="preserve">The contract specifies that contracts between the MCP and subcontractors require the subcontractor to make available, for the purposes of an audit, evaluation, or inspection by the state, CMS, the DHHS Inspector General, the Comptroller General or their designees, its premises, physical facilities, equipment, books, records, contracts, computer, or other electronic systems relating to its CHIP enrollees.</t>
  </si>
  <si>
    <t xml:space="preserve">C I.J.3.15</t>
  </si>
  <si>
    <t xml:space="preserve">42 CFR 457.1233(b);
42 CFR 438.230(c)(3)(iii)</t>
  </si>
  <si>
    <t xml:space="preserve">The contract specifies that contracts between the MCP and subcontractors require the subcontractor to agree that the right to audit by the state, CMS, the DHHS Inspector General, the Comptroller General or their designees, will exist through 10 years from the final date of the contract period or from the date of completion of any audit, whichever is later.</t>
  </si>
  <si>
    <t xml:space="preserve">C I.J.3.16</t>
  </si>
  <si>
    <t xml:space="preserve">42 CFR 457.1233(b);
42 CFR 438.230(c)(3)(iv)</t>
  </si>
  <si>
    <t xml:space="preserve">The contract specifies that contracts between the MCP and subcontractors require that if the state, CMS, or the DHHS Inspector General determine that there is a reasonable possibility of fraud or similar risk, the state, CMS, or the DHHS Inspector General may inspect, evaluate, and audit the subcontractor at any time. </t>
  </si>
  <si>
    <t xml:space="preserve">CHIP I.J.4 Sanctions</t>
  </si>
  <si>
    <t xml:space="preserve">High Level Provision: C I.J.4.01-I.H.4.09</t>
  </si>
  <si>
    <t xml:space="preserve">42 CFR 457.1270(a);
42 CFR 438.700(a)</t>
  </si>
  <si>
    <t xml:space="preserve">States that contract with a MCO must develop intermediate sanctions that may be imposed at the state's discretion. </t>
  </si>
  <si>
    <t xml:space="preserve">C I.J.4.01 </t>
  </si>
  <si>
    <t xml:space="preserve">42 CFR 457.1270(a); 
42 CFR 438.700(b)(1); 
42 CFR 438.702(a); 
42 CFR 438.704(b)(1)</t>
  </si>
  <si>
    <t xml:space="preserve">The contract provides that if the MCP fails to substantially provide medically necessary services to an enrollee that the MCP is required to provide under law or under its contract with the state, the state may impose a civil monetary penalty of up to $25,000 for each failure to provide services.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</si>
  <si>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C I.J.4.02</t>
  </si>
  <si>
    <t xml:space="preserve">42 CFR 457.1270(a); 
42 CFR 438.700(b)(2); 
42 CFR 438.702(a); 
42 CFR 438.704(c)</t>
  </si>
  <si>
    <t xml:space="preserve">The contract provides that if the MCP imposes premiums or charges on enrollees that are in excess of those permitted under the Medicaid program, the state may impose a civil monetary of up to $25,000 or double the amount of the excess charges (whichever is greater).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</si>
  <si>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C I.J.4.03</t>
  </si>
  <si>
    <t xml:space="preserve">42 CFR 457.1270(a); 
42 CFR 438.700(b)(3); 
42 CFR 438.702(a); 
42 CFR 438.704(b)(2) and (3)</t>
  </si>
  <si>
    <r>
      <rPr>
        <sz val="14"/>
        <rFont val="Georgia"/>
        <family val="1"/>
        <charset val="1"/>
      </rPr>
      <t xml:space="preserve">The contract provides that if the MCP acts to discriminate among enrollees on the basis of their health status or need for health services, which includes termination of enrollment or refusal to reenroll a beneficiary, except as permitted under the Medicaid program, or any practice that would reasonably be expected to discourage enrollment by beneficiaries whose medical condition or history indicated probable need for substantial future medical services, the state may impose a civil monetary penalty of up to $100,000 for each determination of discrimination. The state may impose a civil monetary penalty of up to $15,000 for each </t>
    </r>
    <r>
      <rPr>
        <u val="single"/>
        <sz val="14"/>
        <rFont val="Georgia"/>
        <family val="1"/>
        <charset val="1"/>
      </rPr>
      <t xml:space="preserve">individual</t>
    </r>
    <r>
      <rPr>
        <sz val="14"/>
        <rFont val="Georgia"/>
        <family val="1"/>
        <charset val="1"/>
      </rPr>
      <t xml:space="preserve"> the MCP did not enroll because of a  discriminatory practice, up to the $100,000 maximum.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r>
  </si>
  <si>
    <t xml:space="preserve">C I.J.4.04</t>
  </si>
  <si>
    <t xml:space="preserve">42 CFR 457.1270(a); 
42 CFR 438.700(b)(4); 
42 CFR 438.702(a); 
42 CFR 438.704(b)(2)</t>
  </si>
  <si>
    <t xml:space="preserve">The contract provides that if the MCP misrepresents or falsifies information that it furnishes to CMS or to the state, the state may impose a civil monetary penalty of up to $100,000 for each instance of misrepresentation.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</si>
  <si>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C I.J.4.05</t>
  </si>
  <si>
    <t xml:space="preserve">42 CFR 457.1270(a); 
42 CFR 438.702(a); 
42 CFR 438.700(b)(5); 
42 CFR 438.704(b)(1)</t>
  </si>
  <si>
    <t xml:space="preserve">The contract provides that if the MCP misrepresents or falsifies information that it furnishes to an enrollee, potential enrollee, or health care provider, the state may impose a civil monetary penalty of up to $25,000 for each instance of misrepresentation.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</si>
  <si>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C I.J.4.06</t>
  </si>
  <si>
    <t xml:space="preserve">42 CFR 457.1270(a); 
42 CFR 438.700(b)(6); 
42 CFR 438.702(a); 
42 CFR 438.704(b)(1) </t>
  </si>
  <si>
    <t xml:space="preserve">The contract provides that if the MCP fails to comply with the requirements for physician incentive plans, as set forth (for Medicare) in 42 CFR Part 422.208 and 422.210, the state may impose a civil monetary penalty of up to $25,000 for each failure to comply.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</si>
  <si>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42 CFR 457.1270(a); 
42 CFR 438.700(c); 
42 CFR 438.704(b)(1)</t>
  </si>
  <si>
    <t xml:space="preserve">The contract provides that if a state determines that a MCP has distributed marketing materials directly or indirectly through any agent or independent contractor that has not been approved by the state or that contain false or misleading information, the state may impose a civil monetary penalty of up to $25,000 for each determination.</t>
  </si>
  <si>
    <t xml:space="preserve">C I.J.4.08</t>
  </si>
  <si>
    <t xml:space="preserve">42 CFR 457.1270(a); 
42 CFR 438.700(d)(1); 
42 CFR 438.702(a)(3) - (5)</t>
  </si>
  <si>
    <t xml:space="preserve">The contract provides that if the MCP violates any other applicable requirements in sections 1903(m) or 1932 of the Act or any implementing regulations, the state may impose only the following sanctions:
• Grant enrollees the right to disenroll without cause.
• Suspend all new enrollments to the MCP after the date the Secretary or the state notifies the MCP of a determination of a violation of any requirement under sections 1903(m) or 1932 of the Act.
• Suspend payments for all new enrollments to the MCP until CMS or the state is satisfied that the reason for imposition of the sanction no longer exists and is not likely to recur. 
</t>
  </si>
  <si>
    <t xml:space="preserve">C I.J.4.09 </t>
  </si>
  <si>
    <t xml:space="preserve">42 CFR 457.1270(a); 
42 CFR 438.702(b)
</t>
  </si>
  <si>
    <t xml:space="preserve">The contract provides that the state may impose additional sanctions provided for under state statutes or regulations to address areas of noncompliance specified in § 438.700, as well as additional areas of noncompliance.</t>
  </si>
  <si>
    <t xml:space="preserve">High Level Provision: C I.J.4.10-I.J.4.16</t>
  </si>
  <si>
    <t xml:space="preserve">Section 1903(m)(5)(B)(ii) of the Act; 
42 CFR 457.1270(a);
42 CFR 438.700(b); 42 CFR 438.726(b); 
42 CFR 438.730(e)(1)(i-ii)</t>
  </si>
  <si>
    <t xml:space="preserve">C.I.J.4.10 </t>
  </si>
  <si>
    <t xml:space="preserve">Section 1903(m)(5)(B)(ii) of the Act; 
42 CFR 457.1270(a); 
42 CFR 438.700(b)(1); 
42 CFR 438.726(b); 
42 CFR 438.730(e)(1)(i)</t>
  </si>
  <si>
    <t xml:space="preserve">The MCP contract specifies that the state will deny payments for new enrollees when, and for so long as, payment for those enrollees is denied by CMS based on the state’s recommendation, when the MCP fails substantially to provide medically necessary services that the MCP is required to provide, under law or under its contract with the state, to an enrollee covered under the contract.</t>
  </si>
  <si>
    <t xml:space="preserve">C.I.J.4.11</t>
  </si>
  <si>
    <t xml:space="preserve">Section 1903(m)(5)(B)(ii) of the Act; 
42 CFR 457.1270(a); 
42 CFR 438.700(b)(2); 
42 CFR 438.726(b); 
42 CFR 438.730(e)(1)(i)</t>
  </si>
  <si>
    <t xml:space="preserve">The MCP contract specifies that the state will deny payments for new enrollees when, and for so long as, payment for those enrollees is denied by CMS based on the state’s recommendation, when the MCP imposes on enrollees premiums or charges that are in excess of the premiums or charges permitted under the Medicaid program.</t>
  </si>
  <si>
    <t xml:space="preserve">C.I.J.4.12</t>
  </si>
  <si>
    <t xml:space="preserve">Section 1903(m)(5)(B)(ii) of the Act; 
42 CFR 457.1270(a); 
42 CFR 438.700(b)(3); 
42 CFR 438.726(b); 
42 CFR 438.730(e)(1)(i) </t>
  </si>
  <si>
    <t xml:space="preserve">The MCP contract specifies that the state will deny payments for new enrollees when, and for so long as, payment for those enrollees is denied by CMS based on the state’s recommendation, when the MCP acts to discriminate among enrollees on the basis of their health status or need for health care services.</t>
  </si>
  <si>
    <t xml:space="preserve">C.I.J.4.13</t>
  </si>
  <si>
    <t xml:space="preserve">Section 1903(m)(5)(B)(ii) of the Act; 
42 CFR 457.1270(a); 
42 CFR 438.700(b)(4); 
42 CFR 438.726(b); 
42 CFR 438.730(e)(1)(i)</t>
  </si>
  <si>
    <t xml:space="preserve">The MCP contract specifies that the state will deny payments for new enrollees when, and for so long as, payment for those enrollees is denied by CMS based on the state’s recommendation, when the MCP misrepresents or falsifies information that it furnishes to CMS or to the state.</t>
  </si>
  <si>
    <t xml:space="preserve">C.I.J.4.14</t>
  </si>
  <si>
    <t xml:space="preserve">Section  1903(m)(5)(B)(ii) of the Act; 
42 CFR 457.1270(a); 
42 CFR 438.700(b)(5); 
42 CFR 438.726(b); 
42 CFR 438.730(e)(1)(i)</t>
  </si>
  <si>
    <t xml:space="preserve">The MCP contract specifies that the state will deny payments for new enrollees when, and for so long as, payment for those enrollees is denied by CMS based on the state’s recommendation, when the MCP misrepresents or falsifies information that it furnishes to an enrollee, potential enrollee, or health care provider.</t>
  </si>
  <si>
    <t xml:space="preserve">C.I.J.4.15</t>
  </si>
  <si>
    <t xml:space="preserve">42 CFR 457.1270(a); 
42 CFR 438.700(b)(6); 
42 CFR 438.726(b); 
42 CFR 438.730(e)(1)(i)</t>
  </si>
  <si>
    <t xml:space="preserve">The MCP contract specifies that the state will deny payments for new enrollees when, and for so long as, payment for those enrollees is denied by CMS based on the state’s recommendation, when the MCP fails to comply with the requirements for PIPs, as set forth (for Medicare) in 42 CFR 422.208 and 42 CFR 422.210.</t>
  </si>
  <si>
    <t xml:space="preserve">C.I.J.4.16</t>
  </si>
  <si>
    <t xml:space="preserve">42 CFR 457.1270(a); 
42 CFR 438.726(b); 
42 CFR 438.730(e)(1)(ii)</t>
  </si>
  <si>
    <t xml:space="preserve">The contract specifies that the state will deny payments for new enrollees when, and for so long as, payment for those enrollees is denied by CMS. CMS may deny payment to the state for new enrollees if its determination is not timely contested by the MCP.</t>
  </si>
  <si>
    <t xml:space="preserve">High Level Provision: C I.J.4.17</t>
  </si>
  <si>
    <t xml:space="preserve">
42 CFR 457.1270(b); 
42 CFR 438.706(a)</t>
  </si>
  <si>
    <t xml:space="preserve">The contract specifies the special rules under which the state may impose temporary management.</t>
  </si>
  <si>
    <t xml:space="preserve">C I.J.4.17</t>
  </si>
  <si>
    <t xml:space="preserve">42 CFR 457.1270(b); 
42 CFR 438.406(a)</t>
  </si>
  <si>
    <t xml:space="preserve">The contract specifies that the state may only impose temporary management if the state finds, through onsite surveys, enrollee or other complaints, financial status, or any other source:
• There is continued egregious behavior by the MCP including but not limited to behavior that is described in 42 CFR Part 438.700, or that is contrary to any requirements of sections 1903(m) and 1932 of the Act;
• There is substantial risk to enrollees’ health; or
• The sanction is necessary to ensure the health of the MCP’s enrollees in one of two circumstances:
o While improvements are made to remedy violations that require sanctions; or
o Until there is an orderly termination or reorganization of the MCP. </t>
  </si>
  <si>
    <t xml:space="preserve">High Level Provision: C I.J.4.18</t>
  </si>
  <si>
    <t xml:space="preserve">42 CFR 457.1270(c); 
42 CFR 438.706(c) - (d)</t>
  </si>
  <si>
    <t xml:space="preserve">The contract specifies the circumstances under which the state must impose mandatory temporary management. </t>
  </si>
  <si>
    <t xml:space="preserve">C I.J.4.18, C I.J.4.19</t>
  </si>
  <si>
    <t xml:space="preserve">42 CFR 457.1270(c); 
42 CFR 438.706(b)</t>
  </si>
  <si>
    <t xml:space="preserve">The contract specifies that the state must impose mandatory temporary management when an MCP repeatedly fails to meet substantive requirements in sections 1903(m) or 1932 of the Act or 42 CFR 438. The state must also grant enrollees the right to terminate MCP enrollment without cause when an MCP repeatedly fails to meet substantive requirements in sections 1903(m) or 1932 of the Act or 42 CFR 438.</t>
  </si>
  <si>
    <t xml:space="preserve">C I.J.4.18</t>
  </si>
  <si>
    <t xml:space="preserve">42 CFR 457.1270;
42 CFR 438.706(c) </t>
  </si>
  <si>
    <t xml:space="preserve">The contract specifies that the state may not delay the imposition of temporary management to provide a hearing.</t>
  </si>
  <si>
    <t xml:space="preserve">42 CFR 457.1270; 
42 CFR 438.706(d)</t>
  </si>
  <si>
    <t xml:space="preserve">The contract specifies that the state may not terminate temporary management until it determines that the MCP can ensure the sanctioned behavior will not reoccur. </t>
  </si>
  <si>
    <t xml:space="preserve">CHIP I.J.5 Termination</t>
  </si>
  <si>
    <t xml:space="preserve">C I.J.5.01 </t>
  </si>
  <si>
    <t xml:space="preserve">42 CFR 457.1270;
42 CFR 438.708(a); 
42 CFR 438.708(b)</t>
  </si>
  <si>
    <t xml:space="preserve">The contract specifies that the state may terminate an MCP contract, and place enrollees into a different MCP or provide CHIP benefits through other state plan authority, if the state determines that the MCP has failed to carry out the substantive terms of its contracts or meet the applicable requirements of sections 1932, 1903(m) or 1905(t) of the Act. </t>
  </si>
  <si>
    <t xml:space="preserve">CHIP I.J.6 Insolvency</t>
  </si>
  <si>
    <t xml:space="preserve">High Level Provision: C I.J.6.01</t>
  </si>
  <si>
    <t xml:space="preserve">42 CFR 457.1226;
42 CFR 438.106(a)</t>
  </si>
  <si>
    <t xml:space="preserve">The contract specifies that CHIP enrollees are not held liable for the MCP’s debts in the event of the entity's insolvency.</t>
  </si>
  <si>
    <t xml:space="preserve">C I.J.6.02</t>
  </si>
  <si>
    <t xml:space="preserve">42 CFR 457.1226;
42 CFR 438.106(b)(1)</t>
  </si>
  <si>
    <t xml:space="preserve">The contract specifies that CHIP enrollees are not held liable for covered services provided to the enrollee, for which the state does not pay the MCP.</t>
  </si>
  <si>
    <t xml:space="preserve">C I.J.6.03</t>
  </si>
  <si>
    <t xml:space="preserve">42 CFR 457.1226;
42 CFR 457.1233(b);
42 CFR 438.106(b)(2);  
42 CFR 438.230</t>
  </si>
  <si>
    <t xml:space="preserve">The contract specifies that CHIP enrollees are not held liable for covered services provided to the enrollee, for which the state or MCP does not pay the provider that furnished the service under a contractual, referral, or other arrangement.</t>
  </si>
  <si>
    <t xml:space="preserve">C I.J.6.04</t>
  </si>
  <si>
    <t xml:space="preserve">42 CFR 457.1226;
42 CFR 457.1233(b);
42 CFR 438.106(c); 
42 CFR 438.230</t>
  </si>
  <si>
    <t xml:space="preserve">The contract specifies that CHIP enrollees are not held liable for covered services furnished under a contract, referral, or other arrangement to the extent that those payments are in excess of the amount the enrollee would owe if the MCP covered the services directly. </t>
  </si>
  <si>
    <t xml:space="preserve">CHIP I.J.7 Privacy</t>
  </si>
  <si>
    <t xml:space="preserve">High Level Provision: C I.J.7.01-I.J.7.07</t>
  </si>
  <si>
    <t xml:space="preserve">42 CFR 457.1233(e);
42 CFR 457.1110</t>
  </si>
  <si>
    <t xml:space="preserve">The contract requires that, for individual medical records and any other health and enrollment information maintained with respect to enrollees, that identifies particular enrollees (in any form), the MCP must comply with all applicable Federal and state laws and procedures.</t>
  </si>
  <si>
    <t xml:space="preserve">C I.J.7.01</t>
  </si>
  <si>
    <t xml:space="preserve">42 CFR 457.1233(e);
42 CFR 457.1110(a)</t>
  </si>
  <si>
    <t xml:space="preserve">The contract requires that, for individual medical records and any other health and enrollment information maintained with respect to enrollees, that identifies particular enrollees (in any form), the MCP must comply with state procedures to abide by all applicable Federal and state laws regarding confidentiality and disclosure, including those laws addressing the confidentiality of information about minors and the privacy of minors, and privacy of individually identifiable health information. </t>
  </si>
  <si>
    <t xml:space="preserve">C I.J.7.02</t>
  </si>
  <si>
    <t xml:space="preserve">42 CFR 457.1233(e);
42 CFR 457.1110(b)
</t>
  </si>
  <si>
    <t xml:space="preserve">The contract requires that, for individual medical records and any other health and enrollment information maintained with respect to enrollees, that identifies particular enrollees (in any form), the MCP must comply with state procedures in compliance with Subpart F of 42 CFR 431.</t>
  </si>
  <si>
    <t xml:space="preserve">C I.J.7.03</t>
  </si>
  <si>
    <t xml:space="preserve">42 CFR 457.1233(e);
42 CFR 457.1110(c)</t>
  </si>
  <si>
    <t xml:space="preserve">The contract requires that, for individual medical records and any other health and enrollment information maintained with respect to enrollees, that identifies particular enrollees (in any form), the MCP must comply with state procedures to maintain the records and information in a timely and accurate manner.</t>
  </si>
  <si>
    <t xml:space="preserve">C I.J.7.04</t>
  </si>
  <si>
    <t xml:space="preserve">42 CFR 457.1233(e);
42 CFR 457.1110(d)(1)</t>
  </si>
  <si>
    <t xml:space="preserve">The contract requires that, for individual medical records and any other health and enrollment information maintained with respect to enrollees, that identifies particular enrollees (in any form), the MCP must comply with state procedures that specify and make available to any enrollee requesting it, the purposes for which information is maintained or used.</t>
  </si>
  <si>
    <t xml:space="preserve">C I.J.7.05</t>
  </si>
  <si>
    <t xml:space="preserve">42 CFR 457.1233(e);
42 CFR 457.1110(d)(2)</t>
  </si>
  <si>
    <t xml:space="preserve">The contract requires that, for individual medical records and any other health and enrollment information maintained with respect to enrollees, that identifies particular enrollees (in any form), the MCP must comply with state procedures that specify and make available to any enrollee requesting it, to whom and for what purposes the information will be disclosed outside the state.</t>
  </si>
  <si>
    <t xml:space="preserve">C I.J.7.06</t>
  </si>
  <si>
    <t xml:space="preserve">42 CFR 457.1233(e);
42 CFR 457.1110(e)</t>
  </si>
  <si>
    <t xml:space="preserve">The contract requires that, for individual medical records and any other health and enrollment information maintained with respect to enrollees, that identifies particular enrollees (in any form), the MCP must comply with state procedures that, except as provided by Federal and state law, ensure that each enrollee may request and receive a copy of records and information pertaining to the enrollee in a timely manner.</t>
  </si>
  <si>
    <t xml:space="preserve">C I.J.7.07</t>
  </si>
  <si>
    <t xml:space="preserve">The contract requires that, for individual medical records and any other health and enrollment information maintained with respect to enrollees, that identifies particular enrollees (in any form), the MCP must comply with state procedures that, except as provided by Federal and state law, ensure that each enrollee may request and receive a copy of records and information pertaining to the enrollee and that an enrollee may request that such records or information be supplemented or corrected.</t>
  </si>
  <si>
    <t xml:space="preserve">This provision only applies to risk-bearing entities. HIOs and MCOs are always risk bearing in accordance with 42 CFR 438.2, however PIHPs, PAHPs, and NEMT PAHPs may be risk-based or non-risk. Therefore, this requirement may be marked 'N/A' for non-risk PIHPs, PAHPs, and NEMT PAHPs. </t>
  </si>
  <si>
    <t xml:space="preserve">NEMT PAHPs are only subject to the data, information, and documentation provisions specified in 42 CFR 438.610 under this requirement at 42 CFR 438.3(u).</t>
  </si>
  <si>
    <t xml:space="preserve">Subpart K. Health Information Systems</t>
  </si>
  <si>
    <t xml:space="preserve">Medicaid I.K Health Information Systems and Enrollee Data</t>
  </si>
  <si>
    <t xml:space="preserve">K.1</t>
  </si>
  <si>
    <t xml:space="preserve">High Level Provision: M I.K.1.01-I.K.1.08</t>
  </si>
  <si>
    <t xml:space="preserve">42 CFR 438.242(a)</t>
  </si>
  <si>
    <t xml:space="preserve">The State must ensure, through its contracts that each MCO, PIHP, and PAHP maintains a health information system that collects, analyzes, integrates, and reports data. The systems must provide information on areas including, but not limited to, utilization, claims, grievances and appeals, and disenrollments for other than loss of Medicaid eligibility.</t>
  </si>
  <si>
    <t xml:space="preserve">K.2</t>
  </si>
  <si>
    <t xml:space="preserve">M I.K.1.09</t>
  </si>
  <si>
    <t xml:space="preserve">42 CFR 438.242(b)(5) </t>
  </si>
  <si>
    <t xml:space="preserve">The contract requires that the MCP implement an Application Programming Interface (API) that meets the criteria specified at 42 CFR 431.60 and include(s): 
• Data concerning adjudicated claims, including claims data for payment decisions that may be appealed, were appealed, or are in the process of appeal, and provider remittances and beneficiary cost-sharing pertaining to such claims, no later than one (1) business day after a claim is processed;
• Encounter data, including encounter data from any network providers the MCP is compensating on the basis of capitation payments and adjudicated claims and encounter data from any subcontractors no later than one (1) business day after receiving the data from providers
• Clinical data, including laboratory results, if the MCP maintains any such data, no later than one (1) business day after the data is received by the state; and 
• Information about covered outpatient drugs and updates to such information, including, where applicable, preferred drug list information, no later than one (1) business day after the effective date of any such information or updates to such information.</t>
  </si>
  <si>
    <t xml:space="preserve">K.3</t>
  </si>
  <si>
    <t xml:space="preserve">M I.K.1.13</t>
  </si>
  <si>
    <t xml:space="preserve">42 CFR 438.242(c)(3); 42 CFR 438.818</t>
  </si>
  <si>
    <t xml:space="preserve">The contract must provide for submission of all enrollee encounter data, including allowed amount and paid amount, that the state is required to report to CMS.</t>
  </si>
  <si>
    <t xml:space="preserve">CHIP I.K Health Information Systems and Enrollee Data</t>
  </si>
  <si>
    <t xml:space="preserve">K.4</t>
  </si>
  <si>
    <t xml:space="preserve">High Level Provision: C I.K.1.01-I.K.1.08</t>
  </si>
  <si>
    <t xml:space="preserve">42 CFR 457.1233(d); 42 CFR 438.242(a)</t>
  </si>
  <si>
    <t xml:space="preserve">The state must ensure, through its contracts that each MCO, PIHP, and PAHP maintains a health information system that collects, analyzes, integrates, and reports data. The systems must provide information on areas including, but not limited to, utilization, claims, grievances and appeals, and disenrollments for other than loss of CHIP eligibility.</t>
  </si>
  <si>
    <t xml:space="preserve">The contract requires that the Managed Care Plan (MCP) maintain a health information system that collects, analyzes, integrates, and reports data and that the system 1) include all Federally required basic elements and 2) provide information including, but not limited to, claims, grievances and appeals, and disenrollment for reasons other than loss of Medicaid eligibility.</t>
  </si>
  <si>
    <t xml:space="preserve">K.5</t>
  </si>
  <si>
    <t xml:space="preserve">C I.K.1.09</t>
  </si>
  <si>
    <t xml:space="preserve">42 CFR 457.1233(d)(2); 42 CFR 438.242(b)(5)</t>
  </si>
  <si>
    <t xml:space="preserve">The criteria for an API is specified at 42 CFR 431.60 and can be located at: https://www.ecfr.gov/cgi-bin/text-idx?SID=b51bdca62c0150e27b5a25411e829cd2&amp;mc=true&amp;node=se42.4.431_160&amp;rgn=div8. </t>
  </si>
  <si>
    <t xml:space="preserve">Subpart L. Attestation</t>
  </si>
  <si>
    <r>
      <rPr>
        <b val="true"/>
        <sz val="14"/>
        <rFont val="Georgia"/>
        <family val="1"/>
        <charset val="1"/>
      </rPr>
      <t xml:space="preserve">For CMS: </t>
    </r>
    <r>
      <rPr>
        <sz val="14"/>
        <rFont val="Georgia"/>
        <family val="1"/>
        <charset val="1"/>
      </rPr>
      <t xml:space="preserve">Did the State provide an attestation form?  If yes, review only the items where the State indicated non-compliance or raised an issue for CMS awareness.</t>
    </r>
  </si>
  <si>
    <t xml:space="preserve">Note #</t>
  </si>
  <si>
    <r>
      <rPr>
        <b val="true"/>
        <sz val="14"/>
        <rFont val="Georgia"/>
        <family val="1"/>
        <charset val="1"/>
      </rPr>
      <t xml:space="preserve">Status: </t>
    </r>
    <r>
      <rPr>
        <sz val="14"/>
        <rFont val="Georgia"/>
        <family val="1"/>
        <charset val="1"/>
      </rPr>
      <t xml:space="preserve">For provisions requiring a citation, select "Met", "Not Met", "Unsure", or "N/A" from dropdown. </t>
    </r>
  </si>
  <si>
    <r>
      <rPr>
        <b val="true"/>
        <sz val="14"/>
        <rFont val="Georgia"/>
        <family val="1"/>
        <charset val="1"/>
      </rPr>
      <t xml:space="preserve">Citation: Complete only if a state self-identified non-compliance with a provision. </t>
    </r>
    <r>
      <rPr>
        <sz val="14"/>
        <rFont val="Georgia"/>
        <family val="1"/>
        <charset val="1"/>
      </rPr>
      <t xml:space="preserve">Place the citation where this provision in the contract can be found here. Otherwise, leave this column blank.</t>
    </r>
  </si>
  <si>
    <t xml:space="preserve">L.1</t>
  </si>
  <si>
    <t xml:space="preserve">M I.B.1.01</t>
  </si>
  <si>
    <t xml:space="preserve">42 CFR 438.3(d)(1)</t>
  </si>
  <si>
    <t xml:space="preserve">The contract requires the Managed Care Plan (MCP) to accept new enrollment from individuals in the order in which they apply without restriction, unless authorized by the Centers for Medicare &amp; Medicaid Services (CMS), up to the limits set under the contract. </t>
  </si>
  <si>
    <t xml:space="preserve">L.2</t>
  </si>
  <si>
    <t xml:space="preserve">M I.B.1.02</t>
  </si>
  <si>
    <t xml:space="preserve">42 CFR 438.3(d)(3)</t>
  </si>
  <si>
    <t xml:space="preserve">The contract prohibits the MCP from discriminating against individuals eligible to enroll on the basis of health status or need for health care services. </t>
  </si>
  <si>
    <t xml:space="preserve">L.3</t>
  </si>
  <si>
    <t xml:space="preserve">M I.B.1.03-I.B.1.04</t>
  </si>
  <si>
    <t xml:space="preserve">42 CFR 438.3(d)(4)</t>
  </si>
  <si>
    <t xml:space="preserve">The contract prohibits the MCP from discriminating and/or using any policy or practice that has the effect of discriminating against individuals eligible to enroll on the basis of race, color, national origin, sex, sexual orientation, gender identity, or disability. </t>
  </si>
  <si>
    <t xml:space="preserve">L.4</t>
  </si>
  <si>
    <t xml:space="preserve">M I.B.1.05</t>
  </si>
  <si>
    <t xml:space="preserve">42 CFR 438.3(q)(4)</t>
  </si>
  <si>
    <t xml:space="preserve">The contract prohibits the MCP from discriminating in enrollment, disenrollment, and re-enrollment against individuals on the basis of health status or need for health care services. </t>
  </si>
  <si>
    <t xml:space="preserve">L.5</t>
  </si>
  <si>
    <t xml:space="preserve">M I.B.5.01</t>
  </si>
  <si>
    <t xml:space="preserve">42 CFR 438.56(b)(1)</t>
  </si>
  <si>
    <t xml:space="preserve">The contract specifies the reasons for which the MCP may request disenrollment of an enrollee. </t>
  </si>
  <si>
    <t xml:space="preserve">L.6</t>
  </si>
  <si>
    <t xml:space="preserve">M I.B.5.02</t>
  </si>
  <si>
    <t xml:space="preserve">Section 1903(m)(2)(A)(v) of the Act; 
42 CFR 438.56(b)(2)</t>
  </si>
  <si>
    <t xml:space="preserve">The contract provides that the MCP may not request disenrollment because of an adverse change in the enrollee's health status. </t>
  </si>
  <si>
    <t xml:space="preserve">L.7</t>
  </si>
  <si>
    <t xml:space="preserve">M I.B.5.03</t>
  </si>
  <si>
    <t xml:space="preserve">The contract provides that the MCP may not request disenrollment because of the enrollee's utilization of medical services. </t>
  </si>
  <si>
    <t xml:space="preserve">L.8</t>
  </si>
  <si>
    <t xml:space="preserve">M I.B.5.04</t>
  </si>
  <si>
    <t xml:space="preserve">The contract provides that the MCP may not request disenrollment because of the enrollee’s diminished mental capacity. </t>
  </si>
  <si>
    <t xml:space="preserve">L.9</t>
  </si>
  <si>
    <t xml:space="preserve">M I.B.5.05</t>
  </si>
  <si>
    <t xml:space="preserve">The contract provides that the MCP may not request disenrollment because of the enrollee’s uncooperative or disruptive behavior resulting from his or her special needs (except when his or her continued enrollment seriously impairs the MCPs ability to furnish services to the enrollee or other enrollees). </t>
  </si>
  <si>
    <t xml:space="preserve">L.10</t>
  </si>
  <si>
    <t xml:space="preserve">M I.B.5.06</t>
  </si>
  <si>
    <t xml:space="preserve">42 CFR 438.56(b)(3)</t>
  </si>
  <si>
    <t xml:space="preserve">The contract specifies the methods by which the MCP assures the state that it does not request disenrollment for reasons other than those permitted under the contract. </t>
  </si>
  <si>
    <t xml:space="preserve">L.11</t>
  </si>
  <si>
    <t xml:space="preserve">M I.B.5.07</t>
  </si>
  <si>
    <t xml:space="preserve">42 CFR 438.56(c)(1)</t>
  </si>
  <si>
    <t xml:space="preserve">For states that limit disenrollment, the contract requires that enrollees have the right to disenroll from their MCP for cause, at any time.</t>
  </si>
  <si>
    <t xml:space="preserve">L.12</t>
  </si>
  <si>
    <t xml:space="preserve">M I.B.5.08</t>
  </si>
  <si>
    <t xml:space="preserve">42 CFR 438.56(c)(2)(i)</t>
  </si>
  <si>
    <t xml:space="preserve">For states that limit disenrollment, the contract requires that enrollees have the right to disenroll from their MCP without cause 90 days after initial enrollment or during the 90 days following notification of enrollment, whichever is later.</t>
  </si>
  <si>
    <t xml:space="preserve">L.13</t>
  </si>
  <si>
    <t xml:space="preserve">M I.B.5.09</t>
  </si>
  <si>
    <t xml:space="preserve">42 CFR 438.56(c)(2)(ii)</t>
  </si>
  <si>
    <t xml:space="preserve">For states that limit disenrollment, the contract requires that enrollees have the right to disenroll from their MCP without cause at least once every 12 months. </t>
  </si>
  <si>
    <t xml:space="preserve">L.14</t>
  </si>
  <si>
    <t xml:space="preserve">M I.B.5.10</t>
  </si>
  <si>
    <t xml:space="preserve">42 CFR 438.56(c)(2)(iii)</t>
  </si>
  <si>
    <t xml:space="preserve">For states that limit disenrollment, the contract requires that enrollees have the right to disenroll from their MCP without cause upon reenrollment if a temporary loss of enrollment has caused the enrollee to miss the annual disenrollment period.</t>
  </si>
  <si>
    <t xml:space="preserve">L.15</t>
  </si>
  <si>
    <t xml:space="preserve">M I.B.5.11</t>
  </si>
  <si>
    <t xml:space="preserve">42 CFR 438.56(c)(2)(iv)</t>
  </si>
  <si>
    <t xml:space="preserve">For states that limit disenrollment, the contract requires that enrollees have the right to disenroll from their MCP without cause when the state imposes intermediate sanctions on the MCP. </t>
  </si>
  <si>
    <t xml:space="preserve">L.16</t>
  </si>
  <si>
    <t xml:space="preserve">M I.B.5.12</t>
  </si>
  <si>
    <t xml:space="preserve">42 CFR 438.56(d)(2)(i)</t>
  </si>
  <si>
    <t xml:space="preserve">The contract allows enrollees to request disenrollment if the enrollee moves out of the service area.</t>
  </si>
  <si>
    <t xml:space="preserve">L.17</t>
  </si>
  <si>
    <t xml:space="preserve">M I.B.5.13</t>
  </si>
  <si>
    <t xml:space="preserve">42 CFR 438.56(d)(2)(ii)</t>
  </si>
  <si>
    <t xml:space="preserve">The contract allows enrollees to request disenrollment if the plan does not cover the service the enrollee seeks, because of moral or religious objections. </t>
  </si>
  <si>
    <t xml:space="preserve">L.18</t>
  </si>
  <si>
    <t xml:space="preserve">M I.B.5.14</t>
  </si>
  <si>
    <t xml:space="preserve">42 CFR 438.56(d)(2)(iii)</t>
  </si>
  <si>
    <t xml:space="preserve">The contract allows enrollees to request disenrollment if the enrollee needs related services to be performed at the same time and not all related services are available within the provider network. The enrollee's PCP or another provider must determine that receiving the services separately would subject the enrollee to unnecessary risk. </t>
  </si>
  <si>
    <t xml:space="preserve">L.19</t>
  </si>
  <si>
    <t xml:space="preserve">M I.B.5.15</t>
  </si>
  <si>
    <t xml:space="preserve">42 CFR 438.56(d)(2)(iv)</t>
  </si>
  <si>
    <t xml:space="preserve">The contract allows enrollees who use Managed Long-Term Services and Supports (MLTSS) to request disenrollment if a provider's change in status from an in-network to an out-of-network provider with the MCP would cause the enrollee to have to change their residential, institutional, or employment supports provider, and, as a result, the enrollee would experience a disruption in their residence or employment. </t>
  </si>
  <si>
    <t xml:space="preserve">L.20</t>
  </si>
  <si>
    <t xml:space="preserve">M I.B.5.16</t>
  </si>
  <si>
    <t xml:space="preserve">42 CFR 438.56(d)(2)(v)</t>
  </si>
  <si>
    <t xml:space="preserve">The contract allows enrollees to request disenrollment for other reasons, including poor quality of care, lack of access to services covered under the contract, or lack of access to providers experienced in dealing with the enrollee's care needs.</t>
  </si>
  <si>
    <t xml:space="preserve">Medicaid I.B.6 Disenrollment Request Process</t>
  </si>
  <si>
    <t xml:space="preserve">L.21</t>
  </si>
  <si>
    <t xml:space="preserve">M I.B.6.01</t>
  </si>
  <si>
    <t xml:space="preserve">42 CFR 438.56(d)(1)(i) - (ii)</t>
  </si>
  <si>
    <t xml:space="preserve">The contract specifies that a recipient (or his or her representative) must request disenrollment by submitting an oral or written request, as required by the state, to the state (or its agent) or the MCP, if the state allows the MCP to process disenrollment requests. </t>
  </si>
  <si>
    <t xml:space="preserve">L.22</t>
  </si>
  <si>
    <t xml:space="preserve">M I.B.6.02</t>
  </si>
  <si>
    <t xml:space="preserve">42 CFR 438.56(d)(3)(i)</t>
  </si>
  <si>
    <t xml:space="preserve">The contract specifies that the MCP may approve a request for disenrollment by or on behalf of the enrollee, if the state allows the MCP to process disenrollment requests, or refer the request to the state. </t>
  </si>
  <si>
    <t xml:space="preserve">L.23</t>
  </si>
  <si>
    <t xml:space="preserve">M I.B.6.03</t>
  </si>
  <si>
    <t xml:space="preserve">42 CFR 438.56(e)(1) </t>
  </si>
  <si>
    <t xml:space="preserve">The contract requires that the effective date of an approved disenrollment must be no later than the first day of the second month following the month in which the enrollee requests disenrollment or the MCP refers the request to the state. </t>
  </si>
  <si>
    <t xml:space="preserve">L.24</t>
  </si>
  <si>
    <t xml:space="preserve">M I.B.6.04</t>
  </si>
  <si>
    <t xml:space="preserve">42 CFR 438.56(e)(2)</t>
  </si>
  <si>
    <t xml:space="preserve">The contract requires that if the entity or state agency (whichever is responsible) fails to make a disenrollment determination within the specified timeframes (i.e., the first day of the second month following the month in which the enrollee requests disenrollment or the MCP refers the request to the state), the disenrollment is considered approved for the effective date that would have been established had the state or MCP made a determination in the specified timeframe. </t>
  </si>
  <si>
    <t xml:space="preserve">L.25</t>
  </si>
  <si>
    <t xml:space="preserve">C I.B.1.01</t>
  </si>
  <si>
    <t xml:space="preserve">42 CFR 457.1201(d);
42 CFR 438.3(d)(1)</t>
  </si>
  <si>
    <t xml:space="preserve">The contract requires the MCP to accept new enrollment from individuals in the order in which they apply without restriction, unless authorized by CMS, up to the limits set under the contract. </t>
  </si>
  <si>
    <t xml:space="preserve">L.26</t>
  </si>
  <si>
    <t xml:space="preserve">C I.B.1.02</t>
  </si>
  <si>
    <t xml:space="preserve">42 CFR 457.1201(d);
42 CFR 438.3(d)(3)</t>
  </si>
  <si>
    <t xml:space="preserve">L.27</t>
  </si>
  <si>
    <t xml:space="preserve">C I.B.1.03-I.B.1.04</t>
  </si>
  <si>
    <t xml:space="preserve">42 CFR 457.1201(d);
42 CFR 438.3(d)(4)</t>
  </si>
  <si>
    <t xml:space="preserve">L.28</t>
  </si>
  <si>
    <t xml:space="preserve">C I.B.1.05</t>
  </si>
  <si>
    <t xml:space="preserve">42 CFR 457.1201(m);
42 CFR 438.3(q)(4)</t>
  </si>
  <si>
    <t xml:space="preserve">L.29</t>
  </si>
  <si>
    <t xml:space="preserve">C I.B.4.01</t>
  </si>
  <si>
    <t xml:space="preserve">42 CFR 457.1201(m); 
42 CFR 457.1212;
42 CFR 438.56(b)(1)</t>
  </si>
  <si>
    <t xml:space="preserve">L.30</t>
  </si>
  <si>
    <t xml:space="preserve">C I.B.4.02</t>
  </si>
  <si>
    <t xml:space="preserve">Section 1903(m)(2)(A)(v) of the Act; 
42 CFR 457.1201(m); 
42 CFR 457.1212;
42 CFR 438.56(b)(2)</t>
  </si>
  <si>
    <t xml:space="preserve">L.31</t>
  </si>
  <si>
    <t xml:space="preserve">C I.B.4.03</t>
  </si>
  <si>
    <t xml:space="preserve">L.32</t>
  </si>
  <si>
    <t xml:space="preserve">C I.B.4.04</t>
  </si>
  <si>
    <t xml:space="preserve">L.33</t>
  </si>
  <si>
    <t xml:space="preserve">C I.B.4.05</t>
  </si>
  <si>
    <t xml:space="preserve">L.34</t>
  </si>
  <si>
    <t xml:space="preserve">C I.B.4.06</t>
  </si>
  <si>
    <t xml:space="preserve">42 CFR 457.1201(m); 
42 CFR 457.1212;
42 CFR 438.56(b)(3)</t>
  </si>
  <si>
    <t xml:space="preserve">L.35</t>
  </si>
  <si>
    <t xml:space="preserve">C I.B.4.07</t>
  </si>
  <si>
    <t xml:space="preserve">42 CFR 457.1201(m);
42 CFR 457.1212;
42 CFR 438.56(c)(1)</t>
  </si>
  <si>
    <t xml:space="preserve">L.36</t>
  </si>
  <si>
    <t xml:space="preserve">C I.B.4.08</t>
  </si>
  <si>
    <t xml:space="preserve">42 CFR 457.1201(m);
42 CFR 457.1212;
42 CFR 438.56(c)(2)(i)</t>
  </si>
  <si>
    <t xml:space="preserve">L.37</t>
  </si>
  <si>
    <t xml:space="preserve">C I.B.4.09</t>
  </si>
  <si>
    <t xml:space="preserve">42 CFR 457.1201(m); 
42 CFR 457.1212;
42 CFR 438.56(c)(2)(ii)</t>
  </si>
  <si>
    <t xml:space="preserve">L.38</t>
  </si>
  <si>
    <t xml:space="preserve">C I.B.4.10</t>
  </si>
  <si>
    <t xml:space="preserve">42 CFR 457.1201(d);
42 CFR 457.1212;
42 CFR 438.56(c)(2)(iii)</t>
  </si>
  <si>
    <t xml:space="preserve">L.39</t>
  </si>
  <si>
    <t xml:space="preserve">C I.B.4.11</t>
  </si>
  <si>
    <t xml:space="preserve">42 CFR 457.1201(m); 
42 CFR 457.1212;
42 CFR 438.56(c)(2)(iv)</t>
  </si>
  <si>
    <t xml:space="preserve">L.40</t>
  </si>
  <si>
    <t xml:space="preserve">C I.B.4.12</t>
  </si>
  <si>
    <t xml:space="preserve">42 CFR 457.1201(m); 
42 CFR 457.1212;
42 CFR 438.56(d)(2)(i)</t>
  </si>
  <si>
    <t xml:space="preserve">L.41</t>
  </si>
  <si>
    <t xml:space="preserve">C I.B.4.13</t>
  </si>
  <si>
    <t xml:space="preserve">42 CFR 457.1201(m); 
42 CFR 457.1212;
42 CFR 438.56(d)(2)(ii)</t>
  </si>
  <si>
    <t xml:space="preserve">L.42</t>
  </si>
  <si>
    <t xml:space="preserve">C I.B.4.14</t>
  </si>
  <si>
    <t xml:space="preserve">42 CFR 457.1201(m); 
42 CFR 457.1212;
42 CFR 438.56(d)(2)(iii)</t>
  </si>
  <si>
    <t xml:space="preserve">L.43</t>
  </si>
  <si>
    <t xml:space="preserve">C I.B.4.15</t>
  </si>
  <si>
    <t xml:space="preserve">42 CFR 457.1201(m); 
42 CFR 457.1212;
42 CFR 438.56(d)(2)(iv)</t>
  </si>
  <si>
    <t xml:space="preserve">The contract allows enrollees who use MLTSS to request disenrollment if a provider's change in status from an in-network to an out-of-network provider with the MCP would cause the enrollee to have to change their residential, institutional, or employment supports provider, and, as a result, the enrollee would experience a disruption in their residence or employment. </t>
  </si>
  <si>
    <t xml:space="preserve">L.44</t>
  </si>
  <si>
    <t xml:space="preserve">C I.B.4.16</t>
  </si>
  <si>
    <t xml:space="preserve">42 CFR 457.1201(m); 
42 CFR 457.1212;
42 CFR 438.56(d)(2)(v)</t>
  </si>
  <si>
    <t xml:space="preserve">CHIP I.B.5 Disenrollment Request Process</t>
  </si>
  <si>
    <t xml:space="preserve">L.45</t>
  </si>
  <si>
    <t xml:space="preserve">C I.B.5.01</t>
  </si>
  <si>
    <t xml:space="preserve">42 CFR 457.1201(m); 
42 CFR 457.1212;
42 CFR 438.56(d)(1)(i) - (ii)</t>
  </si>
  <si>
    <t xml:space="preserve">L.46</t>
  </si>
  <si>
    <t xml:space="preserve">C I.B.5.02</t>
  </si>
  <si>
    <t xml:space="preserve">42 CFR 457.1201(m); 
42 CFR 457.1212;
42 CFR 438.56(d)(3)(i)</t>
  </si>
  <si>
    <t xml:space="preserve">L.47</t>
  </si>
  <si>
    <t xml:space="preserve">C I.B.5.03</t>
  </si>
  <si>
    <t xml:space="preserve">42 CFR 457.1201(m); 
42 CFR 457.1212;
42 CFR 438.56(e)(1) </t>
  </si>
  <si>
    <t xml:space="preserve">L.48</t>
  </si>
  <si>
    <t xml:space="preserve">C I.B.5.04</t>
  </si>
  <si>
    <t xml:space="preserve">42 CFR 457.1201(m); 
42 CFR 457.1212;
42 CFR 438.56(2)</t>
  </si>
  <si>
    <t xml:space="preserve">L.49</t>
  </si>
  <si>
    <t xml:space="preserve">M I.C.1.02</t>
  </si>
  <si>
    <t xml:space="preserve">42 CFR 438.10(c)(7)</t>
  </si>
  <si>
    <t xml:space="preserve">The contract requires the MCP to have in place mechanisms to help enrollees and potential enrollees understand the requirements and benefits of their plan.</t>
  </si>
  <si>
    <t xml:space="preserve">L.51</t>
  </si>
  <si>
    <t xml:space="preserve">M I.C.1.04</t>
  </si>
  <si>
    <t xml:space="preserve">The contract requires that the MCP’s written materials that are critical to obtaining services are available in alternative formats upon request of the potential enrollee or enrollee at no cost.</t>
  </si>
  <si>
    <t xml:space="preserve">L.52</t>
  </si>
  <si>
    <t xml:space="preserve">M I.C.1.05</t>
  </si>
  <si>
    <t xml:space="preserve">The contract requires that the MCP’s written materials that are critical to obtaining services include taglines in the prevalent non-English languages in the state and in a conspicuously visible font size explaining the availability of written translation or oral interpretation to understand the information provided.</t>
  </si>
  <si>
    <t xml:space="preserve">L.53</t>
  </si>
  <si>
    <t xml:space="preserve">M I.C.1.08</t>
  </si>
  <si>
    <t xml:space="preserve">The contract requires the MCP to make auxiliary aids and services available upon request of the potential enrollee or enrollee at no cost. </t>
  </si>
  <si>
    <t xml:space="preserve">L.54</t>
  </si>
  <si>
    <t xml:space="preserve">M I.C.1.09</t>
  </si>
  <si>
    <t xml:space="preserve">42 CFR 438.10(d)(4)</t>
  </si>
  <si>
    <t xml:space="preserve">The contract requires the MCP to make interpretation services, including oral interpretation and the use of auxiliary aids such as TTY/TDY and American Sign Language (ASL), free of charge to each potential enrollee. </t>
  </si>
  <si>
    <t xml:space="preserve">L.55</t>
  </si>
  <si>
    <t xml:space="preserve">M I.C.1.10</t>
  </si>
  <si>
    <t xml:space="preserve">42 CFR 438.10(d)(4);
42 CFR 438.10(d)(5)(i) and (iii)</t>
  </si>
  <si>
    <t xml:space="preserve">The contract requires the MCP to notify its enrollees that oral interpretation is available for any language, and how to access those services.</t>
  </si>
  <si>
    <t xml:space="preserve">L.56</t>
  </si>
  <si>
    <t xml:space="preserve">M I.C.1.11</t>
  </si>
  <si>
    <t xml:space="preserve">42 CFR 438.10(d)(5)(i) and (iii)</t>
  </si>
  <si>
    <t xml:space="preserve">The contract requires the MCP to notify its enrollees that written translation is available in prevalent languages, and how to access those services.</t>
  </si>
  <si>
    <t xml:space="preserve">L.57</t>
  </si>
  <si>
    <t xml:space="preserve">M I.C.1.12</t>
  </si>
  <si>
    <t xml:space="preserve">42 CFR 438.10(d)(5)(ii) - (iii)</t>
  </si>
  <si>
    <t xml:space="preserve">The contract requires the MCP to notify its enrollees that auxiliary aids and services are available upon request at no cost for enrollees with disabilities, and how to access those services.</t>
  </si>
  <si>
    <t xml:space="preserve">L.58</t>
  </si>
  <si>
    <t xml:space="preserve">M I.C.1.13-I.C.1.14</t>
  </si>
  <si>
    <t xml:space="preserve">42 CFR 438.10(d)(6)(i)-(ii)</t>
  </si>
  <si>
    <t xml:space="preserve">The contract requires the MCP to provide all written materials for potential enrollees and enrollee in an easily understood language and format, and in a font size no smaller than 12 point.</t>
  </si>
  <si>
    <t xml:space="preserve">L.59</t>
  </si>
  <si>
    <t xml:space="preserve">M I.C.1.15-1.C.1.16</t>
  </si>
  <si>
    <t xml:space="preserve">42 CFR 438.10(d)(6)(iii)</t>
  </si>
  <si>
    <t xml:space="preserve">The contract requires the MCP to make written materials for potential enrollees and enrollees available in alternative formats and through auxiliary aids in an appropriate manner that takes into consideration the special needs of enrollees or potential enrollees with disabilities or limited English proficiency.</t>
  </si>
  <si>
    <t xml:space="preserve">L.60</t>
  </si>
  <si>
    <t xml:space="preserve">M I.C.2.02</t>
  </si>
  <si>
    <t xml:space="preserve">42 CFR 438.10(g)(1)</t>
  </si>
  <si>
    <t xml:space="preserve">L.61</t>
  </si>
  <si>
    <t xml:space="preserve">M I.C.2.03</t>
  </si>
  <si>
    <t xml:space="preserve">42 CFR 438.10(g)(2)</t>
  </si>
  <si>
    <t xml:space="preserve">L.62</t>
  </si>
  <si>
    <t xml:space="preserve">M I.C.2.04</t>
  </si>
  <si>
    <t xml:space="preserve">42 CFR 438.10(g)(2)(i)</t>
  </si>
  <si>
    <t xml:space="preserve">L.63</t>
  </si>
  <si>
    <t xml:space="preserve">M I.C.2.05</t>
  </si>
  <si>
    <t xml:space="preserve">42 CFR 438.10(g)(2)(ii)</t>
  </si>
  <si>
    <t xml:space="preserve">6, 11</t>
  </si>
  <si>
    <t xml:space="preserve">L.64</t>
  </si>
  <si>
    <t xml:space="preserve">M I.C.2.06</t>
  </si>
  <si>
    <t xml:space="preserve">L.65</t>
  </si>
  <si>
    <t xml:space="preserve">M I.C.2.07</t>
  </si>
  <si>
    <t xml:space="preserve">L.66</t>
  </si>
  <si>
    <t xml:space="preserve">M I.C.2.08</t>
  </si>
  <si>
    <t xml:space="preserve">42 CFR 438.10(g)(2)(ii)(A)</t>
  </si>
  <si>
    <t xml:space="preserve">L.67</t>
  </si>
  <si>
    <t xml:space="preserve">M I.C.2.09</t>
  </si>
  <si>
    <t xml:space="preserve">42 CFR 438.10(g)(2)(ii)(B)</t>
  </si>
  <si>
    <t xml:space="preserve">L.68</t>
  </si>
  <si>
    <t xml:space="preserve">M I.C.2.10</t>
  </si>
  <si>
    <t xml:space="preserve">42 CFR 438.10(g)(2)(iii) </t>
  </si>
  <si>
    <t xml:space="preserve">L.69</t>
  </si>
  <si>
    <t xml:space="preserve">M I.C.2.11</t>
  </si>
  <si>
    <t xml:space="preserve">42 CFR 438.10(g)(2)(iv)</t>
  </si>
  <si>
    <t xml:space="preserve">The MCP is required to utilize the model enrollee handbook developed by the state that includes procedures for obtaining benefits, including any requirements for service authorizations and/or referrals for specialty care and for other benefits not furnished by the enrollee's Primary Care Provider (PCP).</t>
  </si>
  <si>
    <t xml:space="preserve">L.70</t>
  </si>
  <si>
    <t xml:space="preserve">M I.C.2.12</t>
  </si>
  <si>
    <t xml:space="preserve">42 CFR 438.10(g)(2)(v)</t>
  </si>
  <si>
    <t xml:space="preserve">The MCP is required to utilize the model enrollee handbook developed by the state that includes the extent to which, and how, after-hours care is provided. </t>
  </si>
  <si>
    <t xml:space="preserve">6, 7</t>
  </si>
  <si>
    <t xml:space="preserve">L.71</t>
  </si>
  <si>
    <t xml:space="preserve">M I.C.2.13</t>
  </si>
  <si>
    <t xml:space="preserve">L.72</t>
  </si>
  <si>
    <t xml:space="preserve">M I.C.2.14-I.C.2.15</t>
  </si>
  <si>
    <t xml:space="preserve">42 CFR 438.10(g)(2)(v)(A)</t>
  </si>
  <si>
    <t xml:space="preserve">L.73</t>
  </si>
  <si>
    <t xml:space="preserve">M I.C.2.16</t>
  </si>
  <si>
    <t xml:space="preserve">L.74</t>
  </si>
  <si>
    <t xml:space="preserve">M I.C.2.17</t>
  </si>
  <si>
    <t xml:space="preserve">L.75</t>
  </si>
  <si>
    <t xml:space="preserve">M I.C.2.18</t>
  </si>
  <si>
    <t xml:space="preserve">42 CFR 438.10(g)(2)(vi)</t>
  </si>
  <si>
    <t xml:space="preserve">L.76</t>
  </si>
  <si>
    <t xml:space="preserve">M I.C.2.19</t>
  </si>
  <si>
    <t xml:space="preserve">42 CFR 438.10(g)(2)(vii)</t>
  </si>
  <si>
    <t xml:space="preserve">L.77</t>
  </si>
  <si>
    <t xml:space="preserve">M I.C.2.20</t>
  </si>
  <si>
    <t xml:space="preserve">L.78</t>
  </si>
  <si>
    <t xml:space="preserve">M I.C.2.21</t>
  </si>
  <si>
    <t xml:space="preserve">42 CFR 438.10(g)(2)(viii)</t>
  </si>
  <si>
    <t xml:space="preserve">L.79</t>
  </si>
  <si>
    <t xml:space="preserve">M I.C.2.22</t>
  </si>
  <si>
    <t xml:space="preserve">42 CFR 438.10(g)(2)(ix)</t>
  </si>
  <si>
    <t xml:space="preserve">The MCP is required to utilize the model enrollee handbook developed by the state that includes enrollee rights and responsibilities, including the enrollee’s right to receive information on beneficiary and plan information. 
</t>
  </si>
  <si>
    <t xml:space="preserve">L.80</t>
  </si>
  <si>
    <t xml:space="preserve">M I.C.2.23</t>
  </si>
  <si>
    <t xml:space="preserve">42 CFR 438.10(g)(2)(ix); 
42 CFR 438.100(b)(2)(ii)</t>
  </si>
  <si>
    <t xml:space="preserve">L.81</t>
  </si>
  <si>
    <t xml:space="preserve">M I.C.2.24</t>
  </si>
  <si>
    <t xml:space="preserve">42 CFR 438.10(g)(2)(ix); 
42 CFR 438.100(b)(2)(iii)</t>
  </si>
  <si>
    <t xml:space="preserve">L.82</t>
  </si>
  <si>
    <t xml:space="preserve">M I.C.2.25</t>
  </si>
  <si>
    <t xml:space="preserve">42 CFR 438.10(g)(2)(ix); 
42 CFR 438.100(b)(2)(iv)</t>
  </si>
  <si>
    <t xml:space="preserve">L.83</t>
  </si>
  <si>
    <t xml:space="preserve">M I.C.2.26</t>
  </si>
  <si>
    <t xml:space="preserve">42 CFR 438.10(g)(2)(ix); 
42 CFR 438.100(b)(2)(v)</t>
  </si>
  <si>
    <t xml:space="preserve">L.84</t>
  </si>
  <si>
    <t xml:space="preserve">M I.C.2.27</t>
  </si>
  <si>
    <t xml:space="preserve">42 CFR 438.10(g)(2)(ix); 
42 CFR 438.100(b)(2)(vi)</t>
  </si>
  <si>
    <t xml:space="preserve">L.85</t>
  </si>
  <si>
    <t xml:space="preserve">M I.C.2.28</t>
  </si>
  <si>
    <t xml:space="preserve">42 CFR 438.10(g)(2)(ix); 
42 CFR 438.100(b)(3)</t>
  </si>
  <si>
    <t xml:space="preserve">6, 8</t>
  </si>
  <si>
    <t xml:space="preserve">L.86</t>
  </si>
  <si>
    <t xml:space="preserve">M I.C.2.29</t>
  </si>
  <si>
    <t xml:space="preserve">42 CFR 438.10(g)(2)(x)</t>
  </si>
  <si>
    <t xml:space="preserve">L.87</t>
  </si>
  <si>
    <t xml:space="preserve">M I.C.2.30</t>
  </si>
  <si>
    <t xml:space="preserve">42 CFR 438.10(g)(2)(xi)</t>
  </si>
  <si>
    <t xml:space="preserve">6, 9</t>
  </si>
  <si>
    <t xml:space="preserve">L.88</t>
  </si>
  <si>
    <t xml:space="preserve">M I.C.2.31</t>
  </si>
  <si>
    <t xml:space="preserve">42 CFR 438.10(g)(2)(xi)(A)</t>
  </si>
  <si>
    <t xml:space="preserve">L.89</t>
  </si>
  <si>
    <t xml:space="preserve">M I.C.2.32</t>
  </si>
  <si>
    <t xml:space="preserve">42 CFR 438.10(g)(2)(xi)(B)</t>
  </si>
  <si>
    <t xml:space="preserve">L.90</t>
  </si>
  <si>
    <t xml:space="preserve">M I.C.2.33</t>
  </si>
  <si>
    <t xml:space="preserve">42 CFR 438.10(g)(2)(xi)(C)</t>
  </si>
  <si>
    <t xml:space="preserve">L.91</t>
  </si>
  <si>
    <t xml:space="preserve">M I.C.2.34</t>
  </si>
  <si>
    <t xml:space="preserve">L.92</t>
  </si>
  <si>
    <t xml:space="preserve">M I.C.2.35</t>
  </si>
  <si>
    <t xml:space="preserve">42 CFR 438.10(g)(2)(xi)(D)</t>
  </si>
  <si>
    <t xml:space="preserve">L.93</t>
  </si>
  <si>
    <t xml:space="preserve">M I.C.2.36</t>
  </si>
  <si>
    <t xml:space="preserve">42 CFR 438.10(g)(2)(xi)(E) </t>
  </si>
  <si>
    <t xml:space="preserve">The MCP is required to utilize the model enrollee handbook developed by the state that specifies that, when requested by the enrollee, benefits that the MCP seeks to reduce or terminate will continue if the enrollee files an appeal or a request for state fair hearing within the timeframes specified for filing, and that the enrollee may, consistent with state policy, be required to pay the cost of services furnished while the appeal or state fair hearing is pending if the final decision is adverse to the enrollee.</t>
  </si>
  <si>
    <t xml:space="preserve">L.94</t>
  </si>
  <si>
    <t xml:space="preserve">M I.C.2.37</t>
  </si>
  <si>
    <t xml:space="preserve">42 CFR 438.10(g)(2)(xii)</t>
  </si>
  <si>
    <t xml:space="preserve">L.95</t>
  </si>
  <si>
    <t xml:space="preserve">M I.C.2.38</t>
  </si>
  <si>
    <t xml:space="preserve">42 CFR 438.10(g)(2)(xii); 
42 CFR 438.3(j); 
42 CFR 489.102(a)</t>
  </si>
  <si>
    <t xml:space="preserve">L.96</t>
  </si>
  <si>
    <t xml:space="preserve">M I.C.2.39</t>
  </si>
  <si>
    <t xml:space="preserve">42 CFR 438.10(g)(2)(xiii)</t>
  </si>
  <si>
    <t xml:space="preserve">L.97</t>
  </si>
  <si>
    <t xml:space="preserve">M I.C.2.40-1.C.2.42</t>
  </si>
  <si>
    <t xml:space="preserve">42 CFR 438.10(g)(2)(xiv)</t>
  </si>
  <si>
    <t xml:space="preserve">L.98</t>
  </si>
  <si>
    <t xml:space="preserve">M I.C.2.43</t>
  </si>
  <si>
    <t xml:space="preserve">42 CFR 438.10(g)(2)(xv)</t>
  </si>
  <si>
    <t xml:space="preserve">L.99</t>
  </si>
  <si>
    <t xml:space="preserve">M I.C.2.44</t>
  </si>
  <si>
    <t xml:space="preserve">42 CFR 438.10(g)(2)(xvi)</t>
  </si>
  <si>
    <t xml:space="preserve">L.100</t>
  </si>
  <si>
    <t xml:space="preserve">M I.C.2.45</t>
  </si>
  <si>
    <t xml:space="preserve">42 CFR 438.10(g)(4)</t>
  </si>
  <si>
    <t xml:space="preserve">L.101</t>
  </si>
  <si>
    <t xml:space="preserve">M I.C.2.46</t>
  </si>
  <si>
    <t xml:space="preserve">42 CFR 438.62(b)(3)</t>
  </si>
  <si>
    <t xml:space="preserve">L.102</t>
  </si>
  <si>
    <t xml:space="preserve">M I.C.4.01-I.C.4.04</t>
  </si>
  <si>
    <t xml:space="preserve">42 CFR 438.10(h)(1)(i)-(iv); 42 CFR 438.10(h)(2)</t>
  </si>
  <si>
    <t xml:space="preserve">L.103</t>
  </si>
  <si>
    <t xml:space="preserve">M I.C.4.05</t>
  </si>
  <si>
    <t xml:space="preserve">42 CFR 438.10(h)(1)(v); 
42 CFR 438.10(h)(2)</t>
  </si>
  <si>
    <t xml:space="preserve">The contract requires the MCP to make the specialties, as appropriate, of its network providers available to the enrollee in paper form upon request and electronic form. This information must be provided for each of the following provider types covered under the contract:
• Physicians, including specialists;
• Hospitals;
• Pharmacies;
• Behavioral health providers;
• LTSS providers, as appropriate. </t>
  </si>
  <si>
    <t xml:space="preserve">L.104</t>
  </si>
  <si>
    <t xml:space="preserve">M I.C.4.06</t>
  </si>
  <si>
    <t xml:space="preserve">42 CFR 438.10(h)(1)(vi); 
42 CFR 438.10(h)(2)</t>
  </si>
  <si>
    <t xml:space="preserve">The contract requires the MCP to make available to the enrollee whether its network providers will accept new enrollees in paper form upon request and electronic form. This information must be provided for each of the following provider types covered under the contract:
• Physicians, including specialists;
• Hospitals;
• Pharmacies;
• Behavioral health providers;
• LTSS providers, as appropriate. </t>
  </si>
  <si>
    <t xml:space="preserve">L.105</t>
  </si>
  <si>
    <t xml:space="preserve">M I.C.4.07</t>
  </si>
  <si>
    <t xml:space="preserve">42 CFR 438.10(h)(1)(vii); 
42 CFR 438.10(h)(2)</t>
  </si>
  <si>
    <t xml:space="preserve">L.106</t>
  </si>
  <si>
    <t xml:space="preserve">M I.C.4.08</t>
  </si>
  <si>
    <t xml:space="preserve">42 CFR 438.10(h)(1)(viii); 
42 CFR 438.10(h)(2)</t>
  </si>
  <si>
    <t xml:space="preserve">L.107</t>
  </si>
  <si>
    <t xml:space="preserve">M I.C.4.09</t>
  </si>
  <si>
    <t xml:space="preserve">42 CFR 438.10(h)(3)(i)(A) - (B)</t>
  </si>
  <si>
    <t xml:space="preserve">L.108</t>
  </si>
  <si>
    <t xml:space="preserve">M I.C.4.10</t>
  </si>
  <si>
    <t xml:space="preserve">42 CFR 438.10(h)(3)(ii)</t>
  </si>
  <si>
    <t xml:space="preserve">The contract requires that the MCP's provider network information included in a mobile-enabled electronic directory must be updated no later than 30 calendar days after the MCP receives updated provider information.</t>
  </si>
  <si>
    <t xml:space="preserve">L.109</t>
  </si>
  <si>
    <t xml:space="preserve">M I.C.5.01</t>
  </si>
  <si>
    <t xml:space="preserve">42 CFR 438.10(i)(1)</t>
  </si>
  <si>
    <t xml:space="preserve">The contract requires the MCP to provide information in electronic or paper form about which generic and name brand medications are covered.</t>
  </si>
  <si>
    <t xml:space="preserve">12, 13</t>
  </si>
  <si>
    <t xml:space="preserve">L.110</t>
  </si>
  <si>
    <t xml:space="preserve">M I.C.5.02</t>
  </si>
  <si>
    <t xml:space="preserve">42 CFR 438.10(i)(2)</t>
  </si>
  <si>
    <t xml:space="preserve">The contract requires the MCP to provide information in electronic or paper form about what tier each medication is on.</t>
  </si>
  <si>
    <t xml:space="preserve">L.111</t>
  </si>
  <si>
    <t xml:space="preserve">M I.C.7.01</t>
  </si>
  <si>
    <t xml:space="preserve">42 CFR 438.104(b)(1)(i)</t>
  </si>
  <si>
    <t xml:space="preserve">L.112</t>
  </si>
  <si>
    <t xml:space="preserve">M I.C.7.02</t>
  </si>
  <si>
    <t xml:space="preserve">42 CFR 438.104(b)(1)(ii)</t>
  </si>
  <si>
    <t xml:space="preserve">L.113</t>
  </si>
  <si>
    <t xml:space="preserve">M I.C.7.03</t>
  </si>
  <si>
    <t xml:space="preserve">42 CFR 438.104(b)(1)(iv)</t>
  </si>
  <si>
    <t xml:space="preserve">L.114</t>
  </si>
  <si>
    <t xml:space="preserve">M I.C.7.04</t>
  </si>
  <si>
    <t xml:space="preserve">42 CFR 438.104(b)(1)(v)</t>
  </si>
  <si>
    <t xml:space="preserve">L.115</t>
  </si>
  <si>
    <t xml:space="preserve">M I.C.7.05</t>
  </si>
  <si>
    <t xml:space="preserve">42 CFR 438.104(b)(2)</t>
  </si>
  <si>
    <t xml:space="preserve">L.116</t>
  </si>
  <si>
    <t xml:space="preserve">M I.C.7.06</t>
  </si>
  <si>
    <t xml:space="preserve">42 CFR 438.104(b)(2)(i)</t>
  </si>
  <si>
    <t xml:space="preserve">L.117</t>
  </si>
  <si>
    <t xml:space="preserve">M I.C.7.07</t>
  </si>
  <si>
    <t xml:space="preserve">42 CFR 438.104(b)(2)(ii)</t>
  </si>
  <si>
    <t xml:space="preserve">The contract requires that the MCP’s materials cannot contain any assertion or statement (whether written or oral) that the MCP is endorsed by the Centers for Medicare &amp; Medicaid Services (CMS), the Federal or state government, or a similar entity.</t>
  </si>
  <si>
    <t xml:space="preserve">L.118</t>
  </si>
  <si>
    <t xml:space="preserve">M I.C.8.10-I.C.8.41</t>
  </si>
  <si>
    <t xml:space="preserve">L.119</t>
  </si>
  <si>
    <t xml:space="preserve">C I.C.1.02</t>
  </si>
  <si>
    <t xml:space="preserve">42 CFR 457.1207; 
42 CFR 438.10(c)(7)</t>
  </si>
  <si>
    <t xml:space="preserve">L.120</t>
  </si>
  <si>
    <t xml:space="preserve">C I.C.1.03</t>
  </si>
  <si>
    <t xml:space="preserve">The contract requires the MCP to make its written materials that are critical to obtaining services, including, at a minimum, provider directories, enrollee handbooks, appeal and grievance notices, and denial and termination notices available in the prevalent non-English languages in its particular service area.</t>
  </si>
  <si>
    <t xml:space="preserve">16, 17</t>
  </si>
  <si>
    <t xml:space="preserve">L.121</t>
  </si>
  <si>
    <t xml:space="preserve">C I.C.1.04</t>
  </si>
  <si>
    <t xml:space="preserve">L.122</t>
  </si>
  <si>
    <t xml:space="preserve">C I.C.1.05</t>
  </si>
  <si>
    <t xml:space="preserve">The contract requires that the MCP’s written materials that are critical to obtaining services include taglines in the prevalent non-English languages in the state, and in a conspicuously visible font size, explaining the availability of written translation or oral interpretation to understand the information provided.</t>
  </si>
  <si>
    <t xml:space="preserve">L.123</t>
  </si>
  <si>
    <t xml:space="preserve">C I.C.1.07</t>
  </si>
  <si>
    <t xml:space="preserve">L.124</t>
  </si>
  <si>
    <t xml:space="preserve">C I.C.1.08</t>
  </si>
  <si>
    <t xml:space="preserve">42 CFR 457.1207; 
42 CFR 438.10(d)(4)</t>
  </si>
  <si>
    <t xml:space="preserve">The contract requires the MCP to make interpretation services, including oral interpretation and the use of auxiliary aids such as TTY/TDY and ASL, free of charge to each potential enrollee. </t>
  </si>
  <si>
    <t xml:space="preserve">L.125</t>
  </si>
  <si>
    <t xml:space="preserve">C I.C.1.09</t>
  </si>
  <si>
    <t xml:space="preserve">42 CFR 457.1207; 
42 CFR 438.10(d)(4);
42 CFR 438.10(d)(5)(i) and (iii)</t>
  </si>
  <si>
    <t xml:space="preserve">L.126</t>
  </si>
  <si>
    <t xml:space="preserve">C I.C.1.10</t>
  </si>
  <si>
    <t xml:space="preserve">42 CFR 457.1207; 
42 CFR 438.10(d)(5)(i) and (iii)</t>
  </si>
  <si>
    <t xml:space="preserve">L.127</t>
  </si>
  <si>
    <t xml:space="preserve">C I.C.1.11</t>
  </si>
  <si>
    <t xml:space="preserve">42 CFR 457.1207; 
42 CFR 438.10(d)(5)(ii) - (iii)</t>
  </si>
  <si>
    <t xml:space="preserve">L.128</t>
  </si>
  <si>
    <t xml:space="preserve">C I.C.1.12-I.C.1.13</t>
  </si>
  <si>
    <t xml:space="preserve">42 CFR 457.1207; 
42 CFR 438.10(d)(6)(i)-(ii)</t>
  </si>
  <si>
    <t xml:space="preserve">L.129</t>
  </si>
  <si>
    <t xml:space="preserve">C I.C.1.14-I.C.1.15</t>
  </si>
  <si>
    <t xml:space="preserve">42 CFR 457.1207; 
42 CFR 438.10(d)(6)(iii)</t>
  </si>
  <si>
    <t xml:space="preserve">L.130</t>
  </si>
  <si>
    <t xml:space="preserve">C I.C.5.01</t>
  </si>
  <si>
    <t xml:space="preserve">42 CFR 457.1207; 
42 CFR 438.10(i)(1)</t>
  </si>
  <si>
    <t xml:space="preserve">19, 20</t>
  </si>
  <si>
    <t xml:space="preserve">L.131</t>
  </si>
  <si>
    <t xml:space="preserve">C I.C.5.02</t>
  </si>
  <si>
    <t xml:space="preserve">42 CFR 457.1207; 
42 CFR 438.10(i)(2)</t>
  </si>
  <si>
    <t xml:space="preserve">L.132</t>
  </si>
  <si>
    <t xml:space="preserve">L.133</t>
  </si>
  <si>
    <t xml:space="preserve">L.134</t>
  </si>
  <si>
    <t xml:space="preserve">L.135</t>
  </si>
  <si>
    <t xml:space="preserve">L.136</t>
  </si>
  <si>
    <t xml:space="preserve">L.137</t>
  </si>
  <si>
    <t xml:space="preserve">L.138</t>
  </si>
  <si>
    <t xml:space="preserve">Medicaid I.D.2 Incentive Arrangements</t>
  </si>
  <si>
    <t xml:space="preserve">L.139</t>
  </si>
  <si>
    <t xml:space="preserve">M I.D.2.01</t>
  </si>
  <si>
    <t xml:space="preserve">42 CFR 438.6(b)(2)(i)</t>
  </si>
  <si>
    <t xml:space="preserve">The contract specifies that all incentive arrangements are for a fixed period of time.</t>
  </si>
  <si>
    <t xml:space="preserve">22, 23, 25</t>
  </si>
  <si>
    <t xml:space="preserve">L.140</t>
  </si>
  <si>
    <t xml:space="preserve">M I.D.2.02</t>
  </si>
  <si>
    <t xml:space="preserve">The contract specifies that performance for all incentive arrangements is measured during the rating period under the contract in which the incentive arrangement is applied.</t>
  </si>
  <si>
    <t xml:space="preserve">L.141</t>
  </si>
  <si>
    <t xml:space="preserve">M I.D.2.03</t>
  </si>
  <si>
    <t xml:space="preserve">42 CFR 438.6(b)(2)(ii)</t>
  </si>
  <si>
    <t xml:space="preserve">The contract specifies that incentive arrangements are not renewed automatically.</t>
  </si>
  <si>
    <t xml:space="preserve">L.142</t>
  </si>
  <si>
    <t xml:space="preserve">M I.D.2.04</t>
  </si>
  <si>
    <t xml:space="preserve">42 CFR 438.6(b)(2)(iii)</t>
  </si>
  <si>
    <t xml:space="preserve">The contract specifies that incentive arrangements are made available to both public and private contractors under the same terms of performance.</t>
  </si>
  <si>
    <t xml:space="preserve">L.143</t>
  </si>
  <si>
    <t xml:space="preserve">M I.D.2.05</t>
  </si>
  <si>
    <t xml:space="preserve">42 CFR 438.6(b)(2)(iv)</t>
  </si>
  <si>
    <t xml:space="preserve">The contract specifies that incentive arrangements do not condition MCP participation in the incentive arrangement on the MCP entering into or adhering to intergovernmental transfer agreements.</t>
  </si>
  <si>
    <t xml:space="preserve">L.144</t>
  </si>
  <si>
    <t xml:space="preserve">M I.D.2.06</t>
  </si>
  <si>
    <t xml:space="preserve">42 CFR 438.6(b)(2)(v)</t>
  </si>
  <si>
    <t xml:space="preserve">The contract specifies that all incentive arrangements are necessary for the specified activities, targets, performance measures, or quality-based outcomes that support program initiatives as specified in the state's quality strategy.</t>
  </si>
  <si>
    <t xml:space="preserve">22, 23, 25, 26</t>
  </si>
  <si>
    <t xml:space="preserve">Medicaid I.D.3 Withhold Arrangements</t>
  </si>
  <si>
    <t xml:space="preserve">L.145</t>
  </si>
  <si>
    <t xml:space="preserve">M I.D.3.01</t>
  </si>
  <si>
    <t xml:space="preserve">42 CFR 438.6(b)(3)(i)</t>
  </si>
  <si>
    <t xml:space="preserve">For all withhold arrangements, the contract must provide that the arrangement is for a fixed period of time.</t>
  </si>
  <si>
    <t xml:space="preserve">22, 23, 26</t>
  </si>
  <si>
    <t xml:space="preserve">L.146</t>
  </si>
  <si>
    <t xml:space="preserve">M I.D.3.02</t>
  </si>
  <si>
    <t xml:space="preserve">For all withhold arrangements, the contract must provide that performance is measured during the rating period under the contract in which the withhold arrangement is applied.</t>
  </si>
  <si>
    <t xml:space="preserve">L.147</t>
  </si>
  <si>
    <t xml:space="preserve">M I.D.3.03</t>
  </si>
  <si>
    <t xml:space="preserve">42 CFR 438.6(b)(3)(ii)</t>
  </si>
  <si>
    <t xml:space="preserve">For all withhold arrangements, the contract must provide that the arrangement is not to be renewed automatically.</t>
  </si>
  <si>
    <t xml:space="preserve">L.148</t>
  </si>
  <si>
    <t xml:space="preserve">M I.D.3.04</t>
  </si>
  <si>
    <t xml:space="preserve">42 CFR 438.6(b)(3)(iii)</t>
  </si>
  <si>
    <t xml:space="preserve">For all withhold arrangements, the contract must provide that the arrangement is made available to both public and private contractors under the same terms of performance.</t>
  </si>
  <si>
    <t xml:space="preserve">L.149</t>
  </si>
  <si>
    <t xml:space="preserve">M I.D.3.05</t>
  </si>
  <si>
    <t xml:space="preserve">42 CFR 438.6(b)(3)(iv)</t>
  </si>
  <si>
    <t xml:space="preserve">For all withhold arrangements, the contract must provide that the arrangement does not condition MCP participation in the withhold arrangement on the MCP entering into or adhering to intergovernmental transfer agreements.</t>
  </si>
  <si>
    <t xml:space="preserve">L.150</t>
  </si>
  <si>
    <t xml:space="preserve">M I.D.3.06</t>
  </si>
  <si>
    <t xml:space="preserve">42 CFR 438.6(b)(3)(v)</t>
  </si>
  <si>
    <t xml:space="preserve">For all withhold arrangements, the contract must provide that the arrangement is necessary for the specified activities, targets, performance measures, or quality-based outcomes that support program initiatives as specified in the state's quality strategy.</t>
  </si>
  <si>
    <t xml:space="preserve">22, 23, 26, 27</t>
  </si>
  <si>
    <t xml:space="preserve">L.180</t>
  </si>
  <si>
    <t xml:space="preserve">M I.D.6.02</t>
  </si>
  <si>
    <t xml:space="preserve">Sections 1932(f) and 1902(a)(37)(A) of the Act; 
42 CFR 447.45(d)(5) - (6); 
42 CFR 447.46 
</t>
  </si>
  <si>
    <t xml:space="preserve">The contract requires that the MCP ensure that the date of receipt is the date the MCP receives the claim, as indicated by its date stamp on the claim; and that the date of payment is the date of the check or other form of payment.</t>
  </si>
  <si>
    <t xml:space="preserve">L.181</t>
  </si>
  <si>
    <t xml:space="preserve">M I.D.7.01</t>
  </si>
  <si>
    <t xml:space="preserve">42 CFR 438.6(d)</t>
  </si>
  <si>
    <t xml:space="preserve">If the contract requires that the MCP make pass-through payments to network providers that are hospitals, physicians, or nursing facilities, the contract specifies the amount of the pass-through payments included in the rates and the schedule of payments to the network providers.</t>
  </si>
  <si>
    <t xml:space="preserve">34, 35, 36</t>
  </si>
  <si>
    <t xml:space="preserve">L.182</t>
  </si>
  <si>
    <t xml:space="preserve">If the contract requires that the MCP make pass-through payments to network providers that are hospitals, physicians, or nursing facilities, the contract specifies the amount of the pass-through payments noted in the contract must be consistent with the amount calculated in the rate certification and comply with requirements outlined in 42 CFR 438.6(d).</t>
  </si>
  <si>
    <t xml:space="preserve">L.183</t>
  </si>
  <si>
    <t xml:space="preserve">M I.D.7.02</t>
  </si>
  <si>
    <t xml:space="preserve">42 CFR 438.6(d)(5); 
42 CFR 438.6(d)(1)(i)</t>
  </si>
  <si>
    <t xml:space="preserve">Pass-through payments for physicians and nursing facilities are allowed for a 5-year transition period (rating periods for contracts beginning on or after July 1, 2017 through rating periods for contracts beginning on or after July 1, 2021).
In order for pass-through payments for physicians and nursing facilities to be allowed for this transition period, a state must demonstrate that it had pass-through payments for physicians and/or nursing facilities as outlined in 42 CFR 438.6(d)(1)(i) (see Tip 15).  
For this transition period, the amount of the pass-through payments for physicians and nursing facilities may be no more than the total dollar amount of pass-through payments to physicians and nursing facilities, respectively, identified in the managed care contract(s) and rate certification(s) used to meet the requirement of 42 CFR 438.6(d)(1)(i) (see Tip 15).
For rating periods for contracts beginning on or after July 1, 2022, the state cannot require pass-through payments for physicians or nursing facilities under the managed care plan contract(s). 
</t>
  </si>
  <si>
    <t xml:space="preserve">L.184</t>
  </si>
  <si>
    <t xml:space="preserve">M I.D.7.03</t>
  </si>
  <si>
    <t xml:space="preserve">42 CFR 438.6(d)(3); 42 CFR 438.6(d)(1)(i); 42 CFR 438.6(d)(2); 42 CFR 438.6(d)(4)</t>
  </si>
  <si>
    <t xml:space="preserve">Pass-through payments for hospitals are allowed for a 10-year transition period (rating periods for contracts beginning on or after July 1, 2017 through rating periods for contracts beginning on or after July 1, 2026). 
In order for pass-through payments for hospitals to be allowed for this transition period, the state must have had pass-through payments for hospitals as outlined in 42 CFR 438.6(d)(1)(i) (see Tip 15).  
For this transition period, the total dollar amount of the pass-through payments to hospitals may not exceed the lesser of: (1) a percentage of the base amount, beginning with 100 percent for the rating period for contracts beginning on or after July 1, 2017, and decreasing by 10 percentage points each successive year; or (2) the total dollar amount of pass-through payments to hospitals identified in managed care contract(s) and rate certification(s) used to meet the requirement of 42 CFR 438.6(d)(1)(i) (see Tip 15).
For rating periods for contracts beginning on or after July 1, 2027, the state cannot require pass-through payments for hospitals under the managed care plan contract(s).
</t>
  </si>
  <si>
    <t xml:space="preserve">34, 35, 36, 37</t>
  </si>
  <si>
    <t xml:space="preserve">L.185</t>
  </si>
  <si>
    <t xml:space="preserve">C I.D.2.02</t>
  </si>
  <si>
    <t xml:space="preserve">42 CFR 457.1203(f);
42 CFR 438.8(c)</t>
  </si>
  <si>
    <t xml:space="preserve">If a state elects to mandate a remittance with its MLR for its MCPs, the contract specifies that the minimum MLR must be equal to or higher than 85 percent.</t>
  </si>
  <si>
    <t xml:space="preserve">23, 28</t>
  </si>
  <si>
    <t xml:space="preserve">L.186</t>
  </si>
  <si>
    <t xml:space="preserve">C I.D.2.14</t>
  </si>
  <si>
    <t xml:space="preserve">42 CFR 457.1203(f);
42 CFR 438.8(j)</t>
  </si>
  <si>
    <t xml:space="preserve">The contract specifies that, if required by the state, the MCP must provide a remittance for a MLR reporting year if the MLR for that MLR reporting year does not meet the minimum MLR standard of 85 percent or higher.</t>
  </si>
  <si>
    <t xml:space="preserve">L.187</t>
  </si>
  <si>
    <t xml:space="preserve">C I.D.2.15</t>
  </si>
  <si>
    <t xml:space="preserve">42 CFR 457.1203(f);
42 CFR 438.8(k)(1)(i)</t>
  </si>
  <si>
    <t xml:space="preserve">The contract specifies that the MCP must submit a MLR report to the state that includes, for each MLR reporting year, total incurred claims.</t>
  </si>
  <si>
    <t xml:space="preserve">23, 28, 29</t>
  </si>
  <si>
    <t xml:space="preserve">L.188</t>
  </si>
  <si>
    <t xml:space="preserve">C I.D.2.16</t>
  </si>
  <si>
    <t xml:space="preserve">42 CFR 457.1203(f);
42 CFR 438.8(k)(1)(ii)</t>
  </si>
  <si>
    <t xml:space="preserve">The contract specifies that the MCP must submit a MLR report to the state that includes, for each MLR reporting year, expenditures on quality improving activities.</t>
  </si>
  <si>
    <t xml:space="preserve">L.189</t>
  </si>
  <si>
    <t xml:space="preserve">C I.D.2.17</t>
  </si>
  <si>
    <t xml:space="preserve">42 CFR 457.1203(f);
42 CFR 438.8(k)(1)(iii)
</t>
  </si>
  <si>
    <t xml:space="preserve">The contract specifies that the MCP must submit a MLR report to the state that includes, for each MLR reporting year, expenditures related to activities compliant with program integrity requirements.</t>
  </si>
  <si>
    <t xml:space="preserve">23, 28, 29, 32</t>
  </si>
  <si>
    <t xml:space="preserve">L.190</t>
  </si>
  <si>
    <t xml:space="preserve">C I.D.2.18</t>
  </si>
  <si>
    <t xml:space="preserve">42 CFR 457.1203(f);
42 CFR 438.8(k)(1)(iv)</t>
  </si>
  <si>
    <t xml:space="preserve">The contract specifies that the MCP must submit a MLR report to the state that includes, for each MLR reporting year, non-claims costs.</t>
  </si>
  <si>
    <t xml:space="preserve">L.191</t>
  </si>
  <si>
    <t xml:space="preserve">C I.D.2.19</t>
  </si>
  <si>
    <t xml:space="preserve">42 CFR 457.1203(f);
42 CFR 438.8(k)(1)(v)</t>
  </si>
  <si>
    <t xml:space="preserve">The contract specifies that the MCP must submit a MLR report to the state that includes, for each MLR reporting year, premium revenue.</t>
  </si>
  <si>
    <t xml:space="preserve">L.192</t>
  </si>
  <si>
    <t xml:space="preserve">C I.D.4.20-I.D.4.22</t>
  </si>
  <si>
    <t xml:space="preserve">42 CFR 457.1203(f);
42 CFR 438.8(k)(1)(vi)</t>
  </si>
  <si>
    <t xml:space="preserve">The contract specifies that the MCP must submit a MLR report to the state that includes, for each MLR reporting year, taxes, licensing fees, and regulatory fees.</t>
  </si>
  <si>
    <t xml:space="preserve">L.193</t>
  </si>
  <si>
    <t xml:space="preserve">C I.D.2.23</t>
  </si>
  <si>
    <t xml:space="preserve">42 CFR 457.1203(f);
42 CFR 438.8(k)(1)(vii)</t>
  </si>
  <si>
    <t xml:space="preserve">The contract specifies that the MCP must submit a MLR report to the state that includes, for each MLR reporting year, methodology(ies) for allocation of expenditures.</t>
  </si>
  <si>
    <t xml:space="preserve">L.194</t>
  </si>
  <si>
    <t xml:space="preserve">C I.D.2.24</t>
  </si>
  <si>
    <t xml:space="preserve">42 CFR 457.1203(f);
42 CFR 438.8(k)(1)(viii)</t>
  </si>
  <si>
    <t xml:space="preserve">The contract specifies that the MCP must submit a MLR report to the state that includes, for each MLR reporting year, any credibility adjustment applied.</t>
  </si>
  <si>
    <t xml:space="preserve">23, 28, 29, 31</t>
  </si>
  <si>
    <t xml:space="preserve">L.195</t>
  </si>
  <si>
    <t xml:space="preserve">C I.D.2.25</t>
  </si>
  <si>
    <t xml:space="preserve">42 CFR 457.1203(f);
42 CFR 438.8(k)(1)(ix)</t>
  </si>
  <si>
    <t xml:space="preserve">The contract specifies that the MCP must submit a MLR report to the state that includes, for each MLR reporting year, the calculated MLR.</t>
  </si>
  <si>
    <t xml:space="preserve">L.196</t>
  </si>
  <si>
    <t xml:space="preserve">C I.D.2.26</t>
  </si>
  <si>
    <t xml:space="preserve">42 CFR 457.1203(f);
42 CFR 438.8(k)(1)(x)</t>
  </si>
  <si>
    <t xml:space="preserve">The contract specifies that the MCP must submit a MLR report to the state that includes, for each MLR reporting year, any remittance owed to the state, if applicable.</t>
  </si>
  <si>
    <t xml:space="preserve">L.197</t>
  </si>
  <si>
    <t xml:space="preserve">C I.D.2.27</t>
  </si>
  <si>
    <t xml:space="preserve">42 CFR 457.1203(f);
42 CFR 438.8(k)(1)(xi)</t>
  </si>
  <si>
    <t xml:space="preserve">The contract specifies that the MCP must submit a MLR report to the state that includes, for each MLR reporting year, a comparison of the information reported with the audited financial report.</t>
  </si>
  <si>
    <t xml:space="preserve">L.198</t>
  </si>
  <si>
    <t xml:space="preserve">C I.D.2.28</t>
  </si>
  <si>
    <t xml:space="preserve">42 CFR 457.1203(f);
42 CFR 438.8(k)(1)(xii)</t>
  </si>
  <si>
    <t xml:space="preserve">The contract specifies that the MCP must submit a MLR report to the state that includes, for each MLR reporting year, a description of the aggregation method used to calculate total incurred claims.</t>
  </si>
  <si>
    <t xml:space="preserve">L.199</t>
  </si>
  <si>
    <t xml:space="preserve">C I.D.2.29</t>
  </si>
  <si>
    <t xml:space="preserve">42 CFR 457.1203(f);
42 CFR 438.8(k)(1)(xiii)</t>
  </si>
  <si>
    <t xml:space="preserve">The contract specifies that the MCP must submit a MLR report to the state that includes, for each MLR reporting year, the number of member months.</t>
  </si>
  <si>
    <t xml:space="preserve">L.200</t>
  </si>
  <si>
    <t xml:space="preserve">C I.D.2.31</t>
  </si>
  <si>
    <t xml:space="preserve">42 CFR 457.1203(f);
42 CFR 438.8(k)(3)</t>
  </si>
  <si>
    <t xml:space="preserve">The contract specifies that the MCP must require any third party vendor providing claims adjudication activities to provide all underlying data associated with MLR reporting to the MCP within 180 days of the end of the MLR reporting year or within 30 days of being  requested by the MCP, whichever comes sooner, regardless of current contractual limitations, to calculate and validate the accuracy of MLR reporting. </t>
  </si>
  <si>
    <t xml:space="preserve">L.201</t>
  </si>
  <si>
    <t xml:space="preserve">C I.D.2.32-I.D.2.33</t>
  </si>
  <si>
    <t xml:space="preserve">42 CFR 457.1203(f);
42 CFR 438.8(m)</t>
  </si>
  <si>
    <t xml:space="preserve">The contract specifies that, in any instance where a state makes a retroactive change to the capitation payments for a MLR reporting year where the MLR report has already been submitted to the state, the MCP must:
•  re-calculate the MLR for all MLR reporting years affected by the change and
• submit a new MLR report meeting the applicable requirements.</t>
  </si>
  <si>
    <t xml:space="preserve">L.202</t>
  </si>
  <si>
    <t xml:space="preserve">C I.D.2.34</t>
  </si>
  <si>
    <t xml:space="preserve">42 CFR 457.1203(f);
42 CFR 438.8(n)</t>
  </si>
  <si>
    <t xml:space="preserve">The contract specifies that the MCP must attest to the accuracy of the calculation of the MLR in accordance with the MLR standards when submitting required MLR reports. </t>
  </si>
  <si>
    <t xml:space="preserve">L.203</t>
  </si>
  <si>
    <t xml:space="preserve">M I.E.1.03-I.E.1.04</t>
  </si>
  <si>
    <t xml:space="preserve">42 CFR 438.206(b)(1)</t>
  </si>
  <si>
    <t xml:space="preserve">The contract requires that the MCP maintain and monitor a network of appropriate providers that is supported by written agreements, and that is sufficient to provide adequate access to all services covered under the contract for all enrollees, including those with limited English proficiency or physical or mental disabilities. </t>
  </si>
  <si>
    <t xml:space="preserve">L.204</t>
  </si>
  <si>
    <t xml:space="preserve">M I.E.1.05</t>
  </si>
  <si>
    <t xml:space="preserve">L.205</t>
  </si>
  <si>
    <t xml:space="preserve">M I.E.1.07</t>
  </si>
  <si>
    <t xml:space="preserve">42 CFR 438.207(b)(1)</t>
  </si>
  <si>
    <t xml:space="preserve">The contract requires the MCP to submit documentation to the state, in a format specified by the state, to demonstrate that it offers an appropriate range of preventive, primary care, specialty services, and Long-Term Services and Supports (LTSS) that is adequate for the anticipated number of enrollees for the service area. </t>
  </si>
  <si>
    <t xml:space="preserve">L.206</t>
  </si>
  <si>
    <t xml:space="preserve">M I.E.1.08</t>
  </si>
  <si>
    <t xml:space="preserve">42 CFR 438.207(b)(2)</t>
  </si>
  <si>
    <t xml:space="preserve">The contract requires the MCP to submit documentation to the state, in a format specified by the state, to demonstrate that it maintains a network of providers that is sufficient in number, mix, and geographic distribution to meet the needs of the anticipated number of enrollees in the service area.</t>
  </si>
  <si>
    <t xml:space="preserve">L.207</t>
  </si>
  <si>
    <t xml:space="preserve">M I.E.1.09</t>
  </si>
  <si>
    <t xml:space="preserve">42 CFR 438.207(c)</t>
  </si>
  <si>
    <t xml:space="preserve">The contract requires the MCP to submit documentation as specified by the state, but no less frequently than the following: 1) at the time it enters into a contract with the state; 2) on an annual basis; 3) at any time there has been a significant change (as defined by the state) in the MCP's operations that would affect the adequacy of capacity and services, including changes in MCP services, benefits, geographic service area, composition of or payments to its provider network, or at the enrollment of a new population in the MCP.</t>
  </si>
  <si>
    <t xml:space="preserve">L.208</t>
  </si>
  <si>
    <t xml:space="preserve">M I.E.3.04 </t>
  </si>
  <si>
    <t xml:space="preserve">42 CFR 438.214(b)(2)</t>
  </si>
  <si>
    <t xml:space="preserve">In all contracts with network providers, the MCP must follow a documented process for credentialing and recredentialing of network providers.</t>
  </si>
  <si>
    <t xml:space="preserve">L.209</t>
  </si>
  <si>
    <t xml:space="preserve">M I.E.3.10 </t>
  </si>
  <si>
    <t xml:space="preserve">42 CFR 438.206(b)(6)</t>
  </si>
  <si>
    <t xml:space="preserve">The contract requires that the MCP demonstrate that its network providers are credentialed as required under 42 CFR 438.214.</t>
  </si>
  <si>
    <t xml:space="preserve">L.210</t>
  </si>
  <si>
    <t xml:space="preserve">M I.E.3.05 </t>
  </si>
  <si>
    <t xml:space="preserve">42 CFR 438.214(c)</t>
  </si>
  <si>
    <t xml:space="preserve">In all contracts with network providers, the MCP’s provider selection policies and procedures must not discriminate against particular providers that serve high-risk populations or specialize in conditions that require costly treatment.</t>
  </si>
  <si>
    <t xml:space="preserve">L.211</t>
  </si>
  <si>
    <t xml:space="preserve">M I.E.3.06</t>
  </si>
  <si>
    <t xml:space="preserve">42 CFR 438.214(e)</t>
  </si>
  <si>
    <t xml:space="preserve">In all contracts with network providers, the MCP must comply with any additional provider selection requirements established by the state.</t>
  </si>
  <si>
    <t xml:space="preserve">L.212</t>
  </si>
  <si>
    <t xml:space="preserve">M I.E.3.07</t>
  </si>
  <si>
    <t xml:space="preserve">42 CFR 438.12(b)(1) </t>
  </si>
  <si>
    <t xml:space="preserve">The contract does not require the MCP to contract with more providers than necessary to meet the needs of its enrollees.</t>
  </si>
  <si>
    <t xml:space="preserve">L.213</t>
  </si>
  <si>
    <t xml:space="preserve">M I.E.3.08</t>
  </si>
  <si>
    <t xml:space="preserve">42 CFR 438.12(b)(2)</t>
  </si>
  <si>
    <t xml:space="preserve">The contract does not preclude the MCP from using different reimbursement amounts for different specialties or for different practitioners in the same specialty.</t>
  </si>
  <si>
    <t xml:space="preserve">L.214</t>
  </si>
  <si>
    <t xml:space="preserve">M I.E.3.09</t>
  </si>
  <si>
    <t xml:space="preserve">42 CFR 438.12(b)(3)</t>
  </si>
  <si>
    <t xml:space="preserve">The contract does not preclude the MCP from establishing measures that are designed to maintain quality of services and control costs and are consistent with its responsibilities to enrollees. </t>
  </si>
  <si>
    <t xml:space="preserve">L.215</t>
  </si>
  <si>
    <t xml:space="preserve">M I.E.4.01 </t>
  </si>
  <si>
    <t xml:space="preserve">Section 1932(b)(3)(A) of the Act; 
42 CFR 438.102(a)(1)(i)</t>
  </si>
  <si>
    <t xml:space="preserve">The contract requires that the MCP does not prohibit or restrict a provider acting within the lawful scope of practice, from advising or advocating on behalf of an enrollee who is his or her patient regarding the enrollee’s health status, medical care, or treatment options, including any alternative treatment that may be self-administered.
</t>
  </si>
  <si>
    <t xml:space="preserve">L.216</t>
  </si>
  <si>
    <t xml:space="preserve">M I.E.4.02</t>
  </si>
  <si>
    <t xml:space="preserve">Section 1932(b)(3)(A) of the Act; 
42 CFR 438.102(a)(1)(ii)</t>
  </si>
  <si>
    <t xml:space="preserve">The contract requires that the MCP does not prohibit or restrict a provider acting within the lawful scope of practice, from advising or advocating on behalf of an enrollee who is his or her patient regarding any information the enrollee needs to decide among all relevant treatment options.</t>
  </si>
  <si>
    <t xml:space="preserve">L.217</t>
  </si>
  <si>
    <t xml:space="preserve">M I.E.4.03</t>
  </si>
  <si>
    <t xml:space="preserve">Section 1932(b)(3)(A) of the Act; 
42 CFR 438.102(a)(1)(iii)</t>
  </si>
  <si>
    <t xml:space="preserve">The contract requires that the MCP does not prohibit or restrict a provider acting within the lawful scope of practice, from advising or advocating on behalf of an enrollee who is his or her patient regarding the risks, benefits, and consequences of treatment or non-treatment. </t>
  </si>
  <si>
    <t xml:space="preserve">L.218</t>
  </si>
  <si>
    <t xml:space="preserve">M I.E.4.04</t>
  </si>
  <si>
    <t xml:space="preserve">Section 1932(b)(3)(A) of the Act; 
42 CFR 438.102(a)(1)(iv)</t>
  </si>
  <si>
    <t xml:space="preserve">The contract requires that the MCP does not prohibit or restrict a provider acting within the lawful scope of practice, from advising or advocating on behalf of an enrollee who is his or her patient regarding the enrollee’s right to participate in decisions regarding his or her health care, including the right to refuse treatment, and to express preferences about future treatment decisions.</t>
  </si>
  <si>
    <t xml:space="preserve">L.219</t>
  </si>
  <si>
    <t xml:space="preserve">M I.E.5.01 </t>
  </si>
  <si>
    <t xml:space="preserve">42 CFR 438.206(c)(1)(i)</t>
  </si>
  <si>
    <t xml:space="preserve">The contract requires that the MCP and its network providers meet the state standards for timely access to care and services, taking into account the urgency of need for services. </t>
  </si>
  <si>
    <t xml:space="preserve">L.220</t>
  </si>
  <si>
    <t xml:space="preserve">M I.E.5.02</t>
  </si>
  <si>
    <t xml:space="preserve">42 CFR 438.206(c)(1)(ii)</t>
  </si>
  <si>
    <t xml:space="preserve">The contract requires that the MCP’s network providers offer hours of operation that are no less than the hours offered to commercial enrollees or are comparable to Medicaid Fee For Service (FFS), if the provider serves only Medicaid enrollees.</t>
  </si>
  <si>
    <t xml:space="preserve">L.221</t>
  </si>
  <si>
    <t xml:space="preserve">M I.E.5.03</t>
  </si>
  <si>
    <t xml:space="preserve">42 CFR 438.206(c)(1)(iii)</t>
  </si>
  <si>
    <t xml:space="preserve">The contract requires that the MCP make services available 24 hours a day, 7 days a week, when medically necessary. </t>
  </si>
  <si>
    <t xml:space="preserve">L.222</t>
  </si>
  <si>
    <t xml:space="preserve">M I.E.5.04</t>
  </si>
  <si>
    <t xml:space="preserve">42 CFR 438.206(c)(1)(iv)</t>
  </si>
  <si>
    <t xml:space="preserve">The contract requires that the MCP establish mechanisms to ensure  that its network providers comply with the timely access requirements. </t>
  </si>
  <si>
    <t xml:space="preserve">L.223</t>
  </si>
  <si>
    <t xml:space="preserve">M I.E.5.05</t>
  </si>
  <si>
    <t xml:space="preserve">42 CFR 438.206(c)(1)(v)</t>
  </si>
  <si>
    <t xml:space="preserve">The contract requires that the MCP monitor network providers regularly to determine compliance with the timely access requirements. </t>
  </si>
  <si>
    <t xml:space="preserve">L.224</t>
  </si>
  <si>
    <t xml:space="preserve">M I.E.5.06</t>
  </si>
  <si>
    <t xml:space="preserve">42 CFR 438.206(c)(1)(vi)</t>
  </si>
  <si>
    <t xml:space="preserve">The contract requires that the MCP take corrective action if it, or its network providers, fail to comply with the timely access requirements. </t>
  </si>
  <si>
    <t xml:space="preserve">L.225</t>
  </si>
  <si>
    <t xml:space="preserve">M I.E.5.10</t>
  </si>
  <si>
    <t xml:space="preserve">42 CFR 438.68(b)(1)(ii)</t>
  </si>
  <si>
    <t xml:space="preserve">L.226</t>
  </si>
  <si>
    <t xml:space="preserve">M I.E.5.11-I.E.5.14</t>
  </si>
  <si>
    <t xml:space="preserve">42 CFR 438.68(b)(1)(iii)</t>
  </si>
  <si>
    <t xml:space="preserve">L.227</t>
  </si>
  <si>
    <t xml:space="preserve">M I.E.5.15-I.E.5.16</t>
  </si>
  <si>
    <t xml:space="preserve">42 CFR 438.68(b)(1)(iv)</t>
  </si>
  <si>
    <t xml:space="preserve">The contract requires that the MCP will adhere to the quantitative network adequacy standard for adult and pediatric specialists (designated by the state) developed by the state in all geographic areas in which the MCP operates, if the provider type is covered under the contract.</t>
  </si>
  <si>
    <t xml:space="preserve">L.228</t>
  </si>
  <si>
    <t xml:space="preserve">M I.E.5.17</t>
  </si>
  <si>
    <t xml:space="preserve">42 CFR 438.68(b)(1)(v)</t>
  </si>
  <si>
    <t xml:space="preserve">L.229</t>
  </si>
  <si>
    <t xml:space="preserve">M I.E.5.18</t>
  </si>
  <si>
    <t xml:space="preserve">42 CFR 438.68(b)(1)(vi)</t>
  </si>
  <si>
    <t xml:space="preserve">L.230</t>
  </si>
  <si>
    <t xml:space="preserve">M I.E.5.19</t>
  </si>
  <si>
    <t xml:space="preserve">42 CFR 438.68(b)(1)(vii)</t>
  </si>
  <si>
    <t xml:space="preserve">L.231</t>
  </si>
  <si>
    <t xml:space="preserve">M I.E.6.02</t>
  </si>
  <si>
    <t xml:space="preserve">42 CFR 438.414; 
42 CFR 438.10(g)(2)(xi)(A) - (B)</t>
  </si>
  <si>
    <t xml:space="preserve">The contract requires the MCP to inform providers and subcontractors, at the time they enter into a contract, about the enrollee’s right to file grievances and appeals and the requirements and timeframes for filing. </t>
  </si>
  <si>
    <t xml:space="preserve">L.232</t>
  </si>
  <si>
    <t xml:space="preserve">M I.E.6.03</t>
  </si>
  <si>
    <t xml:space="preserve">42 CFR 438.414; 
42 CFR 438.10(g)(2)(xi)(C)</t>
  </si>
  <si>
    <t xml:space="preserve">The contract requires the MCP to inform providers and subcontractors, at the time they enter into a contract, about the availability of assistance to the enrollee with filing grievances and appeals. </t>
  </si>
  <si>
    <t xml:space="preserve">L.233</t>
  </si>
  <si>
    <t xml:space="preserve">M I.E.6.04</t>
  </si>
  <si>
    <t xml:space="preserve">42 CFR 438.414; 
42 CFR 438.10(g)(2)(xi)(D)</t>
  </si>
  <si>
    <t xml:space="preserve">The contract requires the MCP to inform providers and subcontractors, at the time they enter into a contract, about the enrollee's right to request a state fair hearing after the MCP has made a determination on an enrollee's appeal which is adverse to the enrollee. </t>
  </si>
  <si>
    <t xml:space="preserve">L.234</t>
  </si>
  <si>
    <t xml:space="preserve">M I.E.6.05</t>
  </si>
  <si>
    <t xml:space="preserve">42 CFR 438.414; 
42 CFR 438.10(g)(2)(xi)(E)</t>
  </si>
  <si>
    <t xml:space="preserve">The contract requires that the MCP must inform providers and subcontractors, at the time they enter into a contract, about the enrollee’s right to request continuation of benefits that the MCP seeks to reduce or terminate during an appeal or state fair hearing filing, if filed within the allowable timeframes, although the enrollee may be liable for the cost of any continued benefits while the appeal or state fair hearing is pending if the final decision is adverse to the enrollee.</t>
  </si>
  <si>
    <t xml:space="preserve">L.235</t>
  </si>
  <si>
    <t xml:space="preserve">C I.E.1.03-I.E.1.04</t>
  </si>
  <si>
    <t xml:space="preserve">42 CFR 457.1230(a);
42 CFR 438.206(b)(1)</t>
  </si>
  <si>
    <t xml:space="preserve">L.236</t>
  </si>
  <si>
    <t xml:space="preserve">C I.E.1.07</t>
  </si>
  <si>
    <t xml:space="preserve">42 CFR 457.1230(b);
42 CFR 438.207(b)(1)</t>
  </si>
  <si>
    <t xml:space="preserve">The contract requires the MCP to submit documentation to the state, in a format specified by the state, to demonstrate that it offers an appropriate range of preventive, primary care, specialty services, and LTSS that is adequate for the anticipated number of enrollees for the service area. </t>
  </si>
  <si>
    <t xml:space="preserve">L.237</t>
  </si>
  <si>
    <t xml:space="preserve">C I.E.1.08</t>
  </si>
  <si>
    <t xml:space="preserve">42 CFR 457.1230(b);
42 CFR 438.207(b)(2)</t>
  </si>
  <si>
    <t xml:space="preserve">L.238</t>
  </si>
  <si>
    <t xml:space="preserve">C I.E.1.09</t>
  </si>
  <si>
    <t xml:space="preserve">42 CFR 457.1230(b);
42 CFR 438.207(c)</t>
  </si>
  <si>
    <t xml:space="preserve">L.239</t>
  </si>
  <si>
    <t xml:space="preserve">C I.E.3.04</t>
  </si>
  <si>
    <t xml:space="preserve">42 CFR 457.1233(a);
42 CFR 438.214(b)(2)</t>
  </si>
  <si>
    <t xml:space="preserve">L.240</t>
  </si>
  <si>
    <t xml:space="preserve">C I.E.3.10</t>
  </si>
  <si>
    <t xml:space="preserve">42 CFR 457.1230(a);
42 CFR 438.206(b)(6)</t>
  </si>
  <si>
    <t xml:space="preserve">L.241</t>
  </si>
  <si>
    <t xml:space="preserve">C I.E.3.05</t>
  </si>
  <si>
    <t xml:space="preserve">42 CFR 457.1233(a);
42 CFR 438.214©</t>
  </si>
  <si>
    <t xml:space="preserve">L.242</t>
  </si>
  <si>
    <t xml:space="preserve">C I.E.3.06</t>
  </si>
  <si>
    <t xml:space="preserve">42 CFR 457.1233(a);
42 CFR 438.214(e)</t>
  </si>
  <si>
    <t xml:space="preserve">L.243</t>
  </si>
  <si>
    <t xml:space="preserve">C I.E.3.07</t>
  </si>
  <si>
    <t xml:space="preserve">42 CFR 457.1208; 
42 CFR 438.12(b)(1)</t>
  </si>
  <si>
    <t xml:space="preserve">L.244</t>
  </si>
  <si>
    <t xml:space="preserve">C I.E.3.08</t>
  </si>
  <si>
    <t xml:space="preserve">42 CFR 457.1208;
42 CFR 438.12(b)(2)</t>
  </si>
  <si>
    <t xml:space="preserve">L.245</t>
  </si>
  <si>
    <t xml:space="preserve">C I.E.3.09</t>
  </si>
  <si>
    <t xml:space="preserve">42 CFR 457.1208;
42 CFR 438.12(b)(3)</t>
  </si>
  <si>
    <t xml:space="preserve">L.246</t>
  </si>
  <si>
    <t xml:space="preserve">C I.E.4.01 </t>
  </si>
  <si>
    <t xml:space="preserve">Section 1932(b)(3)(A) of the Act; 
42 CFR 457.1222; 
42 CFR 438.102(a)(1)(ii-iv)</t>
  </si>
  <si>
    <t xml:space="preserve">L.247</t>
  </si>
  <si>
    <t xml:space="preserve">C I.E.4.02</t>
  </si>
  <si>
    <t xml:space="preserve">Section 1932(b)(3)(A) of the Act; 
42 CFR 457.1222; 
42 CFR 438.102(a)(1)(ii)</t>
  </si>
  <si>
    <t xml:space="preserve">L.248</t>
  </si>
  <si>
    <t xml:space="preserve">C I.E.4.03</t>
  </si>
  <si>
    <t xml:space="preserve">Section 1932(b)(3)(A) of the Act; 
42 CFR 457.1222; 
42 CFR 438.102(a)(1)(iii)</t>
  </si>
  <si>
    <t xml:space="preserve">L.249</t>
  </si>
  <si>
    <t xml:space="preserve">C I.E.4.04</t>
  </si>
  <si>
    <t xml:space="preserve">Section 1932(b)(3)(A) of the Act; 
42 CFR 457.1222; 
42 CFR 438.102(a)(1)(iv)</t>
  </si>
  <si>
    <t xml:space="preserve">L.250</t>
  </si>
  <si>
    <t xml:space="preserve">C I.E.5.01 </t>
  </si>
  <si>
    <t xml:space="preserve">42 CFR 457.1230(a);
42 CFR 438.206(c)(1)(i)</t>
  </si>
  <si>
    <t xml:space="preserve">L.251</t>
  </si>
  <si>
    <t xml:space="preserve">C I.E.5.02</t>
  </si>
  <si>
    <t xml:space="preserve">42 CFR 457.1230(a);
42 CFR 438.206(c)(1)(ii)</t>
  </si>
  <si>
    <t xml:space="preserve">The contract requires that the MCP’s network providers offer hours of operation that are no less than the hours offered to commercial enrollees or are comparable to Medicaid FFS, if the provider serves only CHIP enrollees.</t>
  </si>
  <si>
    <t xml:space="preserve">L.252</t>
  </si>
  <si>
    <t xml:space="preserve">C I.E.5.03</t>
  </si>
  <si>
    <t xml:space="preserve">42 CFR 457.1230(a);
42 CFR 438.206(c)(1)(iii)</t>
  </si>
  <si>
    <t xml:space="preserve">L.253</t>
  </si>
  <si>
    <t xml:space="preserve">C I.E.5.04</t>
  </si>
  <si>
    <t xml:space="preserve">42 CFR 457.1230(a);
42 CFR 438.206(c)(1)(iv)</t>
  </si>
  <si>
    <t xml:space="preserve">The contract requires that the MCP establish mechanisms to ensure that its network providers comply with the timely access requirements. </t>
  </si>
  <si>
    <t xml:space="preserve">L.254</t>
  </si>
  <si>
    <t xml:space="preserve">C I.E.5.05</t>
  </si>
  <si>
    <t xml:space="preserve">42 CFR 457.1230(a);
42 CFR 438.206(c)(1)(v)</t>
  </si>
  <si>
    <t xml:space="preserve">L.255</t>
  </si>
  <si>
    <t xml:space="preserve">C I.E.5.06</t>
  </si>
  <si>
    <t xml:space="preserve">42 CFR 457.1230(a);
42 CFR 438.206(c)(1)(vi)</t>
  </si>
  <si>
    <t xml:space="preserve">L.256</t>
  </si>
  <si>
    <t xml:space="preserve">C I.E.6.02</t>
  </si>
  <si>
    <t xml:space="preserve">42 CFR 457.1260(g); 
42 CFR 438.414; 
42 CFR 438.10(g)(2)(xi)(A) - (B)</t>
  </si>
  <si>
    <t xml:space="preserve">L.257</t>
  </si>
  <si>
    <t xml:space="preserve">C I.E.6.03</t>
  </si>
  <si>
    <t xml:space="preserve">42 CFR 457.1260(g); 
42 CFR 438.414; 
42 CFR 438.10(g)(2)(xi)©</t>
  </si>
  <si>
    <t xml:space="preserve">L.258</t>
  </si>
  <si>
    <t xml:space="preserve">C I.E.6.04</t>
  </si>
  <si>
    <t xml:space="preserve">42 CFR 457.1260(g); 
42 CFR 438.414; 
42 CFR 438.10(g)(2)(xi)(D)</t>
  </si>
  <si>
    <t xml:space="preserve">The contract requires the MCP to inform providers and subcontractors, at the time they enter into a contract, about the enrollee's right to request a state review after the MCP has made a determination on an enrollee's appeal which is adverse to the enrollee. </t>
  </si>
  <si>
    <t xml:space="preserve">L.259</t>
  </si>
  <si>
    <t xml:space="preserve">C I.E.6.05</t>
  </si>
  <si>
    <t xml:space="preserve">42 CFR 457.1260(g); 
42 CFR 438.414; 
42 CFR 438.10(g)(2)(xi)€</t>
  </si>
  <si>
    <t xml:space="preserve">The contract requires that the MCP must inform providers and subcontractors, at the time they enter into a contract, about the enrollee’s right to request continuation of benefits that the MCP seeks to reduce or terminate during an appeal or state review filing, if filed within the allowable timeframes, although the enrollee may be liable for the cost of any continued benefits while the appeal or state review is pending if the final decision is adverse to the enrollee.</t>
  </si>
  <si>
    <t xml:space="preserve">L.260</t>
  </si>
  <si>
    <t xml:space="preserve">M I.F.1.03</t>
  </si>
  <si>
    <t xml:space="preserve">Section 1932(b)(2)(D) of the Act; 
State Medicaid Director Letter (SMDL) 06-010 </t>
  </si>
  <si>
    <t xml:space="preserve">The contract requires the MCP to pay non-contracted providers for emergency services no more than the amount that would have been paid if the service had been provided under the state’s Fee For Service (FFS) Medicaid program.</t>
  </si>
  <si>
    <t xml:space="preserve">L.261</t>
  </si>
  <si>
    <t xml:space="preserve">M I.F.1.04</t>
  </si>
  <si>
    <t xml:space="preserve">Section 1932(b)(2) of the Act; 
42 CFR 438.114(c)(1)(i)</t>
  </si>
  <si>
    <t xml:space="preserve">The contract requires the MCP to cover and pay for emergency services regardless of whether the provider that furnishes the services has a contract with the MCP.
</t>
  </si>
  <si>
    <t xml:space="preserve">L.262</t>
  </si>
  <si>
    <t xml:space="preserve">M I.F.1.05</t>
  </si>
  <si>
    <t xml:space="preserve">Section 1932(b)(2) of the Act; 
42 CFR 438.114(c)(1)(ii)(A)</t>
  </si>
  <si>
    <t xml:space="preserve">The contract prohibits the MCP from denying payment for treatment obtained when an enrollee had an emergency medical condition, including cases in which the absence of immediate medical attention would not result in placing the health of the individual (or, for a pregnant woman, the health of the woman or her unborn child) in serious jeopardy, serious impairment to bodily functions, or serious dysfunction of any bodily organ or part.</t>
  </si>
  <si>
    <t xml:space="preserve">L.263</t>
  </si>
  <si>
    <t xml:space="preserve">M I.F.1.06</t>
  </si>
  <si>
    <t xml:space="preserve">42 CFR 438.114(c)(1)(ii)(B)</t>
  </si>
  <si>
    <t xml:space="preserve">The contract prohibits the MCP from denying payment for treatment obtained when a representative of the MCP instructs the enrollee to seek emergency services.</t>
  </si>
  <si>
    <t xml:space="preserve">L.264</t>
  </si>
  <si>
    <t xml:space="preserve">M I.F.1.07</t>
  </si>
  <si>
    <t xml:space="preserve">42 CFR 438.114(d)(1)(i)</t>
  </si>
  <si>
    <t xml:space="preserve">The contract prohibits the MCP from limiting what constitutes an emergency medical condition on the basis of lists of diagnoses or symptoms.
</t>
  </si>
  <si>
    <t xml:space="preserve">40, 42</t>
  </si>
  <si>
    <t xml:space="preserve">L.265</t>
  </si>
  <si>
    <t xml:space="preserve">M I.F.1.08</t>
  </si>
  <si>
    <t xml:space="preserve">42 CFR 438.114(d)(1)(ii) </t>
  </si>
  <si>
    <t xml:space="preserve">The contract prohibits the MCP from refusing to cover emergency services based on the emergency room provider, hospital, or fiscal agent not notifying the enrollee's Primary Care Provider (PCP), MCP, or applicable state entity of the enrollee's screening and treatment within 10 calendar days of presentation for emergency services.
</t>
  </si>
  <si>
    <t xml:space="preserve">L.266</t>
  </si>
  <si>
    <t xml:space="preserve">M I.F.1.09</t>
  </si>
  <si>
    <t xml:space="preserve">42 CFR 438.114(d)(2)</t>
  </si>
  <si>
    <t xml:space="preserve">The contract provides that the MCP may not hold an enrollee who has an emergency medical condition liable for payment of subsequent screening and treatment needed to diagnose or stabilize the specific patient. </t>
  </si>
  <si>
    <t xml:space="preserve">L.267</t>
  </si>
  <si>
    <t xml:space="preserve">M I.F.1.10</t>
  </si>
  <si>
    <t xml:space="preserve">42 CFR 438.114(d)(3)</t>
  </si>
  <si>
    <t xml:space="preserve">The contract provides that the MCP is responsible for coverage and payment of services until the attending emergency physician, or the provider actually treating the enrollee, determines that the enrollee is sufficiently stabilized for transfer or discharge.
</t>
  </si>
  <si>
    <t xml:space="preserve">L.268</t>
  </si>
  <si>
    <t xml:space="preserve">M I.F.1.11</t>
  </si>
  <si>
    <t xml:space="preserve">The contract provides that the determination of the attending emergency physician, or the provider actually treating the enrollee, of when the enrollee is sufficiently stabilized for transfer or discharge is binding on the MCP and state for coverage and payment of emergency and post stabilization services.
</t>
  </si>
  <si>
    <t xml:space="preserve">L.269</t>
  </si>
  <si>
    <t xml:space="preserve">M I.F.1.12</t>
  </si>
  <si>
    <t xml:space="preserve">42 CFR 438.114(e); 
42 CFR 422.113(c)(2)(i)</t>
  </si>
  <si>
    <t xml:space="preserve">The contract requires the MCP to cover post-stabilization services obtained within or outside the MCP network that are pre-approved by a MCP plan provider or representative.</t>
  </si>
  <si>
    <t xml:space="preserve">L.270</t>
  </si>
  <si>
    <t xml:space="preserve">M I.F.1.13</t>
  </si>
  <si>
    <t xml:space="preserve">42 CFR 438.114(e); 
42 CFR 422.113(c)(2)(ii)</t>
  </si>
  <si>
    <t xml:space="preserve">The contract requires the MCP to cover post-stabilization services obtained within or outside the MCP network that are not pre-approved by a MCP provider or representative, but administered to maintain the enrollee's stabilized condition within 1 hour of a request to the MCP for pre-approval of further post-stabilization care services.</t>
  </si>
  <si>
    <t xml:space="preserve">L.271</t>
  </si>
  <si>
    <t xml:space="preserve">M I.F.1.14</t>
  </si>
  <si>
    <t xml:space="preserve">42 CFR 438.114(e); 42 CFR 422.113(c)(2)(iii)(A)</t>
  </si>
  <si>
    <t xml:space="preserve">The contract requires the MCP to cover post-stabilization care services administered to maintain, improve, or resolve the enrollee’s stabilized condition without preauthorization, and regardless of whether the enrollee obtains the services within the MCP network when the MCP did not respond to a request for pre-approval within 1 hour.</t>
  </si>
  <si>
    <t xml:space="preserve">L.272</t>
  </si>
  <si>
    <t xml:space="preserve">M I.F.1.15</t>
  </si>
  <si>
    <t xml:space="preserve">42 CFR 438.114(e); 
42 CFR 422.113(c)(2)(iii)(B)</t>
  </si>
  <si>
    <t xml:space="preserve">The contract requires the MCP to cover post-stabilization care services administered to maintain, improve, or resolve the enrollee’s stabilized condition without preauthorization, and regardless of whether the enrollee obtains the services within the MCP network when the MCP could not be contacted.</t>
  </si>
  <si>
    <t xml:space="preserve">L.273</t>
  </si>
  <si>
    <t xml:space="preserve">M I.F.1.16</t>
  </si>
  <si>
    <t xml:space="preserve">42 CFR 438.114(e); 
42 CFR 422.113(c)(2)(iii)(C)</t>
  </si>
  <si>
    <t xml:space="preserve">The contract requires the MCP to cover post-stabilization care services administered to maintain, improve, or resolve the enrollee’s stabilized condition without preauthorization, and regardless of whether the enrollee obtains the services within the MCP network when the MCP representative and the treating physician could not reach agreement concerning the enrollee’s care and a MCP physician was not available for consultation.</t>
  </si>
  <si>
    <t xml:space="preserve">L.274</t>
  </si>
  <si>
    <t xml:space="preserve">M I.F.1.18</t>
  </si>
  <si>
    <t xml:space="preserve">42 CFR 438.114(e); 
42 CFR 422.113(c)(3)(i)</t>
  </si>
  <si>
    <t xml:space="preserve">The contract provides that the MCP’s financial responsibility for post-stabilization care services it has not pre-approved ends when a MCP physician with privileges at the treating hospital assumes responsibility for the enrollee’s care.
</t>
  </si>
  <si>
    <t xml:space="preserve">L.275</t>
  </si>
  <si>
    <t xml:space="preserve">M I.F.1.19</t>
  </si>
  <si>
    <t xml:space="preserve">42 CFR 438.114(e); 
42 CFR 422.113(c)(3)(ii)</t>
  </si>
  <si>
    <t xml:space="preserve">The contract provides that the MCP’s financial responsibility for post-stabilization care services it has not pre-approved ends when a MCP physician assumes responsibility for the enrollee’s care through transfer.
</t>
  </si>
  <si>
    <t xml:space="preserve">L.276</t>
  </si>
  <si>
    <t xml:space="preserve">M I.F.1.20</t>
  </si>
  <si>
    <t xml:space="preserve">42 CFR 438.114(e); 
42 CFR 422.113(c)(3)(iii)</t>
  </si>
  <si>
    <t xml:space="preserve">The contract provides that the MCP’s financial responsibility for post-stabilization care services it has not pre-approved ends when a MCP representative and the treating physician reach an agreement concerning the enrollee’s care.
</t>
  </si>
  <si>
    <t xml:space="preserve">L.277</t>
  </si>
  <si>
    <t xml:space="preserve">M I.F.1.21</t>
  </si>
  <si>
    <t xml:space="preserve">42 CFR 438.114(e); 
42 CFR 422.113(c)(3)(iv)</t>
  </si>
  <si>
    <t xml:space="preserve">The contract provides that the MCP’s financial responsibility for post-stabilization care services it has not pre-approved ends when the enrollee is discharged.
</t>
  </si>
  <si>
    <t xml:space="preserve">L.278</t>
  </si>
  <si>
    <t xml:space="preserve">High Level Provision: M I.F.14.01-I.F.14.03</t>
  </si>
  <si>
    <t xml:space="preserve">42 CFR 438.3(j)(1) and (2); 42 CFR 422.128(a) and (b); 42 CFR 489.102(a)</t>
  </si>
  <si>
    <t xml:space="preserve">The contract specifies requirements for advance directives.  </t>
  </si>
  <si>
    <t xml:space="preserve">M I.F.4.01</t>
  </si>
  <si>
    <t xml:space="preserve">42 CFR 438.206(b)(2)</t>
  </si>
  <si>
    <t xml:space="preserve">If a female enrollee’s designated primary care physician is not a women’s health specialist, the contract requires the MCP to provide the enrollee with direct access to a women’s health specialist within the provider network for covered routine and preventive women’s health care services. </t>
  </si>
  <si>
    <t xml:space="preserve">L.279</t>
  </si>
  <si>
    <t xml:space="preserve">M I.F.4.02</t>
  </si>
  <si>
    <t xml:space="preserve">42 CFR 438.206(b)(3)</t>
  </si>
  <si>
    <t xml:space="preserve">The contract requires the MCP to provide for a second opinion from a network provider, or arrange for the enrollee to obtain a second opinion outside the network, at no cost to the enrollee. </t>
  </si>
  <si>
    <t xml:space="preserve">L.280</t>
  </si>
  <si>
    <t xml:space="preserve">M I.F.4.03</t>
  </si>
  <si>
    <t xml:space="preserve">42 CFR 438.206(b)(4)</t>
  </si>
  <si>
    <t xml:space="preserve">The contract requires that if the MCP's provider network is unable to provide necessary medical services covered under the contract to a particular enrollee, the MCP must adequately and timely cover the services out of network, for as long as the MCP's provider network is unable to provide them.</t>
  </si>
  <si>
    <t xml:space="preserve">L.281</t>
  </si>
  <si>
    <t xml:space="preserve">M I.F.4.04</t>
  </si>
  <si>
    <t xml:space="preserve">42 CFR 438.206(b)(5)</t>
  </si>
  <si>
    <t xml:space="preserve">The contract requires the MCP to coordinate payment with out-of-network providers and ensure the cost to the enrollee is no greater than it would be if the services were furnished within the network.</t>
  </si>
  <si>
    <t xml:space="preserve">L.282</t>
  </si>
  <si>
    <t xml:space="preserve">M I.F.6.02</t>
  </si>
  <si>
    <t xml:space="preserve">42 CFR 438.210(a)(2)</t>
  </si>
  <si>
    <t xml:space="preserve">The contract requires that each service the MCP is required to provide to adults be furnished in an amount, duration and scope that is no less than the amount, duration and scope for the same services provided under Fee For Service (FFS) Medicaid.</t>
  </si>
  <si>
    <t xml:space="preserve">L.283</t>
  </si>
  <si>
    <t xml:space="preserve">M I.F.6.03</t>
  </si>
  <si>
    <t xml:space="preserve">The contract requires that the MCP provide services for enrollees under the age of 21 to the same extent that services are furnished to individuals under the age of 21 under FFS Medicaid. </t>
  </si>
  <si>
    <t xml:space="preserve">L.284</t>
  </si>
  <si>
    <t xml:space="preserve">M I.F.6.04</t>
  </si>
  <si>
    <t xml:space="preserve">42 CFR 438.210(a)(3)(i)</t>
  </si>
  <si>
    <t xml:space="preserve">The contract requires the MCP to ensure that services are sufficient in amount, duration, or scope to reasonably achieve the purpose for which the services are furnished. </t>
  </si>
  <si>
    <t xml:space="preserve">L.285</t>
  </si>
  <si>
    <t xml:space="preserve">M I.F.6.05</t>
  </si>
  <si>
    <t xml:space="preserve">42 CFR 438.210(a)(3)(ii)</t>
  </si>
  <si>
    <t xml:space="preserve">The contract prohibits the MCP from arbitrarily denying or reducing the amount, duration, or scope of a required service solely because of the diagnosis, type of illness, or condition of the beneficiary.</t>
  </si>
  <si>
    <t xml:space="preserve">L.286</t>
  </si>
  <si>
    <t xml:space="preserve">I.F.6.09</t>
  </si>
  <si>
    <t xml:space="preserve">42 CFR  438.210(a)(4)(ii)(C)</t>
  </si>
  <si>
    <t xml:space="preserve">The contract allows the MCP to place appropriate limits on a service for utilization control, provided family planning services are provided in a manner that protects and enables the enrollee’s freedom to choose the method of family planning to be used.</t>
  </si>
  <si>
    <t xml:space="preserve">L.287</t>
  </si>
  <si>
    <t xml:space="preserve">M I.F.6.10</t>
  </si>
  <si>
    <t xml:space="preserve">42 CFR 438.210(a)(5)(i)</t>
  </si>
  <si>
    <t xml:space="preserve">The contract must specify what constitutes "medically necessary services" in a manner that is  no more restrictive than the state Medicaid program, including Quantitative and Non-Quantitative Treatment Limits (QTL) (NQTL), as indicated in state statutes and regulations, the Medicaid State Plan, and other state policies and procedures.</t>
  </si>
  <si>
    <t xml:space="preserve">49,50,51</t>
  </si>
  <si>
    <t xml:space="preserve">L.288</t>
  </si>
  <si>
    <t xml:space="preserve">M I.F.6.11</t>
  </si>
  <si>
    <t xml:space="preserve">42 CFR 438.210(a)(5)(ii)(A)</t>
  </si>
  <si>
    <t xml:space="preserve">The contract must specify what constitutes “medically necessary services” in a manner that addresses the extent to which the MCP is responsible for covering services that address the prevention, diagnosis, and treatment of an enrollee's disease, condition, and/or disorder that results in health impairments and/or disability.</t>
  </si>
  <si>
    <t xml:space="preserve">L.289</t>
  </si>
  <si>
    <t xml:space="preserve">M I.F.6.12</t>
  </si>
  <si>
    <t xml:space="preserve">42 CFR  438.210(a)(5)(ii)(B)</t>
  </si>
  <si>
    <t xml:space="preserve">The contract must specify what constitutes “medically necessary services” in a manner that addresses the extent to which the MCP is responsible for covering services related to the ability for an enrollee to achieve age-appropriate growth and development. </t>
  </si>
  <si>
    <t xml:space="preserve">L.290</t>
  </si>
  <si>
    <t xml:space="preserve">M I.F.6.13</t>
  </si>
  <si>
    <t xml:space="preserve">42 CFR  438.210(a)(5)(ii)(C)</t>
  </si>
  <si>
    <t xml:space="preserve">The contract must specify what constitutes “medically necessary services” in a manner that addresses the extent to which the MCP is responsible for covering services related to the ability for an enrollee to attain, maintain, or regain functional capacity. </t>
  </si>
  <si>
    <t xml:space="preserve">L.291</t>
  </si>
  <si>
    <t xml:space="preserve">M I.F.6.14</t>
  </si>
  <si>
    <t xml:space="preserve">42 CFR 438.210(a)(5)(ii)(D)</t>
  </si>
  <si>
    <t xml:space="preserve">The contract must specify what constitutes “medically necessary services” in a manner that addresses the extent to which the MCP is responsible for covering services related to the opportunity for an enrollee receiving LTSS to have access to the benefits of community living, to achieve person-centered goals, and live and work in the setting of their choice. </t>
  </si>
  <si>
    <t xml:space="preserve">L.292</t>
  </si>
  <si>
    <t xml:space="preserve">M I.F.6.15</t>
  </si>
  <si>
    <t xml:space="preserve">42 CFR 438.3(e)(1)(ii)</t>
  </si>
  <si>
    <t xml:space="preserve">The contract specifies that the MCP may cover, in addition to services covered under the state plan, any services necessary for compliance with the requirements for parity in mental health and substance use disorder benefits in 42 CFR part 438, subpart K, and the contract identifies the types and amount, duration and scope of services consistent with the analysis of parity compliance conducted by either the state or the MCO.</t>
  </si>
  <si>
    <t xml:space="preserve">49, 50</t>
  </si>
  <si>
    <t xml:space="preserve">L.293</t>
  </si>
  <si>
    <t xml:space="preserve">M I.F.7.01</t>
  </si>
  <si>
    <t xml:space="preserve">42 CFR 438.3(g); 
42 CFR 434.6(a)(12)(i); 
42 CFR 447.26(b)</t>
  </si>
  <si>
    <t xml:space="preserve">The contract prohibits the MCP from making payment to a provider for provider-preventable conditions that meet the following criteria:
• Is identified in the state plan.
• Has been found by the state, based upon a review of medical literature by qualified professionals, to be reasonably preventable through the application of procedures supported by evidence-based guidelines.
• Has a negative consequence for the beneficiary.
• Is auditable.
• Includes, at a minimum, wrong surgical or other invasive procedure performed on a patient; surgical or other invasive procedure performed on the wrong body part; surgical or other invasive procedure performed on the wrong patient. 
</t>
  </si>
  <si>
    <t xml:space="preserve">L.294</t>
  </si>
  <si>
    <t xml:space="preserve">42 CFR 434.6(a)(12); 447.26(d)</t>
  </si>
  <si>
    <t xml:space="preserve">The contract specifies that: 1) no payment will be made by the contractor to a provider for provider-preventable conditions, as identified in the State plan, 2) the contractor will require that all providers agree to comply with the reporting requirements in § 447.26(d) of this subchapter as a condition of payment from the contractor, and 3) the contractor will comply with such reporting requirements to the extent the contractor directly furnishes services.</t>
  </si>
  <si>
    <t xml:space="preserve">Medicaid I.F.10 Nonpayment</t>
  </si>
  <si>
    <t xml:space="preserve">L.295</t>
  </si>
  <si>
    <t xml:space="preserve">M I.F.9.01</t>
  </si>
  <si>
    <t xml:space="preserve">Section 1903(i)(1) of the Act</t>
  </si>
  <si>
    <t xml:space="preserve">The contract prohibits the MCP from paying for organ transplants unless the state plan provides, and the MCP follows, written standards that provide for similarly situated individuals to be treated alike and for any restriction on facilities or practitioners to be consistent with the accessibility of high quality care to enrollees.</t>
  </si>
  <si>
    <t xml:space="preserve">L.296</t>
  </si>
  <si>
    <t xml:space="preserve">M I.F.9.02-I.F.9.06</t>
  </si>
  <si>
    <t xml:space="preserve">Section 1903(i)(2)(A-C) of the Act; Section 1903(i)(16)-(17) of the Act</t>
  </si>
  <si>
    <r>
      <rPr>
        <sz val="14"/>
        <rFont val="Georgia"/>
        <family val="1"/>
        <charset val="1"/>
      </rPr>
      <t xml:space="preserve">The contract prohibits the MCP from paying for an item or service (other than an emergency item or service, not including items or services furnished in an emergency room of a hospital)</t>
    </r>
    <r>
      <rPr>
        <b val="true"/>
        <sz val="14"/>
        <rFont val="Georgia"/>
        <family val="1"/>
        <charset val="1"/>
      </rPr>
      <t xml:space="preserve">:</t>
    </r>
    <r>
      <rPr>
        <sz val="14"/>
        <rFont val="Georgia"/>
        <family val="1"/>
        <charset val="1"/>
      </rPr>
      <t xml:space="preserve"> 
 • furnished under the plan by any individual or entity during any period when the individual or entity is excluded from participation under title V, XVIII, or XX or under this title pursuant to sections 1128, 1128A, 1156, or 1842(j)(2) of the Act.
 • furnished at the medical direction or on the prescription of a physician, during the period when such physician is excluded from participation under title V, XVIII, or XX or under this title pursuant to sections 1128, 1128A, 1156, or 1842(j)(2) of the Act and when the person furnishing such item or service knew, or had reason to know, of the exclusion (after a reasonable time period after reasonable notice has been furnished to the person).
 • furnished by an individual or entity to whom the state has failed to suspend payments during any period when there is a pending investigation of a credible allegation of fraud against the individual or entity, unless the state determines there is good cause not to suspend such payments.
 • with respect to any amount expended for which funds may not be used under the Assisted Suicide Funding Restriction Act (ASFRA) of 1997.
 • with respect to any amount expended for roads, bridges, stadiums, or any other item or service not covered under the State Plan.</t>
    </r>
  </si>
  <si>
    <t xml:space="preserve">L.297</t>
  </si>
  <si>
    <t xml:space="preserve">M I.F.11.01</t>
  </si>
  <si>
    <t xml:space="preserve">42 CFR 438.3(s)(1); 
Section 1927(b)(1)(A) of the Act</t>
  </si>
  <si>
    <t xml:space="preserve">If outpatient drugs are included in the contract, the contract requires the MCP to provide coverage of outpatient drugs as defined in section 1927(k)(2) of the Act, in alignment with standards for such coverage imposed by section 1927 of the Act. 
</t>
  </si>
  <si>
    <t xml:space="preserve">L.298</t>
  </si>
  <si>
    <t xml:space="preserve">M I.F.11.02-I.F.11.04</t>
  </si>
  <si>
    <t xml:space="preserve">Section 1927(b)(1)(A) of the Act; 
42 CFR 438.3(s)(2)(3)</t>
  </si>
  <si>
    <t xml:space="preserve">If outpatient drugs are included in the contract, the contract requires the MCP to:
 •  report drug utilization data that is necessary for the state to bill manufacturers for rebates no later than 45 calendar days after the end of each quarterly rebate period.
 • report drug utilization information that includes, at a minimum, information on the total number of units of each dosage form, strength, and package size by National Drug Code (NDC) of each covered outpatient drug dispensed or covered by the MCP. 
 • establish procedures to exclude utilization data for covered outpatient drugs that are subject to discounts under the 340B drug pricing program from drug utilization data reports when states do not require submission of managed care drug claims data from covered entities directly.</t>
  </si>
  <si>
    <t xml:space="preserve">L.299</t>
  </si>
  <si>
    <t xml:space="preserve">M I.F.11.05-I.F.11.06</t>
  </si>
  <si>
    <t xml:space="preserve">Section 1927(b)(1)(A) of the Act;  42 CFR 438.3(s)(4)(5)</t>
  </si>
  <si>
    <t xml:space="preserve">If outpatient drugs are included in the contract, the contract requires the MCP to:
 • operate a drug utilization review program that includes prospective drug review, retrospective drug use review, and an educational program as required at 42 CFR part 456, subpart K.
 • provide a detailed description of its drug utilization review program activities to the state on an annual basis.</t>
  </si>
  <si>
    <t xml:space="preserve">L.300</t>
  </si>
  <si>
    <t xml:space="preserve">M I.F.11.07</t>
  </si>
  <si>
    <t xml:space="preserve">Section 1927(d)(5) of the Act; 
42 CFR 438.3(s)(6)</t>
  </si>
  <si>
    <t xml:space="preserve">If outpatient drugs are included in the contract, the contract requires the MCP to conduct a prior authorization program that complies with the requirements of section 1927(d)(5) of the Act.</t>
  </si>
  <si>
    <t xml:space="preserve">L.301</t>
  </si>
  <si>
    <t xml:space="preserve">M I.F.11.08</t>
  </si>
  <si>
    <t xml:space="preserve">If covered outpatient drugs are included in the contract, the contract requires the MCP to implement prospective safety edits on subsequent fills of opioid prescriptions, as specified by the state, which may include edits to address days’ supply, early refills, duplicate fills and quantity limitations for clinical appropriateness.  </t>
  </si>
  <si>
    <t xml:space="preserve">65,66</t>
  </si>
  <si>
    <t xml:space="preserve">L.302</t>
  </si>
  <si>
    <t xml:space="preserve">M I.F.11.09</t>
  </si>
  <si>
    <t xml:space="preserve">If covered outpatient drugs are included in the contract, the contract requires the MCP to implement prospective safety edits on maximum daily morphine milligram equivalents (MME) on opioids prescriptions to limit the daily morphine milligram equivalent. </t>
  </si>
  <si>
    <t xml:space="preserve">L.303</t>
  </si>
  <si>
    <t xml:space="preserve">M I.F.11.10</t>
  </si>
  <si>
    <t xml:space="preserve">If covered outpatient drugs are included in the contract, the contract requires the implementation of retrospective reviews on opioid prescriptions exceeding the maximum daily morphine milligram equivalents (MME) above limitations on an ongoing basis.</t>
  </si>
  <si>
    <t xml:space="preserve">L.304</t>
  </si>
  <si>
    <t xml:space="preserve">M I.F.11.11</t>
  </si>
  <si>
    <t xml:space="preserve">If covered outpatient drugs are included in the contract, the contract requires the MCP to implement retrospective reviews on concurrent utilization of opioids and benzodiazepines as well as opioids and antipsychotics on an ongoing basis.</t>
  </si>
  <si>
    <t xml:space="preserve">L.305</t>
  </si>
  <si>
    <t xml:space="preserve">M I.F.11.12</t>
  </si>
  <si>
    <t xml:space="preserve">If covered outpatient drugs are included in the contract and children are enrolled in the contract, the contract requires review of antipsychotic agents for appropriateness for all children 18 and under including foster children based on approved indications and clinical guidelines.  </t>
  </si>
  <si>
    <t xml:space="preserve">65,66, 67</t>
  </si>
  <si>
    <t xml:space="preserve">L.306</t>
  </si>
  <si>
    <t xml:space="preserve">M I.F.11.13</t>
  </si>
  <si>
    <t xml:space="preserve">If outpatient drugs are included in the contract, the contract requires the DUR program to have an established process that identifies potential fraud or abuse of controlled substances by enrolled individuals, health care providers and pharmacies.  </t>
  </si>
  <si>
    <t xml:space="preserve">L.307</t>
  </si>
  <si>
    <t xml:space="preserve">M I.F.12.01</t>
  </si>
  <si>
    <t xml:space="preserve">42 CFR 438.905(b)</t>
  </si>
  <si>
    <t xml:space="preserve">The contract specifies that if the MCP does not include an aggregate lifetime or annual dollar limit on any medical/surgical benefits or includes an aggregate lifetime or annual dollar limit that applies to less than one-third of all medical/surgical benefits provided to enrollees through a contract with the state, it may not impose an aggregate lifetime or annual dollar limit, respectively, on mental health or substance use disorder benefits. </t>
  </si>
  <si>
    <t xml:space="preserve">57,58,59,60,61</t>
  </si>
  <si>
    <t xml:space="preserve">L.308</t>
  </si>
  <si>
    <t xml:space="preserve">M I.F.12.02</t>
  </si>
  <si>
    <t xml:space="preserve">42 CFR 438.905(c)</t>
  </si>
  <si>
    <t xml:space="preserve">The contract specifies that if the MCP includes an aggregate lifetime or annual dollar limit on  at least two-thirds of all medical/surgical benefits provided to enrollees through a contract with the state, it must either apply the aggregate lifetime or annual dollar limit both to the  medical/surgical benefits to which the limit would otherwise apply and to mental health or  substance use disorder benefits in a manner that does not distinguish between the medical/surgical benefits and mental health or substance use disorder benefits; or not include an aggregate lifetime or annual dollar limit on mental health or substance use disorder benefits that is more restrictive than the aggregate lifetime or annual dollar limit, respectively, on medical/surgical benefits. </t>
  </si>
  <si>
    <t xml:space="preserve">L.309</t>
  </si>
  <si>
    <t xml:space="preserve">M I.F.12.03</t>
  </si>
  <si>
    <t xml:space="preserve">42 CFR 438.905(e)</t>
  </si>
  <si>
    <t xml:space="preserve">The contract specifies that if the MCP includes an aggregate lifetime limit or annual dollar amount that applies to one-third or more but less than two-thirds of all medical/surgical  benefits provided to enrollees through a contract with the state, it must either impose no aggregate lifetime or annual dollar limit on mental health or substance use disorder benefits; or impose an aggregate lifetime or annual dollar limit on mental health or substance use disorder benefits that is no more restrictive than an average limit calculated for medical/surgical benefits in accordance with 42 CFR 438.905(e)(ii). </t>
  </si>
  <si>
    <t xml:space="preserve">L.310</t>
  </si>
  <si>
    <t xml:space="preserve">M I.F.12.04</t>
  </si>
  <si>
    <t xml:space="preserve">42 CFR 438.910(b)(1)</t>
  </si>
  <si>
    <t xml:space="preserve">The contract specifies that the MCP must not apply any financial requirement or treatment limitation to mental health or substance use disorder benefits in any classification that is more restrictive than the predominant financial requirement or treatment limitation of that type applied to substantially all medical/surgical benefits in the same classification furnished to enrollees (whether or not the benefits are furnished by the same MCP). </t>
  </si>
  <si>
    <t xml:space="preserve">53,56</t>
  </si>
  <si>
    <t xml:space="preserve">L.311</t>
  </si>
  <si>
    <t xml:space="preserve">M I.F.12.05</t>
  </si>
  <si>
    <t xml:space="preserve">42 CFR 438.910(b)(2)</t>
  </si>
  <si>
    <t xml:space="preserve">The contract specifies that if an MCO enrollee is provided mental health or substance use disorder benefits in any classification of benefits (inpatient, outpatient, emergency care, or prescription drugs), mental health or substance use disorder benefits must be provided to the MCO enrollee in every classification in which medical/surgical benefits are provided. </t>
  </si>
  <si>
    <t xml:space="preserve">L.312</t>
  </si>
  <si>
    <t xml:space="preserve">M I.F.12.06</t>
  </si>
  <si>
    <t xml:space="preserve">42 CFR 438.910(c)(3)</t>
  </si>
  <si>
    <t xml:space="preserve">The contract specifies that the MCP may not apply any cumulative financial requirements for mental health or substance use disorder benefits in a classification (inpatient, outpatient, emergency care, prescription drugs) that accumulates separately from any established for medical/surgical benefits in the same classification. </t>
  </si>
  <si>
    <t xml:space="preserve">L.313</t>
  </si>
  <si>
    <t xml:space="preserve">M I.F.12.07</t>
  </si>
  <si>
    <t xml:space="preserve">The contract specifies that the MCP may not impose non-quantitative treatment limits (NQTLs) for mental health or substance use disorder benefits in any classification unless, under the policies and procedures of the MCP as written and in operation, any processes, strategies, evidentiary standards, or other factors used in applying the NQTL to mental health or substance use disorder benefits in the classification are comparable to, and are applied no more stringently than, the processes, strategies, evidentiary standards, or other factors used in applying the limitation for medical/surgical benefits in the classification. </t>
  </si>
  <si>
    <t xml:space="preserve">49,50,54</t>
  </si>
  <si>
    <t xml:space="preserve">L.314</t>
  </si>
  <si>
    <t xml:space="preserve">M I.F.14.01</t>
  </si>
  <si>
    <t xml:space="preserve">42 CFR 438.3(j)(1) and (2); 
42 CFR 422.128(a); 
42 CFR 422.128(b); 
42 CFR 489.102(a)</t>
  </si>
  <si>
    <t xml:space="preserve">The contract requires that each MCP maintain written policies and procedures on advance directives for all adults receiving medical care by or through the MCP.</t>
  </si>
  <si>
    <t xml:space="preserve">L.315</t>
  </si>
  <si>
    <t xml:space="preserve">M I.F.14.02</t>
  </si>
  <si>
    <t xml:space="preserve">42 CFR 438.3(j)(1) and (2); 
42 CFR 422.128(b)(1)(ii)(F); 
42 CFR 489.102(a)(3)</t>
  </si>
  <si>
    <t xml:space="preserve">The contract prohibits the MCP from conditioning the provision of care or otherwise discriminating against an individual based on whether or not the individual has executed an advance directive. </t>
  </si>
  <si>
    <t xml:space="preserve">L.316</t>
  </si>
  <si>
    <t xml:space="preserve">M I.F.14.03</t>
  </si>
  <si>
    <t xml:space="preserve">42 CFR 438.3(j)(1) and (2); 
42 CFR 422.128(b)(1)(ii)(H); 
42 CFR 489.102(a)(5)</t>
  </si>
  <si>
    <t xml:space="preserve">The contract requires the MCP to educate staff concerning their policies and procedures on advance directives.</t>
  </si>
  <si>
    <t xml:space="preserve">L.317</t>
  </si>
  <si>
    <t xml:space="preserve">C I.F.1.03</t>
  </si>
  <si>
    <t xml:space="preserve">Section 1932(b)(2) of the Act; 
42 CFR 457.1228;
42 CFR 438.114(c)(1)(i)</t>
  </si>
  <si>
    <t xml:space="preserve">The contract requires the MCP to cover and pay for emergency services regardless of whether the provider that furnishes the services has a contract with the MCP.</t>
  </si>
  <si>
    <t xml:space="preserve">L.318</t>
  </si>
  <si>
    <t xml:space="preserve">C I.F.1.04</t>
  </si>
  <si>
    <t xml:space="preserve">Section 1932(b)(2) of the Act; 
42 CFR 457.1228;
42 CFR 438.114(c)(1)(ii)(A)</t>
  </si>
  <si>
    <t xml:space="preserve">L.319</t>
  </si>
  <si>
    <t xml:space="preserve">C I.F.1.05</t>
  </si>
  <si>
    <t xml:space="preserve">42 CFR 457.1228;
42 CFR 438.114(c)(1)(ii)(B)</t>
  </si>
  <si>
    <t xml:space="preserve">L.320</t>
  </si>
  <si>
    <t xml:space="preserve">C I.F.1.06</t>
  </si>
  <si>
    <t xml:space="preserve">42 CFR 457.1228;
42 CFR 438.114(c)(2)</t>
  </si>
  <si>
    <t xml:space="preserve">The contract requires the MCP to allow enrollees to obtain emergency services outside the primary care case management system regardless of whether the case manager referred the enrollee to the provider that furnished the services. </t>
  </si>
  <si>
    <t xml:space="preserve">L.321</t>
  </si>
  <si>
    <t xml:space="preserve">C I.F.1.07</t>
  </si>
  <si>
    <t xml:space="preserve">42 CFR 457.1228;
42 CFR 438.114(d)(1)(i)</t>
  </si>
  <si>
    <t xml:space="preserve">L.322</t>
  </si>
  <si>
    <t xml:space="preserve">C I.F.1.08</t>
  </si>
  <si>
    <t xml:space="preserve">42 CFR 457.1228;
42 CFR 438.114(d)(1)(ii) </t>
  </si>
  <si>
    <t xml:space="preserve">The contract prohibits the MCP from refusing to cover emergency services based on the emergency room provider, hospital, or fiscal agent not notifying the enrollee's PCP, MCP, or applicable state entity of the enrollee's screening and treatment within 10 calendar days of presentation for emergency services.
</t>
  </si>
  <si>
    <t xml:space="preserve">L.323</t>
  </si>
  <si>
    <t xml:space="preserve">C I.F.1.09</t>
  </si>
  <si>
    <t xml:space="preserve">42 CFR 457.1228;
42 CFR 438.114(d)(2)</t>
  </si>
  <si>
    <t xml:space="preserve">The contract provides that the MCP may not hold an enrollee who has an emergency medical condition liable for payment of subsequent screening and treatment needed to diagnose or stabilize the specific patient.</t>
  </si>
  <si>
    <t xml:space="preserve">L.324</t>
  </si>
  <si>
    <t xml:space="preserve">C I.F.1.10</t>
  </si>
  <si>
    <t xml:space="preserve">42 CFR 457.1228;
42 CFR 438.114(d)(3)</t>
  </si>
  <si>
    <t xml:space="preserve">L.325</t>
  </si>
  <si>
    <t xml:space="preserve">C I.F.1.11</t>
  </si>
  <si>
    <t xml:space="preserve">L.326</t>
  </si>
  <si>
    <t xml:space="preserve">C I.F.1.12</t>
  </si>
  <si>
    <t xml:space="preserve">42 CFR 457.1228;
42 CFR 438.114(e); 
42 CFR 422.113(c)(2)(i)</t>
  </si>
  <si>
    <t xml:space="preserve">The contract requires the MCP to cover post-stabilization services obtained within or outside the MCP network that are pre-approved by an MCP plan provider or representative.</t>
  </si>
  <si>
    <t xml:space="preserve">L.327</t>
  </si>
  <si>
    <t xml:space="preserve">C I.F.1.13</t>
  </si>
  <si>
    <t xml:space="preserve">42 CFR 457.1228;
42 CFR 438.114(e); 
42 CFR 422.113(c)(2)(ii)</t>
  </si>
  <si>
    <t xml:space="preserve">The contract requires the MCP to cover post-stabilization services obtained within or outside the MCP network that are not pre-approved by an MCP provider or representative, but administered to maintain the enrollee's stabilized condition within 1 hour of a request to the MCP for pre-approval of further post-stabilization care services.</t>
  </si>
  <si>
    <t xml:space="preserve">L.328</t>
  </si>
  <si>
    <t xml:space="preserve">C I.F.1.14</t>
  </si>
  <si>
    <t xml:space="preserve">42 CFR 457.1228;
42 CFR 438.114(e); 
42 CFR 422.113(c)(2)(iii)(A)</t>
  </si>
  <si>
    <t xml:space="preserve">L.329</t>
  </si>
  <si>
    <t xml:space="preserve">C I.F.1.15</t>
  </si>
  <si>
    <t xml:space="preserve">42 CFR 457.1228;
42 CFR 438.114(e); 
42 CFR 422.113(c)(2)(iii)(B)</t>
  </si>
  <si>
    <t xml:space="preserve">L.330</t>
  </si>
  <si>
    <t xml:space="preserve">C I.F.1.16</t>
  </si>
  <si>
    <t xml:space="preserve">42 CFR 457.1228;
42 CFR 438.114(e); 
42 CFR 422.113(c)(2)(iii)(C)</t>
  </si>
  <si>
    <t xml:space="preserve">The contract requires the MCP to cover post-stabilization care services administered to maintain, improve, or resolve the enrollee’s stabilized condition without preauthorization, and regardless of whether the enrollee obtains the services within the MCP network when the MCP representative and the treating physician could not reach agreement concerning the enrollee’s care and an MCP physician was not available for consultation.</t>
  </si>
  <si>
    <t xml:space="preserve">L.331</t>
  </si>
  <si>
    <t xml:space="preserve">C I.F.1.18</t>
  </si>
  <si>
    <t xml:space="preserve">42 CFR 457.1228;
42 CFR 438.114(e); 
42 CFR 422.113(c)(3)(i)</t>
  </si>
  <si>
    <t xml:space="preserve">The contract provides that the MCP’s financial responsibility for post-stabilization care services it has not pre-approved ends when an MCP physician with privileges at the treating hospital assumes responsibility for the enrollee’s care.
</t>
  </si>
  <si>
    <t xml:space="preserve">L.332</t>
  </si>
  <si>
    <t xml:space="preserve">C I.F.1.19</t>
  </si>
  <si>
    <t xml:space="preserve">42 CFR 457.1228;
42 CFR 438.114(e); 
42 CFR 422.113(c)(3)(ii)</t>
  </si>
  <si>
    <t xml:space="preserve">The contract provides that the MCP’s financial responsibility for post-stabilization care services it has not pre-approved ends when an MCP physician assumes responsibility for the enrollee’s care through transfer.
</t>
  </si>
  <si>
    <t xml:space="preserve">L.333</t>
  </si>
  <si>
    <t xml:space="preserve">C I.F.1.20</t>
  </si>
  <si>
    <t xml:space="preserve">42 CFR 457.1228;
42 CFR 438.114(e); 
42 CFR 422.113(c)(3)(iii)</t>
  </si>
  <si>
    <t xml:space="preserve">The contract provides that the MCP’s financial responsibility for post-stabilization care services it has not pre-approved ends when an MCP representative and the treating physician reach an agreement concerning the enrollee’s care.
</t>
  </si>
  <si>
    <t xml:space="preserve">L.334</t>
  </si>
  <si>
    <t xml:space="preserve">C I.F.1.21</t>
  </si>
  <si>
    <t xml:space="preserve">42 CFR 457.1228;
42 CFR 438.114(e); 
42 CFR 422.113(c)(3)(iv)</t>
  </si>
  <si>
    <t xml:space="preserve">L.335</t>
  </si>
  <si>
    <t xml:space="preserve">C I.F.2.01</t>
  </si>
  <si>
    <t xml:space="preserve">42 CFR 457.1230(a); 
42 CFR 438.206(b)(2)</t>
  </si>
  <si>
    <t xml:space="preserve">L.336</t>
  </si>
  <si>
    <t xml:space="preserve">C I.F.2.02</t>
  </si>
  <si>
    <t xml:space="preserve">42 CFR 457.1230(a); 
42 CFR 438.206(b)(3)</t>
  </si>
  <si>
    <t xml:space="preserve">L.337</t>
  </si>
  <si>
    <t xml:space="preserve">C I.F.2.03</t>
  </si>
  <si>
    <t xml:space="preserve">42 CFR 457.1230(a); 
42 CFR 438.206(b)(4)</t>
  </si>
  <si>
    <t xml:space="preserve">L.338</t>
  </si>
  <si>
    <t xml:space="preserve">C I.F.2.04</t>
  </si>
  <si>
    <t xml:space="preserve">42 CFR 457.1230(a); 
42 CFR 438.206(b)(5)</t>
  </si>
  <si>
    <t xml:space="preserve">L.339</t>
  </si>
  <si>
    <t xml:space="preserve">C I.F.2.05</t>
  </si>
  <si>
    <t xml:space="preserve">42 CFR 457.1201(l);
42 CFR 457.496(d)(5)</t>
  </si>
  <si>
    <t xml:space="preserve">L.340</t>
  </si>
  <si>
    <t xml:space="preserve">C I.F.4.02</t>
  </si>
  <si>
    <t xml:space="preserve">42 CFR 457.1230(d);
42 CFR 438.210(a)(2)</t>
  </si>
  <si>
    <t xml:space="preserve">The contract requires that each service the MCP is required to provide to adults be furnished in an amount, duration and scope that is no less than the amount, duration and scope for the same services provided under FFS Medicaid.</t>
  </si>
  <si>
    <t xml:space="preserve">L.341</t>
  </si>
  <si>
    <t xml:space="preserve">C I.F.4.03</t>
  </si>
  <si>
    <t xml:space="preserve">The contract requires that the MCP provide services for enrollees under the age of 21 to the same extent that services are furnished to individuals under the age of 21 under FFS CHIP (if applicable).</t>
  </si>
  <si>
    <t xml:space="preserve">L.342</t>
  </si>
  <si>
    <t xml:space="preserve">C I.F.4.04</t>
  </si>
  <si>
    <t xml:space="preserve">42 CFR 457.1230(d);
42 CFR 438.210(a)(3)(i)</t>
  </si>
  <si>
    <t xml:space="preserve">L.343</t>
  </si>
  <si>
    <t xml:space="preserve">C I.F.4.05</t>
  </si>
  <si>
    <t xml:space="preserve">42 CFR 457.1230(d);
42 CFR 438.210(a)(3)(ii)</t>
  </si>
  <si>
    <t xml:space="preserve">L.344</t>
  </si>
  <si>
    <t xml:space="preserve">C I.F.4.09</t>
  </si>
  <si>
    <t xml:space="preserve">42 CFR 457.1230(d);
42 CFR 438.210(a)(4)(ii)(C)</t>
  </si>
  <si>
    <t xml:space="preserve">L.345</t>
  </si>
  <si>
    <t xml:space="preserve">C I.F.4.10</t>
  </si>
  <si>
    <t xml:space="preserve">42 CFR 457.1201(e);
42 CFR 438.3(e)(1)(ii)</t>
  </si>
  <si>
    <t xml:space="preserve">68, 69</t>
  </si>
  <si>
    <t xml:space="preserve">L.346</t>
  </si>
  <si>
    <t xml:space="preserve">C I.F.5.02</t>
  </si>
  <si>
    <t xml:space="preserve">42 CFR 457.1201(l);
42 CFR 457.496(c)(1)</t>
  </si>
  <si>
    <t xml:space="preserve">The contract specifies that if the MCP does not include an aggregate lifetime or annual dollar limit on any medical/surgical benefits or includes an aggregate lifetime or annual dollar limit that applies to less than one-third of all medical/surgical benefits provided to enrollees through a contract with the state, it may not impose an aggregate lifetime or annual dollar limit, respectively, on mental health or substance use disorder benefits.</t>
  </si>
  <si>
    <t xml:space="preserve">58,60,61</t>
  </si>
  <si>
    <t xml:space="preserve">L.347</t>
  </si>
  <si>
    <t xml:space="preserve">C I.F.5.03</t>
  </si>
  <si>
    <t xml:space="preserve">42 CFR 457.1201(l);
42 CFR 457.496(c)(2)</t>
  </si>
  <si>
    <t xml:space="preserve">The contract specifies that if the MCP includes an aggregate lifetime or annual dollar limit on  at least two-thirds of all medical/surgical benefits provided to enrollees through a contract with the state, it must either apply the aggregate lifetime or annual dollar limit both to the  medical/surgical benefits to which the limit would otherwise apply and to mental health or  substance use disorder benefits in a manner that does not distinguish between the medical/surgical benefits and mental health or substance use disorder benefits; or not include an aggregate lifetime or annual dollar limit on mental health or substance use disorder benefits that is more restrictive than the aggregate lifetime or annual dollar limit, respectively, on medical/surgical benefits.</t>
  </si>
  <si>
    <t xml:space="preserve">L.348</t>
  </si>
  <si>
    <t xml:space="preserve">C I.F.5.04</t>
  </si>
  <si>
    <t xml:space="preserve">42 CFR 457.1201(l);
42 CFR 457.496(c)(4)</t>
  </si>
  <si>
    <t xml:space="preserve">The contract specifies that if the MCP includes an aggregate lifetime limit or annual dollar amount that applies to one-third or more but less than two-thirds of all medical/surgical  benefits provided to enrollees through a contract with the state, it must either impose no aggregate lifetime or annual dollar limit on mental health or substance use disorder benefits; or impose an aggregate lifetime or annual dollar limit on mental health or substance use disorder benefits that is no more restrictive than an average limit calculated for medical/surgical benefits in accordance with 42 CFR 457.496(c)(4)(B).</t>
  </si>
  <si>
    <t xml:space="preserve">L.349</t>
  </si>
  <si>
    <t xml:space="preserve">C I.F.5.05</t>
  </si>
  <si>
    <t xml:space="preserve">42 CFR 457.1201(l);
42 CFR 457.496(d)(2)(i)</t>
  </si>
  <si>
    <t xml:space="preserve">L.350</t>
  </si>
  <si>
    <t xml:space="preserve">C I.F.5.06</t>
  </si>
  <si>
    <t xml:space="preserve">42 CFR 457.1201(l);
42 CFR 457.496(d)(2)(ii)</t>
  </si>
  <si>
    <t xml:space="preserve">L.351</t>
  </si>
  <si>
    <t xml:space="preserve">C I.F.5.07</t>
  </si>
  <si>
    <t xml:space="preserve">42 CFR 457.1201(l);
42 CFR 457.496(d)(3)(iii)</t>
  </si>
  <si>
    <t xml:space="preserve">L.352</t>
  </si>
  <si>
    <t xml:space="preserve">C I.F.5.08</t>
  </si>
  <si>
    <t xml:space="preserve">42 CFR 457.1201(l);
42 CFR 457.496(d)(4)</t>
  </si>
  <si>
    <t xml:space="preserve">The contract specifies that the MCP may not impose NQTLs for mental health or substance use disorder benefits in any classification unless, under the policies and procedures of the MCP as written and in operation, any processes, strategies, evidentiary standards, or other factors used in applying the NQTL to mental health or substance use disorder benefits in the classification are comparable to, and are applied no more stringently than, the processes, strategies, evidentiary standards, or other factors used in applying the limitation for medical/surgical benefits in the classification. </t>
  </si>
  <si>
    <t xml:space="preserve">L.353</t>
  </si>
  <si>
    <t xml:space="preserve">L.354</t>
  </si>
  <si>
    <t xml:space="preserve">M I.G.2.02</t>
  </si>
  <si>
    <t xml:space="preserve">42 CFR 438.208(b)(1)</t>
  </si>
  <si>
    <t xml:space="preserve">The contract requires that the MCP formally designate a person or entity as primarily responsible for coordinating services accessed by the enrollee. </t>
  </si>
  <si>
    <t xml:space="preserve">L.355</t>
  </si>
  <si>
    <t xml:space="preserve">M I.G.2.03</t>
  </si>
  <si>
    <t xml:space="preserve">The contract requires that the enrollee be provided information on how to contact their designated person or entity. </t>
  </si>
  <si>
    <t xml:space="preserve">L.356</t>
  </si>
  <si>
    <t xml:space="preserve">M I.G.2.04</t>
  </si>
  <si>
    <t xml:space="preserve">42 CFR 438.208(b)(2)(i)</t>
  </si>
  <si>
    <t xml:space="preserve">The contract requires the MCP to implement procedures to coordinate the services the MCP furnishes to the enrollee between settings of care, including appropriate discharge planning for short-term and long-term hospital and institutional stays.</t>
  </si>
  <si>
    <t xml:space="preserve">L.357</t>
  </si>
  <si>
    <t xml:space="preserve">M I.G.2.05</t>
  </si>
  <si>
    <t xml:space="preserve">42 CFR 438.208(b)(2)(ii)</t>
  </si>
  <si>
    <t xml:space="preserve">The contract requires the MCP to implement procedures to coordinate services the MCP furnishes to the enrollee with the services the enrollee receives from any other MCO, PIHP, or PAHP.</t>
  </si>
  <si>
    <t xml:space="preserve">75,76</t>
  </si>
  <si>
    <t xml:space="preserve">L.358</t>
  </si>
  <si>
    <t xml:space="preserve">M I.G.2.06</t>
  </si>
  <si>
    <t xml:space="preserve">42 CFR 438.208(b)(2)(iii)</t>
  </si>
  <si>
    <t xml:space="preserve">The contract requires the MCP to implement procedures to coordinate the services the MCP furnishes to the enrollee with the services the enrollee receives in Fee For Service (FFS) Medicaid.</t>
  </si>
  <si>
    <t xml:space="preserve">L.359</t>
  </si>
  <si>
    <t xml:space="preserve">M I.G.2.07</t>
  </si>
  <si>
    <t xml:space="preserve">42 CFR 438.208(b)(2)(iv)</t>
  </si>
  <si>
    <t xml:space="preserve">The contract requires the MCP to implement procedures to coordinate the services the MCP furnishes to the enrollee with the services the enrollee receives from community and social support providers.</t>
  </si>
  <si>
    <t xml:space="preserve">L.360</t>
  </si>
  <si>
    <t xml:space="preserve">M I.G.2.08-I.G.2.09</t>
  </si>
  <si>
    <t xml:space="preserve">42 CFR 438.208(b)(3)</t>
  </si>
  <si>
    <t xml:space="preserve">The contract requires the MCP to make a best effort to conduct an initial screening of each enrollee's needs, within 90 days of the effective date of enrollment for all new enrollees, including subsequent attempts if the initial attempt to contact the enrollee is unsuccessful.</t>
  </si>
  <si>
    <t xml:space="preserve">L.361</t>
  </si>
  <si>
    <t xml:space="preserve">M I.G.2.10</t>
  </si>
  <si>
    <t xml:space="preserve">42 CFR 438.208(b)(4)</t>
  </si>
  <si>
    <t xml:space="preserve">The contract requires the MCP to share with the state or other MCOs, PIHPs, and PAHPs serving the enrollee the results of any identification and assessment of that enrollee's needs to prevent duplication of those activities.</t>
  </si>
  <si>
    <t xml:space="preserve">L.362</t>
  </si>
  <si>
    <t xml:space="preserve">M I.G.3.02</t>
  </si>
  <si>
    <t xml:space="preserve">42 CFR 438.210(b)(2)(i)</t>
  </si>
  <si>
    <t xml:space="preserve">The contract requires the MCP to have in effect mechanisms to ensure consistent application of review criteria for authorization decisions. </t>
  </si>
  <si>
    <t xml:space="preserve">L.363</t>
  </si>
  <si>
    <t xml:space="preserve">M I.G.3.03</t>
  </si>
  <si>
    <t xml:space="preserve">42 CFR 438.210(b)(2)(ii)</t>
  </si>
  <si>
    <t xml:space="preserve">The contract requires the MCP to consult with the requesting provider for medical services when appropriate. </t>
  </si>
  <si>
    <t xml:space="preserve">L.364</t>
  </si>
  <si>
    <t xml:space="preserve">M I.G.3.04</t>
  </si>
  <si>
    <t xml:space="preserve">42 CFR 438.210(b)(2)(iii)</t>
  </si>
  <si>
    <t xml:space="preserve">The contract requires the MCP to authorize Long-Term Services and Supports (LTSS) based on an enrollee’s current needs assessment and consistent with the person-centered service plan. </t>
  </si>
  <si>
    <t xml:space="preserve">L.365</t>
  </si>
  <si>
    <t xml:space="preserve">M I.G.3.07</t>
  </si>
  <si>
    <t xml:space="preserve">42 CFR 438.210(d)(1)</t>
  </si>
  <si>
    <t xml:space="preserve">The contract requires that for standard authorization decisions, the MCP provide notice as expeditiously as the enrollee’s condition requires and within state-established timeframes that may not exceed 14 calendar days after receipt of request for service, with a possible extension of 14 days if the enrollee or provider requests an extension or the MCP justifies the need for additional information and how the extension is in the enrollee’s interest. </t>
  </si>
  <si>
    <t xml:space="preserve">L.366</t>
  </si>
  <si>
    <t xml:space="preserve">M I.G.3.08</t>
  </si>
  <si>
    <t xml:space="preserve">42 CFR 438.210(d)(2)</t>
  </si>
  <si>
    <t xml:space="preserve">The contract requires that when a provider indicates, or the MCP determines, that following the standard timeframe could seriously jeopardize the enrollee's life or health or ability to attain, maintain, or regain maximum function, the MCP must make an expedited authorization decision and provide notice as expeditiously as the enrollee's health condition requires and no later than 72 hours after receipt of the request for service. </t>
  </si>
  <si>
    <t xml:space="preserve">L.367</t>
  </si>
  <si>
    <t xml:space="preserve">M I.G.3.09</t>
  </si>
  <si>
    <t xml:space="preserve">42 CFR 438.210(d)(3)</t>
  </si>
  <si>
    <t xml:space="preserve">The contract requires that for all covered outpatient drug authorization decisions, each MCP contract must provide notice as described in section 1927(d)(5)(A) of the Act. Under this section, the plan may require as a condition of coverage or payment for a covered outpatient drug for which Federal Financial Participation (FFP) is available the approval of the drug before its dispensing for any medically accepted indication only if the system providing for such approval provides response by telephone or other telecommunication device within 24 hours of a request for prior authorization.</t>
  </si>
  <si>
    <t xml:space="preserve">L.368</t>
  </si>
  <si>
    <t xml:space="preserve">M I.G.4.01</t>
  </si>
  <si>
    <t xml:space="preserve">42 CFR 438.236(b)(1)</t>
  </si>
  <si>
    <t xml:space="preserve">The contract requires the MCP to adopt practice guidelines that are based on valid and reliable clinical evidence or a consensus of providers in the particular field.</t>
  </si>
  <si>
    <t xml:space="preserve">L.369</t>
  </si>
  <si>
    <t xml:space="preserve">M I.G.4.02</t>
  </si>
  <si>
    <t xml:space="preserve">42 CFR 438.236(b)(2)</t>
  </si>
  <si>
    <t xml:space="preserve">The contract requires the MCP to adopt practice guidelines that consider the needs of the enrollees. </t>
  </si>
  <si>
    <t xml:space="preserve">L.370</t>
  </si>
  <si>
    <t xml:space="preserve">M I.G.4.04</t>
  </si>
  <si>
    <t xml:space="preserve">42 CFR 438.236(b)(4)</t>
  </si>
  <si>
    <t xml:space="preserve">The contract requires the MCP to review and update practice guidelines periodically as appropriate. </t>
  </si>
  <si>
    <t xml:space="preserve">L.371</t>
  </si>
  <si>
    <t xml:space="preserve">M I.G.5.02</t>
  </si>
  <si>
    <t xml:space="preserve">42 CFR 438.330(b)(1); 42 CFR 438.330(d)(1)</t>
  </si>
  <si>
    <t xml:space="preserve">The contract requires that the comprehensive QAPI program must include Performance Improvement Projects (PIPs), including any required by the state or the Centers for Medicare &amp; Medicaid Services (CMS), that focus on clinical and non-clinical areas. </t>
  </si>
  <si>
    <t xml:space="preserve">L.372</t>
  </si>
  <si>
    <t xml:space="preserve">M I.G.5.03</t>
  </si>
  <si>
    <t xml:space="preserve">42 CFR 438.330(b)(2)</t>
  </si>
  <si>
    <t xml:space="preserve">The contract requires that the comprehensive QAPI program must include collection and submission of performance measurement data, including any required by the state or CMS. </t>
  </si>
  <si>
    <t xml:space="preserve">73,74</t>
  </si>
  <si>
    <t xml:space="preserve">L.373</t>
  </si>
  <si>
    <t xml:space="preserve">M I.G.5.04</t>
  </si>
  <si>
    <t xml:space="preserve">42 CFR 438.330(b)(3)</t>
  </si>
  <si>
    <t xml:space="preserve">The contract requires that the comprehensive QAPI program must include mechanisms to detect both underutilization and overutilization of services. </t>
  </si>
  <si>
    <t xml:space="preserve">L.374</t>
  </si>
  <si>
    <t xml:space="preserve">M I.G.5.05</t>
  </si>
  <si>
    <t xml:space="preserve">42 CFR 438.330(b)(4)</t>
  </si>
  <si>
    <t xml:space="preserve">The contract requires that the comprehensive QAPI program must include mechanisms to assess the quality and appropriateness of care furnished to enrollees with special health care needs, as defined by the state in the quality strategy. </t>
  </si>
  <si>
    <t xml:space="preserve">L.375</t>
  </si>
  <si>
    <t xml:space="preserve">M I.G.5.06</t>
  </si>
  <si>
    <t xml:space="preserve">42 CFR 438.330(b)(5)(i)</t>
  </si>
  <si>
    <t xml:space="preserve">The contract requires that for MCPs providing LTSS, the comprehensive QAPI program must include mechanisms to assess the quality and appropriateness of care furnished to enrollees using LTSS, including an assessment of care between care settings.</t>
  </si>
  <si>
    <t xml:space="preserve">L.376</t>
  </si>
  <si>
    <t xml:space="preserve">M I.G.5.07</t>
  </si>
  <si>
    <t xml:space="preserve">The contract requires that for MCPs providing LTSS, the comprehensive QAPI program must include mechanisms to assess the quality and appropriateness of care furnished to enrollees using LTSS, including a comparison of services and supports received with those set forth in the enrollee’s treatment/service plan.</t>
  </si>
  <si>
    <t xml:space="preserve">L.377</t>
  </si>
  <si>
    <t xml:space="preserve">M I.G.5.08</t>
  </si>
  <si>
    <t xml:space="preserve">42 CFR 438.330(b)(5)(ii)</t>
  </si>
  <si>
    <t xml:space="preserve">The contract requires that for MCPs providing LTSS, the comprehensive QAPI program must include participation in efforts by the state to prevent, detect, and remediate critical incidents (consistent with assuring beneficiary health and welfare that are based, at a minimum, on the requirements on the state for home and community-based waiver programs). </t>
  </si>
  <si>
    <t xml:space="preserve">L.378</t>
  </si>
  <si>
    <t xml:space="preserve">M I.G.5.10</t>
  </si>
  <si>
    <t xml:space="preserve">42 CFR 438.330(d)(2)</t>
  </si>
  <si>
    <t xml:space="preserve">The contract requires that each PIP be designed to achieve significant improvement, sustained over time, in health outcomes and enrollee satisfaction. </t>
  </si>
  <si>
    <t xml:space="preserve">L.379</t>
  </si>
  <si>
    <t xml:space="preserve">M I.G.5.11</t>
  </si>
  <si>
    <t xml:space="preserve">42 CFR 438.330(d)(2)(i)</t>
  </si>
  <si>
    <t xml:space="preserve">The contract requires that each PIP include measurement of performance using objective quality indicators.</t>
  </si>
  <si>
    <t xml:space="preserve">L.380</t>
  </si>
  <si>
    <t xml:space="preserve">M I.G.5.12</t>
  </si>
  <si>
    <t xml:space="preserve">42 CFR 438.330(d)(2)(ii)</t>
  </si>
  <si>
    <t xml:space="preserve">The contract requires that each PIP include implementation of interventions to achieve improvement in the access to and quality of care.</t>
  </si>
  <si>
    <t xml:space="preserve">L.381</t>
  </si>
  <si>
    <t xml:space="preserve">M I.G.5.13</t>
  </si>
  <si>
    <t xml:space="preserve">42 CFR 438.330(d)(2)(iii)</t>
  </si>
  <si>
    <t xml:space="preserve">The contract requires that each PIP include an evaluation of the effectiveness of the interventions based on the performance measures collected as part of the PIP.</t>
  </si>
  <si>
    <t xml:space="preserve">L.382</t>
  </si>
  <si>
    <t xml:space="preserve">M I.G.5.14</t>
  </si>
  <si>
    <t xml:space="preserve">42 CFR 438.330(d)(2)(iv)</t>
  </si>
  <si>
    <t xml:space="preserve">The contract requires that each PIP include planning and initiation of activities for increasing or sustaining improvement. </t>
  </si>
  <si>
    <t xml:space="preserve">L.383</t>
  </si>
  <si>
    <t xml:space="preserve">M I.G.7.06</t>
  </si>
  <si>
    <t xml:space="preserve">42 CFR 438.208(c)(3)(i)</t>
  </si>
  <si>
    <t xml:space="preserve">The contract requires that, for enrollees who require LTSS, the MCP must include a treatment or service plan developed by an individual meeting LTSS services coordination requirements with enrollee participation, and in consultation with any providers caring for the enrollee.</t>
  </si>
  <si>
    <t xml:space="preserve">L.384</t>
  </si>
  <si>
    <t xml:space="preserve">M I.G.7.07</t>
  </si>
  <si>
    <t xml:space="preserve">42 CFR 438.208(c)(3)(ii)</t>
  </si>
  <si>
    <t xml:space="preserve">The contract requires that, for enrollees who require LTSS, the plan be developed by a person trained in person-centered planning using a person-centered process and plan as defined in 42 CFR 441.301(c)(1) and (2).</t>
  </si>
  <si>
    <t xml:space="preserve">80, 83</t>
  </si>
  <si>
    <t xml:space="preserve">L.385</t>
  </si>
  <si>
    <t xml:space="preserve">M I.G.7.08 and I.G.7.11</t>
  </si>
  <si>
    <t xml:space="preserve">42 CFR 438.208(c)(3)(iii)</t>
  </si>
  <si>
    <t xml:space="preserve">The contract requires that, for enrollees who require LTSS or have special health care needs, the treatment or service plan be approved by the MCP in a timely manner, if this approval is required by the MCP.</t>
  </si>
  <si>
    <t xml:space="preserve">L.386</t>
  </si>
  <si>
    <t xml:space="preserve">M I.G.7.09 and I.G.7.12</t>
  </si>
  <si>
    <t xml:space="preserve">42 CFR 438.208(c)(3)(iv)</t>
  </si>
  <si>
    <t xml:space="preserve">The contract requires that, for enrollees who require LTSS or have special health care needs, the plan be developed in accordance with any applicable state quality assurance and utilization review standards.</t>
  </si>
  <si>
    <t xml:space="preserve">80, 81</t>
  </si>
  <si>
    <t xml:space="preserve">L.387</t>
  </si>
  <si>
    <t xml:space="preserve">M I.G.7.10</t>
  </si>
  <si>
    <t xml:space="preserve">42 CFR 438.208(c)(3)(v)</t>
  </si>
  <si>
    <t xml:space="preserve">The contract requires that, for enrollees who require LTSS, the treatment or service plan be reviewed and revised upon reassessment of functional need, at least every 12 months, or when the enrollee's circumstances or needs change significantly, or at the request of the enrollee.</t>
  </si>
  <si>
    <t xml:space="preserve">L.388</t>
  </si>
  <si>
    <t xml:space="preserve">M I.G.7.13</t>
  </si>
  <si>
    <t xml:space="preserve">The contract requires that, for enrollees with special health care needs as required by the state, the treatment or service plan be reviewed and revised upon reassessment of functional need, at least every 12 months, or when the enrollee's circumstances or needs change significantly, or at the request of the enrollee. </t>
  </si>
  <si>
    <t xml:space="preserve">Medicaid I.G.8 Accreditation</t>
  </si>
  <si>
    <t xml:space="preserve">L.389</t>
  </si>
  <si>
    <t xml:space="preserve">M I.G.8.02</t>
  </si>
  <si>
    <t xml:space="preserve">42 CFR 438.332(b)(1)</t>
  </si>
  <si>
    <t xml:space="preserve">The contract requires that each MCP that has received accreditation by a private independent accrediting entity must authorize the private independent accrediting entity to provide the state a copy of its most recent accreditation review, including its accreditation status, survey type, and level (as applicable).</t>
  </si>
  <si>
    <t xml:space="preserve">L.390</t>
  </si>
  <si>
    <t xml:space="preserve">M I.G.8.03</t>
  </si>
  <si>
    <t xml:space="preserve">42 CFR 438.332(b)(2)</t>
  </si>
  <si>
    <t xml:space="preserve">The contract requires that each MCP that has received accreditation by a private independent accrediting entity must authorize the private independent accrediting entity to provide the state a copy of its most recent accreditation review, recommended actions or improvements, corrective action plans, and summaries of findings.</t>
  </si>
  <si>
    <t xml:space="preserve">L.391</t>
  </si>
  <si>
    <t xml:space="preserve">M I.G.8.04</t>
  </si>
  <si>
    <t xml:space="preserve">42 CFR 438.332(b)(3)</t>
  </si>
  <si>
    <t xml:space="preserve">The contract requires that each MCP that has received accreditation by a private independent accrediting entity must authorize the private independent accrediting entity to provide the state a copy of its most recent accreditation review, including the expiration date of the accreditation.</t>
  </si>
  <si>
    <t xml:space="preserve">L.392</t>
  </si>
  <si>
    <t xml:space="preserve">High Level Provision: M I.G.8.01-I.G.8.04</t>
  </si>
  <si>
    <t xml:space="preserve">42 CFR 438.332(a)-(b) </t>
  </si>
  <si>
    <t xml:space="preserve">L.393</t>
  </si>
  <si>
    <t xml:space="preserve">C I.G.2.02</t>
  </si>
  <si>
    <t xml:space="preserve">42 CFR 457.1230(c);
42 CFR 438.208(b)(1)</t>
  </si>
  <si>
    <t xml:space="preserve">L.394</t>
  </si>
  <si>
    <t xml:space="preserve">C I.G.2.03</t>
  </si>
  <si>
    <t xml:space="preserve">L.395</t>
  </si>
  <si>
    <t xml:space="preserve">C I.G.2.04</t>
  </si>
  <si>
    <t xml:space="preserve">L.396</t>
  </si>
  <si>
    <t xml:space="preserve">C I.G.2.05</t>
  </si>
  <si>
    <t xml:space="preserve">L.397</t>
  </si>
  <si>
    <t xml:space="preserve">C I.G.2.06</t>
  </si>
  <si>
    <t xml:space="preserve">L.398</t>
  </si>
  <si>
    <t xml:space="preserve">C I.G.2.07</t>
  </si>
  <si>
    <t xml:space="preserve">L.399</t>
  </si>
  <si>
    <t xml:space="preserve">C I.G.2.08-I.G.2.09</t>
  </si>
  <si>
    <t xml:space="preserve">42 CFR 457.1230(c);
42 CFR 438.208(b)(3)</t>
  </si>
  <si>
    <t xml:space="preserve">L.400</t>
  </si>
  <si>
    <t xml:space="preserve">C I.G.2.10</t>
  </si>
  <si>
    <t xml:space="preserve">42 CFR 457.1230(c);
42 CFR 438.208(b)(4)</t>
  </si>
  <si>
    <t xml:space="preserve">L.401</t>
  </si>
  <si>
    <t xml:space="preserve">C I.G.3.02</t>
  </si>
  <si>
    <t xml:space="preserve">42 CFR 457.1230(d);
42 CFR 438.210(b)(2)(i)</t>
  </si>
  <si>
    <t xml:space="preserve">L.402</t>
  </si>
  <si>
    <t xml:space="preserve">C I.G.3.03</t>
  </si>
  <si>
    <t xml:space="preserve">42 CFR 457.1230(d);
42 CFR 438.210(b)(2)(ii)</t>
  </si>
  <si>
    <t xml:space="preserve">L.403</t>
  </si>
  <si>
    <t xml:space="preserve">C I.G.3.06</t>
  </si>
  <si>
    <t xml:space="preserve">42 CFR 457.1230(d);
42 CFR 438.210(d)(1)</t>
  </si>
  <si>
    <t xml:space="preserve">L.404</t>
  </si>
  <si>
    <t xml:space="preserve">C I.G.3.07</t>
  </si>
  <si>
    <t xml:space="preserve">42 CFR 457.1230(d);
42 CFR 438.210(d)(2)</t>
  </si>
  <si>
    <t xml:space="preserve">L.405</t>
  </si>
  <si>
    <t xml:space="preserve">C I.G.3.08</t>
  </si>
  <si>
    <t xml:space="preserve">42 CFR 457.1230(d);
42 CFR 438.210(d)(3)</t>
  </si>
  <si>
    <t xml:space="preserve">The contract requires that for all covered outpatient drug authorization decisions, each MCP contract must provide notice as described in section 1927(d)(5)(A) of the Act. Under this section, the plan may require as a condition of coverage or payment for a covered outpatient drug for which FFP is available the approval of the drug before its dispensing for any medically accepted indication only if the system providing for such approval provides response by telephone or other telecommunication device within 24 hours of a request for prior authorization.</t>
  </si>
  <si>
    <t xml:space="preserve">L.406</t>
  </si>
  <si>
    <t xml:space="preserve">C I.G.4.01</t>
  </si>
  <si>
    <t xml:space="preserve">42 CFR 457.1233(c);
42 CFR 438.236(b)(1)</t>
  </si>
  <si>
    <t xml:space="preserve">L.407</t>
  </si>
  <si>
    <t xml:space="preserve">C I.G.4.02</t>
  </si>
  <si>
    <t xml:space="preserve">42 CFR 457.1233(c);
42 CFR 438.236(b)(2)</t>
  </si>
  <si>
    <t xml:space="preserve">L.408</t>
  </si>
  <si>
    <t xml:space="preserve">C I.G.4.04</t>
  </si>
  <si>
    <t xml:space="preserve">42 CFR 457.1233(c);
42 CFR 438.236(b)(4)</t>
  </si>
  <si>
    <t xml:space="preserve">L.409</t>
  </si>
  <si>
    <t xml:space="preserve">C I.G.5.02</t>
  </si>
  <si>
    <t xml:space="preserve">42 CFR 457.1240(b);
42 CFR 438.330(b)(1); 
42 CFR 438.330(d)(1)</t>
  </si>
  <si>
    <t xml:space="preserve">The contract requires that the comprehensive QAPI program must include PIPs, including any required by the state or CMS, that focus on clinical and non-clinical areas. </t>
  </si>
  <si>
    <t xml:space="preserve">L.410</t>
  </si>
  <si>
    <t xml:space="preserve">C I.G.5.03</t>
  </si>
  <si>
    <t xml:space="preserve">42 CFR 457.1240(b);
42 CFR 438.330(b)(2)</t>
  </si>
  <si>
    <t xml:space="preserve">74,83</t>
  </si>
  <si>
    <t xml:space="preserve">L.411</t>
  </si>
  <si>
    <t xml:space="preserve">C I.G.5.04</t>
  </si>
  <si>
    <t xml:space="preserve">42 CFR 457.1240(b);
42 CFR 438.330(b)(3)</t>
  </si>
  <si>
    <t xml:space="preserve">L.412</t>
  </si>
  <si>
    <t xml:space="preserve">C I.G.5.05</t>
  </si>
  <si>
    <t xml:space="preserve">42 CFR 457.1240(b);
42 CFR 438.330(b)(4)</t>
  </si>
  <si>
    <t xml:space="preserve">L.413</t>
  </si>
  <si>
    <t xml:space="preserve">C I.G.5.07</t>
  </si>
  <si>
    <t xml:space="preserve">42 CFR 457.1240(b);
42 CFR 438.330(d)(2)</t>
  </si>
  <si>
    <t xml:space="preserve">L.414</t>
  </si>
  <si>
    <t xml:space="preserve">C I.G.5.08</t>
  </si>
  <si>
    <t xml:space="preserve">42 CFR 457.1240(b);
42 CFR 438.330(d)(2)(i)</t>
  </si>
  <si>
    <t xml:space="preserve">L.415</t>
  </si>
  <si>
    <t xml:space="preserve">C I.G.5.09</t>
  </si>
  <si>
    <t xml:space="preserve">42 CFR 457.1240(b);
42 CFR 438.330(d)(2)(ii)</t>
  </si>
  <si>
    <t xml:space="preserve">L.416</t>
  </si>
  <si>
    <t xml:space="preserve">C I.G.5.10</t>
  </si>
  <si>
    <t xml:space="preserve">42 CFR 457.1240(b);
42 CFR 438.330(d)(2)(iii)</t>
  </si>
  <si>
    <t xml:space="preserve">L.417</t>
  </si>
  <si>
    <t xml:space="preserve">C I.G.5.11</t>
  </si>
  <si>
    <t xml:space="preserve">42 CFR 457.1240(b);
42 CFR 438.330(d)(2)(iv)</t>
  </si>
  <si>
    <t xml:space="preserve">L.418</t>
  </si>
  <si>
    <t xml:space="preserve">C I.G.7.06</t>
  </si>
  <si>
    <t xml:space="preserve">42 CFR 457.1230(c);
42 CFR 438.208(c)(3)(i)</t>
  </si>
  <si>
    <t xml:space="preserve">L.419</t>
  </si>
  <si>
    <t xml:space="preserve">C I.G.7.07</t>
  </si>
  <si>
    <t xml:space="preserve">42 CFR 457.1230(c);
42 CFR 438.208(c)(3)(ii)</t>
  </si>
  <si>
    <t xml:space="preserve">L.420</t>
  </si>
  <si>
    <t xml:space="preserve">C I.G.7.08 and I.G.7.11</t>
  </si>
  <si>
    <t xml:space="preserve">42 CFR 457.1230(c);
42 CFR 438.208(c)(3)(iii)</t>
  </si>
  <si>
    <t xml:space="preserve">L.421</t>
  </si>
  <si>
    <t xml:space="preserve">C I.G.7.09 and I.G.7.12</t>
  </si>
  <si>
    <t xml:space="preserve">42 CFR 457.1230(c);
42 CFR 438.208(c)(3)(iv)</t>
  </si>
  <si>
    <t xml:space="preserve">L.422</t>
  </si>
  <si>
    <t xml:space="preserve">C I.G.7.10</t>
  </si>
  <si>
    <t xml:space="preserve">42 CFR 457.1230(c);
42 CFR 438.208(c)(3)(v)</t>
  </si>
  <si>
    <t xml:space="preserve">L.423</t>
  </si>
  <si>
    <t xml:space="preserve">C I.G.7.13</t>
  </si>
  <si>
    <t xml:space="preserve">L.424</t>
  </si>
  <si>
    <t xml:space="preserve">C I.G.8.02</t>
  </si>
  <si>
    <t xml:space="preserve">42 CFR 457.1240(c); 
42 CFR 438.332(b)(1)</t>
  </si>
  <si>
    <t xml:space="preserve">L.425</t>
  </si>
  <si>
    <t xml:space="preserve">C I.G.8.03</t>
  </si>
  <si>
    <t xml:space="preserve">42 CFR 457.1240(c); 
42 CFR 438.332(b)(2)</t>
  </si>
  <si>
    <t xml:space="preserve">L.426</t>
  </si>
  <si>
    <t xml:space="preserve">C I.G.8.04</t>
  </si>
  <si>
    <t xml:space="preserve">42 CFR 457.1240(c); 
42 CFR 438.332(b)(3)</t>
  </si>
  <si>
    <t xml:space="preserve">L.427</t>
  </si>
  <si>
    <t xml:space="preserve">M I.H.2.01</t>
  </si>
  <si>
    <t xml:space="preserve">42 CFR 438.404(b)(1)</t>
  </si>
  <si>
    <t xml:space="preserve">The contract requires that the MCP's notice of adverse benefit determination explain the adverse benefit determination the MCP has made or intends to make.</t>
  </si>
  <si>
    <t xml:space="preserve">85,86</t>
  </si>
  <si>
    <t xml:space="preserve">L.428</t>
  </si>
  <si>
    <t xml:space="preserve">M I.H.2.02</t>
  </si>
  <si>
    <t xml:space="preserve">42 CFR 438.404(b)(2)</t>
  </si>
  <si>
    <t xml:space="preserve">L.429</t>
  </si>
  <si>
    <t xml:space="preserve">M I.H.2.04</t>
  </si>
  <si>
    <t xml:space="preserve">42 CFR 438.404(b)(4)</t>
  </si>
  <si>
    <t xml:space="preserve">L.430</t>
  </si>
  <si>
    <t xml:space="preserve">M I.H.2.05</t>
  </si>
  <si>
    <t xml:space="preserve">42 CFR 438.404(b)(5)</t>
  </si>
  <si>
    <t xml:space="preserve">L.431</t>
  </si>
  <si>
    <t xml:space="preserve">M I.H.2.06</t>
  </si>
  <si>
    <t xml:space="preserve">42 CFR 438.404(b)(6)</t>
  </si>
  <si>
    <t xml:space="preserve">L.432</t>
  </si>
  <si>
    <t xml:space="preserve">M I.H.3.01</t>
  </si>
  <si>
    <t xml:space="preserve">42 CFR 438.404(c)(1); 42 CFR 431.211</t>
  </si>
  <si>
    <t xml:space="preserve">The contract requires the MCP to mail the notice of adverse benefit determination at least 10 days before the date of action, when the action is a termination, suspension, or reduction of previously authorized Medicaid-covered services.</t>
  </si>
  <si>
    <t xml:space="preserve">L.433</t>
  </si>
  <si>
    <t xml:space="preserve">M I.H.3.02</t>
  </si>
  <si>
    <t xml:space="preserve">42 CFR 438.404(c)(1); 42 CFR 431.214</t>
  </si>
  <si>
    <t xml:space="preserve">The contract allows the MCP to mail the notice of adverse benefit determination as few as 5 days prior to the date of action if the agency has facts indicating that action should be taken because of probable fraud by the beneficiary, and the facts have been verified, if possible, through secondary sources.</t>
  </si>
  <si>
    <t xml:space="preserve">L.434</t>
  </si>
  <si>
    <t xml:space="preserve">M I.H.3.03</t>
  </si>
  <si>
    <t xml:space="preserve">Section 1919(e)(7) of the Act; 
42 CFR 438.404(c)(1); 42 CFR 431.213; 
42 CFR 431.231(d); 42 CFR 483.15</t>
  </si>
  <si>
    <t xml:space="preserve">The contract requires the MCP to mail the notice of adverse benefit determination by the date of the action when any of the following occur:
• The recipient has died.
• The enrollee submits a signed written statement requesting service termination. 
• The enrollee submits a signed written statement including information that requires service termination or reduction and indicates that he understands that service termination or reduction will result.
• The enrollee has been admitted to an institution where he or she is ineligible under the plan for further services.
• The enrollee’s address is determined unknown based on returned mail with no forwarding address.
• The enrollee is accepted for Medicaid services by another local jurisdiction, state, territory, or commonwealth.
• A change in the level of medical care is prescribed by the enrollee’s physician.
• The notice involves an adverse determination with regard to preadmission screening requirements of section 1919(e)(7) of the Act.
• The transfer or discharge from a facility will occur in an expedited fashion.
</t>
  </si>
  <si>
    <t xml:space="preserve">L.435</t>
  </si>
  <si>
    <t xml:space="preserve">M I.H.3.04</t>
  </si>
  <si>
    <t xml:space="preserve">42 CFR 438.404(c)(2)</t>
  </si>
  <si>
    <t xml:space="preserve">The contract requires the MCP to give notice of adverse benefit determination on the date of determination when the action is a denial of payment.</t>
  </si>
  <si>
    <t xml:space="preserve">L.436</t>
  </si>
  <si>
    <t xml:space="preserve">M I.H.3.05</t>
  </si>
  <si>
    <t xml:space="preserve">42 CFR 438.210(d)(1); 42 CFR 438.404(c)(3)</t>
  </si>
  <si>
    <t xml:space="preserve">The contract requires the MCP to give notice of adverse benefit determination as expeditiously as the enrollee’s condition requires within state-established timeframes that may not exceed 14 calendar days following receipt of the request for service, for standard authorization decisions that deny or limit services.</t>
  </si>
  <si>
    <t xml:space="preserve">L.437</t>
  </si>
  <si>
    <t xml:space="preserve">M I.H.3.06</t>
  </si>
  <si>
    <t xml:space="preserve">42 CFR 438.404(c)(4); 42 CFR 438.210(d)(1)(i)</t>
  </si>
  <si>
    <t xml:space="preserve">The contract allows the MCP to extend the 14 calendar day notice of adverse benefit determination timeframe for standard authorization decisions that deny or limit services up to 14 additional calendar days if the enrollee or the provider requests extension.</t>
  </si>
  <si>
    <t xml:space="preserve">L.438</t>
  </si>
  <si>
    <t xml:space="preserve">M I.H.3.07</t>
  </si>
  <si>
    <t xml:space="preserve">42 CFR 438.210(d)(1)(ii); 
42 CFR 438.404(c)(4)</t>
  </si>
  <si>
    <t xml:space="preserve">The contract allows the MCP to extend the 14 calendar day notice of adverse benefit determination timeframe for standard authorization decisions that deny or limit services up to 14 additional calendar days if the MCP justifies a need (to the state agency, upon request) for additional information and shows how the extension is in the enrollee’s best interest.</t>
  </si>
  <si>
    <t xml:space="preserve">L.439</t>
  </si>
  <si>
    <t xml:space="preserve">M I.H.3.08</t>
  </si>
  <si>
    <t xml:space="preserve">42 CFR 438.210(d)(1)(ii); 
42 CFR 438.404(c)(4)(i)</t>
  </si>
  <si>
    <t xml:space="preserve">The contract requires that if the MCP extends the 14 calendar day notice of adverse benefit determination timeframe for standard authorization decisions that deny or limit services, it must give the enrollee written notice of the reason for the extension and inform the enrollee of the right to file a grievance if he/she disagrees with the decision.</t>
  </si>
  <si>
    <t xml:space="preserve">L.440</t>
  </si>
  <si>
    <t xml:space="preserve">M I.H.3.09</t>
  </si>
  <si>
    <t xml:space="preserve">42 CFR 438.210(d)(1)(ii); 
42 CFR 438.404(c)(4)(ii)</t>
  </si>
  <si>
    <t xml:space="preserve">The contract requires that if the MCP extends the 14 calendar day notice of adverse benefit determination timeframe for standard authorization decisions that deny or limit services, it must issue and carry out its determination as expeditiously as the enrollee's health condition requires and no later than the date the extension expires.</t>
  </si>
  <si>
    <t xml:space="preserve">L.441</t>
  </si>
  <si>
    <t xml:space="preserve">M I.H.3.11</t>
  </si>
  <si>
    <t xml:space="preserve">42 CFR 438.210(d)(2)(ii); 
42 CFR 438.404(c)(6)</t>
  </si>
  <si>
    <t xml:space="preserve">The contract provides that the MCP may extend the 72 hour expedited service authorization decision time period by up to 14 calendar days if the enrollee requests an extension, or if the MCP justifies (to the state agency, upon request) a need for additional information and how the extension is in the enrollee’s interest.</t>
  </si>
  <si>
    <t xml:space="preserve">L.442</t>
  </si>
  <si>
    <t xml:space="preserve">M I.H.3.12</t>
  </si>
  <si>
    <t xml:space="preserve">42 CFR 438.404(c)(5)</t>
  </si>
  <si>
    <t xml:space="preserve">The contract requires that the MCP give notice on the date that the timeframes expire, when service authorization decisions are not reached within the applicable timeframes for either standard or expedited service authorizations.</t>
  </si>
  <si>
    <t xml:space="preserve">L.443</t>
  </si>
  <si>
    <t xml:space="preserve">M I.H.4.01</t>
  </si>
  <si>
    <t xml:space="preserve">42 CFR 438.402(c)(1); 42 CFR 438.408</t>
  </si>
  <si>
    <t xml:space="preserve">The contract requires the MCP to allow enrollees to file appeals, grievances, and state fair hearing requests (after receiving notice that an adverse benefit determination is upheld).</t>
  </si>
  <si>
    <t xml:space="preserve">L.444</t>
  </si>
  <si>
    <t xml:space="preserve">M I.H.4.02</t>
  </si>
  <si>
    <t xml:space="preserve">42 CFR 438.402(c)(1)(i)(B)</t>
  </si>
  <si>
    <t xml:space="preserve">If the state chooses to offer and arrange for an external medical review, that complies with 42 CFR 402(c)(1)(i)(B), the process for such review and the MCP’s obligation to comply with such review is outlined in the contract.</t>
  </si>
  <si>
    <t xml:space="preserve">L.445</t>
  </si>
  <si>
    <t xml:space="preserve">M I.H.4.03</t>
  </si>
  <si>
    <t xml:space="preserve">42 CFR 438.402(c)(1)(i) - (ii); 
42 CFR 438.408</t>
  </si>
  <si>
    <t xml:space="preserve">If state law permits, the contract requires the MCP to allow providers, or authorized representatives, acting on behalf of the enrollee and with the enrollee's written consent, to request an appeal, file a grievance, or request a state fair hearing request.</t>
  </si>
  <si>
    <t xml:space="preserve">L.446</t>
  </si>
  <si>
    <t xml:space="preserve">M I.H.10.01</t>
  </si>
  <si>
    <t xml:space="preserve">42 CFR 438.402(c)(2)(i)</t>
  </si>
  <si>
    <t xml:space="preserve">The contract specifies that an enrollee may file a grievance with an MCP at any time.</t>
  </si>
  <si>
    <t xml:space="preserve">L.447</t>
  </si>
  <si>
    <t xml:space="preserve">M I.H.5.02</t>
  </si>
  <si>
    <t xml:space="preserve">42 CFR 438.402(c)(2)(ii)</t>
  </si>
  <si>
    <t xml:space="preserve">The contract requires the MCP to allow the enrollee to file an appeal to the MCP within 60 calendar days from the date on the adverse benefit determination notice.</t>
  </si>
  <si>
    <t xml:space="preserve">L.448</t>
  </si>
  <si>
    <t xml:space="preserve">M I.H.5.03</t>
  </si>
  <si>
    <t xml:space="preserve">The contract requires the MCP to allow the provider or authorized representative acting on behalf of the enrollee, as state law permits, to file an appeal to the MCP within 60 calendar days from the date on the adverse benefit determination notice.</t>
  </si>
  <si>
    <t xml:space="preserve">L.449</t>
  </si>
  <si>
    <t xml:space="preserve">M I.H.10.02</t>
  </si>
  <si>
    <t xml:space="preserve">42 CFR 438.402(c)(3)(i)</t>
  </si>
  <si>
    <t xml:space="preserve">The MCP contract specifies that an enrollee may file a grievance either orally or in writing.</t>
  </si>
  <si>
    <t xml:space="preserve">L.450</t>
  </si>
  <si>
    <t xml:space="preserve">M I.H.6.01</t>
  </si>
  <si>
    <t xml:space="preserve">42 CFR 438.402(c)(3)(ii)</t>
  </si>
  <si>
    <t xml:space="preserve">The contract requires that the MCP allow the enrollee to request an appeal either orally or in writing.</t>
  </si>
  <si>
    <t xml:space="preserve">L.451</t>
  </si>
  <si>
    <t xml:space="preserve">M I.H.6.02</t>
  </si>
  <si>
    <t xml:space="preserve">42 CFR 438.402(c)(3)(ii); 
42 CFR 438.402(c)(1)(ii)</t>
  </si>
  <si>
    <t xml:space="preserve">The contract requires that the MCP allow the provider or authorized representative acting on behalf of the enrollee, as state law permits, to request an appeal either orally or in writing. </t>
  </si>
  <si>
    <t xml:space="preserve">L.452</t>
  </si>
  <si>
    <t xml:space="preserve">M I.H.10.03</t>
  </si>
  <si>
    <t xml:space="preserve">The MCP contract specifies whether enrollees may file grievances only with the MCP or if the enrollee can also file a grievance directly with the state. </t>
  </si>
  <si>
    <t xml:space="preserve">L.453</t>
  </si>
  <si>
    <t xml:space="preserve">M I.H.10.06</t>
  </si>
  <si>
    <t xml:space="preserve">42 CFR 438.408(c)(1)(i)</t>
  </si>
  <si>
    <t xml:space="preserve">The contract provides that the MCP may extend the timeframe for processing a grievance by up to 14 calendar days if the enrollee requests the extension.</t>
  </si>
  <si>
    <t xml:space="preserve">L.454</t>
  </si>
  <si>
    <t xml:space="preserve">The contract provides that the MCP may extend the timeframe for processing a grievance by up to 14 calendar days if the MCP shows that there is need for additional information and that the delay is in the enrollee’s interest (upon state request).</t>
  </si>
  <si>
    <t xml:space="preserve">L.455</t>
  </si>
  <si>
    <t xml:space="preserve">M I.H.10.07</t>
  </si>
  <si>
    <t xml:space="preserve">42 CFR 438.408(c)(2)(i)</t>
  </si>
  <si>
    <t xml:space="preserve">The contract provides that if the MCP extends the timeline for a grievance not at the request of the enrollee, it must make reasonable efforts to give the enrollee prompt oral notice of the delay.</t>
  </si>
  <si>
    <t xml:space="preserve">L.456</t>
  </si>
  <si>
    <t xml:space="preserve">M I.H.10.08</t>
  </si>
  <si>
    <t xml:space="preserve">42 CFR 438.408(c)(2)(ii)</t>
  </si>
  <si>
    <t xml:space="preserve">The contract provides that if the MCP extends the timeline for a grievance not at the request of the enrollee, it must give the enrollee written notice, within 2 calendar days, of the reason for the decision to extend the timeframe and inform the enrollee of the right to file a grievance if he or she disagrees with that decision.</t>
  </si>
  <si>
    <t xml:space="preserve">L.457</t>
  </si>
  <si>
    <t xml:space="preserve">M I.H.7.02, I.H.7.08</t>
  </si>
  <si>
    <t xml:space="preserve">The contract provides that the MCP may extend the timeframe for processing standard resolution of appeals and expedited resolution of appeals by up to 14 calendar days if the enrollee requests the extension.</t>
  </si>
  <si>
    <t xml:space="preserve">L.458</t>
  </si>
  <si>
    <t xml:space="preserve">M I.H.7.03, I.H.7.09</t>
  </si>
  <si>
    <t xml:space="preserve">42 CFR 438.408(c)(1)</t>
  </si>
  <si>
    <t xml:space="preserve">The contract provides that the MCP may extend the timeframe for processing standard resolution of appeals and expedited resolution of appeals by up to 14 calendar days if the MCP shows that there is need for additional information and that the delay is in the enrollee's interest (upon state request).</t>
  </si>
  <si>
    <t xml:space="preserve">L.459</t>
  </si>
  <si>
    <t xml:space="preserve">M I.H.7.04, I.H.7.10</t>
  </si>
  <si>
    <t xml:space="preserve">The contract specifies that if the MCP extends the timeline for a processing an appeal and an expedited appeal not at the request of the enrollee, it must make reasonable efforts to give the enrollee prompt oral notice of the delay.</t>
  </si>
  <si>
    <t xml:space="preserve">L.460</t>
  </si>
  <si>
    <t xml:space="preserve">M I.H.7.05, I.H.7.11</t>
  </si>
  <si>
    <t xml:space="preserve">The contract specifies that if the MCP extends the timeline for processing an appeal and expedited appeal not at the request of the enrollee, it must give the enrollee written notice, within 2 calendar days, of the reason for the decision to extend the timeframe and inform the enrollee of the right to file a grievance if he or she disagrees with that decision.</t>
  </si>
  <si>
    <t xml:space="preserve">L.461</t>
  </si>
  <si>
    <t xml:space="preserve">M I.H.7.06, I.H.7.12</t>
  </si>
  <si>
    <t xml:space="preserve">42 CFR 438.408(c)(2)(iii)</t>
  </si>
  <si>
    <t xml:space="preserve">The contract specifies that if the MCP extends the timeline for processing an appeal and expedited appeal not at the request of the enrollee, it must resolve the appeal as expeditiously as the enrollee's health condition requires and no later than the date the extension expires.</t>
  </si>
  <si>
    <t xml:space="preserve">L.462</t>
  </si>
  <si>
    <t xml:space="preserve">M I.H.5.01</t>
  </si>
  <si>
    <t xml:space="preserve">42 CFR 438.408(c)(3); 
42 CFR 438.402(c)(1)(i)(A)</t>
  </si>
  <si>
    <t xml:space="preserve">The contract requires that in the case that the MCP fails to adhere to notice and timing requirements, the enrollee is deemed to have exhausted the MCP's appeals process, and the enrollee may initiate a state fair hearing. </t>
  </si>
  <si>
    <t xml:space="preserve">L.463</t>
  </si>
  <si>
    <t xml:space="preserve">M I.H.7.07</t>
  </si>
  <si>
    <t xml:space="preserve">42 CFR 438.408(a); 
42 CFR 438.408(b)(3)</t>
  </si>
  <si>
    <t xml:space="preserve">The contract requires the MCP to resolve each expedited appeal and provide notice, as expeditiously as the enrollee’s health condition requires, within state-established timeframes not to exceed 72 hours after the MCP receives the expedited appeal request.</t>
  </si>
  <si>
    <t xml:space="preserve">L.464</t>
  </si>
  <si>
    <t xml:space="preserve">M I.H.6.08</t>
  </si>
  <si>
    <t xml:space="preserve">42 CFR 438.410(a)</t>
  </si>
  <si>
    <t xml:space="preserve">The contract requires the MCP to establish and maintain an expedited review process for appeals, when the MCP determines (for a request from the enrollee) or when the provider indicates (in making the request on the enrollee's behalf or supporting the enrollee's request) that taking the time for a standard resolution could seriously jeopardize the enrollee's life, physical or mental health, or ability to attain, maintain, or regain maximum function.</t>
  </si>
  <si>
    <t xml:space="preserve">L.465</t>
  </si>
  <si>
    <t xml:space="preserve">M I.H.6.10</t>
  </si>
  <si>
    <t xml:space="preserve">42 CFR 438.410(c); 
42 CFR 438.408(b)(2); 42 CFR 438.408(c)(2)</t>
  </si>
  <si>
    <t xml:space="preserve">The contract requires that if the MCP denies a request for expedited resolution of an appeal, it must transfer the appeal to the standard timeframe of no longer than 30 calendar days from the day the MCP receives the appeal (with a possible 14-day extension).</t>
  </si>
  <si>
    <t xml:space="preserve">L.466</t>
  </si>
  <si>
    <t xml:space="preserve">M I.H.8.02</t>
  </si>
  <si>
    <t xml:space="preserve">42 CFR 438.408(d)(2)(i); 
42 CFR 438.408(e)(1)</t>
  </si>
  <si>
    <t xml:space="preserve">L.467</t>
  </si>
  <si>
    <t xml:space="preserve">M I.H.8.03</t>
  </si>
  <si>
    <t xml:space="preserve">L.468</t>
  </si>
  <si>
    <t xml:space="preserve">M I.H.8.04</t>
  </si>
  <si>
    <t xml:space="preserve">42 CFR 438.408(d)(2)(i); 
42 CFR 438.408(e)(2)</t>
  </si>
  <si>
    <t xml:space="preserve">For appeal decisions not wholly in the enrollee’s favor, the contract requires the MCP to include the following in the written resolution notice:
• The right to request a state fair hearing.
• How to request a state fair hearing.
• The right to request and receive benefits pending a hearing.
• How to request the continuation of benefits.
• Notice that the enrollee may, consistent with state policy, be liable for the cost of any continued benefits if the MCP’s adverse benefit determination is upheld in the hearing.</t>
  </si>
  <si>
    <t xml:space="preserve">L.469</t>
  </si>
  <si>
    <t xml:space="preserve">M I.H.8.05</t>
  </si>
  <si>
    <t xml:space="preserve">42 CFR 438.408(d)(2)(ii)</t>
  </si>
  <si>
    <t xml:space="preserve">L.470</t>
  </si>
  <si>
    <t xml:space="preserve">M I.H.10.09</t>
  </si>
  <si>
    <t xml:space="preserve">42 CFR 438.408(d)(1);
42 CFR 438.10</t>
  </si>
  <si>
    <t xml:space="preserve">The contract specifies the state established method that the MCP will use to notify an enrollee of the resolution of a grievance in a format and language that, at a minimum, meets applicable notification standards.</t>
  </si>
  <si>
    <t xml:space="preserve">L.471</t>
  </si>
  <si>
    <t xml:space="preserve">M I.H.9.01</t>
  </si>
  <si>
    <t xml:space="preserve">42 CFR 438.420(a); 
42 CFR 438.420(b)(1) - (5);
42 CFR 438.402(c)(2)(ii)</t>
  </si>
  <si>
    <t xml:space="preserve">The contract requires that the MCP continue the enrollee's benefits while an appeal is in process if all of the following occur:
• The enrollee files the request for an appeal within 60 calendar days following the date on the adverse benefit determination notice.
• The appeal involves the termination, suspension, or reduction of a previously authorized service.
• The enrollee’s services were ordered by an authorized provider.
• The period covered by the original authorization has not expired.
• The request for continuation of benefits is filed on or before the later of the following:
o Within 10 calendar days of the MCP sending the notice of adverse benefit determination, or
o The intended effective date of the MCP’s proposed adverse benefit determination.</t>
  </si>
  <si>
    <t xml:space="preserve">L.472</t>
  </si>
  <si>
    <t xml:space="preserve">M I.H.9.02</t>
  </si>
  <si>
    <t xml:space="preserve">42 CFR 438.420(c)(1)-(3); 
42 CFR 438.408(d)(2)</t>
  </si>
  <si>
    <t xml:space="preserve">The contract requires that if, at the enrollee's request, the MCP continues or reinstates the enrollee's benefits while the appeal or state fair hearing is pending, the benefits must be continued until one of the following occurs: 
• The enrollee withdraws the appeal or request for state fair hearing.
• The enrollee does not request a state fair hearing and continuation of benefits within 10 calendar days from the date the MCP sends the notice of an adverse appeal resolution.
• A state fair hearing decision adverse to the enrollee is issued.</t>
  </si>
  <si>
    <t xml:space="preserve">L.473</t>
  </si>
  <si>
    <t xml:space="preserve">M I.H.9.03</t>
  </si>
  <si>
    <t xml:space="preserve">42 CFR 438.420(d); 
42 CFR 431.230(b)</t>
  </si>
  <si>
    <t xml:space="preserve">The contract provides that the MCP may, consistent with the state's usual policy on recoveries and as specified in the MCP's contract, recover the cost of continued services furnished to the enrollee while the appeal or state fair hearing was pending if the final resolution of the appeal or state fair hearing upholds the MCP’s adverse benefit determination.</t>
  </si>
  <si>
    <t xml:space="preserve">L.474</t>
  </si>
  <si>
    <t xml:space="preserve">M I.H.9.04</t>
  </si>
  <si>
    <t xml:space="preserve">42 CFR 438.424(a)</t>
  </si>
  <si>
    <t xml:space="preserve">The contract requires the MCP to authorize or provide the disputed services promptly, and as expeditiously as the enrollee's health condition requires (but no later than 72 hours from the date it receives notice reversing the determination) if the services were not furnished while the appeal was pending and if the MCP or state fair hearing officer reverses a decision to deny, limit, or delay services.</t>
  </si>
  <si>
    <t xml:space="preserve">L.475</t>
  </si>
  <si>
    <t xml:space="preserve">M I.H.9.05</t>
  </si>
  <si>
    <t xml:space="preserve">42 CFR 438.424(b)</t>
  </si>
  <si>
    <t xml:space="preserve">The contract requires the MCP to pay for disputed services received by the enrollee while the appeal was pending, unless state policy and regulations provide for the state to cover the cost of such services, when the MCP or state fair hearing officer reverses a decision to deny authorization of the services.</t>
  </si>
  <si>
    <t xml:space="preserve">L.476</t>
  </si>
  <si>
    <t xml:space="preserve">M I.H.9.06</t>
  </si>
  <si>
    <t xml:space="preserve">42 CFR 438.10(c); 42 CFR 438.404</t>
  </si>
  <si>
    <t xml:space="preserve">The contract requires that the MCP notify the requesting provider and give the enrollee written notice of any decision to deny a service authorization request, or to authorize a service in an amount, duration, or scope that is less than requested.</t>
  </si>
  <si>
    <t xml:space="preserve">Medicaid I.H.11 Grievance and Appeal Recordkeeping Requirements</t>
  </si>
  <si>
    <t xml:space="preserve">L.478</t>
  </si>
  <si>
    <t xml:space="preserve">M I.H.11.02</t>
  </si>
  <si>
    <t xml:space="preserve">42 CFR 438.416(b)(1) </t>
  </si>
  <si>
    <t xml:space="preserve">The contract requires that the MCP's record of each grievance or appeal include a general description of the reason for the appeal or grievance.</t>
  </si>
  <si>
    <t xml:space="preserve">L.479</t>
  </si>
  <si>
    <t xml:space="preserve">M I.H.11.03</t>
  </si>
  <si>
    <t xml:space="preserve">42 CFR 438.416(b)(2) </t>
  </si>
  <si>
    <t xml:space="preserve">The contract requires that the MCP's record of each grievance or appeal include the date received.</t>
  </si>
  <si>
    <t xml:space="preserve">L.480</t>
  </si>
  <si>
    <t xml:space="preserve">M I.H.11.04</t>
  </si>
  <si>
    <t xml:space="preserve">42 CFR 438.416(b)(3) </t>
  </si>
  <si>
    <t xml:space="preserve">The contract requires that the MCP's record of each grievance or appeal include the date of each review or, if applicable, review meeting.</t>
  </si>
  <si>
    <t xml:space="preserve">L.481</t>
  </si>
  <si>
    <t xml:space="preserve">M I.H.11.05</t>
  </si>
  <si>
    <t xml:space="preserve">42 CFR 438.416(b)(4) </t>
  </si>
  <si>
    <t xml:space="preserve">The contract requires that the MCP's record of each grievance or appeal include resolution information for each level of the appeal or grievance, if applicable.</t>
  </si>
  <si>
    <t xml:space="preserve">L.482</t>
  </si>
  <si>
    <t xml:space="preserve">M I.H.11.06</t>
  </si>
  <si>
    <t xml:space="preserve">42 CFR 438.416(b)(5) </t>
  </si>
  <si>
    <t xml:space="preserve">The contract requires that the MCP's record of each grievance or appeal include the date of resolution at each level, if applicable.</t>
  </si>
  <si>
    <t xml:space="preserve">L.483</t>
  </si>
  <si>
    <t xml:space="preserve">M I.H.11.07</t>
  </si>
  <si>
    <t xml:space="preserve">42 CFR 438.416(b)(6) </t>
  </si>
  <si>
    <t xml:space="preserve">The contract requires that the MCP's record of each grievance or appeal include the name of the covered person for whom the appeal or grievance was filed.</t>
  </si>
  <si>
    <t xml:space="preserve">L.484</t>
  </si>
  <si>
    <t xml:space="preserve">M I.H.11.08</t>
  </si>
  <si>
    <t xml:space="preserve">42 CFR 438.416(c)</t>
  </si>
  <si>
    <t xml:space="preserve">The contract requires that the MCP's record of each grievance or appeal be accurately maintained in a manner accessible to the state and available upon request to the Centers for Medicare &amp; Medicaid Services (CMS). </t>
  </si>
  <si>
    <t xml:space="preserve">L.485</t>
  </si>
  <si>
    <t xml:space="preserve">High Level Provision: M I.H.11.01-I.H.11.08</t>
  </si>
  <si>
    <t xml:space="preserve">42 CFR 438.416</t>
  </si>
  <si>
    <t xml:space="preserve">The contract requires that the MCP maintain records of grievances and appeals in a manner accessible to the state and upon request to the Centers for Medicare &amp; Medicaid Services (CMS) and that records include all required information. </t>
  </si>
  <si>
    <t xml:space="preserve">L.486</t>
  </si>
  <si>
    <t xml:space="preserve">C I.H.1.03</t>
  </si>
  <si>
    <t xml:space="preserve">42 CFR 457.1260(d); 
42 CFR 438.406(a)</t>
  </si>
  <si>
    <t xml:space="preserve">The contract requires the MCP to give enrollees any reasonable assistance in completing grievance and appeal forms and other procedural steps related to a grievance or appeal. This includes, but is not limited to, auxiliary aids and services upon request, such as providing interpreter services and toll-free numbers with TTY/TDD and interpreter capability.</t>
  </si>
  <si>
    <t xml:space="preserve">L.487</t>
  </si>
  <si>
    <t xml:space="preserve">C I.H.1.05</t>
  </si>
  <si>
    <t xml:space="preserve">42 CFR 457.1260(d); 
42 CFR 438.406(b)(2)(i)
</t>
  </si>
  <si>
    <t xml:space="preserve">The contract requires that the MCP ensure that decision makers on grievances and appeals of adverse benefit determinations were not involved in any previous level of review or decision-making.</t>
  </si>
  <si>
    <t xml:space="preserve">L.488</t>
  </si>
  <si>
    <t xml:space="preserve">C I.H.1.06</t>
  </si>
  <si>
    <t xml:space="preserve">42 CFR 457.1260(d); 
42 CFR 438.406(b)(2)(i)</t>
  </si>
  <si>
    <t xml:space="preserve">The contract requires that the MCP ensure that decision makers on grievances and appeals of adverse benefit determinations were not subordinates of any individual who was involved in a previous level of review or decision-making.</t>
  </si>
  <si>
    <t xml:space="preserve">L.489</t>
  </si>
  <si>
    <t xml:space="preserve">C I.H.1.07</t>
  </si>
  <si>
    <t xml:space="preserve">42 CFR 457.1260(d); 
42 CFR 438.406(b)(2)(ii)(A)</t>
  </si>
  <si>
    <t xml:space="preserve">The contract requires the MCP to ensure that decision makers on grievances and appeals of adverse benefit determinations are individuals with appropriate clinical expertise, as determined by the state, in treating the enrollee's condition or disease if the decision involves an appeal of a denial based on lack of medical necessity.</t>
  </si>
  <si>
    <t xml:space="preserve">L.490</t>
  </si>
  <si>
    <t xml:space="preserve">C I.H.1.08</t>
  </si>
  <si>
    <t xml:space="preserve">42 CFR 457.1260(d); 
42 CFR 438.406(b)(2)(ii)(B)</t>
  </si>
  <si>
    <t xml:space="preserve">The contract requires the MCP to ensure that decision makers on grievances and appeals of adverse benefit determinations are individuals with appropriate clinical expertise, as determined by the state, in treating the enrollee's condition or disease if the decision involves a grievance regarding denial of expedited resolution of an appeal.</t>
  </si>
  <si>
    <t xml:space="preserve">L.491</t>
  </si>
  <si>
    <t xml:space="preserve">C I.H.1.09</t>
  </si>
  <si>
    <t xml:space="preserve">42 CFR 457.1260(d); 
42 CFR 438.406(b)(2)(ii)(c) </t>
  </si>
  <si>
    <t xml:space="preserve">The contract requires the MCP to ensure that decision makers on grievances and appeals of adverse benefit determinations are individuals with appropriate clinical expertise, as determined by the state, in treating the enrollee's condition or disease if the decision involves a grievance or appeal involving clinical issues.</t>
  </si>
  <si>
    <t xml:space="preserve">L.492</t>
  </si>
  <si>
    <t xml:space="preserve">C I.H.1.10</t>
  </si>
  <si>
    <t xml:space="preserve">42 CFR 457.1260(d); 
42 CFR 438.406(b)(2)(iii)</t>
  </si>
  <si>
    <t xml:space="preserve">The contract requires the MCP to ensure that decision makers on grievances and appeals of adverse benefit determinations take into account all comments, documents, records, and other information submitted by the enrollee or their representative without regard to whether such information was submitted or considered in the initial adverse benefit determination.</t>
  </si>
  <si>
    <t xml:space="preserve">L.493</t>
  </si>
  <si>
    <t xml:space="preserve">C I.H.6.04</t>
  </si>
  <si>
    <t xml:space="preserve">42 CFR 457.1260(d); 
42 CFR 438.406(b)(4)</t>
  </si>
  <si>
    <t xml:space="preserve">The contract requires the MCP to provide the enrollee a reasonable opportunity, in person and in writing, to present evidence and testimony and make legal and factual arguments.</t>
  </si>
  <si>
    <t xml:space="preserve">L.494</t>
  </si>
  <si>
    <t xml:space="preserve">C I.H.6.05</t>
  </si>
  <si>
    <t xml:space="preserve">42 CFR 457.1260(d); 
42 CFR 438.406(b)(5)</t>
  </si>
  <si>
    <t xml:space="preserve">The contract requires the MCP to provide the enrollee and his or her representative the enrollee's case file (including medical records, other documents and records, and any new or additional evidence considered, relied upon, or generated by the MCP (or at the direction of the MCP)) in connection with the appeal of the adverse benefit determination.</t>
  </si>
  <si>
    <t xml:space="preserve">L.495</t>
  </si>
  <si>
    <t xml:space="preserve">C I.H.6.06</t>
  </si>
  <si>
    <t xml:space="preserve">The contract requires the MCP to provide the enrollee and his or her representative the enrollee's case file free of charge and sufficiently in advance of the resolution timeframe for standard and expedited appeal resolutions. </t>
  </si>
  <si>
    <t xml:space="preserve">L.496</t>
  </si>
  <si>
    <t xml:space="preserve">C I.H.6.07</t>
  </si>
  <si>
    <t xml:space="preserve">42 CFR 457.1260(d); 
42 CFR 438.406(b)(6)</t>
  </si>
  <si>
    <t xml:space="preserve">The contract requires the MCP to consider the enrollee, his/her representative, or the legal representative of a deceased enrollee’s estate as parties to an appeal.</t>
  </si>
  <si>
    <t xml:space="preserve">L.497</t>
  </si>
  <si>
    <t xml:space="preserve">C I.H.6.09</t>
  </si>
  <si>
    <t xml:space="preserve">42 CFR 457.1260(d);
CFR 438.406(b)(4);
42 CFR 438.408(b)-(c) </t>
  </si>
  <si>
    <t xml:space="preserve">The contract requires the MCP to inform enrollees of the limited time available to present evidence and testimony, in person and in writing, and make legal and factual arguments in the case of an expedited appeal resolution. The MCP must inform enrollees of this sufficiently in advance of the resolution timeframe for appeals.</t>
  </si>
  <si>
    <t xml:space="preserve">L.498</t>
  </si>
  <si>
    <t xml:space="preserve">L.499</t>
  </si>
  <si>
    <t xml:space="preserve">C I.H.2.01</t>
  </si>
  <si>
    <t xml:space="preserve">42 CFR 457.1260(c)(1); 
42 CFR 438.404(b)(1)</t>
  </si>
  <si>
    <t xml:space="preserve">CHIP I.H.3 Notice of Adverse Benefit Determination Timing</t>
  </si>
  <si>
    <t xml:space="preserve">L.500</t>
  </si>
  <si>
    <t xml:space="preserve">42 CFR 1260(c)(3); 
42 CFR 438.210(d)(2)(ii); 
42 CFR 438.404(c)(6)</t>
  </si>
  <si>
    <t xml:space="preserve">L.501</t>
  </si>
  <si>
    <t xml:space="preserve">C I.H.4.03</t>
  </si>
  <si>
    <t xml:space="preserve">42 CFR 457.1260(b)(3)
</t>
  </si>
  <si>
    <t xml:space="preserve">If state law permits and with written consent of the enrollee, the contract requires the MCP to allow providers or authorized representatives to request an appeal or file a grievance, or request a state external review in accordance with the terms of Subpart K of 42 CFR 457</t>
  </si>
  <si>
    <t xml:space="preserve">L.502</t>
  </si>
  <si>
    <t xml:space="preserve">C I.H.10.01</t>
  </si>
  <si>
    <t xml:space="preserve">42 CFR 457.1260(b)(1);
42 CFR 438.402(c)(2)(i)</t>
  </si>
  <si>
    <t xml:space="preserve">L.503</t>
  </si>
  <si>
    <t xml:space="preserve">C I.H.5.02</t>
  </si>
  <si>
    <t xml:space="preserve">42 CFR 457.1260(b)(1); 
42 CFR 438.402(c)(2)(ii)</t>
  </si>
  <si>
    <t xml:space="preserve">L.504</t>
  </si>
  <si>
    <t xml:space="preserve">C I.H.5.03</t>
  </si>
  <si>
    <t xml:space="preserve">42 CFR 457.1260(b)(1); 
42 CFR 1260(b)(3);
42 CFR 438.402(c)(2)(ii)</t>
  </si>
  <si>
    <t xml:space="preserve">L.505</t>
  </si>
  <si>
    <t xml:space="preserve">C I.H.10.02</t>
  </si>
  <si>
    <t xml:space="preserve">42 CFR 457.1260(b)(1);
42 CFR 438.402(c)(3)(i)</t>
  </si>
  <si>
    <t xml:space="preserve">L.506</t>
  </si>
  <si>
    <t xml:space="preserve">C I.H.6.01</t>
  </si>
  <si>
    <t xml:space="preserve">42 CFR 457.1260(b)(1); 
42 CFR 438.402(c)(3)(ii)</t>
  </si>
  <si>
    <t xml:space="preserve">L.507</t>
  </si>
  <si>
    <t xml:space="preserve">C I.H.6.02</t>
  </si>
  <si>
    <t xml:space="preserve">42 CFR 457.1260(b)(3); 
42 CFR 457.1260(b)(1);  
42 CFR 438.402(c)(3)(ii); 
Subpart K of 42 CFR 457</t>
  </si>
  <si>
    <t xml:space="preserve">L.508</t>
  </si>
  <si>
    <t xml:space="preserve">C I.H.10.03</t>
  </si>
  <si>
    <t xml:space="preserve">L.509</t>
  </si>
  <si>
    <t xml:space="preserve">C I.H.10.05</t>
  </si>
  <si>
    <t xml:space="preserve">42 CFR 457.1260(e)(1);
42 CFR 438.408(c)(1)(i)</t>
  </si>
  <si>
    <t xml:space="preserve">L.510</t>
  </si>
  <si>
    <t xml:space="preserve">C I.H.10.06</t>
  </si>
  <si>
    <t xml:space="preserve">L.511</t>
  </si>
  <si>
    <t xml:space="preserve">C I.H.10.07</t>
  </si>
  <si>
    <t xml:space="preserve">42 CFR 457.1260(e)(1);
42 CFR 438.408(c)(2)(i)</t>
  </si>
  <si>
    <t xml:space="preserve">L.512</t>
  </si>
  <si>
    <t xml:space="preserve">C I.H.10.08</t>
  </si>
  <si>
    <t xml:space="preserve">42 CFR 457.1260(e)(1);
42 CFR 438.408(c)(2)(ii)</t>
  </si>
  <si>
    <t xml:space="preserve">L.513</t>
  </si>
  <si>
    <t xml:space="preserve">C I.H.7.02, I.H.7.08</t>
  </si>
  <si>
    <t xml:space="preserve">L.514</t>
  </si>
  <si>
    <t xml:space="preserve">C I.H.7.03, I.H.7.09</t>
  </si>
  <si>
    <t xml:space="preserve">42 CFR 457.1260(e)(1);
42 CFR 438.408(c)(1)(ii)</t>
  </si>
  <si>
    <t xml:space="preserve">L.515</t>
  </si>
  <si>
    <t xml:space="preserve">C I.H.7.04, I.H.7.10</t>
  </si>
  <si>
    <t xml:space="preserve">L.516</t>
  </si>
  <si>
    <t xml:space="preserve">C I.H.7.05, I.H.7.11</t>
  </si>
  <si>
    <t xml:space="preserve">L.517</t>
  </si>
  <si>
    <t xml:space="preserve">C I.H.7.06, I.H.7.12</t>
  </si>
  <si>
    <t xml:space="preserve">42 CFR 457.1260(e)(1);
42 CFR 438.408(c)(2)(iii)</t>
  </si>
  <si>
    <t xml:space="preserve">L.518</t>
  </si>
  <si>
    <t xml:space="preserve">C I.H.5.01</t>
  </si>
  <si>
    <t xml:space="preserve">42 CFR 457.1260(e)(1)-(2); 42 CFR 438.408(c)(3); 
42 CFR 438.402(c)(1)(i)(A)</t>
  </si>
  <si>
    <t xml:space="preserve">L.519</t>
  </si>
  <si>
    <t xml:space="preserve">C I.H.7.07</t>
  </si>
  <si>
    <t xml:space="preserve">42 CFR 457.1260(e)(1)-(2);
42 CFR 438.408(b)(3)</t>
  </si>
  <si>
    <t xml:space="preserve">L.520</t>
  </si>
  <si>
    <t xml:space="preserve">42 CFR 457.1260(f); 
42 CFR 438.410(a)</t>
  </si>
  <si>
    <t xml:space="preserve">L.521</t>
  </si>
  <si>
    <t xml:space="preserve">42 CFR 457.1260(f); 
42 CFR 438.410(c); 
42 CFR 438.408(b)(2);
42 CFR 438.408(c)(2)</t>
  </si>
  <si>
    <t xml:space="preserve">L.522</t>
  </si>
  <si>
    <t xml:space="preserve">C I.H.8.01</t>
  </si>
  <si>
    <t xml:space="preserve">42 CFR 457.1260(e)(1);
42 CFR 438.408(d)(2)(i); 
42 CFR 438.10</t>
  </si>
  <si>
    <t xml:space="preserve">L.523</t>
  </si>
  <si>
    <t xml:space="preserve">C I.H.10.09</t>
  </si>
  <si>
    <t xml:space="preserve">42 CFR 457.1260(e)(1);
42 CFR 438.408(d)(1);
42 CFR 438.10</t>
  </si>
  <si>
    <t xml:space="preserve">CHIP I.H.11 Grievance and Appeal Recordkeeping Requirements</t>
  </si>
  <si>
    <t xml:space="preserve">L.524</t>
  </si>
  <si>
    <t xml:space="preserve">C I.H.11.02</t>
  </si>
  <si>
    <t xml:space="preserve">42 CFR 457.1260(h);
42 CFR 438.416(b)(1) </t>
  </si>
  <si>
    <t xml:space="preserve">L.525</t>
  </si>
  <si>
    <t xml:space="preserve">C I.H.11.03</t>
  </si>
  <si>
    <t xml:space="preserve">42 CFR 457.1260(h);
42 CFR 438.416(b)(2) </t>
  </si>
  <si>
    <t xml:space="preserve">L.526</t>
  </si>
  <si>
    <t xml:space="preserve">C I.H.11.04</t>
  </si>
  <si>
    <t xml:space="preserve">42 CFR 457.1260(h);
42 CFR 438.416(b)(3) </t>
  </si>
  <si>
    <t xml:space="preserve">L.527</t>
  </si>
  <si>
    <t xml:space="preserve">C I.H.11.05</t>
  </si>
  <si>
    <t xml:space="preserve">42 CFR 457.1260(h);
42 CFR 438.416(b)(4) </t>
  </si>
  <si>
    <t xml:space="preserve">L.528</t>
  </si>
  <si>
    <t xml:space="preserve">C I.H.11.06</t>
  </si>
  <si>
    <t xml:space="preserve">42 CFR 457.1260(h);
42 CFR 438.416(b)(5) </t>
  </si>
  <si>
    <t xml:space="preserve">L.529</t>
  </si>
  <si>
    <t xml:space="preserve">C I.H.11.07</t>
  </si>
  <si>
    <t xml:space="preserve">42 CFR 457.1260(h);
42 CFR 438.416(b)(6) </t>
  </si>
  <si>
    <t xml:space="preserve">L.530</t>
  </si>
  <si>
    <t xml:space="preserve">C I.H.11.08</t>
  </si>
  <si>
    <t xml:space="preserve">42 CFR 457.1260(h);
42 CFR 438.416(c)</t>
  </si>
  <si>
    <t xml:space="preserve">L.531</t>
  </si>
  <si>
    <t xml:space="preserve">M I.I.1.01</t>
  </si>
  <si>
    <t xml:space="preserve">42 CFR 438.214(d)(1)</t>
  </si>
  <si>
    <t xml:space="preserve">The contract requires that the Managed Care Plan (MCP) not employ or contract with providers excluded from participation in Federal health care programs. </t>
  </si>
  <si>
    <t xml:space="preserve">98,99,100</t>
  </si>
  <si>
    <t xml:space="preserve">L.532</t>
  </si>
  <si>
    <t xml:space="preserve">M I.I.1.02</t>
  </si>
  <si>
    <t xml:space="preserve">Section 1903(i)(2) of the Act; 
42 CFR 438.808(a); 
42 CFR 438.808(b)(1)</t>
  </si>
  <si>
    <t xml:space="preserve">The contract prohibits the MCP from being controlled by a sanctioned individual under section 1128(b)(8) of the Act.   </t>
  </si>
  <si>
    <t xml:space="preserve">L.533</t>
  </si>
  <si>
    <t xml:space="preserve">M I.I.1.03</t>
  </si>
  <si>
    <t xml:space="preserve">Section 1903(i)(2) of the Act; 
42 CFR 438.808(a); 
42 CFR 438.808(b)(2)</t>
  </si>
  <si>
    <t xml:space="preserve">The contract prohibits the MCP from having a contract for the administration, management, or provision of medical services (or the establishment of policies or provision of operational support for such services), either directly or indirectly, with an individual convicted of crimes described in section 1128(b)(8)(B) of the Act. </t>
  </si>
  <si>
    <t xml:space="preserve">L.534</t>
  </si>
  <si>
    <t xml:space="preserve">M I.I.1.04</t>
  </si>
  <si>
    <t xml:space="preserve">Section 1903(i)(2) of the Act; 
42 CFR 438.808(a); 
42 CFR 438.808(b)(2); 42 CFR 438.610(a); 
</t>
  </si>
  <si>
    <t xml:space="preserve">The contract prohibits the MCP from having a contract for the administration, management, or provision of medical services (or the establishment of policies or provision of operational support for such services), either directly or indirectly, with any individual or entity that is (or is affiliated with a person/entity that is) debarred, suspended, or excluded from participating in procurement activities under the Federal Acquisition Regulation (FAR) or from participating in non-procurement activities under regulation issued under Executive Order No. 12549 or under guidelines implementing Executive Order No. 12549. </t>
  </si>
  <si>
    <t xml:space="preserve">L.535</t>
  </si>
  <si>
    <t xml:space="preserve">M I.I.1.05</t>
  </si>
  <si>
    <t xml:space="preserve">Section 1903(i)(2) of the Act; 
42 CFR 438.808(a); 
42 CFR 438.808(b)(2); 42 CFR 438.610(b)</t>
  </si>
  <si>
    <t xml:space="preserve">The contract prohibits the MCP from having a contract for the administration, management, or provision of medical services (or the establishment of policies or provision of operational support for such services), either directly or indirectly, with any individual or entity that is excluded from participation in any Federal health care program under section 1128 or 1128A of the Act.</t>
  </si>
  <si>
    <t xml:space="preserve">L.536</t>
  </si>
  <si>
    <t xml:space="preserve">M I.I.1.06</t>
  </si>
  <si>
    <t xml:space="preserve">Section 1903(i)(2) of the Act; 
42 CFR 438.808(a); 
42 CFR 438.808(b)(3)(i); 42 CFR 438.610(a)</t>
  </si>
  <si>
    <t xml:space="preserve">The contract prohibits the MCP from employing or contracting, directly or indirectly, for the furnishing of health care, utilization review, medical social work, or administrative services with any individual or entity that is (or is affiliated with a person/entity that is) debarred, suspended, or excluded from participating in procurement activities under the FAR or from participating in non-procurement activities under regulation issued under Executive Order No. 12549 or under guidelines implementing Executive Order No. 12549. </t>
  </si>
  <si>
    <t xml:space="preserve">L.537</t>
  </si>
  <si>
    <t xml:space="preserve">M I.I.1.07</t>
  </si>
  <si>
    <t xml:space="preserve">Section 1903(i)(2) of the Act; 
42 CFR 438.808(a); 
42 CFR 438.808(b)(3)(i); 
42 CFR 438.610(b); 
</t>
  </si>
  <si>
    <t xml:space="preserve">The contract prohibits the MCP from employing or contracting, directly or indirectly, for the furnishing of health care, utilization review, medical social work, or administrative services with any individual or entity that is excluded from participation in any Federal health care program under section 1128 or 1128A of the Act.</t>
  </si>
  <si>
    <t xml:space="preserve">L.538</t>
  </si>
  <si>
    <t xml:space="preserve">M I.I.1.08</t>
  </si>
  <si>
    <t xml:space="preserve">Section 1903(i)(2) of the Act; 
42 CFR 438.808(a); 
42 CFR 438.808(b)(3)(ii); 
42 CFR 438.610(a)</t>
  </si>
  <si>
    <t xml:space="preserve">The contract prohibits the MCP from employing or contracting, directly or indirectly, for the furnishing of health care, utilization review, medical social work, or administrative services with any individual or entity that would (or is affiliated with a person/entity that would)  provide those services through an individual or entity debarred, suspended, or excluded from participating in procurement activities under the FAR or from participating in non- procurement activities under regulation issued under Executive Order No. 12549 or under guidelines implementing Executive Order No. 12549.</t>
  </si>
  <si>
    <t xml:space="preserve">102, 104</t>
  </si>
  <si>
    <t xml:space="preserve">L.539</t>
  </si>
  <si>
    <t xml:space="preserve">M I.I.1.09</t>
  </si>
  <si>
    <t xml:space="preserve">Section 1903(i)(2) of the Act; 
42 CFR 438.808(a); 
42 CFR 438.808(b)(3)(ii); 
42 CFR 438.610(b)</t>
  </si>
  <si>
    <t xml:space="preserve">The contract prohibits the MCP from employing or contracting, directly or indirectly, for the furnishing of health care, utilization review, medical social work, or administrative services with any individual or entity that would provide those services through an individual or entity excluded from participation in any Federal health care program under section 1128 or 1128A of the Act.</t>
  </si>
  <si>
    <t xml:space="preserve">L.540</t>
  </si>
  <si>
    <t xml:space="preserve">M I.I.2.17</t>
  </si>
  <si>
    <t xml:space="preserve">Section 1932(d)(1) of the Act; 
42 CFR 438.610(a)(1); 42 CFR 438.610(c)(1)</t>
  </si>
  <si>
    <t xml:space="preserve">The contract prohibits the MCP from knowingly having a director, officer, or partner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</si>
  <si>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L.541</t>
  </si>
  <si>
    <t xml:space="preserve">M I.I.2.18</t>
  </si>
  <si>
    <t xml:space="preserve">Section 1932(d)(1) of the Act; 
42 CFR 438.610(a)(1) -(2); 
42 CFR 438.610(c)(1)</t>
  </si>
  <si>
    <t xml:space="preserve">The contract prohibits the MCP from knowingly having a director, officer, or partner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</si>
  <si>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L.542</t>
  </si>
  <si>
    <t xml:space="preserve">M I.I.2.19</t>
  </si>
  <si>
    <t xml:space="preserve">Section 1932(d)(1) of the Act; 
42 CFR 438.610(a)(1); 42 CFR 438.610(c)(3)</t>
  </si>
  <si>
    <t xml:space="preserve">The contract prohibits the MCP from knowingly having a person with ownership of 5% or more of the MCP’s equity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</si>
  <si>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L.543</t>
  </si>
  <si>
    <t xml:space="preserve">M I.I.2.20</t>
  </si>
  <si>
    <t xml:space="preserve">Section 1932(d)(1) of the Act; 
42 CFR 438.610(a)(1) -(2); 
42 CFR 438.610(c)(3)</t>
  </si>
  <si>
    <t xml:space="preserve">The contract prohibits the MCP from knowingly having a person with ownership of 5% or more of the MCP’s equity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</si>
  <si>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L.544</t>
  </si>
  <si>
    <t xml:space="preserve">M I.I.2.21</t>
  </si>
  <si>
    <t xml:space="preserve">Section 1932(d)(1) of the Act; 
42 CFR 438.610(a)(1); 42 CFR 438.610(c)(4)</t>
  </si>
  <si>
    <t xml:space="preserve">The contract prohibits the MCP from knowingly having a network provider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</si>
  <si>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L.545</t>
  </si>
  <si>
    <t xml:space="preserve">M I.I.2.22</t>
  </si>
  <si>
    <t xml:space="preserve">Section 1932(d)(1) of the Act; 
42 CFR 438.610(a)(1) - (2); 
42 CFR 438.610(c)(4)</t>
  </si>
  <si>
    <t xml:space="preserve">The contract prohibits the MCP from knowingly having a network provider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</si>
  <si>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L.546</t>
  </si>
  <si>
    <t xml:space="preserve">M I.I.2.23</t>
  </si>
  <si>
    <t xml:space="preserve">The contract prohibits the MCP from knowingly having an employment, consulting, or other agreement for the provision of MCP contract items or services with a person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</si>
  <si>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L.547</t>
  </si>
  <si>
    <t xml:space="preserve">M I.I.2.24</t>
  </si>
  <si>
    <t xml:space="preserve">The contract prohibits the MCP from knowingly having an employment, consulting, or other agreement for the provision of MCP contract items or services with a person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</si>
  <si>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L.548</t>
  </si>
  <si>
    <t xml:space="preserve">M I.I.2.25</t>
  </si>
  <si>
    <t xml:space="preserve">Section 1932(d)(1) of the Act; 
42 CFR 438.610(a)(1); 42 CFR 438.610(c)(2)</t>
  </si>
  <si>
    <t xml:space="preserve">The contract prohibits the MCP from knowingly having a subcontractor of the MCP who is debarred, suspended, or otherwise excluded from participating in procurement activities under the FAR or from participating in non- procurement activities under regulations issued under Executive Order No. 12549 or under guidelines implementing Executive Order No. 12549. </t>
  </si>
  <si>
    <t xml:space="preserve">L.549</t>
  </si>
  <si>
    <t xml:space="preserve">M I.I.2.26</t>
  </si>
  <si>
    <t xml:space="preserve">Section 1932(d)(1) of the Act; 
42 CFR 438.610(a)(1) - (2); 
42 CFR 438.610(c)(2)</t>
  </si>
  <si>
    <t xml:space="preserve">The contract prohibits the MCP from knowingly having a subcontractor of the MCP who is affiliated with a person/entity that is debarred, suspended, or otherwise excluded from  participating in procurement activities under the FAR or from participating in non- procurement activities under regulations issued under Executive Order No. 12549 or under guidelines implementing Executive Order No. 12549. </t>
  </si>
  <si>
    <t xml:space="preserve">L.550</t>
  </si>
  <si>
    <t xml:space="preserve">M I.I.2.27</t>
  </si>
  <si>
    <t xml:space="preserve">Section 1932(d)(1) of the Act; 
42 CFR 438.608(c)(1); 42 CFR 438.610(a)(1); 42 CFR 438.610(c)(1)</t>
  </si>
  <si>
    <t xml:space="preserve">The contract requires the MCP to provide written disclosure of any director, officer, or partner who is debarred, suspended, or otherwise excluded from participating in procurement activities under the FAR or from participating in non-procurement activities under regulations issued under Executive Order No. 12549 or under guidelines implementing Executive Order No. 12549.</t>
  </si>
  <si>
    <t xml:space="preserve">L.551</t>
  </si>
  <si>
    <t xml:space="preserve">M I.I.2.28</t>
  </si>
  <si>
    <t xml:space="preserve">Section 1932(d)(1) of the Act; 
42 CFR 438.608(c)(1); 42 CFR 438.610(a)(1) - (2); 
42 CFR 438.610(c)(1)</t>
  </si>
  <si>
    <t xml:space="preserve">The contract requires the MCP to provide written disclosure of any director, officer, or partner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t>
  </si>
  <si>
    <t xml:space="preserve">L.552</t>
  </si>
  <si>
    <t xml:space="preserve">M I.I.2.29</t>
  </si>
  <si>
    <t xml:space="preserve">Section 1932(d)(1) of the Act; 
42 CFR 438.608(c)(1); 42 CFR 438.610(a)(1); 42 CFR 438.610(c)(2)</t>
  </si>
  <si>
    <t xml:space="preserve">The contract requires the MCP to provide written disclosure of any subcontractor of the MCP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</si>
  <si>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L.553</t>
  </si>
  <si>
    <t xml:space="preserve">M I.I.2.30</t>
  </si>
  <si>
    <t xml:space="preserve">Section 1932(d)(1) of the Act; 
42 CFR 438.608(c)(1); 42 CFR 438.610(a)(1) -(2); 
42 CFR 438.610(c)(2)</t>
  </si>
  <si>
    <t xml:space="preserve">The contract requires the MCP to provide written disclosure of any subcontractor of the MCP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</si>
  <si>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L.554</t>
  </si>
  <si>
    <t xml:space="preserve">M I.I.2.31</t>
  </si>
  <si>
    <t xml:space="preserve">Section 1932(d)(1) of the Act; 
42 CFR 438.608(c)(1); 42 CFR 438.610(a)(1); 42 CFR 438.610(c)(3)</t>
  </si>
  <si>
    <t xml:space="preserve">The contract requires the MCP to provide written disclosure of any person with ownership of 5% or more of the MCP’s equity who is debarred, suspended, or otherwise excluded from participating in procurement activities under the FAR or from participating in non-procurement activities under regulations issued under Executive Order No. 12549 or under guidelines implementing Executive Order No. 12549.</t>
  </si>
  <si>
    <t xml:space="preserve">L.555</t>
  </si>
  <si>
    <t xml:space="preserve">M I.I.2.32</t>
  </si>
  <si>
    <t xml:space="preserve">Section 1932(d)(1) of the Act; 
42 CFR 438.608(c)(1); 42 CFR 438.610(a)(1) - (2); 
42 CFR 438.610(c)(3)</t>
  </si>
  <si>
    <t xml:space="preserve">The contract requires the MCP to provide written disclosure of any person with ownership of 5% or more of the MCP’s equity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t>
  </si>
  <si>
    <t xml:space="preserve">L.556</t>
  </si>
  <si>
    <t xml:space="preserve">M I.I.2.33</t>
  </si>
  <si>
    <t xml:space="preserve">Section 1932(d)(1) of the Act; 
42 CFR 438.608(c)(1); 42 CFR 438.610(a)(1); 42 CFR 438.610(c)(4)</t>
  </si>
  <si>
    <t xml:space="preserve">The contract requires the MCP to provide written disclosure of any network provider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</si>
  <si>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L.557</t>
  </si>
  <si>
    <t xml:space="preserve">M I.I.2.34</t>
  </si>
  <si>
    <t xml:space="preserve">Section 1932(d)(1) of the Act; 
42 CFR 438.608(c)(1); 42 CFR 438.610(a)(1) - (2); 
42 CFR 438.610(c)(4)</t>
  </si>
  <si>
    <t xml:space="preserve">The contract requires the MCP to provide written disclosure of any network provider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</si>
  <si>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L.558</t>
  </si>
  <si>
    <t xml:space="preserve">M I.I.2.35</t>
  </si>
  <si>
    <t xml:space="preserve">The contract requires the MCP to provide written disclosure of any employment, consulting, or other agreement for the provision of MCP contract items or services with a person who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</si>
  <si>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L.559</t>
  </si>
  <si>
    <t xml:space="preserve">M I.I.2.36</t>
  </si>
  <si>
    <t xml:space="preserve">The contract requires the MCP to provide written disclosure of any employment, consulting, or other agreement for the provision of MCP contract items or services with a person who is affiliated with a person/entity that is debarred, suspended, or otherwise excluded from participating in procurement activities under the FAR or from participating in non-procurement activities under regulations issued under Executive Order No. 12549 or under guidelines implementing Executive Order No. 12549. </t>
  </si>
  <si>
    <t xml:space="preserve">L.560</t>
  </si>
  <si>
    <t xml:space="preserve">M I.I.2.37</t>
  </si>
  <si>
    <t xml:space="preserve">42 CFR 438.608(c)(1); 42 CFR 438.610(b)</t>
  </si>
  <si>
    <t xml:space="preserve">The contract requires the MCP to provide written disclosure of any individual or entity that is excluded from participation in any Federal health care program under section 1128 or 1128A of the Act.</t>
  </si>
  <si>
    <t xml:space="preserve">L.561</t>
  </si>
  <si>
    <t xml:space="preserve">M I.I.2.38</t>
  </si>
  <si>
    <t xml:space="preserve">42 CFR 438.608(b); 
42 CFR 455.100-106; 
42 CFR 455.400 - 470</t>
  </si>
  <si>
    <t xml:space="preserve">The contract requires the MCP to ensure that all network providers are enrolled with the state as Medicaid providers consistent with provider disclosure, screening, and enrollment requirements. </t>
  </si>
  <si>
    <t xml:space="preserve">L.562</t>
  </si>
  <si>
    <t xml:space="preserve">M I.I.2.39</t>
  </si>
  <si>
    <t xml:space="preserve">42 CFR 438.608(c)(3)</t>
  </si>
  <si>
    <t xml:space="preserve">The contract requires the MCP and any subcontractor to report to the state within 60 calendar days when it has identified the capitation payments or other payments in excess of amounts specified in the contract. </t>
  </si>
  <si>
    <t xml:space="preserve">L.563</t>
  </si>
  <si>
    <t xml:space="preserve">M I.I.3.01</t>
  </si>
  <si>
    <t xml:space="preserve">Section 1124(a)(2)(A) of the Act; 
section 1903(m)(2)(A)(viii) of the Act; 
42 CFR 438.608(c)(2); 42 CFR 455.100 - 104</t>
  </si>
  <si>
    <t xml:space="preserve">The contract requires the MCP and subcontractors to disclose to the state any persons or corporations with an ownership or control interest in the MCP that: 
• Has direct, indirect, or combined direct/indirect ownership interest of 5% or more of the MCP’s equity;
• Owns 5% or more of any mortgage, deed of trust, note, or other obligation secured by the MCP if that interest equals at least 5% of the value of the MCP’s assets;
• Is an officer or director of an MCP organized as a corporation; or
• Is a partner in an MCP organized as a partnership. 
</t>
  </si>
  <si>
    <t xml:space="preserve">L.564</t>
  </si>
  <si>
    <t xml:space="preserve">M I.I.3.02</t>
  </si>
  <si>
    <t xml:space="preserve">Section 1124(a)(2)(A) of the Act; 
section 1903(m)(2)(A)(viii) of the Act; 
42 CFR 438.608(c)(2); 42 CFR 455.100 - 103; 
42 CFR 455.104(c)(3)</t>
  </si>
  <si>
    <t xml:space="preserve">The contract requires the MCP and subcontractors to disclose information on individuals or  corporations with an ownership or control interest in the MCP to the state at the following times: 
• When the MCP submits a proposal in accordance with the state’s procurement process.
• When the MCP executes a contract with the state.
• When the state renews or extends the MCP contract.
• Within 35 days after any change in ownership of the MCP. 
</t>
  </si>
  <si>
    <t xml:space="preserve">L.565</t>
  </si>
  <si>
    <t xml:space="preserve">M I.I.3.03</t>
  </si>
  <si>
    <t xml:space="preserve">Section 1124(a)(2)(A) of the Act; section 1903(m)(2)(A)(viii) of the Act; 42 CFR
438.608(c)(2); 42 CFR 455.100 - 103; 42 CFR 455.104(c)(1) and (4)</t>
  </si>
  <si>
    <t xml:space="preserve">The contract requires the MCP and subcontractors to disclose information on individuals or corporations with an ownership or control interest in the MCP to the state at the following times:
•	When the provider or disclosing entity submits a provider application.
•	When the provider or disclosing entity executes a provider agreement with the state.
•	Upon request of the state during the revalidation of the provider enrollment.
•	Within 35 days after any change in ownership of the disclosing entity. </t>
  </si>
  <si>
    <t xml:space="preserve">L.566</t>
  </si>
  <si>
    <t xml:space="preserve">M I.I.2.02</t>
  </si>
  <si>
    <t xml:space="preserve">42 CFR 438.604(a)(2); 42 CFR 438.5(c) </t>
  </si>
  <si>
    <t xml:space="preserve">The contract requires the MCP to submit data on the basis of which the state certifies the actuarial soundness of capitation rates to an MCP, including base data that is generated by the MCP.</t>
  </si>
  <si>
    <t xml:space="preserve">L.567</t>
  </si>
  <si>
    <t xml:space="preserve">M I.I.2.03</t>
  </si>
  <si>
    <t xml:space="preserve">42 CFR 438.604(a)(3); 42 CFR 438.606; 
42 CFR 438.8</t>
  </si>
  <si>
    <t xml:space="preserve">The contract requires the MCP to submit data on the basis of which the state determines the compliance of the MCP with the MLR requirement. </t>
  </si>
  <si>
    <t xml:space="preserve">L.568</t>
  </si>
  <si>
    <t xml:space="preserve">M I.I.2.04</t>
  </si>
  <si>
    <t xml:space="preserve">42 CFR 438.604(a)(4);  42 CFR 438.606; 
42 CFR 438.116</t>
  </si>
  <si>
    <t xml:space="preserve">The contract requires the MCP to submit data on the basis of which the state determines that the MCP has made adequate provision against the risk of insolvency.</t>
  </si>
  <si>
    <t xml:space="preserve">L.569</t>
  </si>
  <si>
    <t xml:space="preserve">M I.I.2.05</t>
  </si>
  <si>
    <t xml:space="preserve">42 CFR 438.604(a)(5);
42 CFR 438.207(b); 
42 CFR 438.206</t>
  </si>
  <si>
    <t xml:space="preserve">The contract requires the MCP to submit documentation on which the state bases its certification that the MCP complied with the state’s requirements for availability and accessibility of services, including the adequacy of the provider network. </t>
  </si>
  <si>
    <t xml:space="preserve">L.570</t>
  </si>
  <si>
    <t xml:space="preserve">M I.I.2.06</t>
  </si>
  <si>
    <t xml:space="preserve">42 CFR 438.604(a)(6);
42 CFR 455.104(b)(1)(i); 42 CFR 438.230; 
42 CFR 438.608(c)(2)</t>
  </si>
  <si>
    <t xml:space="preserve">The contract requires the MCP to submit the name and address of any person (individual or corporation) with an ownership or control interest in the managed care entity and its subcontractors. The address for corporate entities must include as applicable primary business address, every business location, and P.O. Box address.</t>
  </si>
  <si>
    <t xml:space="preserve">L.571</t>
  </si>
  <si>
    <t xml:space="preserve">M I.I.2.07</t>
  </si>
  <si>
    <t xml:space="preserve">42 CFR 438.604(a)(6); 42 CFR 455.104(b)(1)(ii); 
42 CFR 438.608(c)(2)</t>
  </si>
  <si>
    <t xml:space="preserve">The contract requires the MCP to submit the date of birth and Social Security Number (SSN) of any individual with an ownership or control interest in the MCP and its subcontractors. </t>
  </si>
  <si>
    <t xml:space="preserve">L.572</t>
  </si>
  <si>
    <t xml:space="preserve">M I.I.2.08</t>
  </si>
  <si>
    <t xml:space="preserve">42 CFR 438.604(a)(6); 42 CFR 455.104(b)(1)(iii); 
42 CFR 438.608(c)(2)</t>
  </si>
  <si>
    <t xml:space="preserve">The contract requires the MCP to submit other tax identification number of any corporation with an ownership or control interest in the MCP and any subcontractor in which the MCP has a 5 percent or more interest.</t>
  </si>
  <si>
    <t xml:space="preserve">L.573</t>
  </si>
  <si>
    <t xml:space="preserve">M I.I.2.09</t>
  </si>
  <si>
    <t xml:space="preserve">42 CFR 438.604(a)(6); 42 CFR 455.104(b)(2); 42 CFR 438.608(c)(2)</t>
  </si>
  <si>
    <t xml:space="preserve">The contract requires the MCP to submit information on whether an individual or corporation with an ownership or control interest in the MCP is related to another person with ownership or control interest in the MCP as a spouse, parent, child, or sibling.</t>
  </si>
  <si>
    <t xml:space="preserve">L.574</t>
  </si>
  <si>
    <t xml:space="preserve">M I.I.2.10</t>
  </si>
  <si>
    <t xml:space="preserve">The contract requires the MCP to submit information on whether a person or corporation with an ownership or control interest in any subcontractor in which the MCP has a 5 percent or more interest is related to another person with ownership or control interest in the MCP as a spouse, parent, child, or sibling.</t>
  </si>
  <si>
    <t xml:space="preserve">L.575</t>
  </si>
  <si>
    <t xml:space="preserve">M I.I.2.11</t>
  </si>
  <si>
    <t xml:space="preserve">42 CFR 438.604(a)(6); 42 CFR 455.104(b)(3); 42 CFR 438.608(c)(2)</t>
  </si>
  <si>
    <t xml:space="preserve">The contract requires the MCP to submit the name of any other disclosing entity in which an owner of the MCP has an ownership or control interest.</t>
  </si>
  <si>
    <t xml:space="preserve">L.576</t>
  </si>
  <si>
    <t xml:space="preserve">M I.I.2.12</t>
  </si>
  <si>
    <t xml:space="preserve">42 CFR 438.604(a)(6); 42 CFR 455.104(b)(4); 42 CFR 438.608(c)(2)</t>
  </si>
  <si>
    <t xml:space="preserve">The contract requires the MCP to submit the name, address, date of birth, and SSN of any managing employee of the MCP. </t>
  </si>
  <si>
    <t xml:space="preserve">L.577</t>
  </si>
  <si>
    <t xml:space="preserve">M I.I.2.13</t>
  </si>
  <si>
    <t xml:space="preserve">42 CFR 438.604(b)</t>
  </si>
  <si>
    <t xml:space="preserve">The contract requires the MCP to submit any other data, documentation, or information relating to the performance of the entity’s obligations as required by the state or Secretary.</t>
  </si>
  <si>
    <t xml:space="preserve">L.578</t>
  </si>
  <si>
    <t xml:space="preserve">M I.I.2.14</t>
  </si>
  <si>
    <t xml:space="preserve">42 CFR 438.604; 
42 CFR 438.606(b)</t>
  </si>
  <si>
    <t xml:space="preserve">The contract requires that the individual who submits data to the state provide a certification, which attests, based on best information, knowledge and belief that the data, documentation and information are accurate, complete and truthful. </t>
  </si>
  <si>
    <t xml:space="preserve">L.579</t>
  </si>
  <si>
    <t xml:space="preserve">M I.I.2.15</t>
  </si>
  <si>
    <t xml:space="preserve">42 CFR 438.604; 
42 CFR 438.606(a)</t>
  </si>
  <si>
    <t xml:space="preserve">The contract requires that data, documentation, or information submitted to the state by the MCP are certified by one of the following:
• The MCP’s Chief Executive Officer (CEO).
• The MCP’s Chief Financial Officer (CFO).
• An individual who reports directly to the CEO or CFO with delegated authority to sign for the CEO or CFO so that the CEO or CFO is ultimately responsible for the certification. 
</t>
  </si>
  <si>
    <t xml:space="preserve">L.580</t>
  </si>
  <si>
    <t xml:space="preserve">M I.I.2.16</t>
  </si>
  <si>
    <t xml:space="preserve">42 CFR 438.606(c); 
42 CFR 438.604(a) - (b)</t>
  </si>
  <si>
    <t xml:space="preserve">The contract requires the MCP to submit certification concurrently with the submission of data, documentation, or information. </t>
  </si>
  <si>
    <t xml:space="preserve">L.581</t>
  </si>
  <si>
    <t xml:space="preserve">M I.I.5.02</t>
  </si>
  <si>
    <t xml:space="preserve">42 CFR 438.608(a); 
42 CFR 438.608(a)(1)(ii)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</si>
  <si>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a Compliance Officer (CO) who is responsible for developing and implementing policies, procedures, and practices designed to ensure compliance with the requirements of the contract and who reports directly to the CEO and the Board of Directors (BoD). </t>
  </si>
  <si>
    <t xml:space="preserve">L.582</t>
  </si>
  <si>
    <t xml:space="preserve">M I.I.5.03</t>
  </si>
  <si>
    <t xml:space="preserve">42 CFR 438.608(a); 
42 CFR 438.608(a)(1)(iii)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</si>
  <si>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a Regulatory Compliance Committee (RCC) on the BoD and at the senior management level charged with overseeing the organization's compliance program and its compliance with the requirements under the contract.</t>
  </si>
  <si>
    <t xml:space="preserve">L.583</t>
  </si>
  <si>
    <t xml:space="preserve">M I.I.5.04</t>
  </si>
  <si>
    <t xml:space="preserve">42 CFR 438.608(a); 
42 CFR 438.608(a)(1)(iv)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</si>
  <si>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a system for training and education for the CO, the organization's senior management, and the organization's employees for the federal and state standards and requirements under the contract.</t>
  </si>
  <si>
    <t xml:space="preserve">L.584</t>
  </si>
  <si>
    <t xml:space="preserve">M I.I.5.05</t>
  </si>
  <si>
    <t xml:space="preserve">42 CFR 438.608(a); 
42 CFR 438.608(a)(1)(v)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</si>
  <si>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effective lines of communication between the CO and the organization's employees.</t>
  </si>
  <si>
    <t xml:space="preserve">L.585</t>
  </si>
  <si>
    <t xml:space="preserve">M I.I.5.06</t>
  </si>
  <si>
    <t xml:space="preserve">42 CFR 438.608(a); 
42 CFR 438.608(a)(1)(vi)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</si>
  <si>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enforcement of standards through well-publicized disciplinary guidelines. </t>
  </si>
  <si>
    <t xml:space="preserve">L.586</t>
  </si>
  <si>
    <t xml:space="preserve">M I.I.5.07</t>
  </si>
  <si>
    <t xml:space="preserve">42 CFR 438.608(a); 
42 CFR 438.608(a)(1)(vii) </t>
  </si>
  <si>
    <t xml:space="preserve">The contract requires the MCP or subcontractor, to the extent that the subcontractor is delegated responsibility by the MCP for coverage of services and payment of claims under the contract between the state and the MCP, to implement and maintain a compliance program that must include the establishment and implementation of procedures and a system with dedicated staff for routine internal monitoring and auditing of compliance risks, prompt response to compliance issues as they are raised, investigation of potential compliance problems as identified in the course of self-evaluation and audits, correction of such problems promptly and thoroughly (or coordination of suspected criminal acts with law enforcement agencies) to reduce the potential for recurrence, and ongoing compliance with the requirements under the contract.</t>
  </si>
  <si>
    <t xml:space="preserve">L.587</t>
  </si>
  <si>
    <t xml:space="preserve">M I.I.5.08</t>
  </si>
  <si>
    <t xml:space="preserve">42 CFR 438.608(a)(2)</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</si>
  <si>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for prompt reporting of all overpayments identified or recovered, specifying the overpayments due to potential fraud, to the state.</t>
  </si>
  <si>
    <t xml:space="preserve">L.588</t>
  </si>
  <si>
    <t xml:space="preserve">M I.I.5.09</t>
  </si>
  <si>
    <t xml:space="preserve">42 CFR 438.608(a)(3)</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</si>
  <si>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for prompt notification to the state when it receives information about changes in an enrollee's circumstances that may affect the enrollee's eligibility including changes in the enrollee's residence. </t>
  </si>
  <si>
    <t xml:space="preserve">L.589</t>
  </si>
  <si>
    <t xml:space="preserve">M I.I.5.10</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</si>
  <si>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for prompt notification to the state when it receives information about changes in  an enrollee's circumstances that may affect the enrollee's eligibility including the death of the enrollee. </t>
  </si>
  <si>
    <t xml:space="preserve">L.590</t>
  </si>
  <si>
    <t xml:space="preserve">M I.I.5.11</t>
  </si>
  <si>
    <t xml:space="preserve">42 CFR 438.608(a)(4)</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</si>
  <si>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for notification to the state when it receives information about a change in a network provider's circumstances that may affect the network provider's eligibility to participate in the managed care program, including the termination of the provider agreement with the MCP. </t>
  </si>
  <si>
    <t xml:space="preserve">L.591</t>
  </si>
  <si>
    <t xml:space="preserve">M I.I.5.12</t>
  </si>
  <si>
    <t xml:space="preserve">42 CFR 438.608(a)(5)</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</si>
  <si>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that include provisions to verify, by sampling or other methods, whether services  that have been represented to have been delivered by network providers were received by  enrollees and the application of such verification processes on a regular basis. </t>
  </si>
  <si>
    <t xml:space="preserve">L.592</t>
  </si>
  <si>
    <t xml:space="preserve">M I.I.5.13</t>
  </si>
  <si>
    <t xml:space="preserve">Section 1902(a)(68) of the Act; 
42 CFR 438.608(a)(6)</t>
  </si>
  <si>
    <t xml:space="preserve">For MCPs that make or receive annual payments under the contract of at least $5,000,000, the contract requires the MCP or subcontractor, to the extent that the subcontractor is delegated responsibility by the MCP for coverage of services and payment of claims under the contract between the state and the MCP, to implement and maintain written policies for all employees of the entity, and of any contractor or agent, that provide detailed information about the False Claims Act (FCA) and other Federal and state laws, including information about rights of employees to be protected as whistleblowers. </t>
  </si>
  <si>
    <t xml:space="preserve">L.593</t>
  </si>
  <si>
    <t xml:space="preserve">M I.I.5.14</t>
  </si>
  <si>
    <t xml:space="preserve">42 CFR 438.608(a)(7)</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</si>
  <si>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that include provision for the prompt referral of any potential fraud, waste, or abuse that the MCP identifies to the state Medicaid program integrity unit or any potential fraud directly to the state Medicaid Fraud Control Unit (MFCU). </t>
  </si>
  <si>
    <t xml:space="preserve">L.594</t>
  </si>
  <si>
    <t xml:space="preserve">M I.I.5.15</t>
  </si>
  <si>
    <t xml:space="preserve">42 CFR 438.608(a)(8);  42 CFR 455.23</t>
  </si>
  <si>
    <t xml:space="preserve">The contract requires the MCP or subcontractor, to the extent that the subcontractor is delegated responsibility by the MCP for coverage of services and payment of claims under the contract between the state and the MCP, to implement and maintain arrangements or procedures that include provision for the MCP's suspension of payments to a network provider for which the state determines there is a credible allegation of fraud. </t>
  </si>
  <si>
    <t xml:space="preserve">L.595</t>
  </si>
  <si>
    <t xml:space="preserve">M I.I.6.02</t>
  </si>
  <si>
    <t xml:space="preserve">42 CFR 438.608(d)(1)(ii)</t>
  </si>
  <si>
    <t xml:space="preserve">The contract requires that the MCP specify the process, timeframes, and documentation required for reporting the recovery of all overpayments. </t>
  </si>
  <si>
    <t xml:space="preserve">L.596</t>
  </si>
  <si>
    <t xml:space="preserve">M I.I.6.03</t>
  </si>
  <si>
    <t xml:space="preserve">42 CFR  438.608(d)(1)(iii)</t>
  </si>
  <si>
    <t xml:space="preserve">The contract requires that the MCP specify the process, timeframes, and documentation required for payment of recoveries of overpayments to the state in situations where the MCP is not permitted to retain some or all of the recoveries of overpayments. </t>
  </si>
  <si>
    <t xml:space="preserve">L.597</t>
  </si>
  <si>
    <t xml:space="preserve">M I.I.6.04</t>
  </si>
  <si>
    <t xml:space="preserve">42 CFR 438.608(d)(2)</t>
  </si>
  <si>
    <t xml:space="preserve">The contract requires the MCP to have, and require the use of, a mechanism for a network provider to report to the MCP when it has received an overpayment, to return the overpayment to the MCP within 60 calendar days after the date on which the overpayment was identified, and to notify the MCP in writing of the reason for the overpayment. </t>
  </si>
  <si>
    <t xml:space="preserve">L.598</t>
  </si>
  <si>
    <t xml:space="preserve">M I.I.6.05</t>
  </si>
  <si>
    <t xml:space="preserve">42 CFR 438.604(a)(7); 42 CFR 438.606; 
42 CFR 438.608(d)(3)</t>
  </si>
  <si>
    <t xml:space="preserve">The contract requires the MCP to submit the annual report of overpayment recoveries. </t>
  </si>
  <si>
    <t xml:space="preserve">L.599</t>
  </si>
  <si>
    <t xml:space="preserve">C I.I.1.01</t>
  </si>
  <si>
    <t xml:space="preserve">42 CFR 457.1233(a);
42 CFR 438.214(d)(1)</t>
  </si>
  <si>
    <t xml:space="preserve">L.600</t>
  </si>
  <si>
    <t xml:space="preserve">C I.I.2.16</t>
  </si>
  <si>
    <t xml:space="preserve">Section 1932(d)(1) of the Act; 
42 CFR 457.1285;
42 CFR 438.610(a)(1); 42 CFR 438.610(c)(1)</t>
  </si>
  <si>
    <t xml:space="preserve">L.601</t>
  </si>
  <si>
    <t xml:space="preserve">C I.I.2.17</t>
  </si>
  <si>
    <t xml:space="preserve">Section 1932(d)(1) of the Act; 
42 CFR 457.1285;
42 CFR 438.610(a)(1) -(2); 
42 CFR 438.610(c)(1)</t>
  </si>
  <si>
    <t xml:space="preserve">L.602</t>
  </si>
  <si>
    <t xml:space="preserve">C I.I.2.18</t>
  </si>
  <si>
    <t xml:space="preserve">Section 1932(d)(1) of the Act; 
42 CFR 457.1285;
42 CFR 438.610(a)(1); 42 CFR 438.610(c)(3)</t>
  </si>
  <si>
    <t xml:space="preserve">L.603</t>
  </si>
  <si>
    <t xml:space="preserve">C I.I.2.19</t>
  </si>
  <si>
    <t xml:space="preserve">Section 1932(d)(1) of the Act; 
42 CFR 457.1285;
42 CFR 438.610(a)(1) -(2); 
42 CFR 438.610(c)(3)</t>
  </si>
  <si>
    <t xml:space="preserve">L.604</t>
  </si>
  <si>
    <t xml:space="preserve">C I.I.2.20</t>
  </si>
  <si>
    <t xml:space="preserve">Section 1932(d)(1) of the Act; 
42 CFR 457.1285;
42 CFR 438.610(a)(1); 42 CFR 438.610(c)(4); SMDL 6/12/08; 
SMDL 1/16/09; 
Exec. Order No. 12549</t>
  </si>
  <si>
    <t xml:space="preserve">L.605</t>
  </si>
  <si>
    <t xml:space="preserve">C I.I.2.21</t>
  </si>
  <si>
    <t xml:space="preserve">Section 1932(d)(1) of the Act; 
42 CFR 457.1285;
42 CFR 438.610(a)(1) - (2); 
42 CFR 438.610(c)(4); SMDL 6/12/08; 
SMDL 1/16/09; 
Exec. Order No. 12549</t>
  </si>
  <si>
    <t xml:space="preserve">L.606</t>
  </si>
  <si>
    <t xml:space="preserve">C I.I.2.22</t>
  </si>
  <si>
    <t xml:space="preserve">Section 1932(d)(1) of the Act; 
42 CFR 457.1285;
42 CFR 438.610(a)(1); 42 CFR 438.610(c)(4)</t>
  </si>
  <si>
    <t xml:space="preserve">L.607</t>
  </si>
  <si>
    <t xml:space="preserve">C I.I.2.23</t>
  </si>
  <si>
    <t xml:space="preserve">Section 1932(d)(1) of the Act; 
42 CFR 457.1285;
42 CFR 438.610(a)(1) - (2); 
42 CFR 438.610(c)(4)</t>
  </si>
  <si>
    <t xml:space="preserve">L.608</t>
  </si>
  <si>
    <t xml:space="preserve">C I.I.2.24</t>
  </si>
  <si>
    <t xml:space="preserve">Section 1932(d)(1) of the Act; 
42 CFR 457.1285;
42 CFR 438.610(a)(1); 42 CFR 438.610(c)(2)</t>
  </si>
  <si>
    <t xml:space="preserve">L.609</t>
  </si>
  <si>
    <t xml:space="preserve">C I.I.2.25</t>
  </si>
  <si>
    <t xml:space="preserve">Section 1932(d)(1) of the Act; 
42 CFR 457.1285;
42 CFR 438.610(a)(1) - (2); 
42 CFR 438.610(c)(2)</t>
  </si>
  <si>
    <t xml:space="preserve">L.610</t>
  </si>
  <si>
    <t xml:space="preserve">C I.I.2.26</t>
  </si>
  <si>
    <t xml:space="preserve">Section 1932(d)(1) of the Act; 
42 CFR 457.1285;
42 CFR 438.608(c)(1); 42 CFR 438.610(a)(1); 42 CFR 438.610(c)(1)</t>
  </si>
  <si>
    <t xml:space="preserve">L.611</t>
  </si>
  <si>
    <t xml:space="preserve">C I.I.2.27</t>
  </si>
  <si>
    <t xml:space="preserve">Section 1932(d)(1) of the Act; 
42 CFR 457.1285;
42 CFR 438.608(c)(1); 42 CFR 438.610(a)(1) - (2); 
42 CFR 438.610(c)(1)</t>
  </si>
  <si>
    <t xml:space="preserve">L.612</t>
  </si>
  <si>
    <t xml:space="preserve">C I.I.2.28</t>
  </si>
  <si>
    <t xml:space="preserve">Section 1932(d)(1) of the Act; 
42 CFR 457.1285;
42 CFR 438.608(c)(1); 42 CFR 438.610(a)(1); 42 CFR 438.610(c)(2)</t>
  </si>
  <si>
    <t xml:space="preserve">L.613</t>
  </si>
  <si>
    <t xml:space="preserve">C I.I.2.29</t>
  </si>
  <si>
    <t xml:space="preserve">Section 1932(d)(1) of the Act; 
42 CFR 457.1285;
42 CFR 438.608(c)(1); 42 CFR 438.610(a)(1) -(2); 
42 CFR 438.610(c)(2)</t>
  </si>
  <si>
    <t xml:space="preserve">L.614</t>
  </si>
  <si>
    <t xml:space="preserve">C I.I.2.30</t>
  </si>
  <si>
    <t xml:space="preserve">Section 1932(d)(1) of the Act; 
42 CFR 457.1285;
42 CFR 438.608(c)(1); 42 CFR 438.610(a)(1); 42 CFR 438.610(c)(3)</t>
  </si>
  <si>
    <t xml:space="preserve">L.615</t>
  </si>
  <si>
    <t xml:space="preserve">C I.I.2.31</t>
  </si>
  <si>
    <t xml:space="preserve">Section 1932(d)(1) of the Act; 
42 CFR 457.1285;
42 CFR 438.608(c)(1); 42 CFR 438.610(a)(1) - (2); 
42 CFR 438.610(c)(3)</t>
  </si>
  <si>
    <t xml:space="preserve">L.616</t>
  </si>
  <si>
    <t xml:space="preserve">C I.I.2.32</t>
  </si>
  <si>
    <t xml:space="preserve">Section 1932(d)(1) of the Act; 
42 CFR 457.1285;
42 CFR 438.608(c)(1); 42 CFR 438.610(a)(1); 42 CFR 438.610(c)(4)</t>
  </si>
  <si>
    <t xml:space="preserve">L.617</t>
  </si>
  <si>
    <t xml:space="preserve">C I.I.2.33</t>
  </si>
  <si>
    <t xml:space="preserve">Section 1932(d)(1) of the Act; 
42 CFR 457.1285;
42 CFR 438.608(c)(1); 42 CFR 438.610(a)(1) - (2); 
42 CFR 438.610(c)(4)</t>
  </si>
  <si>
    <t xml:space="preserve">L.618</t>
  </si>
  <si>
    <t xml:space="preserve">C I.I.2.34</t>
  </si>
  <si>
    <t xml:space="preserve">L.619</t>
  </si>
  <si>
    <t xml:space="preserve">C I.I.2.35</t>
  </si>
  <si>
    <t xml:space="preserve">L.620</t>
  </si>
  <si>
    <t xml:space="preserve">C I.I.2.36</t>
  </si>
  <si>
    <t xml:space="preserve">42 CFR 457.1285;
42 CFR 438.608(c)(1); 42 CFR 438.610(b)</t>
  </si>
  <si>
    <t xml:space="preserve">L.621</t>
  </si>
  <si>
    <t xml:space="preserve">C I.I.2.37</t>
  </si>
  <si>
    <t xml:space="preserve">42 CFR 457.1285;
42 CFR 438.608(b); 
42 CFR 455.100-106; 
42 CFR 455.400 - 470</t>
  </si>
  <si>
    <t xml:space="preserve">L.622</t>
  </si>
  <si>
    <t xml:space="preserve">C I.I.2.38</t>
  </si>
  <si>
    <t xml:space="preserve">42 CFR 457.1285;
42 CFR 438.608(c)(3)</t>
  </si>
  <si>
    <t xml:space="preserve">L.623</t>
  </si>
  <si>
    <t xml:space="preserve">C I.I.3.01</t>
  </si>
  <si>
    <t xml:space="preserve">Section 1124(a)(2)(A) of the Act; 
section 1903(m)(2)(A)(viii) of the Act; 
42 CFR 457.1285;
42 CFR 438.608(c)(2); 42 CFR 455.100 - 104</t>
  </si>
  <si>
    <t xml:space="preserve">L.624</t>
  </si>
  <si>
    <t xml:space="preserve">C I.I.3.02</t>
  </si>
  <si>
    <t xml:space="preserve">Section 1124(a)(2)(A) of the Act; 
section 1903(m)(2)(A)(viii) of the Act; 
42 CFR 457.1285;
42 CFR 438.608(c)(2); 42 CFR 455.100 - 103; 
42 CFR 455.104(c)(3)</t>
  </si>
  <si>
    <t xml:space="preserve">L.625</t>
  </si>
  <si>
    <t xml:space="preserve">C I.I.3.03</t>
  </si>
  <si>
    <t xml:space="preserve">Section 1124(a)(2)(A) of the Act; 
section 1903(m)(2)(A)(viii) of the Act; 
42 CFR 457.1285;
42 CFR 438.608(c)(2); 42 CFR 455.100 - 103; 
42 CFR 455.104(c)(1) and (4)</t>
  </si>
  <si>
    <t xml:space="preserve">The contract requires the MCP and subcontractors to disclose information on individuals or corporations with an ownership or control interest in the MCP to the state at the following times:
• When the provider or disclosing entity submits a provider application.
• When the provider or disclosing entity executes a provider agreement with the state.
• Upon request of the state during the revalidation of the provider enrollment.
• Within 35 days after any change in ownership of the disclosing entity.
</t>
  </si>
  <si>
    <t xml:space="preserve">L.626</t>
  </si>
  <si>
    <t xml:space="preserve">C I.I.2.03</t>
  </si>
  <si>
    <t xml:space="preserve">42 CFR 457.1285;
42 CFR 438.604(a)(3);
42 CFR 438.8</t>
  </si>
  <si>
    <t xml:space="preserve">L.627</t>
  </si>
  <si>
    <t xml:space="preserve">C I.I.2.04</t>
  </si>
  <si>
    <t xml:space="preserve">42 CFR 457.1285;
42 CFR 438.604(a)(4);
42 CFR 438.116</t>
  </si>
  <si>
    <t xml:space="preserve">L.628</t>
  </si>
  <si>
    <t xml:space="preserve">C I.I.2.05</t>
  </si>
  <si>
    <t xml:space="preserve">42 CFR 457.1285;
42 CFR 438.604(a)(5);
42 CFR 438.207(b); 
42 CFR 438.206</t>
  </si>
  <si>
    <t xml:space="preserve">L.629</t>
  </si>
  <si>
    <t xml:space="preserve">C I.I.2.06</t>
  </si>
  <si>
    <t xml:space="preserve">42 CFR 457.1285;
42 CFR 438.604(a)(6);
42 CFR 455.104(b)(1)(i); 
42 CFR 438.230; 
42 CFR 438.608(c)(2)</t>
  </si>
  <si>
    <t xml:space="preserve">L.630</t>
  </si>
  <si>
    <t xml:space="preserve">C I.I.2.07</t>
  </si>
  <si>
    <t xml:space="preserve">42 CFR 457.1285;
42 CFR 438.604(a)(6); 42 CFR 455.104(b)(1)(ii); 
42 CFR 438.608(c)(2)</t>
  </si>
  <si>
    <t xml:space="preserve">L.631</t>
  </si>
  <si>
    <t xml:space="preserve">C I.I.2.08</t>
  </si>
  <si>
    <t xml:space="preserve">42 CFR 457.1285;
42 CFR 438.604(a)(6); 42 CFR 455.104(b)(1)(iii); 
42 CFR 438.608(c)(2)</t>
  </si>
  <si>
    <t xml:space="preserve">L.632</t>
  </si>
  <si>
    <t xml:space="preserve">C I.I.2.09</t>
  </si>
  <si>
    <t xml:space="preserve">42 CFR 457.1285;
42 CFR 438.604(a)(6); 42 CFR 455.104(b)(2); 42 CFR 438.608(c)(2)</t>
  </si>
  <si>
    <t xml:space="preserve">L.633</t>
  </si>
  <si>
    <t xml:space="preserve">C I.I.2.10</t>
  </si>
  <si>
    <t xml:space="preserve">L.634</t>
  </si>
  <si>
    <t xml:space="preserve">C I.I.2.11</t>
  </si>
  <si>
    <t xml:space="preserve">42 CFR 457.1285;
42 CFR 438.604(a)(6); 42 CFR 455.104(b)(3); 42 CFR 438.608(c)(2)</t>
  </si>
  <si>
    <t xml:space="preserve">L.635</t>
  </si>
  <si>
    <t xml:space="preserve">C I.I.2.12</t>
  </si>
  <si>
    <t xml:space="preserve">42 CFR 457.1285;
42 CFR 438.604(a)(6); 42 CFR 455.104(b)(4); 42 CFR 438.608(c)(2)</t>
  </si>
  <si>
    <t xml:space="preserve">L.636</t>
  </si>
  <si>
    <t xml:space="preserve">C I.I.2.13</t>
  </si>
  <si>
    <t xml:space="preserve">42 CFR 457.1285;
42 CFR 438.604(b); 
42 CFR 438.606</t>
  </si>
  <si>
    <t xml:space="preserve">L.637</t>
  </si>
  <si>
    <t xml:space="preserve">C I.I.2.14</t>
  </si>
  <si>
    <t xml:space="preserve">42 CFR 457.1285;
42 CFR 438.604; 
42 CFR 438.606(b)</t>
  </si>
  <si>
    <t xml:space="preserve">L.638</t>
  </si>
  <si>
    <t xml:space="preserve">C I.I.2.15</t>
  </si>
  <si>
    <t xml:space="preserve">42 CFR 457.1285;
42 CFR 438.604; 
42 CFR 438.606(a)</t>
  </si>
  <si>
    <t xml:space="preserve">L.639</t>
  </si>
  <si>
    <t xml:space="preserve">42 CFR 457.1285;
42 CFR 438.606(c); 
42 CFR 438.604(a) - (b)</t>
  </si>
  <si>
    <t xml:space="preserve">L.640</t>
  </si>
  <si>
    <t xml:space="preserve">C I.I.2.39</t>
  </si>
  <si>
    <t xml:space="preserve">42 CFR 457.1201(k);
42 CFR 438.3(m)</t>
  </si>
  <si>
    <t xml:space="preserve">The contract requires the MCP to submit audited financial reports specific to the CHIP contract on an annual basis. The audit must be conducted in accordance with generally accepted accounting principles and generally accepted auditing standards. </t>
  </si>
  <si>
    <t xml:space="preserve">L.641</t>
  </si>
  <si>
    <t xml:space="preserve">C I.I.2.40</t>
  </si>
  <si>
    <t xml:space="preserve">42 CFR 457.1201(o); 
42 CFR 457.1201(n)(2)</t>
  </si>
  <si>
    <t xml:space="preserve">The contract requires that the MCP include an attestation to the accuracy, completeness, and truthfulness of claims and payment data, under penalty of perjury.</t>
  </si>
  <si>
    <t xml:space="preserve">L.642</t>
  </si>
  <si>
    <t xml:space="preserve">C I.I.2.41</t>
  </si>
  <si>
    <t xml:space="preserve">42 CFR 457.1201(p)</t>
  </si>
  <si>
    <t xml:space="preserve">The contract specifies that the MCP must guarantee that it will  not avoid costs for services covered in its contract by referring enrollees to publicly supported health care resources.</t>
  </si>
  <si>
    <t xml:space="preserve">L.643</t>
  </si>
  <si>
    <t xml:space="preserve">C I.I.4.02</t>
  </si>
  <si>
    <t xml:space="preserve">42 CFR 457.1285;
42 CFR 438.608(a); 
42 CFR 438.608(a)(1)(ii) </t>
  </si>
  <si>
    <t xml:space="preserve">L.644</t>
  </si>
  <si>
    <t xml:space="preserve">C I.I.4.03</t>
  </si>
  <si>
    <t xml:space="preserve">42 CFR 457.1285;
42 CFR 438.608(a); 
42 CFR 438.608(a)(1)(iii) </t>
  </si>
  <si>
    <t xml:space="preserve">L.645</t>
  </si>
  <si>
    <t xml:space="preserve">C I.I.4.04</t>
  </si>
  <si>
    <t xml:space="preserve">42 CFR 457.1285;
42 CFR 438.608(a); 
42 CFR 438.608(a)(1)(iv) </t>
  </si>
  <si>
    <t xml:space="preserve">L.646</t>
  </si>
  <si>
    <t xml:space="preserve">C I.I.4.05</t>
  </si>
  <si>
    <t xml:space="preserve">42 CFR 457.1285;
42 CFR 438.608(a); 
42 CFR 438.608(a)(1)(v) </t>
  </si>
  <si>
    <t xml:space="preserve">L.647</t>
  </si>
  <si>
    <t xml:space="preserve">C I.I.4.06</t>
  </si>
  <si>
    <t xml:space="preserve">42 CFR 457.1285;
42 CFR 438.608(a); 
42 CFR 438.608(a)(1)(vi) </t>
  </si>
  <si>
    <t xml:space="preserve">L.648</t>
  </si>
  <si>
    <t xml:space="preserve">C I.I.4.07</t>
  </si>
  <si>
    <t xml:space="preserve">42 CFR 457.1285;
42 CFR 438.608(a); 
42 CFR 438.608(a)(1)(vii) </t>
  </si>
  <si>
    <t xml:space="preserve">L.649</t>
  </si>
  <si>
    <t xml:space="preserve">C I.I.4.08</t>
  </si>
  <si>
    <t xml:space="preserve">42 CFR 457.1285;
42 CFR 438.608(a)(2)</t>
  </si>
  <si>
    <t xml:space="preserve">L.650</t>
  </si>
  <si>
    <t xml:space="preserve">C I.I.4.09</t>
  </si>
  <si>
    <t xml:space="preserve">42 CFR 457.1285;
42 CFR 438.608(a)(3)</t>
  </si>
  <si>
    <t xml:space="preserve">L.651</t>
  </si>
  <si>
    <t xml:space="preserve">C I.I.4.10</t>
  </si>
  <si>
    <t xml:space="preserve">L.652</t>
  </si>
  <si>
    <t xml:space="preserve">C I.I.4.11</t>
  </si>
  <si>
    <t xml:space="preserve">42 CFR 457.1285;
42 CFR 438.608(a)(4)</t>
  </si>
  <si>
    <t xml:space="preserve">L.653</t>
  </si>
  <si>
    <t xml:space="preserve">C I.I.4.12</t>
  </si>
  <si>
    <t xml:space="preserve">42 CFR 457.1285;
42 CFR 438.608(a)(5)</t>
  </si>
  <si>
    <t xml:space="preserve">L.654</t>
  </si>
  <si>
    <t xml:space="preserve">C I.I.4.13</t>
  </si>
  <si>
    <t xml:space="preserve">Section 1902(a)(68) of the Act; 
42 CFR 457.1285;
42 CFR 438.608(a)(6)</t>
  </si>
  <si>
    <t xml:space="preserve">L.655</t>
  </si>
  <si>
    <t xml:space="preserve">C I.I.4.14</t>
  </si>
  <si>
    <t xml:space="preserve">42 CFR 457.1285;
42 CFR 438.608(a)(7)</t>
  </si>
  <si>
    <t xml:space="preserve">L.656</t>
  </si>
  <si>
    <t xml:space="preserve">C I.I.4.15</t>
  </si>
  <si>
    <t xml:space="preserve">42 CFR 457.1285;
42 CFR 438.608(a)(8);  42 CFR 455.23</t>
  </si>
  <si>
    <t xml:space="preserve">L.657</t>
  </si>
  <si>
    <t xml:space="preserve">L.658</t>
  </si>
  <si>
    <t xml:space="preserve">C I.I.5.02</t>
  </si>
  <si>
    <t xml:space="preserve">42 CFR 457.1285;
42 CFR 438.608(d)(1)(ii)</t>
  </si>
  <si>
    <t xml:space="preserve">L.659</t>
  </si>
  <si>
    <t xml:space="preserve">C I.I.5.03</t>
  </si>
  <si>
    <t xml:space="preserve">42 CFR 457.1285;
42 CFR  438.608(d)(1)(iii)</t>
  </si>
  <si>
    <t xml:space="preserve">L.660</t>
  </si>
  <si>
    <t xml:space="preserve">C I.I.5.04</t>
  </si>
  <si>
    <t xml:space="preserve">42 CFR 457.1285;
42 CFR 438.608(d)(2)</t>
  </si>
  <si>
    <t xml:space="preserve">L.661</t>
  </si>
  <si>
    <t xml:space="preserve">C I.I.5.05</t>
  </si>
  <si>
    <t xml:space="preserve">42 CFR 457.1285;
42 CFR 438.604(a)(7); 42 CFR 438.606; 
42 CFR 438.608(d)(3)</t>
  </si>
  <si>
    <t xml:space="preserve">L.662</t>
  </si>
  <si>
    <t xml:space="preserve">M I.J.1.03-I.J.105</t>
  </si>
  <si>
    <t xml:space="preserve">42 CFR 438.3(h)</t>
  </si>
  <si>
    <t xml:space="preserve">L.663</t>
  </si>
  <si>
    <t xml:space="preserve">High Level Provision: M I.J.1.01-I.J.1.05</t>
  </si>
  <si>
    <t xml:space="preserve">L.664</t>
  </si>
  <si>
    <t xml:space="preserve">M I.J.2.01 </t>
  </si>
  <si>
    <t xml:space="preserve">42 CFR 438.3(f)(1); 
42 CFR 438.100(d)</t>
  </si>
  <si>
    <t xml:space="preserve">The contract requires the MCP to comply with all applicable Federal and state laws and regulations including:
• Title VI of the Civil Rights Act (CRA) of 1964.
• The Age Discrimination Act of 1975.
• The Rehabilitation Act of 1973.
• Title IX of the Education Amendments of 1972 (regarding education programs and activities).
• The Americans with Disabilities Act of 1990 as amended.
• Section 1557 of the Patient Protection and Affordable Care Act (ACA).
</t>
  </si>
  <si>
    <t xml:space="preserve">L.665</t>
  </si>
  <si>
    <t xml:space="preserve">M I.J.3.02 </t>
  </si>
  <si>
    <t xml:space="preserve">42 CFR 438.230(c)(1)(i); 
</t>
  </si>
  <si>
    <t xml:space="preserve">L.666</t>
  </si>
  <si>
    <t xml:space="preserve">M I.J.3.02</t>
  </si>
  <si>
    <t xml:space="preserve">42 CFR 438.230(c)(1)(ii)</t>
  </si>
  <si>
    <t xml:space="preserve">L.667</t>
  </si>
  <si>
    <t xml:space="preserve">M I.J.3.03</t>
  </si>
  <si>
    <t xml:space="preserve">42 CFR 438.230(c)(1)(iii)
</t>
  </si>
  <si>
    <t xml:space="preserve">L.668</t>
  </si>
  <si>
    <t xml:space="preserve">M I.J.3.04 </t>
  </si>
  <si>
    <t xml:space="preserve">42 CFR 438.230(c)(2)</t>
  </si>
  <si>
    <t xml:space="preserve">The state's contract with a MCP specifies that any contract between a MCP and subcontractor require the subcontractor to comply with all applicable Medicaid laws, regulations, including applicable subregulatory guidance and contract provisions. </t>
  </si>
  <si>
    <t xml:space="preserve">L.669</t>
  </si>
  <si>
    <t xml:space="preserve">M I.J.3.05 </t>
  </si>
  <si>
    <t xml:space="preserve">42 CFR 438.230(c)(3)(i)</t>
  </si>
  <si>
    <t xml:space="preserve">L.670</t>
  </si>
  <si>
    <t xml:space="preserve">M I.J.3.06 </t>
  </si>
  <si>
    <t xml:space="preserve">42 CFR 
438.230(c)(3)(i)
438.230(c)(3)(ii); 
</t>
  </si>
  <si>
    <t xml:space="preserve">The contract specifies that contracts between the MCP and subcontractors require the subcontractor to make available, for the purposes of an audit, evaluation, or inspection by the state, CMS, the DHHS Inspector General, the Comptroller General or their designees, its premises, physical facilities, equipment, books, records, contracts, computer, or other electronic systems relating to its Medicaid enrollees.</t>
  </si>
  <si>
    <t xml:space="preserve">L.671</t>
  </si>
  <si>
    <t xml:space="preserve">M I.J.3.07 </t>
  </si>
  <si>
    <t xml:space="preserve">
438.230(c)(3)(iii)
</t>
  </si>
  <si>
    <t xml:space="preserve">The contract specifies that contracts between the MCP and subcontractors require the subcontractor to agree that the right to audit by the state, CMS, the HHS Inspector General, the Comptroller General or their designees, will exist through 10 years from the final date of the contract period or from the date of completion of any audit, whichever is later.</t>
  </si>
  <si>
    <t xml:space="preserve">L.672</t>
  </si>
  <si>
    <t xml:space="preserve">M I.J.3.08</t>
  </si>
  <si>
    <t xml:space="preserve">42 CFR  438.230(c)(3)(iv); 
</t>
  </si>
  <si>
    <t xml:space="preserve">The contract specifies that contracts between the MCP and subcontractors require that if the state, CMS, or the HHS Inspector General determine that there is a reasonable possibility of fraud or similar risk, the state, CMS, or the HHS Inspector General may inspect, evaluate, and audit the subcontractor at any time. </t>
  </si>
  <si>
    <t xml:space="preserve">Medicaid I.J.4 Third Partly Liability (TPL) Activities</t>
  </si>
  <si>
    <t xml:space="preserve">L.673</t>
  </si>
  <si>
    <t xml:space="preserve">M I.J.4.01 </t>
  </si>
  <si>
    <t xml:space="preserve">42 CFR 433 Sub D; 
42 CFR 447.20</t>
  </si>
  <si>
    <t xml:space="preserve">The contract specifies any activities the MCP is to perform related to TPL, including:
• The activities and obligations, and related reporting responsibilities, are specified in the contract or written agreement between the MCP and the subcontractor.
• How the MCP will reduce payments based on payments by a third party for any part of a service.
• Whether the state or the MCP retains the TPL collections.
• How the state monitors to confirm that the MCP is upholding contractual requirements for TPL activities.</t>
  </si>
  <si>
    <t xml:space="preserve">L.674</t>
  </si>
  <si>
    <t xml:space="preserve">M I.J.5.01 </t>
  </si>
  <si>
    <t xml:space="preserve">42 CFR 438.700(b)(1); 42 CFR 438.702(a); 
42 CFR 438.704(b)(1)</t>
  </si>
  <si>
    <t xml:space="preserve">L.675</t>
  </si>
  <si>
    <t xml:space="preserve">M I.J.5.02</t>
  </si>
  <si>
    <t xml:space="preserve">42 CFR 438.700(b)(2); 42 CFR 438.702(a); 
42 CFR 438.704(c)</t>
  </si>
  <si>
    <t xml:space="preserve">The contract provides that if the MCP imposes premiums or charges on enrollees that are in excess of those permitted under the Medicaid program, the state may impose a civil monetary of up to $25,000 or double the amount of the excess charges (whichever is greater).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</si>
  <si>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L.676</t>
  </si>
  <si>
    <t xml:space="preserve">M I.J.5.03 </t>
  </si>
  <si>
    <t xml:space="preserve">42 CFR 438.700(b)(3); 42 CFR 438.702(a); 
42 CFR 438.704(b)(2) and (3)</t>
  </si>
  <si>
    <t xml:space="preserve">The contract provides that if the MCP acts to discriminate among enrollees on the basis of their health status or need for health services, which includes termination of enrollment or refusal to reenroll a beneficiary, except as permitted under the Medicaid program, or any practice that would reasonably be expected to discourage enrollment by beneficiaries whose medical condition or history indicated probable need for substantial future medical services, the state may impose a civil monetary penalty of up to $100,000 for each determination of discrimination. The state may impose a civil monetary penalty of up to $15,000 for each individual the MCP did not enroll because of a  discriminatory practice, up to the $100,000 maximum.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 </t>
  </si>
  <si>
    <t xml:space="preserve">117, 118</t>
  </si>
  <si>
    <t xml:space="preserve">L.677</t>
  </si>
  <si>
    <t xml:space="preserve">M I.J.5.04 </t>
  </si>
  <si>
    <t xml:space="preserve">42 CFR 438.700(b)(4); 42 CFR 438.702(a); 
42 CFR 438.704(b)(2)</t>
  </si>
  <si>
    <t xml:space="preserve">L.678</t>
  </si>
  <si>
    <t xml:space="preserve">M I.J.5.05</t>
  </si>
  <si>
    <t xml:space="preserve">42 CFR 438.702(a); 
42 CFR 438.700(b)(5); 42 CFR 438.704(b)(1)</t>
  </si>
  <si>
    <t xml:space="preserve">L.679</t>
  </si>
  <si>
    <t xml:space="preserve">M I.J.5.06</t>
  </si>
  <si>
    <t xml:space="preserve">42 CFR 438.700(b)(6); 42 CFR 438.702(a); 
42 CFR 438.704(b)(1) 
</t>
  </si>
  <si>
    <t xml:space="preserve">The contract provides that if the MCP fails to comply with the requirements for physician incentive plans, as set forth (for Medicare) in 42 CFR Part 422.208 and 422.210, the state may impose a civil monetary penalty of up to $25,000 for each failure to comply. The state may also:
• Appoint temporary management to the MCP.
• Grant enrollees the right to disenroll without cause.
• Suspend all new enrollments to the MCP after the date the Secretary or the state notifies the MCP of a determination of a violation of any requirement under sections 1903(m) or 1932 of the Act.
• Suspend payments for new enrollments to the MCP until CMS or the state is satisfied that the reason for imposition of the sanction no longer exists and is not likely to recur.</t>
  </si>
  <si>
    <t xml:space="preserve">117, 119</t>
  </si>
  <si>
    <t xml:space="preserve">L.680</t>
  </si>
  <si>
    <t xml:space="preserve">M I.J.5.07 </t>
  </si>
  <si>
    <t xml:space="preserve">42 CFR 438.700(c); 
42 CFR 438.704(b)(1)</t>
  </si>
  <si>
    <t xml:space="preserve">L.681</t>
  </si>
  <si>
    <t xml:space="preserve">M I.J.5.08 </t>
  </si>
  <si>
    <t xml:space="preserve">42 CFR 438.700(d)(1); 42 CFR 438.702(a)(3) - (5)</t>
  </si>
  <si>
    <t xml:space="preserve">L.682</t>
  </si>
  <si>
    <t xml:space="preserve">M I.J.5.10</t>
  </si>
  <si>
    <t xml:space="preserve">42 CFR 438.702(b)</t>
  </si>
  <si>
    <t xml:space="preserve">L.683</t>
  </si>
  <si>
    <t xml:space="preserve">M I.J.5.11</t>
  </si>
  <si>
    <t xml:space="preserve">Section 1903(m)(5)(B)(ii) of the Act; 
42 CFR 438.700(b)(1); 42 CFR 438.726(b); 
42 CFR 438.730(e)(1)(i)</t>
  </si>
  <si>
    <t xml:space="preserve">L.684</t>
  </si>
  <si>
    <t xml:space="preserve">M I.J.5.12 </t>
  </si>
  <si>
    <t xml:space="preserve">Section 1903(m)(5)(B)(ii) of the Act; 
42 CFR 438.700(b)(2); 42 CFR 438.726(b); 
42 CFR 438.730(e)(1)(i)</t>
  </si>
  <si>
    <t xml:space="preserve">L.685</t>
  </si>
  <si>
    <t xml:space="preserve">M I.J.5.13</t>
  </si>
  <si>
    <t xml:space="preserve">Section 1903(m)(5)(B)(ii) of the Act; 
42 CFR 438.700(b)(3); 42 CFR 438.726(b); 
42 CFR 438.730(e)(1)(i) </t>
  </si>
  <si>
    <t xml:space="preserve">121, 122</t>
  </si>
  <si>
    <t xml:space="preserve">L.686</t>
  </si>
  <si>
    <t xml:space="preserve">M I.J.5.14 </t>
  </si>
  <si>
    <t xml:space="preserve">Section 1903(m)(5)(B)(ii) of the Act; 
42 CFR 438.700(b)(4); 42 CFR 438.726(b); 
42 CFR 438.730(e)(1)(i)</t>
  </si>
  <si>
    <t xml:space="preserve">L.687</t>
  </si>
  <si>
    <t xml:space="preserve">M I.J.5.15</t>
  </si>
  <si>
    <t xml:space="preserve">42 CFR 438.700(b)(5); 42 CFR 438.726(b); 
42 CFR 438.730(e)(1)(i)</t>
  </si>
  <si>
    <t xml:space="preserve">L.688</t>
  </si>
  <si>
    <t xml:space="preserve">M I.J.5.16 </t>
  </si>
  <si>
    <t xml:space="preserve">42 CFR 438.726(b); 
42 CFR 438.730(e)(1)(i)</t>
  </si>
  <si>
    <t xml:space="preserve">L.689</t>
  </si>
  <si>
    <t xml:space="preserve">M I.J.5.17 </t>
  </si>
  <si>
    <t xml:space="preserve">42 CFR 438.726(b); 
42 CFR 438.730(e)(1)(ii)</t>
  </si>
  <si>
    <t xml:space="preserve">L.690</t>
  </si>
  <si>
    <t xml:space="preserve">M I.J.5.18</t>
  </si>
  <si>
    <t xml:space="preserve">42 CFR 438.706(a)</t>
  </si>
  <si>
    <t xml:space="preserve">The contract specifies that the state may only impose temporary management if the state finds, through onsite surveys, enrollee or other complaints, financial status, or any other source:
• There is continued egregious behavior by the MCP including but not limited to behavior that is described in 42 CFR Part 438.700, or that is contrary to any requirements of sections 1903(m) and 1932 of the Act;
• There is substantial risk to enrollees’ health; or
• The sanction is necessary to ensure the health of the MCP’s enrollees in one of two circumstances:
o While improvements are made to remedy violations that require sanctions; or
o Until there is an orderly termination or reorganization of the MCP. 
</t>
  </si>
  <si>
    <t xml:space="preserve">L.691</t>
  </si>
  <si>
    <t xml:space="preserve">M I.J.5.19, I.J.5.20</t>
  </si>
  <si>
    <t xml:space="preserve">42 CFR 438.706(b)</t>
  </si>
  <si>
    <t xml:space="preserve">L.692</t>
  </si>
  <si>
    <t xml:space="preserve">M I.J.5.19 </t>
  </si>
  <si>
    <t xml:space="preserve">42 CFR 438.706(c) </t>
  </si>
  <si>
    <t xml:space="preserve">L.693</t>
  </si>
  <si>
    <t xml:space="preserve">42 CFR 438.706(d)</t>
  </si>
  <si>
    <t xml:space="preserve">L.694</t>
  </si>
  <si>
    <t xml:space="preserve">High Level Provision: M I.J.5.18</t>
  </si>
  <si>
    <t xml:space="preserve">The contract specifies the special rules under which the state may impose temporary management.  </t>
  </si>
  <si>
    <t xml:space="preserve">L.695</t>
  </si>
  <si>
    <t xml:space="preserve">High Level Provision: M I.J.5.19 </t>
  </si>
  <si>
    <t xml:space="preserve">Medicaid I.J.7 Insolvency</t>
  </si>
  <si>
    <t xml:space="preserve">L.696</t>
  </si>
  <si>
    <t xml:space="preserve">M I.J.7.02</t>
  </si>
  <si>
    <t xml:space="preserve">42 CFR 438.106(b)(1)</t>
  </si>
  <si>
    <t xml:space="preserve">The contract specifies that Medicaid enrollees are not held liable for covered services provided to the enrollee, for which the state does not pay the MCP.</t>
  </si>
  <si>
    <t xml:space="preserve">L.697</t>
  </si>
  <si>
    <t xml:space="preserve">M I.J.7.03</t>
  </si>
  <si>
    <t xml:space="preserve">42 CFR 438.106(b)(2)</t>
  </si>
  <si>
    <t xml:space="preserve">The contract specifies that Medicaid enrollees are not held liable for covered services provided to the enrollee, for which the state or MCP does not pay the provider that furnished the service under a contractual, referral, or other arrangement.</t>
  </si>
  <si>
    <t xml:space="preserve">L.698</t>
  </si>
  <si>
    <t xml:space="preserve">M I.J.7.04</t>
  </si>
  <si>
    <t xml:space="preserve">42 CFR 438.106(c); 
</t>
  </si>
  <si>
    <t xml:space="preserve">The contract specifies that Medicaid enrollees are not held liable for covered services furnished under a contract, referral, or other arrangement to the extent that those payments are in excess of the amount the enrollee would owe if the MCP covered the services directly. </t>
  </si>
  <si>
    <t xml:space="preserve">L.699</t>
  </si>
  <si>
    <t xml:space="preserve">High Level Provision: M I.J.7.01</t>
  </si>
  <si>
    <t xml:space="preserve">42 CFR 438.106(a)</t>
  </si>
  <si>
    <t xml:space="preserve">The contract specifies that Medicaid enrollees are not held liable for the MCP’s debts in the event of the entity's insolvency.</t>
  </si>
  <si>
    <t xml:space="preserve">L.700</t>
  </si>
  <si>
    <t xml:space="preserve">M I.K.1.03</t>
  </si>
  <si>
    <t xml:space="preserve">42 CFR 438.242(b)(1)</t>
  </si>
  <si>
    <t xml:space="preserve">The contract requires that the MCP comply with section 6504(a) of the ACA, which requires that state claims processing and retrieval systems are able to collect data elements necessary to enable the mechanized claims processing and information retrieval systems in operation by the state to meet the requirements of section 1903(r)(1)(F) of the Act.</t>
  </si>
  <si>
    <t xml:space="preserve">L.701</t>
  </si>
  <si>
    <t xml:space="preserve">M I.K.1.04</t>
  </si>
  <si>
    <t xml:space="preserve">42 CFR 438.242(b)(2)</t>
  </si>
  <si>
    <t xml:space="preserve">The contract requires that the MCP collect data on enrollee and provider characteristics as specified by the state and on all services furnished to enrollees through an encounter data system or other methods as may be specified by the state. </t>
  </si>
  <si>
    <t xml:space="preserve">L.702</t>
  </si>
  <si>
    <t xml:space="preserve">M I.K.1.05</t>
  </si>
  <si>
    <t xml:space="preserve">42 CFR 438.242(b)(3)(i)</t>
  </si>
  <si>
    <t xml:space="preserve">The contract requires that the MCP verify the accuracy and timeliness of data reported by providers, including data from network providers the MCP is compensating on the basis of capitation payments.</t>
  </si>
  <si>
    <t xml:space="preserve">L.703</t>
  </si>
  <si>
    <t xml:space="preserve">M I.K.1.06</t>
  </si>
  <si>
    <t xml:space="preserve">42 CFR 438.242(b)(3)(ii)</t>
  </si>
  <si>
    <t xml:space="preserve">The contract requires that the MCP screen the data received from providers for completeness, logic, and consistency.</t>
  </si>
  <si>
    <t xml:space="preserve">L.704</t>
  </si>
  <si>
    <t xml:space="preserve">M I.K.1.07</t>
  </si>
  <si>
    <t xml:space="preserve">42 CFR 438.242(b)(3)(iii)</t>
  </si>
  <si>
    <t xml:space="preserve">The contract requires that the MCP collect data from providers in standardized formats to the extent feasible and appropriate, including secure information exchanges and technologies utilized for state Medicaid quality improvement and care coordination efforts.</t>
  </si>
  <si>
    <t xml:space="preserve">L.705</t>
  </si>
  <si>
    <t xml:space="preserve">M I.K.1.08</t>
  </si>
  <si>
    <t xml:space="preserve">42 CFR 438.242(b)(4)</t>
  </si>
  <si>
    <t xml:space="preserve">The contract requires the MCP to make all collected data available to the state and upon request to the Centers for Medicare &amp; Medicaid Services (CMS).</t>
  </si>
  <si>
    <t xml:space="preserve">L.706</t>
  </si>
  <si>
    <t xml:space="preserve">M I.K.1.10</t>
  </si>
  <si>
    <t xml:space="preserve">42 CFR 438.242(b)(6)</t>
  </si>
  <si>
    <t xml:space="preserve">The contract requires that the MCP implement and maintain a publicly accessible standards-based Application Programming Interface (API)  as described in § 431.70, which must include all of the provider directory information specified in § 438.10(h)(1) and (2) of this chapter.</t>
  </si>
  <si>
    <t xml:space="preserve">L.707</t>
  </si>
  <si>
    <t xml:space="preserve">M I.K.1.11</t>
  </si>
  <si>
    <t xml:space="preserve">42 CFR 438.242(c)(1)</t>
  </si>
  <si>
    <t xml:space="preserve">The contract must provide for collection and maintenance of sufficient enrollee encounter data to identify the provider who delivers any item(s) or service(s) to enrollees.</t>
  </si>
  <si>
    <t xml:space="preserve">L.708</t>
  </si>
  <si>
    <t xml:space="preserve">M I.K.1.12</t>
  </si>
  <si>
    <t xml:space="preserve">42 CFR 438.242(c)(2)</t>
  </si>
  <si>
    <t xml:space="preserve">The contract must provide for submission of enrollee encounter data to the state at a frequency and level of detail to be specified by CMS and the state, based on program administration, oversight, and program integrity needs.</t>
  </si>
  <si>
    <t xml:space="preserve">L.709</t>
  </si>
  <si>
    <t xml:space="preserve">M I.K.1.14</t>
  </si>
  <si>
    <t xml:space="preserve">42 CFR 438.242(c)(4)</t>
  </si>
  <si>
    <t xml:space="preserve">The contract must provide for specifications for submitting encounter data to the state in standardized Accredited Standards Committee (ASC) X12N 837 and National Council for Prescription Drug Programs (NCPDP) formats, and the ASC X12N 835 format as appropriate.  </t>
  </si>
  <si>
    <t xml:space="preserve">L.710</t>
  </si>
  <si>
    <t xml:space="preserve">C I.K.1.03</t>
  </si>
  <si>
    <t xml:space="preserve">42 CFR 457.1233(d); 
42 CFR 438.242(b)(1)</t>
  </si>
  <si>
    <t xml:space="preserve">L.711</t>
  </si>
  <si>
    <t xml:space="preserve">C I.K.1.04</t>
  </si>
  <si>
    <t xml:space="preserve">42 CFR 457.1233(d); 42 CFR 438.242(b)(2)</t>
  </si>
  <si>
    <t xml:space="preserve">L.712</t>
  </si>
  <si>
    <t xml:space="preserve">C I.K.1.05</t>
  </si>
  <si>
    <t xml:space="preserve">42 CFR 457.1233(d); 42 CFR 438.242(b)(3)(i)</t>
  </si>
  <si>
    <t xml:space="preserve">L.713</t>
  </si>
  <si>
    <t xml:space="preserve">C I.K.1.06</t>
  </si>
  <si>
    <t xml:space="preserve">42 CFR 457.1233(d); 42 CFR 438.242(b)(3)(ii)</t>
  </si>
  <si>
    <t xml:space="preserve">L.714</t>
  </si>
  <si>
    <t xml:space="preserve">C I.K.1.07</t>
  </si>
  <si>
    <t xml:space="preserve">42 CFR 457.1233(d); 42 CFR 438.242(b)(3)(iii)</t>
  </si>
  <si>
    <t xml:space="preserve">L.715</t>
  </si>
  <si>
    <t xml:space="preserve">C I.K.1.08</t>
  </si>
  <si>
    <t xml:space="preserve">42 CFR 457.1233(d); 42 CFR 438.242(b)(4)</t>
  </si>
  <si>
    <t xml:space="preserve">The contract requires the MCP to make all collected data available to the state and upon request to CMS.</t>
  </si>
  <si>
    <t xml:space="preserve">L.716</t>
  </si>
  <si>
    <t xml:space="preserve">C I.K.1.10</t>
  </si>
  <si>
    <t xml:space="preserve">42 CFR 457.1233(d); 42 CFR 438.242(c)(2)</t>
  </si>
  <si>
    <t xml:space="preserve">L.717</t>
  </si>
  <si>
    <t xml:space="preserve">C I.K.1.11</t>
  </si>
  <si>
    <t xml:space="preserve">42 CFR 457.1233(d); 42 CFR 438.242(c)(3); 
42 CFR 438.818</t>
  </si>
  <si>
    <t xml:space="preserve">The contract must provide for submission of all enrollee encounter data that the state is required to report to CMS.</t>
  </si>
  <si>
    <t xml:space="preserve">L.718</t>
  </si>
  <si>
    <t xml:space="preserve">C I.K.1.12</t>
  </si>
  <si>
    <t xml:space="preserve">42 CFR 457.1233(d); 42 CFR 438.242(c)(4)</t>
  </si>
  <si>
    <t xml:space="preserve">The contract must provide for specifications for submitting encounter data to the state in standardized ASC X12N 837 and NCPDP formats, and the ASC X12N 835 format as appropriate.  </t>
  </si>
  <si>
    <t xml:space="preserve">A status of “N/A” is appropriate for PCCMs and PCCM entities as it is at the state option to impose intermediate sanctions as outlined in 42 CFR 438.700.</t>
  </si>
  <si>
    <t xml:space="preserve">Return to location</t>
  </si>
  <si>
    <t xml:space="preserve">Under 42 CFR 438.56(d)(2)(iii), an example of “related services” is a cesarean section and a tubal ligation.</t>
  </si>
  <si>
    <t xml:space="preserve">Revisions to 42 CFR 438.10(d) in the 2020 Final Rule changed font size requirements for certain materials from "large print" to "conspicuously visible font size."</t>
  </si>
  <si>
    <t xml:space="preserve">States must develop model handbooks in accordance with 42 CFR 438.10(c)(4)(ii). CMS must assure that the model enrollee handbook that the MCP is required to utilize meets all the requirements at 42 CFR 438.10(g). How a state chooses to meet these federal requirements may vary. For example, a state may: 
(1) include the model enrollee handbook that outlines these federal requirements as an attachment to the contract; 
(2) stipulate each requirement of 42 CFR 438.10(g) within the MCP contract in addition to outlining them in the model enrollee handbook; 
(3) outline in the contract the process by which the state will share the model enrollee handbook; or
(4) use another method. 
As the documentation to assure compliance with these Federal requirements, the DMCO should clearly note in the "where found" column of the review tool where each requirement is met (e.g. contract/attachment reference, handbook citation, etc.). Also note that if the state chooses not to include the model enrollee handbook within its MCP contract, the DMCO will need to review the handbook to assure compliance with these federal requirements.</t>
  </si>
  <si>
    <t xml:space="preserve">This requirement at 42 CFR 438.10(g)(2)(v) aligns to the scope of the PIHP’s or PAHP’s contracted services. For example, a dental PAHP or behavioral health PIHP will only describe the after-hours care, emergency care, or stabilization applicable for those services.</t>
  </si>
  <si>
    <t xml:space="preserve">For PAHPs under 42 CFR 438.10(g)(2)(ix), available and accessible health care services are aligned with the scope of the PAHP's contracted services.</t>
  </si>
  <si>
    <t xml:space="preserve">For NEMT PAHPs under 42 CFR 438.10(g)(2)(xi), the handbook must only include fair hearing procedures and timeframes; grievance and appeal requirements do not apply. </t>
  </si>
  <si>
    <t xml:space="preserve">Pursuant to 42 CFR 438.207(c)(3), the state defines what constitutes a "significant change."</t>
  </si>
  <si>
    <t xml:space="preserve">The analyst must apply this requirement to HIOs, MCOs, PIHPs, PAHPs, and NEMT PAHPs under 42 CFR 438.10(h). PCCM entities must comply with this provider type requirement only when appropriate, based on the scope of contracted services.</t>
  </si>
  <si>
    <t xml:space="preserve">The analyst must apply this requirement to HIOs, MCOs, PIHPs, and PAHPs under 42 CFR 438.10(i). PCCM entities must comply with this requirement only when appropriate, based on the scope of contracted services.</t>
  </si>
  <si>
    <t xml:space="preserve">Formulary requirements under 42 CFR 438.10(i) only apply when prescription drugs are included in the MCP contract as a covered benefit.</t>
  </si>
  <si>
    <t xml:space="preserve">Provider directory, appeal and grievance notice, and denial notice requirements at 42 CFR 438.10(d)(3) are not required for NEMT PAHPs.</t>
  </si>
  <si>
    <t xml:space="preserve">Under 42 CFR 438.10(d)(4), oral interpretation requirements apply to all non-English languages, not just those that the state identifies as prevalent.</t>
  </si>
  <si>
    <t xml:space="preserve">The incentive arrangement(s) described in the MCP contract should be consistent with those in the state’s quality strategy, currently required at 42 CFR 438.340, to confirm that the incentive arrangements described in the contract relate to specified activities, targets, performance measures, or quality- based outcomes that support program initiatives as specified in the state’s current quality strategy. 42 CFR 438.340(c)(3) requires the state to submit the initial quality strategy, and a copy of the revised strategy whenever significant changes are made, to CMS.</t>
  </si>
  <si>
    <t xml:space="preserve">The withhold arrangement(s) outlined in the MCP contract under 42 CFR 438.6(b)(3) should be consistent with those described in a rate certification.</t>
  </si>
  <si>
    <t xml:space="preserve">The withhold arrangement(s) described in the MCP contract should be consistent with those in the state’s quality strategy, currently required at 42 CFR 438.340, to confirm that the withhold arrangements described in the contract relate to specified activities, targets, performance measures, or quality-based outcomes that support program initiatives as specified in the state’s current quality strategy. 42 CFR 438.340(c)(3) requires the state to submit the initial quality strategy, and a copy of the revised strategy whenever significant changes are made, to CMS.</t>
  </si>
  <si>
    <t xml:space="preserve">MLR requirements may vary by MCP within a program (in the case, for example, that there is one new MCP in a program that also includes 3 existing MCPs). If one review tool is completed for a "model" contract, the MLR requirements for each plan must be clearly documented.</t>
  </si>
  <si>
    <t xml:space="preserve">As described at 42 CFR 438.8(l), a state, in its discretion, may exclude a MCO, PIHP or PAHP that is newly contracted with the state from the MLR requirements for the first year of the MCO’s, PIHP’s or PAHP’s operation. Such MCOs, PIHPs or PAHPs must be required to comply with these requirements during the next MLR reporting year in which the MCO, PIHP or PAHP is in business with the state, even if the first year was not a full 12 months.</t>
  </si>
  <si>
    <t xml:space="preserve">Pursuant to 42 CFR 438.8(h), CMS will annually publish guidance for MCOs, PIHPs and PAHPs to help assess if MCOs, PIHPs and PAHPs are determined to be fully credible or partially credible.</t>
  </si>
  <si>
    <t xml:space="preserve">Fraud prevention activities are defined at 42 CFR 438.8(e)(4) as those that are consistent with regulations adopted for the private market at 45 CFR Part 158.</t>
  </si>
  <si>
    <t xml:space="preserve">Pass-through payments are allowed for transition periods as outlined in 42 CFR 438.6(d). In accordance with 42 CFR 438.6(d)(1)(i), in order to use a transition period, a state must demonstrate that it had pass-through payments for hospitals, physicians, or nursing facilities in: (1) Managed care contract(s) and rate certification(s) for the rating period that includes July 5, 2016, and were submitted for CMS review and approval on or before July 5, 2016; or (2) if the managed care contract(s) and rate certification(s) for the rating period that includes July 5, 2016 had not been submitted to CMS on or before July 5, 2016, the managed care contract(s) and rate certification(s) for a rating period before July 5, 2016 that had been most recently submitted for CMS review and approval as of July 5, 2016.</t>
  </si>
  <si>
    <t xml:space="preserve">Calculation of the base amount of pass-through payments to hospitals is defined at 42 CFR 438.6(d)(2).</t>
  </si>
  <si>
    <t xml:space="preserve">In accordance with 42 CFR 438.207(b)(1), the documentation to demonstrate an appropriate range of services must address only the set of services covered under the contract.</t>
  </si>
  <si>
    <t xml:space="preserve">In accordance with 42 CFR 438.114, this provision applies to the extent that services required to treat an emergency medical condition, such as dental and behavioral health services, fall within the scope of the services for which the PIHP or PAHP is responsible.</t>
  </si>
  <si>
    <t xml:space="preserve">Starting with requirement I.F.1.07 through the remainder of subsection 1, requirement numbering has changed since the initial State Guide to CMS Criteria for Medicaid Managed Care Contract Review and Approval was released. </t>
  </si>
  <si>
    <t xml:space="preserve">Pursuant to 42 CFR 438.206(b)(2), this requirement applies in addition to the enrollee’s designated source of primary care if that source is not the women’s health specialist.</t>
  </si>
  <si>
    <t xml:space="preserve">Per 42 CFR 438.910(d), NQTLs include, but are not limited to:
• Medical management standards limiting or excluding benefits based on medical necessity or medical appropriateness, or based on whether the treatment is experimental or investigative;
• Formulary design for prescription drugs;
• For MCOs, PIHPs, or PAHPs with multiple network tiers (such as preferred providers and participating providers), network tier design;
• Standards for provider admission to participate in a network, including reimbursement rates;
• MCO, PIHP, or PAHP methods for determining usual, customary, and reasonable charges;
• Refusal to pay for higher-cost therapies until it can be shown that a lower-cost therapy is not effective (also known as fail-first policies or step therapy protocols);
• Exclusions based on failure to complete a course of treatment;
• Restrictions based on geographic location, facility type, provider specialty, and other criteria that limit the scope or duration of benefits for services provided under the MCO, PIHP, or PAHP; and
• Standards for providing access to out-of-network providers.</t>
  </si>
  <si>
    <t xml:space="preserve">Per 42 CFR 457.496(d)(4), NQTLs include, but are not limited to: 
• Medical management standards limiting or excluding benefits based on medical necessity or medical appropriateness, or based on whether the treatment is experimental or investigative;
• Formulary design for prescription drugs;
• For MCOs, PIHPs, or PAHPs with multiple network tiers (such as preferred providers and participating providers), network tier design;
• Standards for provider admission to participate in a network, including reimbursement rates;
• MCO, PIHP, or PAHP methods for determining usual, customary, and reasonable charges;
• Refusal to pay for higher-cost therapies until it can be shown that a lower-cost therapy is not effective (also known as fail-first policies or step therapy protocols);
• Exclusions based on failure to complete a course of treatment;
• Restrictions based on geographic location, facility type, provider specialty, and other criteria that limit the scope or duration of benefits for services provided under the MCO, PIHP, or PAHP; and
• Standards for providing access to out-of-network providers.
</t>
  </si>
  <si>
    <t xml:space="preserve">Pursuant to 42 CFR 438.210(a)(5), the contract should be clear as to whether the MCP is responsible for providing the full range of Early and Periodic Screening, Diagnostic and Treatment (EPSDT) services, including necessary health care, diagnostic services, treatment and other measures described in section 1905(a) of the Act to correct or ameliorate defects and physical and mental illnesses and conditions discovered during screening, whether or not such services are covered under the state plan. </t>
  </si>
  <si>
    <t xml:space="preserve">If the contract specifies services are necessary beyond what is included in the state plan to ensure compliance with 42 CFR part 438, subpart K, the analyst must verify that those services are reflected in the capitation rates.</t>
  </si>
  <si>
    <t xml:space="preserve">If the contract specifies services are necessary beyond what is included in the state plan to ensure compliance with 42 CFR 457.496, the analyst must verify that those services are reflected in the capitation rates.</t>
  </si>
  <si>
    <t xml:space="preserve">Pursuant to 42 CFR 447.26(c), no reduction in payment for a provider preventable condition is imposed when the condition defined as a provider preventable condition for a particular patient existed prior to the initiation of treatment for that patient by that provider. Reductions in provider payment may be limited to the extent that the identified provider-preventable conditions would otherwise result in an increase in payment; and the MCP can reasonably isolate for nonpayment the portion of the payment directly related to treatment for, and related to, the provider-preventable conditions.</t>
  </si>
  <si>
    <t xml:space="preserve">The contract would also meet this requirement if, instead of including the regulatory text, the contract specifies that the MCP must comply with parity requirements for aggregate lifetime and annual dollar limits in 42 CFR 438.905 or specifies that the MCP cannot impose an aggregate lifetime or annual dollar limit on mental health or substance use disorder benefits.</t>
  </si>
  <si>
    <t xml:space="preserve">The contract would also meet this requirement if, instead of including the regulatory text, the contract specifies that the MCP must comply with parity requirements for aggregate lifetime and annual dollar limits in 42 CFR 457.496(c) or specifies that the MCP cannot impose an aggregate lifetime or annual dollar limit on mental health or substance use disorder benefits.</t>
  </si>
  <si>
    <t xml:space="preserve">42 CFR part 438, subpart K neither sanctions nor prohibits aggregate lifetime and annual dollar limits; the rule merely provides the standards for applying parity requirements to such limits if the limits are otherwise authorized.</t>
  </si>
  <si>
    <t xml:space="preserve">42 CFR 457.496 neither sanctions nor prohibits aggregate lifetime and annual dollar limits; the rule merely provides the standards for applying parity requirements to such limits if the limits are otherwise authorized.</t>
  </si>
  <si>
    <t xml:space="preserve">Applies where the full scope of medical/surgical and mental health and substance use disorder services are provided through the MCO.</t>
  </si>
  <si>
    <t xml:space="preserve">The Home and Community-Based Services (HCBS) settings requirements apply to services that are authorized through a 1915(c) waiver, a 1915(i) SPA, or a 1915(k) SPA. The settings requirements also apply to services authorized under any federal authority that “could be” authorized through a 1915(c) waiver, a 1915(i) SPA, or a 1915(k) SPA. For instance, a service authorized under 1115 waiver or 1915(b)(3) authority must meet the settings requirements when the service is of a nature that “could be” authorized under 1915(c), 1915(i), or 1915(k).</t>
  </si>
  <si>
    <t xml:space="preserve">This requirement only applies to PAHP contracts if the PAHP's provider network includes provider types outlined at 42 CFR 489.102(a), including: home health agencies, providers of home health care (and for Medicaid purposes, providers of personal care services), hospices, and religious nonmedical institutions.</t>
  </si>
  <si>
    <t xml:space="preserve">For CMS analysts only: Please complete section C I.M before completing requirements C I.F.5.01 - C I.F.5.08. If Item C I.M is "met", you do not need to complete items C I.F.5.01 - C I.F.5.08.</t>
  </si>
  <si>
    <t xml:space="preserve">Requirement C I.F.5.01 applies to all states. Requirements C I.F.5.02 through C I.F.5.08 apply depending on the state’s benefit limitations and financial requirements.</t>
  </si>
  <si>
    <t xml:space="preserve">Related to subpart K, Parity in Mental Health and Substance Use Disorder Benefits, the contract should specify (1) a mechanism for the MCP to work with other MCPs to ensure that any MCO enrollee is provided access to a set of benefits that meets the requirements of 42 CFR part 438, subpart K regarding parity in mental health and substance use disorder benefits, regardless of what mental health or substance use disorder benefits are provided by the MCO; and (2) specify that the MCP coordinate with other MCPs and with providers to deliver an integrated set of benefits to MCO enrollees.</t>
  </si>
  <si>
    <t xml:space="preserve">Related to 42 CFR 457.496, Parity in Mental Health and Substance Use Disorder Benefits, parity applies to CHIP benefits regardless of delivery system. Therefore, the contract should specify (1) a mechanism for the MCP to work with other MCPs (managed care plans) and/or the State, to ensure that any MCO enrollee is provided access to a set of benefits that meets the requirements of 42 CFR 457.496 regarding parity in mental health and substance use disorder benefits, regardless of what mental health or substance use disorder benefits are provided by the MCO; and (2) specify that the MCP coordinate with other MCPs and/or the State and providers to deliver an integrated set of benefits to MCO enrollees.</t>
  </si>
  <si>
    <t xml:space="preserve">For the rating periods for contracts starting on or after July 1, 2017, managed care plans may not maintain more than one level of appeal. 42 CFR 438.402(b) requires that MCOs, PIHPs, and PAHPs “may have only one level of appeal for enrollees.” States may modify managed care contracts to require managed care plans to provide one level of internal appeal in advance of the rating period for contracts starting on or after July 1, 2017, as subpart F in the 2002 final rule permitted states flexibility as to the number of internal appeals. Please see page 27509 of the Final Rule for additional explanatory information.</t>
  </si>
  <si>
    <t xml:space="preserve">If the contract clearly specifies that the enrollee will receive a notice of adverse benefit determination when payment for a service has been denied, then the contract also meets the requirement in 42 CFR 457.496(e)(2), which requires the MCP to make available to the enrollee the reason for any denial by the MCP of reimbursement or payment for services for mental health or substance use disorder benefits to the enrollee. If the contract does not clearly provide this, then follow up is required to include this language. </t>
  </si>
  <si>
    <t xml:space="preserve">Pursuant to 42 CFR 438.408(c), the MCP may extend the 14 calendar day service authorization notice timeframe by up to 14 additional calendar days if the enrollee or provider requests extension, or if the MCP justifies (to the state agency upon request) a need for additional information and how the extension is in the enrollee's interest.</t>
  </si>
  <si>
    <t xml:space="preserve">An 'N/A' selection is appropriate when the state does not offer or arrange for external medical reviews under 42 CFR 438.402(c)(1)(i)(B).</t>
  </si>
  <si>
    <t xml:space="preserve">Refer to the Beneficiary Notification section for further detail regarding the notification requirements at 42 CFR 438.408(d)(2)(i).</t>
  </si>
  <si>
    <t xml:space="preserve">Pursuant to 42 CFR 438.214(d)(1), the Centers for Medicare &amp; Medicaid Services (CMS) encourages states to require the MCP to check their employees and contractors every month against the OIG’s list of Excluded Individuals/Entities (LEIE) and the GSA Excluded Parties List System (EPLS) to ensure that no employee or contractor has been excluded.</t>
  </si>
  <si>
    <t xml:space="preserve">Pursuant to 42 CFR 438.214(d)(1), CMS encourages the state to require MCPs to notify the state agency promptly of any action it takes to limit the ability of an individual or entity to participate in its network. This includes, but is not limited to, suspension actions, settlement agreements and situations where an individual or entity voluntarily withdraws from the network to avoid a formal sanction.</t>
  </si>
  <si>
    <t xml:space="preserve">The analyst should reference sections 1128 and 1128A of the Act to learn about violations that can lead to a provider’s exclusion.</t>
  </si>
  <si>
    <t xml:space="preserve">In accordance with section 1128(b)(8) of the Act, a sanctioned individual is a person who:
1. Has a direct or indirect ownership or control interest of 5 percent or more in the entity,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2. Has an ownership or control interest (as defined in section 1124(a)(3) of the Act) in the entity,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3. Is an officer, director, agent, or managing employee of the MCP,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4. No longer has direct or indirect ownership or control interest of 5 percent or more in the MCP or no longer has an ownership or control interest defined under section 1124(a)(3) of the Act, because of a transfer of ownership or control interest, in anticipation of or following a conviction, assessment, or exclusion against the person, to an immediate family member or a member of the household of the person who continues to maintain an ownership or control interest who: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[Section 1128(b)(8) of the Act] 
</t>
  </si>
  <si>
    <t xml:space="preserve">This requirement only applies to PIHPs, PAHPs, PCCMs, and PCCM entities that operate under section 1915(b)(1) authority. This requirement applies to all MCOs and HIOs.</t>
  </si>
  <si>
    <t xml:space="preserve">An individual or entity that would provide services through an individual or entity debarred, suspended, or excluded under 42 CFR 438.610(a) or (b) is an individual or entity that intends to meet its contractual obligations by subcontracting or employing an individual or entity debarred, suspended, or excluded under 42 CFR 438.610(a) or (b). For example, a MCO contracts with a Pharmacy Benefits Manager (PBM), which subcontracts to a pharmacy, which employs a debarred pharmacist. Because of the debarred pharmacist, the MCO cannot contract with the PBM (until the pharmacy or pharmacist is terminated).</t>
  </si>
  <si>
    <t xml:space="preserve">The data, documentation and information that must be certified under 42 CFR 438.604 and 42 CFR 438.606 is described in M I.I.2.01 -  I.I.2.13 and M I.I.6.05.</t>
  </si>
  <si>
    <t xml:space="preserve">Under 42 CFR 438.608(b), this provision does not require the network provider to render services to FFS beneficiaries.</t>
  </si>
  <si>
    <t xml:space="preserve">Pursuant to 42 CFR 438.608(b), the disclosure and screening functions can be delegated. The enrollment functions, however, cannot. </t>
  </si>
  <si>
    <t xml:space="preserve">This requirement under 42 CFR 438.608(a)(6) may be marked N/A if annual payments are less than $5,000,000.</t>
  </si>
  <si>
    <t xml:space="preserve">This subcontractor requirement under 42 CFR 438.230 only applies to contracts where the MCP has a subcontractor(s).</t>
  </si>
  <si>
    <t xml:space="preserve">This requirement applies to PCCMs and PCCM entities at the state’s option. Therefore, this requirement is not applicable for PCCMs and PCCM entities if the state does not exercise this option under 42 CFR 438.700(a). </t>
  </si>
  <si>
    <t xml:space="preserve">Pursuant to 42 CFR 438.700(b)(3), this includes termination of enrollment or refusal to reenroll a beneficiary, except as permitted under the Medicaid program, or any practice that would reasonably be expected to discourage enrollment by beneficiaries whose medical condition or history indicates probable need for substantial future medical services.</t>
  </si>
  <si>
    <t xml:space="preserve">PIP requirements are described in the “Providers and Provider Networks” and “Beneficiary Notification” sections of the tool.</t>
  </si>
  <si>
    <t xml:space="preserve">This provision under 42 CFR 438.702(b) applies to HIOs, PIHPs, PAHPs, NEMT PAHPs, PCCMs, or PCCM entities as a state option. States are required to have intermediate sanctions that may be applied for MCOs. This item can be marked 'N/A' if the state does not include additional intermediate sanctions.</t>
  </si>
  <si>
    <t xml:space="preserve">The numbering for this requirement has changed since the State Guide was released.</t>
  </si>
  <si>
    <t xml:space="preserve">Pursuant to 42 CFR 438.700(b)(3), discrimination among enrollees on the basis of their health status or need for health care services includes termination of enrollment or refusal to reenroll a beneficiary, except as permitted under the Medicaid or CHIP program, or any practice that would reasonably be expected to discourage enrollment by beneficiaries whose medical condition or history indicates probable need for substantial future medical services.</t>
  </si>
  <si>
    <t xml:space="preserve">The criteria for a publicly accessible standards-based API is specified at 42 CFR 431.70 and can be located at https://www.ecfr.gov/cgi-bin/retrieveECFR?gp=&amp;SID=b51bdca62c0150e27b5a25411e829cd2&amp;mc=true&amp;n=sp42.4.431.b&amp;r=SUBPART&amp;ty=HTML#se42.4.431_170.</t>
  </si>
  <si>
    <t xml:space="preserve">The provider directory information at 42 CFR 431.10(h)(1) and (2) can be located at: https://www.ecfr.gov/cgi-bin/retrieveECFR?gp=&amp;SID=b51bdca62c0150e27b5a25411e829cd2&amp;mc=true&amp;n=pt42.4.431&amp;r=PART&amp;ty=HTML#se42.4.431_110.</t>
  </si>
  <si>
    <t xml:space="preserve">These standards under 42 CFR 438.242(c)(4) regulate the electronic transmission of specific healthcare transactions, including eligibility, claim status, referrals, claims, and remittances.</t>
  </si>
  <si>
    <r>
      <rPr>
        <b val="true"/>
        <i val="true"/>
        <sz val="14"/>
        <rFont val="Georgia"/>
        <family val="1"/>
        <charset val="1"/>
      </rPr>
      <t xml:space="preserve">To generate a summary of outstanding issues, </t>
    </r>
    <r>
      <rPr>
        <sz val="14"/>
        <rFont val="Georgia"/>
        <family val="1"/>
        <charset val="1"/>
      </rPr>
      <t xml:space="preserve">press the Click to Generate List button OR ctrl + g to create a list of requirements that were marked as "Not Met" or "Unsure". Note: If an analyst marks a CHIP requirement as "Not Met" or "Unsure" for contracts that apply to both Medicaid and CHIP, Column G will populate with "Medicaid and CHIP" for Medicaid requirements and "CHIP" for CHIP requirements.
</t>
    </r>
  </si>
  <si>
    <r>
      <rPr>
        <b val="true"/>
        <i val="true"/>
        <sz val="14"/>
        <rFont val="Georgia"/>
        <family val="1"/>
        <charset val="1"/>
      </rPr>
      <t xml:space="preserve">To update the summary, or re-run the summary of "Not Met", "Unsure" requirements, </t>
    </r>
    <r>
      <rPr>
        <sz val="14"/>
        <rFont val="Georgia"/>
        <family val="1"/>
        <charset val="1"/>
      </rPr>
      <t xml:space="preserve">first clear the sheet by clicking the Click to Delete List button OR ctrl + d. Do not clear the sheet by deleting the contents of the cell. To make changes, you must navigate to tabs A-M.</t>
    </r>
  </si>
  <si>
    <t xml:space="preserve">Note #  (Footnotes located at the bottom of associated tab)
</t>
  </si>
  <si>
    <r>
      <rPr>
        <b val="true"/>
        <sz val="14"/>
        <color rgb="FF000000"/>
        <rFont val="Georgia"/>
        <family val="1"/>
        <charset val="1"/>
      </rPr>
      <t xml:space="preserve">Status: </t>
    </r>
    <r>
      <rPr>
        <sz val="14"/>
        <color rgb="FF000000"/>
        <rFont val="Georgia"/>
        <family val="1"/>
        <charset val="1"/>
      </rPr>
      <t xml:space="preserve">For provisions requiring a citation, select "Met", "Not Met", "Unsure", or "N/A" from dropdown. </t>
    </r>
    <r>
      <rPr>
        <i val="true"/>
        <sz val="14"/>
        <color rgb="FF000000"/>
        <rFont val="Georgia"/>
        <family val="1"/>
        <charset val="1"/>
      </rPr>
      <t xml:space="preserve">For provisions requiring an attestation, this column must be completed if the state selects anything other than “Met”.</t>
    </r>
  </si>
  <si>
    <r>
      <rPr>
        <b val="true"/>
        <sz val="14"/>
        <color rgb="FF000000"/>
        <rFont val="Georgia"/>
        <family val="1"/>
        <charset val="1"/>
      </rPr>
      <t xml:space="preserve">Citation: </t>
    </r>
    <r>
      <rPr>
        <sz val="14"/>
        <color rgb="FF000000"/>
        <rFont val="Georgia"/>
        <family val="1"/>
        <charset val="1"/>
      </rPr>
      <t xml:space="preserve">Place the citation where this provision in the contract can be found here.</t>
    </r>
  </si>
  <si>
    <t xml:space="preserve">Status Check</t>
  </si>
  <si>
    <r>
      <rPr>
        <b val="true"/>
        <sz val="14"/>
        <rFont val="Georgia"/>
        <family val="1"/>
        <charset val="1"/>
      </rPr>
      <t xml:space="preserve">Instructions:</t>
    </r>
    <r>
      <rPr>
        <sz val="14"/>
        <rFont val="Georgia"/>
        <family val="1"/>
        <charset val="1"/>
      </rPr>
      <t xml:space="preserve"> This sheet provides an overview of the degree of completeness across columns in each tab. The columns below will automatically update when a citation or attestation has been input for all requirements (rows) on a tab and completed associated columns, as described in the column headers.  If a contract type is Medicaid, status for CHIP will display as "N/A", and vice versa.  If the analyst is reviewing an amendment only, this status check will only display the status of the tabs that the analyst completes and all others will show as not started.  The analyst can show the tabs as completed that are not relevant to the amendment by selecting all the "mark all items as N/A" tab at the top of each tab. </t>
    </r>
  </si>
  <si>
    <t xml:space="preserve">Tab</t>
  </si>
  <si>
    <t xml:space="preserve">Is cover sheet complete?</t>
  </si>
  <si>
    <t xml:space="preserve">Are all Medicaid requirements complete?</t>
  </si>
  <si>
    <t xml:space="preserve">Are all CHIP requirements complete?</t>
  </si>
  <si>
    <t xml:space="preserve">A. Completeness</t>
  </si>
  <si>
    <t xml:space="preserve">B. Enrollment &amp; Disenrollment</t>
  </si>
  <si>
    <t xml:space="preserve">C. Beneficiary Notification</t>
  </si>
  <si>
    <t xml:space="preserve">D. Payment</t>
  </si>
  <si>
    <t xml:space="preserve">E. Providers &amp; Network</t>
  </si>
  <si>
    <t xml:space="preserve">F. Coverage</t>
  </si>
  <si>
    <t xml:space="preserve">G. Quality &amp; UM</t>
  </si>
  <si>
    <t xml:space="preserve">H. Grievance and Appeals</t>
  </si>
  <si>
    <t xml:space="preserve">I. Program Integrity</t>
  </si>
  <si>
    <t xml:space="preserve">J. General Terms and Conditions</t>
  </si>
  <si>
    <t xml:space="preserve">K. Health Information Systems</t>
  </si>
  <si>
    <t xml:space="preserve">L. Attestation</t>
  </si>
  <si>
    <t xml:space="preserve">MANAGED CARE REVIEW TOOL</t>
  </si>
  <si>
    <t xml:space="preserve">Glossary</t>
  </si>
  <si>
    <t xml:space="preserve">Term</t>
  </si>
  <si>
    <t xml:space="preserve">Abbreviation</t>
  </si>
  <si>
    <t xml:space="preserve">Applies to Medicaid</t>
  </si>
  <si>
    <t xml:space="preserve">Applies to CHIP</t>
  </si>
  <si>
    <t xml:space="preserve">Definition</t>
  </si>
  <si>
    <t xml:space="preserve">Medicaid Regulation</t>
  </si>
  <si>
    <t xml:space="preserve">CHIP Regulation</t>
  </si>
  <si>
    <t xml:space="preserve">Abuse</t>
  </si>
  <si>
    <t xml:space="preserve">X</t>
  </si>
  <si>
    <t xml:space="preserve">Provider practices that are inconsistent with sound fiscal, business, or medical practices, and result in an unnecessary cost to the Medicaid program, or in reimbursement for services that are not medically necessary or that fail to meet professionally recognized standards for health care. It also includes beneficiary practices that result in unnecessary cost to the Medicaid program.</t>
  </si>
  <si>
    <t xml:space="preserve">42 CFR 438.2; 
42 CFR 455.2</t>
  </si>
  <si>
    <t xml:space="preserve">Access</t>
  </si>
  <si>
    <t xml:space="preserve">As used in part 438 subpart E and pertaining to external quality review, the timely use of services to achieve optimal outcomes, as evidenced by MCPs successfully demonstrating and reporting on outcome information for the availability and timeliness elements defined under 42 CFR §438.68 (Network adequacy standards) and §438.206 (Availability of services). </t>
  </si>
  <si>
    <t xml:space="preserve">42 CFR 438.320</t>
  </si>
  <si>
    <t xml:space="preserve">Actuarially sound principles</t>
  </si>
  <si>
    <t xml:space="preserve">Generally accepted actuarial principles and practices that are applied to determine aggregate utilization patterns, are appropriate for the population and services to be covered, and have been certified by actuaries who meet the qualification standards established by the Actuarial Standards Board. </t>
  </si>
  <si>
    <t xml:space="preserve">42 CFR 457.10</t>
  </si>
  <si>
    <t xml:space="preserve">Actuary</t>
  </si>
  <si>
    <t xml:space="preserve">An individual who meets the qualification standards established by the American Academy of Actuaries for an actuary and follows the practice standards established by the Actuarial Standards Board. In Part 438, Actuary refers to an individual who is acting on behalf of the state when used in reference to the development and certification of capitation rates.</t>
  </si>
  <si>
    <t xml:space="preserve">42 CFR 438.2</t>
  </si>
  <si>
    <t xml:space="preserve">Adverse benefit determination</t>
  </si>
  <si>
    <t xml:space="preserve">In the case of an MCO, PIHP, or PAHP, any of the following: 
(1) The denial or limited authorization of a requested service, including determinations based on the type or level of service, requirements for medical necessity, appropriateness, setting, or effectiveness of a covered benefit.
(2) The reduction, suspension, or termination of a previously authorized service.
(3) The denial, in whole or in part, of payment for a service. A denial, in whole or in part, of a payment for a service solely because the claim does not meet the definition of a ‘‘clean claim’’ at § 447.45(b) of this chapter is not an adverse benefit determination.
(4) The failure to provide services in a timely manner, as defined by the state.
(5) The failure of an MCO, PIHP, or PAHP to act within the timeframes provided in 42 CFR 438.408(b)(1) and (2) regarding the standard resolution of grievances and appeals.
(6) For a resident of a rural area with only one MCO, the denial of an enrollee's request to exercise his or her right, under 42 CFR 438.52(b)(2)(ii), to obtain services outside the network.
(7) The denial of an enrollee's request to dispute a financial liability, including cost sharing, copayments, premiums, deductibles, coinsurance, and other enrollee financial liabilities.
</t>
  </si>
  <si>
    <t xml:space="preserve">42 CFR 438.400(b)</t>
  </si>
  <si>
    <t xml:space="preserve">42 CFR 457.1260; 
42 CFR 438.400(b)</t>
  </si>
  <si>
    <t xml:space="preserve">Aggregate lifetime dollar limit</t>
  </si>
  <si>
    <t xml:space="preserve">A dollar limitation on the total amount of specified benefits that may be paid under a state plan or a managed care entity that contracts with the state plan.</t>
  </si>
  <si>
    <t xml:space="preserve">42 CFR 457.496</t>
  </si>
  <si>
    <t xml:space="preserve">A dollar limitation on the total amount of specified benefits that may be paid under a MCO, PIHP, or PAHP. </t>
  </si>
  <si>
    <t xml:space="preserve">42 CFR 438.900</t>
  </si>
  <si>
    <t xml:space="preserve">American Indian/Alaska Native</t>
  </si>
  <si>
    <t xml:space="preserve">(1) A member of a Federally recognized Indian tribe, band, or group; 
(2) An Eskimo or Aleut or other Alaska Native enrolled by the Secretary of the Interior pursuant to the Alaska Native Claims Settlement Act, 43 U.S.C. 1601 et. seq.; or 
(3) A person who is considered by the Secretary of the Interior to be an Indian for any purpose.
</t>
  </si>
  <si>
    <t xml:space="preserve">Annual dollar limit</t>
  </si>
  <si>
    <t xml:space="preserve">A dollar limitation on the total amount of specified benefits that may be paid in a 12-month period under a state plan or an MCP that contracts with a state plan.</t>
  </si>
  <si>
    <t xml:space="preserve">42 CFR 457.496(a)</t>
  </si>
  <si>
    <t xml:space="preserve">A dollar limitation on the total amount of specified benefits that may be paid in a 12-month period under a MCO, PIHP, or PAHP.</t>
  </si>
  <si>
    <t xml:space="preserve">Appeal</t>
  </si>
  <si>
    <t xml:space="preserve">A review by an MCO, PIHP, or PAHP of an adverse benefit determination. </t>
  </si>
  <si>
    <t xml:space="preserve">Capitation payment</t>
  </si>
  <si>
    <t xml:space="preserve">A payment the state makes periodically to a contractor on behalf of each beneficiary enrolled under a contract and based on the actuarially sound capitation rate for the provision of services under the state plan. The state makes the payment regardless of whether the particular beneficiary receives services during the period covered by the payment. </t>
  </si>
  <si>
    <t xml:space="preserve">Child</t>
  </si>
  <si>
    <t xml:space="preserve">An individual under the age of 19 including the period from conception to birth.</t>
  </si>
  <si>
    <t xml:space="preserve">Child health assistance</t>
  </si>
  <si>
    <t xml:space="preserve">Payment for part or all of the cost of health benefits coverage provided to targeted low-income children for the services listed at 42 CFR 457.402.</t>
  </si>
  <si>
    <t xml:space="preserve">Children's Health Insurance Program</t>
  </si>
  <si>
    <t xml:space="preserve">A program established and administered by a state, jointly funded with the Federal government, to provide child health assistance to uninsured, low-income children through a separate child health program, a Medicaid expansion program, or a combination program. </t>
  </si>
  <si>
    <t xml:space="preserve">Choice counseling</t>
  </si>
  <si>
    <t xml:space="preserve">The provision of information and services designed to assist beneficiaries in making enrollment decisions; it includes answering questions and identifying factors to consider when choosing among MCPs and PCPs. Choice counseling does not include making recommendations for or against enrollment into a specific MCO, PIHP, or PAHP. </t>
  </si>
  <si>
    <t xml:space="preserve">Cold-call marketing</t>
  </si>
  <si>
    <t xml:space="preserve">Any unsolicited personal contact by the MCO, PIHP, PAHP, PCCM or PCCM entity with a potential enrollee for the purpose of marketing.</t>
  </si>
  <si>
    <t xml:space="preserve"> 42 CFR 438.104(a)</t>
  </si>
  <si>
    <t xml:space="preserve">42 CFR 457.1224; 
42 CFR 438.104(a)</t>
  </si>
  <si>
    <t xml:space="preserve">Combination program</t>
  </si>
  <si>
    <t xml:space="preserve">A program under which a state implements both a Medicaid expansion program and a separate child health program.</t>
  </si>
  <si>
    <t xml:space="preserve">Comprehensive risk contract</t>
  </si>
  <si>
    <t xml:space="preserve">A risk contract between the state and an MCO that covers comprehensive services, that is, inpatient hospital services and any of the following services, or any three or more of the following services: 
(1) Outpatient hospital services
(2) Rural health clinic (RHC) services
(3) FQHC services
(4) Other laboratory and X-ray services
(5) Nursing facility services
(6) EPSDT services
(7) Family planning services
(8) Physician services
(9) Home health services. 
</t>
  </si>
  <si>
    <t xml:space="preserve">Cost sharing</t>
  </si>
  <si>
    <t xml:space="preserve">Premium charges, enrollment fees, deductibles, coinsurance, copayments, or other similar fees that the enrollee has responsibility for paying.</t>
  </si>
  <si>
    <t xml:space="preserve">Credibility adjustment</t>
  </si>
  <si>
    <t xml:space="preserve">An adjustment to the MLR for a partially credible MCO, PIHP, or PAHP to account for a difference between the actual and target MLRs that may be due to random statistical variation.</t>
  </si>
  <si>
    <t xml:space="preserve"> 42 CFR 438.8(b)</t>
  </si>
  <si>
    <t xml:space="preserve">42 CFR 457.1203(f); 
42 CFR 438.8(b)</t>
  </si>
  <si>
    <t xml:space="preserve">Cumulative financial requirements</t>
  </si>
  <si>
    <t xml:space="preserve">Financial requirements that determine whether or to what extent benefits are provided based on accumulated amounts and include deductibles and out-of-pocket maximums. (However, cumulative financial requirements do not include aggregate lifetime or annual dollar limits because these two terms are excluded from the meaning of financial requirements.)</t>
  </si>
  <si>
    <t xml:space="preserve">Default enrollment</t>
  </si>
  <si>
    <t xml:space="preserve">In its discussion of the final Medicaid managed care rule at 81 FR 27614, CMS described default enrollment (also commonly known as auto-assignment) as a process used by states with mandatory managed care programs to assign beneficiaries into plans when they do not actively select a managed care plan in the timeframe permitted by the state.</t>
  </si>
  <si>
    <t xml:space="preserve">81 FR 27614</t>
  </si>
  <si>
    <t xml:space="preserve">Disability status</t>
  </si>
  <si>
    <t xml:space="preserve">For the purposes of the managed care state quality strategy element, whether the individual qualified for Medicaid on the basis of a disability. </t>
  </si>
  <si>
    <t xml:space="preserve">42 CFR 438.340(b)(6)</t>
  </si>
  <si>
    <t xml:space="preserve">Discrimination</t>
  </si>
  <si>
    <t xml:space="preserve">Termination of enrollment or refusal to reenroll a beneficiary, except as permitted under the Medicaid program, or any practice that would reasonably be expected to discourage enrollment by beneficiaries whose medical condition or history indicates a probable need for substantial future medical services. </t>
  </si>
  <si>
    <t xml:space="preserve">42 CFR 438.700(b)(3)</t>
  </si>
  <si>
    <t xml:space="preserve">42 CFR 457.1270; 
42 CFR 438.700(b)(3)</t>
  </si>
  <si>
    <t xml:space="preserve">Early and Periodic Screening, Diagnostic and Treatment (EPSDT) benefit</t>
  </si>
  <si>
    <t xml:space="preserve">EPSDT</t>
  </si>
  <si>
    <t xml:space="preserve">Benefits defined in section 1905(r) of the Act including: screening services, vision services, dental services, hearing services, and such other necessary health care, diagnostic services, treatment, and other measures described in section 1905(a) of the Act to correct or ameliorate defects and physical and mental illnesses and conditions discovered by the screening services, whether or not such services are covered under the state plan, and for CHIP, provided in accordance with section 1902(a)(43) of the Act. </t>
  </si>
  <si>
    <t xml:space="preserve">Section 1905(r) of the Act</t>
  </si>
  <si>
    <t xml:space="preserve">42 CFR 457.496(b);
Section 1905(r) of the Act</t>
  </si>
  <si>
    <t xml:space="preserve">Emergency medical condition</t>
  </si>
  <si>
    <t xml:space="preserve">A medical condition manifesting itself by acute symptoms of sufficient severity (including severe pain) that a prudent layperson, who possesses an average knowledge of health and medicine, could reasonably expect the absence of immediate medical attention to result in the following:
(1) Placing the health of the individual (or, for a pregnant woman, the health of the woman or her unborn child) in serious jeopardy.
(2) Serious impairment to bodily functions.
(3) Serious dysfunction of any bodily organ or part.</t>
  </si>
  <si>
    <t xml:space="preserve">42 CFR 438.114(a)</t>
  </si>
  <si>
    <t xml:space="preserve">Emergency services</t>
  </si>
  <si>
    <t xml:space="preserve">Health care services that are: 
(1) Furnished by any provider qualified to furnish such services; and
(2) Needed to evaluate, treat, or stabilize an emergency medical condition.
</t>
  </si>
  <si>
    <t xml:space="preserve">Enrollee</t>
  </si>
  <si>
    <t xml:space="preserve">A child who receives health benefits coverage through CHIP.</t>
  </si>
  <si>
    <t xml:space="preserve">A Medicaid beneficiary who is currently enrolled in an MCO, PIHP, PAHP, PCCM, or PCCM entity in a given managed care program.</t>
  </si>
  <si>
    <t xml:space="preserve"> 42 CFR 438.2</t>
  </si>
  <si>
    <t xml:space="preserve">Enrollee encounter data</t>
  </si>
  <si>
    <t xml:space="preserve">The information relating to the receipt of any item(s) or service(s) by an enrollee under a contract between a state and a MCO, PIHP, or PAHP that is subject to the requirements of 42 CFR 438.242 and 42 CFR 438.818. </t>
  </si>
  <si>
    <t xml:space="preserve">Enrollment activities</t>
  </si>
  <si>
    <t xml:space="preserve">Activities such as distributing, collecting, and processing enrollment materials and taking enrollments by phone, in person, or through electronic methods of communication. </t>
  </si>
  <si>
    <t xml:space="preserve">42 CFR 438.810(a)</t>
  </si>
  <si>
    <t xml:space="preserve">Enrollment broker</t>
  </si>
  <si>
    <t xml:space="preserve">An individual or entity that performs choice counseling or enrollment activities, or both.</t>
  </si>
  <si>
    <t xml:space="preserve">External quality review</t>
  </si>
  <si>
    <t xml:space="preserve">EQR </t>
  </si>
  <si>
    <t xml:space="preserve">The analysis and evaluation by an External Quality Review Organization (EQRO), of aggregated information on quality, timeliness, and access to the health care services that an MCO, PIHP, or PAHP, or their contractors furnish to Medicaid or CHIP beneficiaries.</t>
  </si>
  <si>
    <t xml:space="preserve">External quality review organization</t>
  </si>
  <si>
    <t xml:space="preserve">EQRO</t>
  </si>
  <si>
    <t xml:space="preserve">An organization that meets the competence and independence requirements set forth in 42 CFR 438.354, and performs external quality review, and other external quality review-related activities as set forth in 42 CFR 438.358, or both. </t>
  </si>
  <si>
    <t xml:space="preserve">Federally qualified HMO</t>
  </si>
  <si>
    <t xml:space="preserve">A Health Maintenance Organization (HMO) that CMS has determined is a qualified HMO under section 2791(b)(3) of the Public Health Service Act. </t>
  </si>
  <si>
    <t xml:space="preserve">A Health Maintenance Organization that CMS has determined is a qualified HMO under section 1310(d) of the Public Health Service Act. </t>
  </si>
  <si>
    <t xml:space="preserve">Fee-for-service entity</t>
  </si>
  <si>
    <t xml:space="preserve">Any individual or entity that furnishes services under the program on a fee-for-service basis, including health insurance services.</t>
  </si>
  <si>
    <t xml:space="preserve">Financial requirements</t>
  </si>
  <si>
    <t xml:space="preserve">Deductibles, copayments, coinsurance, or out-of-pocket maximums. Financial requirements do not include premiums or aggregate lifetime or annual dollar limits. </t>
  </si>
  <si>
    <t xml:space="preserve">Fraud</t>
  </si>
  <si>
    <t xml:space="preserve">An intentional deception or misrepresentation made by a person with the knowledge that the deception could result in some unauthorized benefit to himself or some other person. It includes any act that constitutes fraud under applicable Federal or state law. </t>
  </si>
  <si>
    <t xml:space="preserve">Full credibility</t>
  </si>
  <si>
    <t xml:space="preserve">A standard for which the experience of an MCO, PIHP, or PAHP is determined to be sufficient for the calculation of a MLR with a minimal chance that the difference between the actual and target MLR is not statistically significant. An MCO, PIHP, or PAHP that is assigned full credibility (or is fully credible) will not receive a credibility adjustment to its MLR.</t>
  </si>
  <si>
    <t xml:space="preserve">42 CFR 438.8(b)</t>
  </si>
  <si>
    <t xml:space="preserve">42 CFR 457.1203(f);
42 CFR 438.8(b)</t>
  </si>
  <si>
    <t xml:space="preserve">Grievance</t>
  </si>
  <si>
    <t xml:space="preserve">An expression of dissatisfaction about any matter other than an adverse benefit determination. Grievances may include, but are not limited to, the quality of care or services provided, and aspects of interpersonal relationships such as rudeness of a provider or employee, or failure to respect the enrollee's rights regardless of whether remedial action is requested. Grievance includes an enrollee's right to dispute an extension of time proposed by the MCO, PIHP or PAHP to make an authorization decision.</t>
  </si>
  <si>
    <t xml:space="preserve">Grievance and appeal system</t>
  </si>
  <si>
    <t xml:space="preserve">The processes the MCO, PIHP, or PAHP implements to handle appeals of an adverse benefit determination and grievances, as well as the processes to collect and track information about them. </t>
  </si>
  <si>
    <t xml:space="preserve">Health benefits coverage</t>
  </si>
  <si>
    <t xml:space="preserve">An arrangement under which enrolled individuals are protected from some or all liability for the cost of specified health care services. </t>
  </si>
  <si>
    <t xml:space="preserve">Health care services</t>
  </si>
  <si>
    <t xml:space="preserve">Any of the services, devices, supplies, therapies, or other items listed in 42 CFR 457.402. </t>
  </si>
  <si>
    <t xml:space="preserve">As used in part 438 subpart E, all Medicaid services provided by an MCO, PIHP, or PAHP under contract with the state Medicaid agency in any setting, including but not limited to medical care, behavioral health care, and LTSS.</t>
  </si>
  <si>
    <t xml:space="preserve">Health insuring organization</t>
  </si>
  <si>
    <t xml:space="preserve">A county operated entity, that in exchange for capitation payments, covers services for beneficiaries
(1) Through payments to, or arrangements with, providers;
(2) Under a comprehensive risk contract with the state; and
(3) Meets the following criteria—
i. First became operational prior to January 1, 1986; or
ii. Is described in section 9517(c)(3) of the Omnibus Budget Reconciliation Act (OBRA) of 1985 (as amended by section 4734 of the Omnibus Budget Reconciliation Act of 1990 and section 205 of the Medicare Improvements for Patients and Providers Act (MIPPA) of 2008). </t>
  </si>
  <si>
    <t xml:space="preserve">Health maintenance organization plan</t>
  </si>
  <si>
    <t xml:space="preserve">A health insurance coverage plan that is offered through an HMO (as defined in section 2791(b)(3) of the Public Health Service Act) and has the largest insured commercial, non-Medicaid enrollment in the state. </t>
  </si>
  <si>
    <t xml:space="preserve">42 CFR 457.10; 
42 CFR 457.420</t>
  </si>
  <si>
    <t xml:space="preserve">Incentive arrangement</t>
  </si>
  <si>
    <t xml:space="preserve">Any payment mechanism under which a MCO, PIHP, or PAHP may receive additional funds over and above the capitation rates it was paid for meeting targets specified in the contract. </t>
  </si>
  <si>
    <t xml:space="preserve">42 CFR 438.6</t>
  </si>
  <si>
    <t xml:space="preserve">Indian</t>
  </si>
  <si>
    <t xml:space="preserve">Any individual defined at 25 U.S.C. 1603(13), 1603(28), or 1679(a), or who has been determined eligible as an Indian, under 42 CFR 136.12. This means the individual:
(1) Is a member of a Federally recognized Indian tribe;
(2) Resides in an urban center and meets one or more of the four criteria:
i. Is a member of a tribe, band, or other organized group of Indians, including those tribes, bands, or groups terminated since 1940 and those recognized now or in the future by the state in which they reside, or who is a descendant, in the first or second degree, of any such member;
ii. Is an Eskimo or Aleut or other Alaska Native;
iii. Is considered by the Secretary of the Interior to be an Indian for any purpose; or
iv. Is determined to be an Indian under regulations issued by the Secretary;
(3) Is considered by the Secretary of the Interior to be an Indian for any purpose; or
(4) Is considered by the Secretary of Health and Human Services to be an Indian for purposes of eligibility for Indian health care services, including as a California Indian, Eskimo, Aleut, or other Alaska Native.</t>
  </si>
  <si>
    <t xml:space="preserve">42 CFR 438.14(a)</t>
  </si>
  <si>
    <t xml:space="preserve">Indian health care provider</t>
  </si>
  <si>
    <t xml:space="preserve">IHCP</t>
  </si>
  <si>
    <t xml:space="preserve">A health care program operated by the IHS or by an I/T/U as those terms are defined in section 4 of the Indian Health Care Improvement Act (25 U.S.C. 1603). </t>
  </si>
  <si>
    <t xml:space="preserve">42 CFR 457.1209; 
42 CFR 438.14(a)</t>
  </si>
  <si>
    <t xml:space="preserve">Indian managed care entity</t>
  </si>
  <si>
    <t xml:space="preserve">IMCE</t>
  </si>
  <si>
    <t xml:space="preserve">A MCO, PIHP, PAHP, PCCM, or PCCM entity that is controlled (within the meaning of the last sentence of section 1903(m)(1)(C) of the Act) by the IHS, an I/T/U, or a consortium, which may be composed of one or more I/T/Us, and which also may include the Service. </t>
  </si>
  <si>
    <t xml:space="preserve">Limited English Proficient</t>
  </si>
  <si>
    <t xml:space="preserve">LEP</t>
  </si>
  <si>
    <t xml:space="preserve">Potential enrollees and enrollees who do not speak English as their primary language
and who have a limited ability to read, write, speak, or understand English may be
Limited English Proficient (LEP) and may be eligible to receive language assistance for
a particular type of service, benefit, or encounter.</t>
  </si>
  <si>
    <t xml:space="preserve">42 CFR 438.10(a)</t>
  </si>
  <si>
    <t xml:space="preserve">42 CFR 457.1207; 
42 CFR 438.10(a)</t>
  </si>
  <si>
    <t xml:space="preserve">Long-term services and supports</t>
  </si>
  <si>
    <t xml:space="preserve">LTSS</t>
  </si>
  <si>
    <t xml:space="preserve">Services and supports provided to beneficiaries of all ages who have functional limitations and/or chronic illnesses that have the primary purpose of supporting the ability of the beneficiary to live or work in the setting of their choice, which may include the individual's home, a worksite, a provider-owned or controlled residential setting, a nursing facility, or other institutional setting. </t>
  </si>
  <si>
    <t xml:space="preserve">Low-income child</t>
  </si>
  <si>
    <t xml:space="preserve">A child whose household income is at or below 200 percent of the poverty line for the size of the family involved.</t>
  </si>
  <si>
    <t xml:space="preserve">Managed care entity</t>
  </si>
  <si>
    <t xml:space="preserve">An entity that enters into a contract to provide services in a managed care delivery system, including but not limited to managed care organizations, prepaid health plans, and primary care case managers. </t>
  </si>
  <si>
    <t xml:space="preserve">Managed care organization</t>
  </si>
  <si>
    <t xml:space="preserve">An entity that has, or is seeking to qualify for, a comprehensive risk contract under Part 457, and that is:
(1) A Federally qualified HMO that meets the advance directives requirements of 42 CFR 489 subpart I; or 
(2) Makes the services it provides to its CHIP enrollees as accessible (in terms of timeliness, amount, duration, and scope) as those services are to other CHIP beneficiaries within the area served by the entity and 
(3) Meets the solvency standards of 42 CFR 438.116.
</t>
  </si>
  <si>
    <t xml:space="preserve">An entity that has, or is seeking to qualify for, a comprehensive risk contract under Part 438, and that is:                                                                                                                                                         (1) A Federally qualified HMO that meets the advance directives requirements of subpart I of part 489 of this chapter; or                                                                                                                              (2) Any public or private entity that meets the advance directives requirements and is determined by the Secretary to also meet the following conditions: (i) Makes the services it provides to its Medicaid enrollees as accessible (in terms of timeliness, amount, duration, and scope) as those services are to other Medicaid beneficiaries within the area served by the entity; (ii) Meets the solvency standards of 42 CFR 438.116. </t>
  </si>
  <si>
    <t xml:space="preserve">Managed care program</t>
  </si>
  <si>
    <t xml:space="preserve">MCP</t>
  </si>
  <si>
    <t xml:space="preserve">A managed care delivery system operated by a state as authorized under sections 1915(a), 1915(b), 1932(a), or 1115(a) of the Act.</t>
  </si>
  <si>
    <t xml:space="preserve">Mandatory enrollment</t>
  </si>
  <si>
    <t xml:space="preserve">Enrollment where one or more groups of beneficiaries as enumerated in section 1905(a) of the Act must enroll in an MCO, PIHP, PAHP, PCCM or PCCM entity to receive covered Medicaid benefits.</t>
  </si>
  <si>
    <t xml:space="preserve">42 CFR 438.54(b)(2)</t>
  </si>
  <si>
    <t xml:space="preserve">Marketing</t>
  </si>
  <si>
    <t xml:space="preserve">Any communication, from an MCO, PIHP, PAHP, PCCM or PCCM entity to a CHIP enrollee or Medicaid beneficiary who is not enrolled in that entity, that can reasonably be interpreted as intended to influence the CHIP enrollee or Medicaid beneficiary to enroll in that particular MCO's, PIHP's, PAHP's, PCCM's or PCCM entity's CHIP or Medicaid product, or either to not enroll in or to disenroll from another MCO's, PIHP's, PAHP's, PCCM's or PCCM entity's CHIP or Medicaid product. Marketing does not include communication to a CHIP enrollee or Medicaid beneficiary from the issuer of a qualified health plan, as defined in 45 CFR 155.20, about the qualified health plan. </t>
  </si>
  <si>
    <t xml:space="preserve">42 CFR 438.104(a)</t>
  </si>
  <si>
    <t xml:space="preserve">Marketing materials</t>
  </si>
  <si>
    <t xml:space="preserve">Materials that—
(1) Are produced in any medium, by or on behalf of an MCO, PIHP, PAHP, PCCM, or PCCM entity; and
(2) Can reasonably be interpreted as intended to market the MCO, PIHP, PAHP, PCCM, or PCCM entity to potential enrollees.
</t>
  </si>
  <si>
    <t xml:space="preserve">MCO, PIHP, PAHP, PCCM, or PCCM entity</t>
  </si>
  <si>
    <t xml:space="preserve">Any of the entity's employees, network providers, agents, or contractors. </t>
  </si>
  <si>
    <t xml:space="preserve">Medicaid expansion program</t>
  </si>
  <si>
    <t xml:space="preserve">A program under which a state receives Federal funding to expand Medicaid eligibility to optional targeted low-income children. </t>
  </si>
  <si>
    <t xml:space="preserve">Medical Loss Ratio reporting year
</t>
  </si>
  <si>
    <t xml:space="preserve">MLR</t>
  </si>
  <si>
    <t xml:space="preserve">A period of 12 months consistent with the rating period selected by the state.</t>
  </si>
  <si>
    <t xml:space="preserve">42 CFR 457.1203(f); 
42 CFR 438.8(b) </t>
  </si>
  <si>
    <t xml:space="preserve">Medical/surgical benefits</t>
  </si>
  <si>
    <t xml:space="preserve">Benefits for items or services for medical conditions or surgical procedures, as defined under the terms of the state plan in accordance with applicable federal and state law, but does not include mental health or substance use disorder benefits. Any condition defined by the state plan as being or not being a medical/surgical condition must be defined to be consistent with generally recognized independent standards of current medical practice (for example, the most current version of the International Classification of Diseases (ICD) or generally applicable state guidelines). Medical/surgical benefits include long term care services.</t>
  </si>
  <si>
    <t xml:space="preserve">Member months</t>
  </si>
  <si>
    <t xml:space="preserve">The number of months an enrollee or a group of enrollees is covered by an MCO, PIHP, or PAHP over a specified time period, such as a year. </t>
  </si>
  <si>
    <t xml:space="preserve">Mental health benefits</t>
  </si>
  <si>
    <t xml:space="preserve">Benefits for items or services for mental health conditions, as defined by the state and in accordance with applicable Federal and state law. Any condition defined by the state as being or as not being a mental health condition must be defined to be consistent with generally recognized independent standards of current medical practice (for example, the most current version of the Diagnostic and Statistical Manual of Mental Disorders (DSM), the most current version of the ICD, or state guidelines). Mental health benefits include long term care services.</t>
  </si>
  <si>
    <t xml:space="preserve">Network provider</t>
  </si>
  <si>
    <t xml:space="preserve">Any provider, group of providers, or entity that has a network provider agreement with a MCO, PIHP, or PAHP, or a subcontractor, and receives Medicaid funding directly or indirectly to order, refer or render covered services as a result of the state's contract with an MCO, PIHP, or PAHP. A network provider is not a subcontractor by virtue of the network provider agreement.</t>
  </si>
  <si>
    <t xml:space="preserve">No credibility</t>
  </si>
  <si>
    <t xml:space="preserve">A standard for which the experience of an MCO, PIHP, or PAHP is determined to be
insufficient for the calculation of a MLR. An MCO, PIHP, or PAHP that is assigned no 
credibility (or is non-credible) will not be measured against any MLR requirements. </t>
  </si>
  <si>
    <t xml:space="preserve">Non-claims cost</t>
  </si>
  <si>
    <t xml:space="preserve">Those expenses for administrative services that are not: 
(1) Incurred claims;
(2) Expenditures on activities that improve health care quality; or
(3) Licensing and regulatory fees, or
(4) Federal and state taxes. 
</t>
  </si>
  <si>
    <t xml:space="preserve">Non-Emergency Medical Transportation PAHP (NEMT PAHP)</t>
  </si>
  <si>
    <t xml:space="preserve">42 CFR 438.9(a)</t>
  </si>
  <si>
    <t xml:space="preserve">42 CFR 457.1206</t>
  </si>
  <si>
    <t xml:space="preserve">Nonrisk contract</t>
  </si>
  <si>
    <t xml:space="preserve">A contract between the state and a PIHP or PAHP under which the contractor—
(1) Is not at financial risk for changes in utilization or for costs incurred under the contract that do not exceed the upper payment limits specified in 42 CFR 447.362; and
(2) May be reimbursed by the state at the end of the contract period on the basis of the incurred costs, subject to the specified limits. </t>
  </si>
  <si>
    <t xml:space="preserve">Optional targeted low-income child (for states)</t>
  </si>
  <si>
    <t xml:space="preserve">A child under age 19 who meets the financial and categorical standards described below. 
(1) Financial need. An optional targeted low-income child: 
a. Has a household income at or below 200 percent of the Federal poverty line for a family of the size involved; and 
b. Resides in a state with no Medicaid applicable income level (as defined at 42 CFR 457.10); or 
c. Resides in a state that has a Medicaid applicable income level (as defined at 42 CFR 457.10) and has household income that either: 
i. Exceeds the Medicaid applicable income level for the age of such child, but not by more than 50 percentage points; or 
ii. Does not exceed the income level specified for such child to be eligible for medical assistance under the policies of the state plan under title XIX on June 1, 1997. 
(2) No other coverage and state maintenance of effort. An optional targeted low-income child is not covered under a group health plan or health insurance coverage, or would not be eligible for Medicaid under the policies of the state plan in effect on March 31, 1997; except that, for purposes of this standard:
a. A child shall not be considered to be covered by health insurance coverage based on coverage offered by the state under a program in operation prior to July 1, 1997 if that program received no Federal financial participation; 
b. A child shall not be considered to be covered under a group health plan or health insurance coverage if the child did not have reasonable geographic access to care under that coverage. 
(3) For purposes of this section, policies of the state plan a under title XIX plan include policies under a statewide demonstration project under section 1115(a) of the Act other than a demonstration project that covered an expanded group of eligible children but that either - 
a. Did not provide inpatient hospital coverage; or 
b. Limited eligibility to children previously enrolled in Medicaid, imposed premiums as a condition of initial or continued enrollment, and did not impose a general time limit on eligibility. 
</t>
  </si>
  <si>
    <t xml:space="preserve">42 CFR 457.10; 
42 CFR 435.4</t>
  </si>
  <si>
    <t xml:space="preserve">Optional targeted low-income child (for Territories)</t>
  </si>
  <si>
    <t xml:space="preserve">A child under age 19 who meets the financial and categorical standards described below. 
(1) Financial need. An optional targeted low-income child: 
a. Has a family income at or below 200 percent of the Federal poverty line for a family of the size involved; 
b. Resides in a state with no Medicaid applicable income level (as defined in 42 CFR 457.10); or, 
c. Resides in a state that has a Medicaid applicable income level (as defined in 42 CFR 457.10) and has family income that either: 
i. Exceeds the Medicaid applicable income level for the age of such child, but not by more than 50 percentage points (expressed as a percentage of the Federal poverty line); or 
ii. Does not exceed the income level specified for such child to be eligible for medical assistance under the policies of the state plan under title XIX on June 1, 1997. 
(2) No other coverage and state maintenance of effort. An optional targeted low-income child is not covered under a group health plan or health insurance coverage, or would not be eligible for Medicaid under the policies of the state plan in effect on March 31, 1997; except that, for purposes of this standard - 
a. A child shall not be considered to be covered by health insurance coverage based on coverage offered by the state under a program in operation prior to July 1, 1997 if that program received no Federal financial participation; 
b. A child shall not be considered to be covered under a group health plan or health insurance coverage if the child did not have reasonable geographic access to care under that coverage. 
(3) For purposes of this section, policies of the state plan under title XIX plan include policies under a statewide demonstration project under section 1115(a) of the Act other than a demonstration project that covered an expanded group of eligible children but that either - 
a. Did not provide inpatient hospital coverage; or 
b. Limited eligibility to children previously enrolled in Medicaid, imposed premiums as a condition of initial or continued enrollment, and did not impose a general time limit on eligibility.</t>
  </si>
  <si>
    <t xml:space="preserve">42 CFR 457.10; 
42 CFR 436.3</t>
  </si>
  <si>
    <t xml:space="preserve">Other disclosing entity</t>
  </si>
  <si>
    <t xml:space="preserve">Any other Medicaid disclosing entity and any entity that does not participate in Medicaid, but is required to disclose certain ownership and control information because of participation in any of the programs established under title V, XVIII, or XX of the Act. This includes:
(1) Any hospital, skilled nursing facility, home health agency, independent clinical laboratory, renal disease facility, RHC, or HMO that participates in Medicare (title XVIII);
(2) Any Medicare intermediary or carrier; and
(3) Any entity (other than an individual practitioner or group of practitioners) that furnishes, or arranges for the furnishing of, health-related services for which it claims payment under any plan or program established under title V or title XX of the Act. </t>
  </si>
  <si>
    <t xml:space="preserve">42 CFR 455.101</t>
  </si>
  <si>
    <t xml:space="preserve">Outcomes</t>
  </si>
  <si>
    <t xml:space="preserve">As used in part 438 subpart E, changes in patient health, functional status, satisfaction or goal achievement that result from health care or supportive services.</t>
  </si>
  <si>
    <t xml:space="preserve">Overpayment</t>
  </si>
  <si>
    <t xml:space="preserve">Any payment made to a network provider by a MCO, PIHP, or PAHP to which the network provider is not entitled to under Title XIX of the Act or any payment to a MCO, PIHP, or PAHP by a state to which the MCO, PIHP, or PAHP is not entitled to under Title XIX of the Act.</t>
  </si>
  <si>
    <t xml:space="preserve">Partial credibility</t>
  </si>
  <si>
    <t xml:space="preserve">A standard for which the experience of an MCO, PIHP, or PAHP is determined to be
sufficient for the calculation of a MLR but with a non-negligible chance that the
difference between the actual and target MLRs is statistically significant. An MCO,
PIHP, or PAHP that is assigned partial credibility (or is partially credible) will receive a
credibility adjustment to its MLR.
</t>
  </si>
  <si>
    <t xml:space="preserve">Passive enrollment</t>
  </si>
  <si>
    <t xml:space="preserve">In its discussion of the final Medicaid managed care rule at 81 FR 27613, CMS defined a passive enrollment process as one in which the state selects an MCP for a potential enrollee but provides a period of time for the potential enrollee to decline the managed care plan selection before enrollment became effective. </t>
  </si>
  <si>
    <t xml:space="preserve">81 FR 27613</t>
  </si>
  <si>
    <t xml:space="preserve">Pass-through payment</t>
  </si>
  <si>
    <t xml:space="preserve">Any amount required by the state to be added to the contracted payment rates, and considered in calculating the actuarially sound capitation rate, between the MCO, PIHP, or PAHP and hospitals, physicians, or nursing facilities that is not for the following purposes: A specific service or benefit provided to a specific enrollee covered under the contract; a provider payment methodology permitted under paragraphs (c)(1)(i) through (iii) of 42 CFR 438.6 for services and enrollees covered under the contract; a subcapitated payment arrangement for a specific set of services and enrollees covered under the contract; graduate medical education payments; or FQHC or RHC wrap around payments. </t>
  </si>
  <si>
    <t xml:space="preserve">Person-centered planning process</t>
  </si>
  <si>
    <t xml:space="preserve">A process led by the individual, where possible, and includes the individual's representative in a participatory role, as needed and as defined by the individual, unless state law confers decision-making authority to the legal representative. In addition to being led by the individual receiving services and supports, the person-centered planning process:
(1) Includes people chosen by the individual;
(2) Provides necessary information and support to ensure that the individual directs the process to the maximum extent possible, and is enabled to make informed choices and decisions;
(3) Is timely and occurs at times and locations of convenience to the individual;
(4) Reflects cultural considerations of the individual and is conducted by providing information in plain language and in a manner that is accessible to individuals with disabilities and persons who are limited English proficient, consistent with 42 CFR 435.905(b);
(5) Includes strategies for solving conflict or disagreement within the process, including clear conflict-of-interest guidelines for all planning participants;
(6) Providers of HCBS for the individual, or those who have an interest in or are employed by a provider of HCBS for the individual must not provide case management or develop the person-centered service plan, except when the state demonstrates that the only willing and qualified entity to provide case management and/or develop person-centered service plans in a geographic area also provides HCBS. In these cases, the state must devise conflict of interest protections including separation of entity and provider functions within provider entities, which must be approved by CMS. Individuals must be provided with a clear and accessible alternative dispute resolution process;
(7) Offers informed choices to the individual regarding the services and supports they receive and from whom;
(8) Includes a method for the individual to request updates to the plan as needed;
(9) Records the alternative home and community-based settings that were considered by the individual. </t>
  </si>
  <si>
    <t xml:space="preserve">42 CFR 441.301(c)(1)</t>
  </si>
  <si>
    <t xml:space="preserve">Person-centered service plan</t>
  </si>
  <si>
    <t xml:space="preserve">A person-centered plan must reflect the services and supports that are important for the individual to meet the needs identified through an assessment of functional need, as well as what is important to the individual with regard to preferences for the delivery of such services and supports. Commensurate with the level of need of the individual, and the scope of services and supports available under the state's 1915(c) HCBS waiver, the written plan must:
(1) Reflect that the setting in which the individual resides is chosen by the individual. The state must ensure that the setting chosen by the individual is integrated in, and supports full access of individuals receiving Medicaid HCBS to the greater community, including opportunities to seek employment and work in competitive integrated settings, engage in community life, control personal resources, and receive services in the community to the same degree of access as individuals not receiving Medicaid HCBS;
(2) Reflect the individual's strengths and preferences;
(3) Reflect clinical and support needs as identified through an assessment of functional need;
(4) Include individually identified goals and desired outcomes;
(5) Reflect the services and supports (paid and unpaid) that will assist the individual to achieve identified goals, and the providers of those services and supports, including natural supports. Natural supports are unpaid supports that are provided voluntarily to the individual in lieu of 1915(c) HCBS waiver services and supports; 
(6) Reflect risk factors and measures in place to minimize them, including individualized back-up plans and strategies when needed;
(7) Be understandable to the individual receiving services and supports, and the individuals important in supporting him or her. At a minimum, for the written plan to be understandable, it must be written in plain language and in a manner that is accessible to individuals with disabilities and persons who are limited English proficient, consistent with 42 CFR 435.905(b) of this chapter;
(8) Identify the individual and/or entity responsible for monitoring the plan;
(9) Be finalized and agreed to, with the informed consent of the individual in writing, and signed by all individuals and providers responsible for its implementation;
(10) Be distributed to the individual and other people involved in the plan;
(11) Include those services, the purpose or control of which the individual elects to self-direct;
(12) Prevent the provision of unnecessary or inappropriate services and supports;
(13) Document that any modification of the additional conditions, under paragraph (c)(4)(vi)(A) through (D) of 42 CFR 431.301, must be supported by a specific assessed need and justified in the person-centered service plan.</t>
  </si>
  <si>
    <t xml:space="preserve">42 CFR 431.301(c)(2)</t>
  </si>
  <si>
    <t xml:space="preserve">Poststabilization care service</t>
  </si>
  <si>
    <t xml:space="preserve">Covered services, related to an emergency medical condition that are provided after an enrollee is stabilized to maintain the stabilized condition, or, under the circumstances described in 42 CFR 438.114(e), to improve or resolve the enrollee's condition.</t>
  </si>
  <si>
    <t xml:space="preserve">42 CFR 457.1228; 
42 CFR 438.114(a)</t>
  </si>
  <si>
    <t xml:space="preserve">Potential enrollee</t>
  </si>
  <si>
    <t xml:space="preserve">A Medicaid beneficiary who is subject to mandatory enrollment or may voluntarily elect to enroll in a given MCO, PIHP, PAHP, PCCM or PCCM entity, but is not yet an enrollee of a specific MCO, PIHP, PAHP, PCCM, or PCCM entity. </t>
  </si>
  <si>
    <t xml:space="preserve">Poverty line/Federal poverty level</t>
  </si>
  <si>
    <t xml:space="preserve">The poverty guidelines updated annually in the Federal Register by the U.S. Department of Health and Human Services under authority of 42 U.S.C. 9902(2). </t>
  </si>
  <si>
    <t xml:space="preserve">Prepaid ambulatory health plan</t>
  </si>
  <si>
    <t xml:space="preserve">An entity that—
(1) Provides services to enrollees under contract with the state, and on the basis of prepaid capitation payments, or other payment arrangements that do not use state plan payment rates.
(2) Does not provide or arrange for, and is not otherwise responsible for the provision of any inpatient hospital or institutional services for its enrollees.
(3) Does not have a comprehensive risk contract</t>
  </si>
  <si>
    <t xml:space="preserve">Prepaid inpatient health plan</t>
  </si>
  <si>
    <t xml:space="preserve">An entity that—
(1) Provides services to enrollees under contract with the state, and on the basis of prepaid capitation payments, or other payment arrangements that do not use state plan payment rates.
(2) Provides, arranges for, or otherwise has responsibility for the provision of any inpatient hospital or institutional services for its enrollees
(3) Does not have a comprehensive risk contract.</t>
  </si>
  <si>
    <t xml:space="preserve">Prevalent</t>
  </si>
  <si>
    <t xml:space="preserve">A non-English language determined to be spoken by a significant number or percentage of potential enrollees and enrollees that are limited English proficient. </t>
  </si>
  <si>
    <t xml:space="preserve">Primary care</t>
  </si>
  <si>
    <t xml:space="preserve">Primary care means:
All health care services and laboratory services customarily furnished by or through a general practitioner, family physician, internal medicine physician, OB/GYN, pediatrician, or other licensed practitioner as authorized by the state Medicaid program, to the extent the furnishing of those services is legally authorized in the state in which the practitioner furnishes them.</t>
  </si>
  <si>
    <t xml:space="preserve">Primary care case management</t>
  </si>
  <si>
    <t xml:space="preserve">Primary care case management means a system under which:
(1) A PCCM contracts with the State to furnish case management services (which include the location, coordination and monitoring of primary health care services) to CHIP and Medicaid beneficiaries; or
(2) A PCCM entity contracts with the State to provide a defined set of functions.</t>
  </si>
  <si>
    <t xml:space="preserve">Primary care case management entity</t>
  </si>
  <si>
    <t xml:space="preserve">PCCM entity</t>
  </si>
  <si>
    <t xml:space="preserve">An organization that provides any of the following functions, in addition to primary care case management services, for the state:
(1) Provision of intensive telephonic or face-to-face case management, including operation of a nurse triage advice line.
(2) Development of enrollee care plans.
(3) Execution of contracts with and/or oversight responsibilities for the activities of FFS providers in the FFS program.
(4) Provision of payments to FFS providers on behalf of the state.
(5) Provision of enrollee outreach and education activities.
(6) Operation of a customer service call center.
(7) Review of provider claims, utilization and practice patterns to conduct provider profiling and/or practice improvement.
(8) Implementation of quality improvement activities including administering enrollee satisfaction surveys or collecting data necessary for performance measurement of providers.
(9) Coordination with behavioral health systems/providers.
(10) Coordination with LTSS systems/providers.
</t>
  </si>
  <si>
    <t xml:space="preserve">Primary care case manager</t>
  </si>
  <si>
    <t xml:space="preserve">A physician, a physician group practice or, at state option, any of the following:
(1) A physician assistant.
(2) A nurse practitioner.
(3) A certified nurse-midwife</t>
  </si>
  <si>
    <t xml:space="preserve">Private insurance</t>
  </si>
  <si>
    <t xml:space="preserve">Does not include a qualified health plan, as defined in 45 CFR 155.20.</t>
  </si>
  <si>
    <t xml:space="preserve">42 CFR 457.1224;
42 CFR 438.104(a)</t>
  </si>
  <si>
    <t xml:space="preserve">Provider</t>
  </si>
  <si>
    <t xml:space="preserve">Any individual or entity that is engaged in the delivery of services, or ordering or referring for those services, and is legally authorized to do so by the state in which it delivers the services. </t>
  </si>
  <si>
    <t xml:space="preserve">Quality</t>
  </si>
  <si>
    <t xml:space="preserve">As used in part 438 subpart E and pertaining to external quality review, the degree to which an MCO, PIHP, PAHP, or PCCM entity (described in 42 CFR 438.310(c)(2)) increases the likelihood of desired outcomes of its enrollees through:
(1) Its structural and operational characteristics.
(2) The provision of services that are consistent with current professional, evidenced-based-knowledge.
(3) Interventions for performance improvement.</t>
  </si>
  <si>
    <t xml:space="preserve">Rating period</t>
  </si>
  <si>
    <t xml:space="preserve">A period of 12 months selected by the state for which the actuarially sound capitation rates are developed and documented in the rate certification submitted to CMS as required by 42 CFR 438.7(a). </t>
  </si>
  <si>
    <t xml:space="preserve">Readily accessible </t>
  </si>
  <si>
    <t xml:space="preserve">Electronic information and services which comply with modern accessibility standards such as section 508 guidelines, section 504 of the Rehabilitation Act, and W3C's Web Content Accessibility Guidelines (WCAG) 2.0 AA and successor versions.</t>
  </si>
  <si>
    <t xml:space="preserve">42 CFR 457.1207;
42 CFR 438.10(a)</t>
  </si>
  <si>
    <t xml:space="preserve">Risk contract</t>
  </si>
  <si>
    <t xml:space="preserve">A contract under which the contractor - 
(1) Assumes risk for the cost of the services covered under the contract. 
(2) Incurs loss if the cost of furnishing the services exceeds the payments under the contract. 
</t>
  </si>
  <si>
    <t xml:space="preserve">A contract between the state an MCO, PIHP or PAHP under which the contractor—
(1) Assumes risk for the cost of the services covered under the contract; and
(2) Incurs loss if the cost of furnishing the services exceeds the payments under the contract. </t>
  </si>
  <si>
    <t xml:space="preserve">Risk corridor</t>
  </si>
  <si>
    <t xml:space="preserve">A risk sharing mechanism in which states and MCOs, PIHPs, or PAHPs may share in profits and losses under the contract outside of a predetermined threshold amount. </t>
  </si>
  <si>
    <t xml:space="preserve">Rural area</t>
  </si>
  <si>
    <t xml:space="preserve">Any county designated as “micro,” “rural,” or “County with Extreme Access Considerations (CEAC)” in the Medicare Advantage Health Services Delivery (HSD) Reference file for the applicable calendar year.</t>
  </si>
  <si>
    <t xml:space="preserve">42 CFR 438.52(b)(3)</t>
  </si>
  <si>
    <t xml:space="preserve">Sanctioned individual</t>
  </si>
  <si>
    <t xml:space="preserve">In accordance with section 1128(b)(8) of the Act, a sanctioned individual is a person who:
5. Has a direct or indirect ownership or control interest of 5 percent or more in the entity,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6. Has an ownership or control interest (as defined in section 1124(a)(3) of the Act) in the entity,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7. Is an officer, director, agent, or managing employee of the MCP, and: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8. No longer has direct or indirect ownership or control interest of 5 percent or more in the MCP or no longer has an ownership or control interest defined under section 1124(a)(3) of the Act, because of a transfer of ownership or control interest, in anticipation of or following a conviction, assessment, or exclusion against the person, to an immediate family member or a member of the household of the person who continues to maintain an ownership or control interest who:
a. Has had a conviction of relating to fraud, obstruction of an investigation or audit, controlled substance misdemeanor or felony, program related crimes, patient abuse, or felony healthcare fraud; or
b. Has been assessed a civil monetary penalty under section 1128A or 1129 of the Act; or
c. Has been excluded from participation under a program under title XVIII or under a state health care program. </t>
  </si>
  <si>
    <t xml:space="preserve">Section 1128(b)(8) of the Act</t>
  </si>
  <si>
    <t xml:space="preserve">Separate child health program</t>
  </si>
  <si>
    <t xml:space="preserve">A program under which a state receives Federal funding from its title XXI allotment to provide child health assistance through obtaining coverage that meets the requirements of section 2103 of the Act and 42 CFR 457.402. </t>
  </si>
  <si>
    <t xml:space="preserve">Service authorization</t>
  </si>
  <si>
    <t xml:space="preserve">A managed care enrollee's request for the provision of a service.</t>
  </si>
  <si>
    <t xml:space="preserve">42 CFR 431.201</t>
  </si>
  <si>
    <t xml:space="preserve">All states, the District of Columbia, Puerto Rico, the U.S. Virgin Islands, Guam, American Samoa and the Northern Mariana Islands. The Territories are excluded from this definition for purposes of 42 CFR 457.740. </t>
  </si>
  <si>
    <t xml:space="preserve">A Medicaid agency is the Single state agency as specified in 42 CFR 431.10.</t>
  </si>
  <si>
    <t xml:space="preserve">42 CFR 438.2; 
42 CFR 431.10</t>
  </si>
  <si>
    <t xml:space="preserve">State fair hearing</t>
  </si>
  <si>
    <t xml:space="preserve">The process set forth in subpart E of part 431 chapter IV, title 42.</t>
  </si>
  <si>
    <t xml:space="preserve">State plan</t>
  </si>
  <si>
    <t xml:space="preserve">The title XXI state child health plan. </t>
  </si>
  <si>
    <t xml:space="preserve">State plan approved rates</t>
  </si>
  <si>
    <t xml:space="preserve">Amounts calculated for specific services identifiable as having been provided to an individual beneficiary described under CMS approved rate methodologies in the Medicaid State plan. Supplemental payments contained in a state plan are not, and do not constitute, state plan approved rates. </t>
  </si>
  <si>
    <t xml:space="preserve">42 CFR 438.6(a)</t>
  </si>
  <si>
    <t xml:space="preserve">State review</t>
  </si>
  <si>
    <t xml:space="preserve">The process set forth in subpart K of part 457 chapter IV, title 42.</t>
  </si>
  <si>
    <t xml:space="preserve">Subcontractor</t>
  </si>
  <si>
    <t xml:space="preserve">An individual or entity that has a contract with an MCO, PIHP, PAHP, or PCCM entity that relates directly or indirectly to the performance of the MCO's, PIHP's, PAHP's, or PCCM entity's obligations under its contract with the state. A network provider is not a subcontractor by virtue of the network provider agreement with the MCO, PIHP, or PAHP.</t>
  </si>
  <si>
    <t xml:space="preserve">Substance use disorder benefits</t>
  </si>
  <si>
    <t xml:space="preserve">Benefits for items or services for substance use disorders, as defined by the state and in accordance with applicable Federal and state law. Any disorder defined by the state as being or as not being a substance use disorder must be defined to be consistent with generally recognized independent standards of current medical practice (for example, the most current version of the DSM, the most current version of the ICD, or state guidelines). Substance use disorder benefits include long term care services. </t>
  </si>
  <si>
    <t xml:space="preserve">Supplemental payments</t>
  </si>
  <si>
    <t xml:space="preserve">Amounts paid by the state in its FFS Medicaid delivery system to providers that are described and approved in the state plan or under a demonstration or waiver thereof and are in addition to state plan approved rates. Disproportionate share hospital (DSH) and graduate medical education (GME) payments are not, and do not constitute, supplemental payments.</t>
  </si>
  <si>
    <t xml:space="preserve">Targeted low-income child</t>
  </si>
  <si>
    <t xml:space="preserve">A targeted low-income child is a child who meets the standards set forth below and the eligibility standards established by the state under 42 CFR 457.320. 
(1) Financial need standard. A targeted low-income child: 
a. Has a household income, as determined in accordance with 42 CFR 457.315, at or below 200 percent of the Federal poverty level for a family of the size involved; 
b. Resides in a state with no Medicaid applicable income level; 
c. Resides in a state that has a Medicaid applicable income level and has a household income that either - 
i. Exceeds the Medicaid applicable income level for the age of such child, but not by more than 50 percentage points; or 
ii. Does not exceed the income level specified for such child to be eligible for medical assistance under policies of the state plan under title XIX on June 1, 1997. 
(2) No other coverage standard. A targeted low-income child must not be - 
a. Found eligible or potentially eligible for Medicaid under policies of the state plan (determined through either the Medicaid application process or the screening process described at 42 CFR 457.350), except for eligibility under 42 CFR 435.214 (related to coverage for family planning services); 
b. Covered under a group health plan or under health insurance coverage, as defined in section 2791 of the Public Health Service Act, unless the plan or health insurance coverage program has been in operation since before July 1, 1997 and is administered by a state that receives no Federal funds for the program's operation. A child is not considered covered under a group health plan or health insurance coverage if the child does not have reasonable geographic access to care under that plan. 
(3) For purposes of this section, policies of the state plan under title XIX plan include policies under a statewide demonstration project under section 1115(a) of the Act other than a demonstration project that covered an expanded group of eligible children but that either - 
a. Did not provide inpatient hospital coverage; or 
b. Limited eligibility to children previously enrolled in Medicaid, imposed premiums as a condition of initial or continued enrollment, and did not impose a general time limit on eligibility. 
</t>
  </si>
  <si>
    <t xml:space="preserve">42 CFR 457.10; 
42 CFR 457.310</t>
  </si>
  <si>
    <t xml:space="preserve">Timely files</t>
  </si>
  <si>
    <t xml:space="preserve">Files for continuation of benefits on or before the later of the following: (i) Within 10 calendar days of the MCO, PIHP, or PAHP sending the notice of adverse benefit determination. (ii) The intended effective date of the MCO's, PIHP's, or PAHP's proposed adverse benefit determination. </t>
  </si>
  <si>
    <t xml:space="preserve">42 CFR 438.420(a)</t>
  </si>
  <si>
    <t xml:space="preserve">Treatment limitations</t>
  </si>
  <si>
    <t xml:space="preserve">Include limits on benefits based on the frequency of treatment, number of visits, days of coverage, days in a waiting period, or other similar limits on the scope or duration of treatment. Treatment limitations include both quantitative treatment limitations, which are expressed numerically (such as 50 outpatient visits per year), and NQTLs, which otherwise limit the scope or duration of benefits for treatment under the state plan. (See 42 CFR 457.496(d)(4)(ii) for an illustrative list of NQTLs.) A permanent exclusion of all benefits for a particular condition or disorder, however, is not a treatment limitation for purposes of this definition.</t>
  </si>
  <si>
    <t xml:space="preserve">Include limits on benefits based on the frequency of treatment, number of visits, days of coverage, days in a waiting period, or other similar limits on the scope or duration of treatment. Treatment limitations include both QTLs, which are expressed numerically (such as 50 outpatient visits per year), and NQTLs, which otherwise limit the scope or duration of benefits for treatment under a plan or coverage. (See 42 CFR 438.910(d)(2) for an illustrative list of NQTLs.) A permanent exclusion of all benefits for a particular condition or disorder, however, is not a treatment limitation for purposes of this definition. </t>
  </si>
  <si>
    <t xml:space="preserve">Validation</t>
  </si>
  <si>
    <t xml:space="preserve">As used in part 438 subpart E, the review of information, data, and procedures to determine the extent to which they are accurate, reliable, free from bias, and in accord with standards for data collection and analysis. </t>
  </si>
  <si>
    <t xml:space="preserve">Voluntary enrollment</t>
  </si>
  <si>
    <t xml:space="preserve">Enrollment where one or more groups of beneficiaries as enumerated in section of section 1905(a) of the Act have the option to either enroll in a MCO, PIHP, PAHP, PCCM or PCCM entity, or remain enrolled in FFS to receive Medicaid covered benefits. </t>
  </si>
  <si>
    <t xml:space="preserve">42 CFR 438.54(b)(1)</t>
  </si>
  <si>
    <t xml:space="preserve">Withhold arrangement</t>
  </si>
  <si>
    <t xml:space="preserve">Any payment mechanism under which a portion of a capitation rate is withheld from an MCO, PIHP, or PAHP and a portion of or all of the withheld amount will be paid to the MCO, PIHP, or PAHP for meeting targets specified in the contract. The targets for a withhold arrangement are distinct from general operational requirements under the contract. Arrangements that withhold a portion of a capitation rate for noncompliance with general operational requirements are a penalty and not a withhold arrangement. [42 CFR 438.6]</t>
  </si>
</sst>
</file>

<file path=xl/styles.xml><?xml version="1.0" encoding="utf-8"?>
<styleSheet xmlns="http://schemas.openxmlformats.org/spreadsheetml/2006/main">
  <numFmts count="9">
    <numFmt numFmtId="164" formatCode="General"/>
    <numFmt numFmtId="165" formatCode="m/d/yyyy;@"/>
    <numFmt numFmtId="166" formatCode="m/d/yyyy"/>
    <numFmt numFmtId="167" formatCode="_(* #,##0.00_);_(* \(#,##0.00\);_(* \-??_);_(@_)"/>
    <numFmt numFmtId="168" formatCode="_(* #,##0_);_(* \(#,##0\);_(* \-??_);_(@_)"/>
    <numFmt numFmtId="169" formatCode="General"/>
    <numFmt numFmtId="170" formatCode="@"/>
    <numFmt numFmtId="171" formatCode="#,##0"/>
    <numFmt numFmtId="172" formatCode=";;;"/>
  </numFmts>
  <fonts count="4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26"/>
      <name val="Georgia"/>
      <family val="1"/>
      <charset val="1"/>
    </font>
    <font>
      <b val="true"/>
      <sz val="26"/>
      <color rgb="FF000000"/>
      <name val="Georgia"/>
      <family val="1"/>
      <charset val="1"/>
    </font>
    <font>
      <b val="true"/>
      <sz val="14"/>
      <color rgb="FF000000"/>
      <name val="Georgia"/>
      <family val="1"/>
      <charset val="1"/>
    </font>
    <font>
      <b val="true"/>
      <u val="single"/>
      <sz val="14"/>
      <color rgb="FF000000"/>
      <name val="Arial"/>
      <family val="2"/>
      <charset val="1"/>
    </font>
    <font>
      <b val="true"/>
      <sz val="14"/>
      <name val="Georgia"/>
      <family val="1"/>
      <charset val="1"/>
    </font>
    <font>
      <u val="single"/>
      <sz val="14"/>
      <name val="Georgia"/>
      <family val="1"/>
      <charset val="1"/>
    </font>
    <font>
      <sz val="14"/>
      <name val="Georgia"/>
      <family val="1"/>
      <charset val="1"/>
    </font>
    <font>
      <b val="true"/>
      <sz val="14"/>
      <name val="Arial"/>
      <family val="2"/>
      <charset val="1"/>
    </font>
    <font>
      <b val="true"/>
      <sz val="14"/>
      <color rgb="FF000000"/>
      <name val="Arial"/>
      <family val="2"/>
      <charset val="1"/>
    </font>
    <font>
      <b val="true"/>
      <i val="true"/>
      <sz val="14"/>
      <color rgb="FFFF0000"/>
      <name val="Georgia"/>
      <family val="1"/>
      <charset val="1"/>
    </font>
    <font>
      <sz val="14"/>
      <color rgb="FF000000"/>
      <name val="Georgia"/>
      <family val="1"/>
      <charset val="1"/>
    </font>
    <font>
      <sz val="14"/>
      <color rgb="FF7030A0"/>
      <name val="Arial"/>
      <family val="2"/>
      <charset val="1"/>
    </font>
    <font>
      <b val="true"/>
      <sz val="14"/>
      <color rgb="FFFFFFFF"/>
      <name val="Arial"/>
      <family val="2"/>
      <charset val="1"/>
    </font>
    <font>
      <sz val="14"/>
      <color rgb="FFFF0000"/>
      <name val="Arial"/>
      <family val="2"/>
      <charset val="1"/>
    </font>
    <font>
      <sz val="14"/>
      <name val="Arial"/>
      <family val="2"/>
      <charset val="1"/>
    </font>
    <font>
      <b val="true"/>
      <sz val="14"/>
      <color rgb="FFFF0000"/>
      <name val="Arial"/>
      <family val="2"/>
      <charset val="1"/>
    </font>
    <font>
      <b val="true"/>
      <u val="single"/>
      <sz val="14"/>
      <name val="Arial"/>
      <family val="2"/>
      <charset val="1"/>
    </font>
    <font>
      <b val="true"/>
      <i val="true"/>
      <sz val="14"/>
      <name val="Georgia"/>
      <family val="1"/>
      <charset val="1"/>
    </font>
    <font>
      <b val="true"/>
      <sz val="10"/>
      <name val="Arial"/>
      <family val="2"/>
      <charset val="1"/>
    </font>
    <font>
      <b val="true"/>
      <sz val="14"/>
      <color rgb="FFFFFFFF"/>
      <name val="Georgia"/>
      <family val="1"/>
      <charset val="1"/>
    </font>
    <font>
      <sz val="10"/>
      <color rgb="FF000000"/>
      <name val="Arial"/>
      <family val="2"/>
      <charset val="1"/>
    </font>
    <font>
      <sz val="14"/>
      <color rgb="FFFFFFFF"/>
      <name val="Georgia"/>
      <family val="1"/>
      <charset val="1"/>
    </font>
    <font>
      <u val="single"/>
      <sz val="14"/>
      <color rgb="FF000000"/>
      <name val="Georgia"/>
      <family val="1"/>
      <charset val="1"/>
    </font>
    <font>
      <b val="true"/>
      <sz val="14"/>
      <color rgb="FFFF0000"/>
      <name val="Georgia"/>
      <family val="1"/>
      <charset val="1"/>
    </font>
    <font>
      <u val="single"/>
      <sz val="11"/>
      <color rgb="FF0563C1"/>
      <name val="Calibri"/>
      <family val="2"/>
      <charset val="1"/>
    </font>
    <font>
      <u val="single"/>
      <sz val="11"/>
      <name val="Calibri"/>
      <family val="2"/>
      <charset val="1"/>
    </font>
    <font>
      <u val="single"/>
      <sz val="11"/>
      <color rgb="FF0000FF"/>
      <name val="Calibri"/>
      <family val="2"/>
      <charset val="1"/>
    </font>
    <font>
      <u val="single"/>
      <sz val="14"/>
      <color rgb="FF0000FF"/>
      <name val="Georgia"/>
      <family val="1"/>
      <charset val="1"/>
    </font>
    <font>
      <i val="true"/>
      <sz val="14"/>
      <name val="Georgia"/>
      <family val="1"/>
      <charset val="1"/>
    </font>
    <font>
      <strike val="true"/>
      <sz val="14"/>
      <name val="Georgia"/>
      <family val="1"/>
      <charset val="1"/>
    </font>
    <font>
      <u val="single"/>
      <sz val="11"/>
      <color rgb="FFFFFFFF"/>
      <name val="Calibri"/>
      <family val="2"/>
      <charset val="1"/>
    </font>
    <font>
      <i val="true"/>
      <sz val="14"/>
      <color rgb="FF000000"/>
      <name val="Georgia"/>
      <family val="1"/>
      <charset val="1"/>
    </font>
    <font>
      <sz val="11"/>
      <color rgb="FF000000"/>
      <name val="Calibri"/>
      <family val="0"/>
      <charset val="1"/>
    </font>
    <font>
      <sz val="11"/>
      <name val="Garamond"/>
      <family val="1"/>
      <charset val="1"/>
    </font>
    <font>
      <sz val="14"/>
      <color rgb="FFFF0000"/>
      <name val="Georgia"/>
      <family val="1"/>
      <charset val="1"/>
    </font>
  </fonts>
  <fills count="13">
    <fill>
      <patternFill patternType="none"/>
    </fill>
    <fill>
      <patternFill patternType="gray125"/>
    </fill>
    <fill>
      <patternFill patternType="solid">
        <fgColor rgb="FFE7E6E6"/>
        <bgColor rgb="FFF1F1F1"/>
      </patternFill>
    </fill>
    <fill>
      <patternFill patternType="solid">
        <fgColor rgb="FF70AD47"/>
        <bgColor rgb="FF339966"/>
      </patternFill>
    </fill>
    <fill>
      <patternFill patternType="solid">
        <fgColor rgb="FFFFFFFF"/>
        <bgColor rgb="FFF2F2F2"/>
      </patternFill>
    </fill>
    <fill>
      <patternFill patternType="solid">
        <fgColor rgb="FFF2F2F2"/>
        <bgColor rgb="FFF1F1F1"/>
      </patternFill>
    </fill>
    <fill>
      <patternFill patternType="solid">
        <fgColor rgb="FF266E35"/>
        <bgColor rgb="FF008080"/>
      </patternFill>
    </fill>
    <fill>
      <patternFill patternType="solid">
        <fgColor rgb="FFF1F1F1"/>
        <bgColor rgb="FFF2F2F2"/>
      </patternFill>
    </fill>
    <fill>
      <patternFill patternType="solid">
        <fgColor rgb="FF000000"/>
        <bgColor rgb="FF003300"/>
      </patternFill>
    </fill>
    <fill>
      <patternFill patternType="solid">
        <fgColor rgb="FFE2F6E7"/>
        <bgColor rgb="FFF1F1F1"/>
      </patternFill>
    </fill>
    <fill>
      <patternFill patternType="solid">
        <fgColor rgb="FFFFF2CC"/>
        <bgColor rgb="FFF2F2F2"/>
      </patternFill>
    </fill>
    <fill>
      <patternFill patternType="solid">
        <fgColor rgb="FFFFFF00"/>
        <bgColor rgb="FFFFFF00"/>
      </patternFill>
    </fill>
    <fill>
      <patternFill patternType="solid">
        <fgColor rgb="FFD0CECE"/>
        <bgColor rgb="FFC0C0C0"/>
      </patternFill>
    </fill>
  </fills>
  <borders count="75">
    <border diagonalUp="false" diagonalDown="false">
      <left/>
      <right/>
      <top/>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medium"/>
      <right/>
      <top style="medium"/>
      <bottom style="medium"/>
      <diagonal/>
    </border>
    <border diagonalUp="false" diagonalDown="false">
      <left/>
      <right/>
      <top/>
      <bottom style="thin"/>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style="medium"/>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medium"/>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style="medium"/>
      <top/>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style="thin">
        <color rgb="FFFFFFFF"/>
      </right>
      <top/>
      <bottom style="medium"/>
      <diagonal/>
    </border>
    <border diagonalUp="false" diagonalDown="false">
      <left/>
      <right style="thin">
        <color rgb="FFFFFFFF"/>
      </right>
      <top/>
      <bottom/>
      <diagonal/>
    </border>
    <border diagonalUp="false" diagonalDown="false">
      <left style="medium"/>
      <right style="medium"/>
      <top/>
      <bottom/>
      <diagonal/>
    </border>
    <border diagonalUp="false" diagonalDown="false">
      <left/>
      <right/>
      <top style="medium"/>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bottom style="medium"/>
      <diagonal/>
    </border>
    <border diagonalUp="false" diagonalDown="false">
      <left style="thin">
        <color rgb="FFFFFFFF"/>
      </left>
      <right style="thin">
        <color rgb="FFFFFFFF"/>
      </right>
      <top/>
      <bottom style="medium"/>
      <diagonal/>
    </border>
    <border diagonalUp="false" diagonalDown="false">
      <left/>
      <right style="medium"/>
      <top/>
      <bottom style="thin"/>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medium"/>
      <right style="thin">
        <color rgb="FFFFFFFF"/>
      </right>
      <top/>
      <bottom/>
      <diagonal/>
    </border>
    <border diagonalUp="false" diagonalDown="false">
      <left style="thin">
        <color rgb="FFFFFFFF"/>
      </left>
      <right style="thin">
        <color rgb="FFFFFFFF"/>
      </right>
      <top/>
      <bottom/>
      <diagonal/>
    </border>
    <border diagonalUp="false" diagonalDown="false">
      <left style="thin">
        <color rgb="FFFFFFFF"/>
      </left>
      <right style="medium"/>
      <top/>
      <bottom/>
      <diagonal/>
    </border>
    <border diagonalUp="false" diagonalDown="false">
      <left/>
      <right style="thin"/>
      <top style="medium"/>
      <bottom style="medium"/>
      <diagonal/>
    </border>
    <border diagonalUp="false" diagonalDown="false">
      <left/>
      <right style="thin"/>
      <top/>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style="medium"/>
      <right style="thin">
        <color rgb="FFFFFFFF"/>
      </right>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3" xfId="0" applyFont="true" applyBorder="true" applyAlignment="false" applyProtection="false">
      <alignment horizontal="general" vertical="bottom" textRotation="0" wrapText="false" indent="0" shrinkToFit="false"/>
      <protection locked="true" hidden="false"/>
    </xf>
    <xf numFmtId="164" fontId="8" fillId="2" borderId="3" xfId="0" applyFont="true" applyBorder="true" applyAlignment="false" applyProtection="false">
      <alignment horizontal="general" vertical="bottom" textRotation="0" wrapText="false" indent="0" shrinkToFit="false"/>
      <protection locked="true" hidden="false"/>
    </xf>
    <xf numFmtId="164" fontId="8" fillId="2" borderId="3"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10" fillId="2" borderId="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0" fillId="3" borderId="4" xfId="0" applyFont="true" applyBorder="true" applyAlignment="true" applyProtection="false">
      <alignment horizontal="general" vertical="top" textRotation="0" wrapText="false" indent="0" shrinkToFit="false"/>
      <protection locked="true" hidden="false"/>
    </xf>
    <xf numFmtId="164" fontId="10" fillId="3" borderId="6" xfId="0" applyFont="true" applyBorder="true" applyAlignment="true" applyProtection="false">
      <alignment horizontal="general" vertical="top" textRotation="0" wrapText="true" indent="0" shrinkToFit="false"/>
      <protection locked="true" hidden="false"/>
    </xf>
    <xf numFmtId="164" fontId="10" fillId="3" borderId="7" xfId="0" applyFont="true" applyBorder="true" applyAlignment="true" applyProtection="false">
      <alignment horizontal="center" vertical="top" textRotation="0" wrapText="true" indent="0" shrinkToFit="false"/>
      <protection locked="true" hidden="false"/>
    </xf>
    <xf numFmtId="164" fontId="10" fillId="3" borderId="6"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2" borderId="8" xfId="0" applyFont="true" applyBorder="true" applyAlignment="true" applyProtection="true">
      <alignment horizontal="general" vertical="top" textRotation="0" wrapText="true" indent="0" shrinkToFit="false"/>
      <protection locked="false" hidden="false"/>
    </xf>
    <xf numFmtId="164" fontId="16" fillId="2" borderId="9" xfId="0" applyFont="true" applyBorder="true" applyAlignment="true" applyProtection="true">
      <alignment horizontal="left" vertical="top" textRotation="0" wrapText="true" indent="0" shrinkToFit="false"/>
      <protection locked="false" hidden="false"/>
    </xf>
    <xf numFmtId="164" fontId="16" fillId="0" borderId="10" xfId="0" applyFont="true" applyBorder="true" applyAlignment="true" applyProtection="true">
      <alignment horizontal="general" vertical="top" textRotation="0" wrapText="true" indent="0" shrinkToFit="false"/>
      <protection locked="false" hidden="false"/>
    </xf>
    <xf numFmtId="164" fontId="16" fillId="4" borderId="9"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0" fillId="2" borderId="11" xfId="0" applyFont="true" applyBorder="true" applyAlignment="true" applyProtection="true">
      <alignment horizontal="general" vertical="top" textRotation="0" wrapText="true" indent="0" shrinkToFit="false"/>
      <protection locked="false" hidden="false"/>
    </xf>
    <xf numFmtId="164" fontId="12" fillId="2" borderId="12" xfId="0" applyFont="true" applyBorder="true" applyAlignment="true" applyProtection="true">
      <alignment horizontal="left" vertical="top" textRotation="0" wrapText="true" indent="0" shrinkToFit="false"/>
      <protection locked="false" hidden="false"/>
    </xf>
    <xf numFmtId="164" fontId="12" fillId="0" borderId="13" xfId="0" applyFont="true" applyBorder="true" applyAlignment="true" applyProtection="true">
      <alignment horizontal="general" vertical="top" textRotation="0" wrapText="true" indent="0" shrinkToFit="false"/>
      <protection locked="false" hidden="false"/>
    </xf>
    <xf numFmtId="164" fontId="12" fillId="4" borderId="12" xfId="0" applyFont="true" applyBorder="true" applyAlignment="true" applyProtection="true">
      <alignment horizontal="left" vertical="top" textRotation="0" wrapText="true" indent="0" shrinkToFit="false"/>
      <protection locked="fals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10" fillId="2" borderId="14" xfId="0" applyFont="true" applyBorder="true" applyAlignment="true" applyProtection="true">
      <alignment horizontal="general" vertical="top" textRotation="0" wrapText="true" indent="0" shrinkToFit="false"/>
      <protection locked="false" hidden="false"/>
    </xf>
    <xf numFmtId="164" fontId="12" fillId="2" borderId="15" xfId="0" applyFont="true" applyBorder="true" applyAlignment="true" applyProtection="true">
      <alignment horizontal="left" vertical="top" textRotation="0" wrapText="true" indent="0" shrinkToFit="false"/>
      <protection locked="false" hidden="false"/>
    </xf>
    <xf numFmtId="164" fontId="12" fillId="0" borderId="16" xfId="0" applyFont="true" applyBorder="true" applyAlignment="true" applyProtection="true">
      <alignment horizontal="left" vertical="top" textRotation="0" wrapText="true" indent="0" shrinkToFit="false"/>
      <protection locked="false" hidden="false"/>
    </xf>
    <xf numFmtId="164" fontId="12" fillId="4" borderId="15" xfId="0" applyFont="true" applyBorder="true" applyAlignment="true" applyProtection="true">
      <alignment horizontal="left" vertical="top" textRotation="0" wrapText="true" indent="0" shrinkToFit="false"/>
      <protection locked="false" hidden="false"/>
    </xf>
    <xf numFmtId="164" fontId="12" fillId="2" borderId="9" xfId="0" applyFont="true" applyBorder="true" applyAlignment="true" applyProtection="true">
      <alignment horizontal="left" vertical="top" textRotation="0" wrapText="true" indent="0" shrinkToFit="false"/>
      <protection locked="false" hidden="false"/>
    </xf>
    <xf numFmtId="164" fontId="10" fillId="2" borderId="11" xfId="0" applyFont="true" applyBorder="true" applyAlignment="true" applyProtection="true">
      <alignment horizontal="left" vertical="top" textRotation="0" wrapText="true" indent="0" shrinkToFit="false"/>
      <protection locked="false" hidden="false"/>
    </xf>
    <xf numFmtId="165" fontId="12" fillId="0" borderId="10" xfId="0" applyFont="true" applyBorder="true" applyAlignment="true" applyProtection="true">
      <alignment horizontal="left" vertical="top" textRotation="0" wrapText="true" indent="0" shrinkToFit="false"/>
      <protection locked="false" hidden="false"/>
    </xf>
    <xf numFmtId="164" fontId="22" fillId="0" borderId="0" xfId="0" applyFont="true" applyBorder="false" applyAlignment="true" applyProtection="false">
      <alignment horizontal="left" vertical="bottom" textRotation="0" wrapText="true" indent="0" shrinkToFit="false"/>
      <protection locked="true" hidden="false"/>
    </xf>
    <xf numFmtId="165" fontId="12" fillId="0" borderId="13" xfId="0" applyFont="true" applyBorder="true" applyAlignment="true" applyProtection="true">
      <alignment horizontal="left" vertical="top" textRotation="0" wrapText="true" indent="0" shrinkToFit="false"/>
      <protection locked="false" hidden="false"/>
    </xf>
    <xf numFmtId="166" fontId="12" fillId="2" borderId="12" xfId="0" applyFont="true" applyBorder="true" applyAlignment="true" applyProtection="true">
      <alignment horizontal="general" vertical="top" textRotation="0" wrapText="true" indent="0" shrinkToFit="false"/>
      <protection locked="false" hidden="false"/>
    </xf>
    <xf numFmtId="166" fontId="12" fillId="4" borderId="12" xfId="0" applyFont="true" applyBorder="true" applyAlignment="true" applyProtection="true">
      <alignment horizontal="general" vertical="top" textRotation="0" wrapText="true" indent="0" shrinkToFit="false"/>
      <protection locked="false" hidden="false"/>
    </xf>
    <xf numFmtId="166" fontId="12" fillId="2" borderId="12" xfId="0" applyFont="true" applyBorder="true" applyAlignment="true" applyProtection="true">
      <alignment horizontal="left" vertical="top" textRotation="0" wrapText="true" indent="0" shrinkToFit="false"/>
      <protection locked="false" hidden="false"/>
    </xf>
    <xf numFmtId="166" fontId="12" fillId="4" borderId="12" xfId="0" applyFont="true" applyBorder="true" applyAlignment="true" applyProtection="true">
      <alignment horizontal="left" vertical="top" textRotation="0" wrapText="true" indent="0" shrinkToFit="false"/>
      <protection locked="false" hidden="false"/>
    </xf>
    <xf numFmtId="165" fontId="12" fillId="2" borderId="12" xfId="0" applyFont="true" applyBorder="true" applyAlignment="true" applyProtection="true">
      <alignment horizontal="left" vertical="top" textRotation="0" wrapText="true" indent="0" shrinkToFit="false"/>
      <protection locked="false" hidden="false"/>
    </xf>
    <xf numFmtId="165" fontId="12" fillId="4" borderId="12" xfId="0" applyFont="true" applyBorder="true" applyAlignment="true" applyProtection="true">
      <alignment horizontal="left" vertical="top" textRotation="0" wrapText="true" indent="0" shrinkToFit="false"/>
      <protection locked="false" hidden="false"/>
    </xf>
    <xf numFmtId="164" fontId="10" fillId="2" borderId="17" xfId="0" applyFont="true" applyBorder="true" applyAlignment="true" applyProtection="true">
      <alignment horizontal="general" vertical="top" textRotation="0" wrapText="true" indent="0" shrinkToFit="false"/>
      <protection locked="false" hidden="false"/>
    </xf>
    <xf numFmtId="164" fontId="12" fillId="2" borderId="18" xfId="0" applyFont="true" applyBorder="true" applyAlignment="true" applyProtection="true">
      <alignment horizontal="left" vertical="top" textRotation="0" wrapText="true" indent="0" shrinkToFit="false"/>
      <protection locked="false" hidden="false"/>
    </xf>
    <xf numFmtId="165" fontId="12" fillId="0" borderId="16" xfId="0" applyFont="true" applyBorder="true" applyAlignment="true" applyProtection="true">
      <alignment horizontal="left" vertical="top" textRotation="0" wrapText="true" indent="0" shrinkToFit="false"/>
      <protection locked="false" hidden="false"/>
    </xf>
    <xf numFmtId="164" fontId="12" fillId="4" borderId="18" xfId="0" applyFont="true" applyBorder="true" applyAlignment="true" applyProtection="true">
      <alignment horizontal="left" vertical="top" textRotation="0" wrapText="true" indent="0" shrinkToFit="false"/>
      <protection locked="false" hidden="false"/>
    </xf>
    <xf numFmtId="164" fontId="10" fillId="2" borderId="19" xfId="0" applyFont="true" applyBorder="true" applyAlignment="true" applyProtection="true">
      <alignment horizontal="general" vertical="top" textRotation="0" wrapText="true" indent="0" shrinkToFit="false"/>
      <protection locked="false" hidden="false"/>
    </xf>
    <xf numFmtId="164" fontId="12" fillId="2" borderId="20" xfId="0" applyFont="true" applyBorder="true" applyAlignment="true" applyProtection="true">
      <alignment horizontal="left" vertical="top" textRotation="0" wrapText="true" indent="0" shrinkToFit="false"/>
      <protection locked="false" hidden="false"/>
    </xf>
    <xf numFmtId="164" fontId="12" fillId="4" borderId="10" xfId="0" applyFont="true" applyBorder="true" applyAlignment="true" applyProtection="true">
      <alignment horizontal="left" vertical="top" textRotation="0" wrapText="true" indent="0" shrinkToFit="false"/>
      <protection locked="false" hidden="false"/>
    </xf>
    <xf numFmtId="166" fontId="12" fillId="0" borderId="13" xfId="0" applyFont="true" applyBorder="true" applyAlignment="true" applyProtection="true">
      <alignment horizontal="left" vertical="top" textRotation="0" wrapText="true" indent="0" shrinkToFit="false"/>
      <protection locked="false" hidden="false"/>
    </xf>
    <xf numFmtId="164" fontId="12" fillId="4" borderId="13" xfId="0" applyFont="true" applyBorder="true" applyAlignment="true" applyProtection="true">
      <alignment horizontal="left" vertical="top" textRotation="0" wrapText="true" indent="0" shrinkToFit="false"/>
      <protection locked="false" hidden="false"/>
    </xf>
    <xf numFmtId="164" fontId="16" fillId="2" borderId="12" xfId="0" applyFont="true" applyBorder="true" applyAlignment="true" applyProtection="true">
      <alignment horizontal="left" vertical="top" textRotation="0" wrapText="true" indent="0" shrinkToFit="false"/>
      <protection locked="false" hidden="false"/>
    </xf>
    <xf numFmtId="166" fontId="16" fillId="0" borderId="13" xfId="0" applyFont="true" applyBorder="true" applyAlignment="true" applyProtection="true">
      <alignment horizontal="left" vertical="top" textRotation="0" wrapText="true" indent="0" shrinkToFit="false"/>
      <protection locked="false" hidden="false"/>
    </xf>
    <xf numFmtId="164" fontId="16" fillId="4" borderId="13" xfId="0" applyFont="true" applyBorder="true" applyAlignment="true" applyProtection="true">
      <alignment horizontal="left" vertical="top" textRotation="0" wrapText="true" indent="0" shrinkToFit="false"/>
      <protection locked="false" hidden="false"/>
    </xf>
    <xf numFmtId="165" fontId="10" fillId="2" borderId="11" xfId="0" applyFont="true" applyBorder="true" applyAlignment="true" applyProtection="true">
      <alignment horizontal="left" vertical="top" textRotation="0" wrapText="true" indent="0" shrinkToFit="false"/>
      <protection locked="false" hidden="false"/>
    </xf>
    <xf numFmtId="165" fontId="16" fillId="0" borderId="13" xfId="0" applyFont="true" applyBorder="true" applyAlignment="true" applyProtection="true">
      <alignment horizontal="left" vertical="top" textRotation="0" wrapText="true" indent="0" shrinkToFit="false"/>
      <protection locked="false" hidden="false"/>
    </xf>
    <xf numFmtId="164" fontId="10" fillId="2" borderId="21" xfId="0" applyFont="true" applyBorder="true" applyAlignment="true" applyProtection="true">
      <alignment horizontal="general" vertical="top" textRotation="0" wrapText="false" indent="0" shrinkToFit="false"/>
      <protection locked="false" hidden="false"/>
    </xf>
    <xf numFmtId="164" fontId="16" fillId="0" borderId="13" xfId="0" applyFont="true" applyBorder="true" applyAlignment="true" applyProtection="true">
      <alignment horizontal="left" vertical="top" textRotation="0" wrapText="true" indent="0" shrinkToFit="false"/>
      <protection locked="false" hidden="false"/>
    </xf>
    <xf numFmtId="164" fontId="8" fillId="2" borderId="21" xfId="0" applyFont="true" applyBorder="true" applyAlignment="true" applyProtection="true">
      <alignment horizontal="general" vertical="top" textRotation="0" wrapText="false" indent="0" shrinkToFit="false"/>
      <protection locked="false" hidden="false"/>
    </xf>
    <xf numFmtId="164" fontId="5" fillId="0" borderId="13" xfId="0" applyFont="true" applyBorder="true" applyAlignment="true" applyProtection="true">
      <alignment horizontal="left" vertical="bottom" textRotation="0" wrapText="true" indent="0" shrinkToFit="false"/>
      <protection locked="false" hidden="false"/>
    </xf>
    <xf numFmtId="164" fontId="10" fillId="2" borderId="21" xfId="0" applyFont="true" applyBorder="true" applyAlignment="true" applyProtection="true">
      <alignment horizontal="general" vertical="top" textRotation="0" wrapText="true" indent="0" shrinkToFit="false"/>
      <protection locked="false" hidden="false"/>
    </xf>
    <xf numFmtId="164" fontId="10" fillId="2" borderId="21" xfId="0" applyFont="true" applyBorder="true" applyAlignment="true" applyProtection="true">
      <alignment horizontal="left" vertical="center" textRotation="0" wrapText="true" indent="0" shrinkToFit="false"/>
      <protection locked="false" hidden="false"/>
    </xf>
    <xf numFmtId="164" fontId="16" fillId="2" borderId="12" xfId="0" applyFont="true" applyBorder="true" applyAlignment="true" applyProtection="true">
      <alignment horizontal="left" vertical="top" textRotation="0" wrapText="false" indent="0" shrinkToFit="false"/>
      <protection locked="false" hidden="false"/>
    </xf>
    <xf numFmtId="164" fontId="5" fillId="4" borderId="13" xfId="0" applyFont="true" applyBorder="true" applyAlignment="true" applyProtection="true">
      <alignment horizontal="left" vertical="top" textRotation="0" wrapText="true" indent="0" shrinkToFit="false"/>
      <protection locked="false" hidden="false"/>
    </xf>
    <xf numFmtId="164" fontId="5" fillId="4" borderId="16" xfId="0" applyFont="true" applyBorder="true" applyAlignment="true" applyProtection="true">
      <alignment horizontal="left" vertical="top" textRotation="0" wrapText="true" indent="0" shrinkToFit="false"/>
      <protection locked="false" hidden="false"/>
    </xf>
    <xf numFmtId="164" fontId="12" fillId="2" borderId="0" xfId="0" applyFont="true" applyBorder="false" applyAlignment="true" applyProtection="true">
      <alignment horizontal="left" vertical="top" textRotation="0" wrapText="true" indent="0" shrinkToFit="false"/>
      <protection locked="false" hidden="false"/>
    </xf>
    <xf numFmtId="164" fontId="7" fillId="2" borderId="22" xfId="0" applyFont="true" applyBorder="true" applyAlignment="true" applyProtection="false">
      <alignment horizontal="left" vertical="center" textRotation="0" wrapText="true" indent="0" shrinkToFit="false"/>
      <protection locked="true" hidden="false"/>
    </xf>
    <xf numFmtId="164" fontId="8" fillId="2" borderId="23" xfId="0" applyFont="true" applyBorder="true" applyAlignment="true" applyProtection="false">
      <alignment horizontal="general" vertical="center" textRotation="0" wrapText="true" indent="0" shrinkToFit="false"/>
      <protection locked="true" hidden="false"/>
    </xf>
    <xf numFmtId="164" fontId="12" fillId="2" borderId="24" xfId="0" applyFont="true" applyBorder="true" applyAlignment="true" applyProtection="false">
      <alignment horizontal="general" vertical="center" textRotation="0" wrapText="true" indent="0" shrinkToFit="false"/>
      <protection locked="true" hidden="false"/>
    </xf>
    <xf numFmtId="164" fontId="16" fillId="2" borderId="24" xfId="0" applyFont="true" applyBorder="true" applyAlignment="true" applyProtection="false">
      <alignment horizontal="general" vertical="center" textRotation="0" wrapText="true" indent="0" shrinkToFit="false"/>
      <protection locked="true" hidden="false"/>
    </xf>
    <xf numFmtId="164" fontId="8" fillId="2" borderId="22" xfId="0" applyFont="true" applyBorder="true" applyAlignment="true" applyProtection="false">
      <alignment horizontal="left" vertical="center" textRotation="0" wrapText="true" indent="0" shrinkToFit="false"/>
      <protection locked="true" hidden="false"/>
    </xf>
    <xf numFmtId="164" fontId="16" fillId="2" borderId="25" xfId="0" applyFont="true" applyBorder="true" applyAlignment="true" applyProtection="false">
      <alignment horizontal="general" vertical="center" textRotation="0" wrapText="true" indent="0" shrinkToFit="false"/>
      <protection locked="true" hidden="false"/>
    </xf>
    <xf numFmtId="164" fontId="8" fillId="2" borderId="4" xfId="0" applyFont="true" applyBorder="true" applyAlignment="true" applyProtection="false">
      <alignment horizontal="general" vertical="center" textRotation="0" wrapText="true" indent="0" shrinkToFit="false"/>
      <protection locked="true" hidden="false"/>
    </xf>
    <xf numFmtId="164" fontId="12" fillId="2" borderId="22"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7" fillId="2" borderId="26" xfId="0" applyFont="true" applyBorder="true" applyAlignment="true" applyProtection="false">
      <alignment horizontal="center" vertical="center" textRotation="0" wrapText="false" indent="0" shrinkToFit="false"/>
      <protection locked="true" hidden="false"/>
    </xf>
    <xf numFmtId="164" fontId="23" fillId="5" borderId="2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8" fontId="16" fillId="0" borderId="0" xfId="15" applyFont="true" applyBorder="true" applyAlignment="true" applyProtection="true">
      <alignment horizontal="general" vertical="center" textRotation="0" wrapText="false" indent="0" shrinkToFit="false"/>
      <protection locked="true" hidden="false"/>
    </xf>
    <xf numFmtId="164" fontId="25" fillId="6" borderId="27" xfId="0" applyFont="true" applyBorder="true" applyAlignment="true" applyProtection="false">
      <alignment horizontal="left" vertical="center" textRotation="0" wrapText="true" indent="0" shrinkToFit="false"/>
      <protection locked="true" hidden="false"/>
    </xf>
    <xf numFmtId="164" fontId="12" fillId="0" borderId="25" xfId="0" applyFont="true" applyBorder="true" applyAlignment="true" applyProtection="false">
      <alignment horizontal="left" vertical="center" textRotation="0" wrapText="true" indent="0" shrinkToFit="false"/>
      <protection locked="true" hidden="false"/>
    </xf>
    <xf numFmtId="169" fontId="4"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12" fillId="7" borderId="22"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25" fillId="3" borderId="28" xfId="0" applyFont="true" applyBorder="true" applyAlignment="true" applyProtection="false">
      <alignment horizontal="left" vertical="center" textRotation="0" wrapText="true" indent="0" shrinkToFit="false"/>
      <protection locked="true" hidden="false"/>
    </xf>
    <xf numFmtId="164" fontId="16" fillId="2" borderId="24" xfId="0" applyFont="true" applyBorder="true" applyAlignment="true" applyProtection="true">
      <alignment horizontal="general" vertical="center" textRotation="0" wrapText="true" indent="0" shrinkToFit="false"/>
      <protection locked="false" hidden="false"/>
    </xf>
    <xf numFmtId="164" fontId="16" fillId="2" borderId="4" xfId="0" applyFont="true" applyBorder="true" applyAlignment="true" applyProtection="false">
      <alignment horizontal="left" vertical="center" textRotation="0" wrapText="true" indent="0" shrinkToFit="false"/>
      <protection locked="true" hidden="false"/>
    </xf>
    <xf numFmtId="164" fontId="16" fillId="2" borderId="6" xfId="0" applyFont="true" applyBorder="true" applyAlignment="true" applyProtection="false">
      <alignment horizontal="left" vertical="center" textRotation="0" wrapText="true" indent="0" shrinkToFit="false"/>
      <protection locked="true" hidden="false"/>
    </xf>
    <xf numFmtId="164" fontId="16" fillId="2" borderId="7" xfId="0" applyFont="true" applyBorder="true" applyAlignment="true" applyProtection="false">
      <alignment horizontal="left" vertical="center" textRotation="0" wrapText="true" indent="0" shrinkToFit="false"/>
      <protection locked="true" hidden="false"/>
    </xf>
    <xf numFmtId="164" fontId="16" fillId="2" borderId="25" xfId="0" applyFont="true" applyBorder="true" applyAlignment="true" applyProtection="false">
      <alignment horizontal="left" vertical="center" textRotation="0" wrapText="true" indent="0" shrinkToFit="false"/>
      <protection locked="true" hidden="false"/>
    </xf>
    <xf numFmtId="164" fontId="16" fillId="0" borderId="29"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27" fillId="3" borderId="27"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25" fillId="3" borderId="30" xfId="0" applyFont="true" applyBorder="true" applyAlignment="true" applyProtection="false">
      <alignment horizontal="center" vertical="center" textRotation="0" wrapText="true" indent="0" shrinkToFit="false"/>
      <protection locked="true" hidden="false"/>
    </xf>
    <xf numFmtId="164" fontId="25" fillId="6" borderId="3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8" fillId="2" borderId="32" xfId="0" applyFont="true" applyBorder="true" applyAlignment="true" applyProtection="false">
      <alignment horizontal="general" vertical="center" textRotation="0" wrapText="true" indent="0" shrinkToFit="false"/>
      <protection locked="true" hidden="false"/>
    </xf>
    <xf numFmtId="164" fontId="8" fillId="2" borderId="33" xfId="0" applyFont="true" applyBorder="true" applyAlignment="true" applyProtection="false">
      <alignment horizontal="general" vertical="center" textRotation="0" wrapText="true" indent="0" shrinkToFit="false"/>
      <protection locked="true" hidden="false"/>
    </xf>
    <xf numFmtId="164" fontId="8" fillId="2" borderId="34" xfId="0" applyFont="true" applyBorder="true" applyAlignment="true" applyProtection="false">
      <alignment horizontal="general" vertical="center" textRotation="0" wrapText="true" indent="0" shrinkToFit="false"/>
      <protection locked="true" hidden="false"/>
    </xf>
    <xf numFmtId="164" fontId="8" fillId="2" borderId="32" xfId="0" applyFont="true" applyBorder="true" applyAlignment="true" applyProtection="false">
      <alignment horizontal="left" vertical="center" textRotation="0" wrapText="true" indent="0" shrinkToFit="false"/>
      <protection locked="true" hidden="false"/>
    </xf>
    <xf numFmtId="164" fontId="8" fillId="2" borderId="33" xfId="0" applyFont="true" applyBorder="true" applyAlignment="true" applyProtection="false">
      <alignment horizontal="left" vertical="center" textRotation="0" wrapText="true" indent="0" shrinkToFit="false"/>
      <protection locked="true" hidden="false"/>
    </xf>
    <xf numFmtId="164" fontId="10" fillId="2" borderId="35" xfId="0" applyFont="true" applyBorder="true" applyAlignment="true" applyProtection="false">
      <alignment horizontal="left" vertical="center" textRotation="0" wrapText="true" indent="0" shrinkToFit="false"/>
      <protection locked="true" hidden="false"/>
    </xf>
    <xf numFmtId="164" fontId="28" fillId="7" borderId="6" xfId="0" applyFont="true" applyBorder="true" applyAlignment="true" applyProtection="false">
      <alignment horizontal="center" vertical="center" textRotation="0" wrapText="false" indent="0" shrinkToFit="true"/>
      <protection locked="true" hidden="false"/>
    </xf>
    <xf numFmtId="164" fontId="28" fillId="7" borderId="6" xfId="0" applyFont="true" applyBorder="true" applyAlignment="true" applyProtection="false">
      <alignment horizontal="center" vertical="center" textRotation="0" wrapText="false" indent="0" shrinkToFit="false"/>
      <protection locked="true" hidden="false"/>
    </xf>
    <xf numFmtId="164" fontId="11" fillId="7" borderId="6" xfId="0" applyFont="true" applyBorder="true" applyAlignment="true" applyProtection="false">
      <alignment horizontal="center" vertical="center" textRotation="0" wrapText="true" indent="0" shrinkToFit="false"/>
      <protection locked="true" hidden="false"/>
    </xf>
    <xf numFmtId="164" fontId="11" fillId="7"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general"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8" fontId="8" fillId="0" borderId="6" xfId="15" applyFont="true" applyBorder="true" applyAlignment="true" applyProtection="true">
      <alignment horizontal="general" vertical="center" textRotation="0" wrapText="true" indent="0" shrinkToFit="false"/>
      <protection locked="true" hidden="false"/>
    </xf>
    <xf numFmtId="168" fontId="16" fillId="0" borderId="6" xfId="15" applyFont="true" applyBorder="true" applyAlignment="true" applyProtection="true">
      <alignment horizontal="general" vertical="center" textRotation="0" wrapText="tru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general" vertical="center" textRotation="0" wrapText="false" indent="0" shrinkToFit="false"/>
      <protection locked="true" hidden="false"/>
    </xf>
    <xf numFmtId="164" fontId="25" fillId="8" borderId="19" xfId="0" applyFont="true" applyBorder="true" applyAlignment="true" applyProtection="false">
      <alignment horizontal="center" vertical="center" textRotation="0" wrapText="false" indent="0" shrinkToFit="false"/>
      <protection locked="true" hidden="false"/>
    </xf>
    <xf numFmtId="164" fontId="27" fillId="8" borderId="36" xfId="0" applyFont="true" applyBorder="true" applyAlignment="true" applyProtection="false">
      <alignment horizontal="left" vertical="center" textRotation="0" wrapText="true" indent="0" shrinkToFit="false"/>
      <protection locked="true" hidden="false"/>
    </xf>
    <xf numFmtId="164" fontId="25" fillId="8" borderId="36" xfId="0" applyFont="true" applyBorder="true" applyAlignment="true" applyProtection="false">
      <alignment horizontal="left" vertical="center" textRotation="0" wrapText="true" indent="0" shrinkToFit="false"/>
      <protection locked="true" hidden="false"/>
    </xf>
    <xf numFmtId="164" fontId="25" fillId="8" borderId="20" xfId="0" applyFont="true" applyBorder="true" applyAlignment="true" applyProtection="false">
      <alignment horizontal="center" vertical="center" textRotation="0" wrapText="false" indent="0" shrinkToFit="false"/>
      <protection locked="true" hidden="false"/>
    </xf>
    <xf numFmtId="164" fontId="27" fillId="8" borderId="19" xfId="0" applyFont="true" applyBorder="true" applyAlignment="true" applyProtection="true">
      <alignment horizontal="center" vertical="center" textRotation="0" wrapText="true" indent="0" shrinkToFit="false"/>
      <protection locked="false" hidden="false"/>
    </xf>
    <xf numFmtId="164" fontId="27" fillId="8" borderId="36" xfId="0" applyFont="true" applyBorder="true" applyAlignment="true" applyProtection="true">
      <alignment horizontal="center" vertical="center" textRotation="0" wrapText="true" indent="0" shrinkToFit="false"/>
      <protection locked="false" hidden="false"/>
    </xf>
    <xf numFmtId="164" fontId="27" fillId="8" borderId="37" xfId="0" applyFont="true" applyBorder="true" applyAlignment="true" applyProtection="true">
      <alignment horizontal="center" vertical="center" textRotation="0" wrapText="true" indent="0" shrinkToFit="false"/>
      <protection locked="false" hidden="false"/>
    </xf>
    <xf numFmtId="169" fontId="12"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8" fillId="2" borderId="11" xfId="0" applyFont="true" applyBorder="true" applyAlignment="true" applyProtection="false">
      <alignment horizontal="center" vertical="center" textRotation="0" wrapText="false" indent="0" shrinkToFit="false"/>
      <protection locked="true" hidden="false"/>
    </xf>
    <xf numFmtId="164" fontId="16" fillId="2" borderId="21" xfId="0" applyFont="true" applyBorder="true" applyAlignment="true" applyProtection="false">
      <alignment horizontal="left" vertical="center" textRotation="0" wrapText="true" indent="0" shrinkToFit="false"/>
      <protection locked="true" hidden="false"/>
    </xf>
    <xf numFmtId="164" fontId="16" fillId="2" borderId="12" xfId="0" applyFont="true" applyBorder="true" applyAlignment="true" applyProtection="false">
      <alignment horizontal="general" vertical="center" textRotation="0" wrapText="true" indent="0" shrinkToFit="false"/>
      <protection locked="true" hidden="false"/>
    </xf>
    <xf numFmtId="164" fontId="12" fillId="4" borderId="11" xfId="0" applyFont="true" applyBorder="true" applyAlignment="true" applyProtection="true">
      <alignment horizontal="general" vertical="bottom" textRotation="0" wrapText="true" indent="0" shrinkToFit="false"/>
      <protection locked="false" hidden="false"/>
    </xf>
    <xf numFmtId="164" fontId="16" fillId="4" borderId="21" xfId="0" applyFont="true" applyBorder="true" applyAlignment="true" applyProtection="true">
      <alignment horizontal="general" vertical="bottom" textRotation="0" wrapText="true" indent="0" shrinkToFit="false"/>
      <protection locked="false" hidden="false"/>
    </xf>
    <xf numFmtId="164" fontId="12" fillId="4" borderId="38" xfId="0" applyFont="true" applyBorder="true" applyAlignment="true" applyProtection="true">
      <alignment horizontal="general" vertical="bottom" textRotation="0" wrapText="true" indent="0" shrinkToFit="false"/>
      <protection locked="false" hidden="false"/>
    </xf>
    <xf numFmtId="164" fontId="16" fillId="5" borderId="0" xfId="0" applyFont="true" applyBorder="false" applyAlignment="true" applyProtection="false">
      <alignment horizontal="general" vertical="center" textRotation="0" wrapText="false" indent="0" shrinkToFit="false"/>
      <protection locked="true" hidden="false"/>
    </xf>
    <xf numFmtId="169" fontId="12" fillId="0" borderId="0" xfId="0" applyFont="true" applyBorder="false" applyAlignment="true" applyProtection="false">
      <alignment horizontal="general" vertical="center" textRotation="0" wrapText="false" indent="0" shrinkToFit="false"/>
      <protection locked="true" hidden="false"/>
    </xf>
    <xf numFmtId="168" fontId="16" fillId="0" borderId="0" xfId="15" applyFont="true" applyBorder="true" applyAlignment="true" applyProtection="true">
      <alignment horizontal="center" vertical="center" textRotation="0" wrapText="false" indent="0" shrinkToFit="false"/>
      <protection locked="true" hidden="false"/>
    </xf>
    <xf numFmtId="164" fontId="16" fillId="2" borderId="12" xfId="0" applyFont="true" applyBorder="true" applyAlignment="true" applyProtection="false">
      <alignment horizontal="center" vertical="center" textRotation="0" wrapText="true" indent="0" shrinkToFit="false"/>
      <protection locked="true" hidden="false"/>
    </xf>
    <xf numFmtId="164" fontId="30" fillId="2" borderId="12" xfId="20" applyFont="false" applyBorder="true" applyAlignment="true" applyProtection="true">
      <alignment horizontal="center" vertical="center" textRotation="0" wrapText="tru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64" fontId="30" fillId="2" borderId="12" xfId="20" applyFont="true" applyBorder="true" applyAlignment="true" applyProtection="true">
      <alignment horizontal="center" vertical="center" textRotation="0" wrapText="true" indent="0" shrinkToFit="false"/>
      <protection locked="true" hidden="false"/>
    </xf>
    <xf numFmtId="169" fontId="16" fillId="5" borderId="0" xfId="0" applyFont="true" applyBorder="false" applyAlignment="true" applyProtection="false">
      <alignment horizontal="general" vertical="center" textRotation="0" wrapText="false" indent="0" shrinkToFit="false"/>
      <protection locked="true" hidden="false"/>
    </xf>
    <xf numFmtId="164" fontId="25" fillId="8" borderId="11" xfId="0" applyFont="true" applyBorder="true" applyAlignment="true" applyProtection="false">
      <alignment horizontal="center" vertical="center" textRotation="0" wrapText="false" indent="0" shrinkToFit="false"/>
      <protection locked="true" hidden="false"/>
    </xf>
    <xf numFmtId="164" fontId="27" fillId="8" borderId="21" xfId="0" applyFont="true" applyBorder="true" applyAlignment="true" applyProtection="false">
      <alignment horizontal="left" vertical="center" textRotation="0" wrapText="true" indent="0" shrinkToFit="false"/>
      <protection locked="true" hidden="false"/>
    </xf>
    <xf numFmtId="164" fontId="25" fillId="8" borderId="21" xfId="0" applyFont="true" applyBorder="true" applyAlignment="true" applyProtection="false">
      <alignment horizontal="left" vertical="center" textRotation="0" wrapText="true" indent="0" shrinkToFit="false"/>
      <protection locked="true" hidden="false"/>
    </xf>
    <xf numFmtId="164" fontId="25" fillId="8" borderId="12" xfId="0" applyFont="true" applyBorder="true" applyAlignment="true" applyProtection="false">
      <alignment horizontal="center" vertical="center" textRotation="0" wrapText="true" indent="0" shrinkToFit="false"/>
      <protection locked="true" hidden="false"/>
    </xf>
    <xf numFmtId="164" fontId="27" fillId="8" borderId="11" xfId="0" applyFont="true" applyBorder="true" applyAlignment="true" applyProtection="true">
      <alignment horizontal="general" vertical="bottom" textRotation="0" wrapText="true" indent="0" shrinkToFit="false"/>
      <protection locked="false" hidden="false"/>
    </xf>
    <xf numFmtId="164" fontId="27" fillId="8" borderId="21" xfId="0" applyFont="true" applyBorder="true" applyAlignment="true" applyProtection="true">
      <alignment horizontal="general" vertical="bottom" textRotation="0" wrapText="true" indent="0" shrinkToFit="false"/>
      <protection locked="false" hidden="false"/>
    </xf>
    <xf numFmtId="164" fontId="27" fillId="8" borderId="38" xfId="0" applyFont="true" applyBorder="true" applyAlignment="true" applyProtection="true">
      <alignment horizontal="general" vertical="bottom" textRotation="0" wrapText="true" indent="0" shrinkToFit="false"/>
      <protection locked="false" hidden="false"/>
    </xf>
    <xf numFmtId="164" fontId="8" fillId="2" borderId="17" xfId="0" applyFont="true" applyBorder="true" applyAlignment="true" applyProtection="false">
      <alignment horizontal="center" vertical="center" textRotation="0" wrapText="false" indent="0" shrinkToFit="false"/>
      <protection locked="true" hidden="false"/>
    </xf>
    <xf numFmtId="164" fontId="16" fillId="2" borderId="39" xfId="0" applyFont="true" applyBorder="true" applyAlignment="true" applyProtection="false">
      <alignment horizontal="left" vertical="center" textRotation="0" wrapText="true" indent="0" shrinkToFit="false"/>
      <protection locked="true" hidden="false"/>
    </xf>
    <xf numFmtId="164" fontId="16" fillId="2" borderId="40" xfId="0" applyFont="true" applyBorder="true" applyAlignment="true" applyProtection="false">
      <alignment horizontal="left" vertical="center" textRotation="0" wrapText="true" indent="0" shrinkToFit="false"/>
      <protection locked="true" hidden="false"/>
    </xf>
    <xf numFmtId="164" fontId="16" fillId="2" borderId="18" xfId="0" applyFont="true" applyBorder="true" applyAlignment="true" applyProtection="false">
      <alignment horizontal="center" vertical="center" textRotation="0" wrapText="true" indent="0" shrinkToFit="false"/>
      <protection locked="true" hidden="false"/>
    </xf>
    <xf numFmtId="164" fontId="16" fillId="4" borderId="17" xfId="0" applyFont="true" applyBorder="true" applyAlignment="true" applyProtection="true">
      <alignment horizontal="left" vertical="center" textRotation="0" wrapText="true" indent="0" shrinkToFit="false"/>
      <protection locked="false" hidden="false"/>
    </xf>
    <xf numFmtId="164" fontId="16" fillId="4" borderId="40" xfId="0" applyFont="true" applyBorder="true" applyAlignment="true" applyProtection="true">
      <alignment horizontal="left" vertical="center" textRotation="0" wrapText="true" indent="0" shrinkToFit="false"/>
      <protection locked="false" hidden="false"/>
    </xf>
    <xf numFmtId="164" fontId="16" fillId="4" borderId="41" xfId="0" applyFont="true" applyBorder="true" applyAlignment="true" applyProtection="true">
      <alignment horizontal="left" vertical="center" textRotation="0" wrapText="false" indent="0" shrinkToFit="false"/>
      <protection locked="false" hidden="false"/>
    </xf>
    <xf numFmtId="164" fontId="12" fillId="9" borderId="39" xfId="0" applyFont="true" applyBorder="true" applyAlignment="true" applyProtection="true">
      <alignment horizontal="left" vertical="center" textRotation="0" wrapText="true" indent="0" shrinkToFit="false"/>
      <protection locked="false" hidden="false"/>
    </xf>
    <xf numFmtId="168" fontId="16" fillId="10" borderId="0" xfId="15" applyFont="true" applyBorder="true" applyAlignment="true" applyProtection="true">
      <alignment horizontal="center" vertical="center" textRotation="0" wrapText="false" indent="0" shrinkToFit="false"/>
      <protection locked="true" hidden="false"/>
    </xf>
    <xf numFmtId="169" fontId="16" fillId="10"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false" indent="0" shrinkToFit="false"/>
      <protection locked="true" hidden="false"/>
    </xf>
    <xf numFmtId="164" fontId="30" fillId="2" borderId="0" xfId="20" applyFont="true" applyBorder="true" applyAlignment="true" applyProtection="true">
      <alignment horizontal="left"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true" indent="0" shrinkToFit="false"/>
      <protection locked="true" hidden="false"/>
    </xf>
    <xf numFmtId="164" fontId="12" fillId="0" borderId="27" xfId="0" applyFont="true" applyBorder="true" applyAlignment="true" applyProtection="false">
      <alignment horizontal="general" vertical="center" textRotation="0" wrapText="false" indent="0" shrinkToFit="false"/>
      <protection locked="true" hidden="false"/>
    </xf>
    <xf numFmtId="164" fontId="12" fillId="0" borderId="25" xfId="0" applyFont="true" applyBorder="true" applyAlignment="true" applyProtection="false">
      <alignment horizontal="general" vertical="center" textRotation="0" wrapText="false" indent="0" shrinkToFit="false"/>
      <protection locked="true" hidden="false"/>
    </xf>
    <xf numFmtId="164" fontId="6" fillId="2" borderId="22" xfId="0" applyFont="true" applyBorder="true" applyAlignment="true" applyProtection="false">
      <alignment horizontal="center" vertical="center" textRotation="0" wrapText="true" indent="0" shrinkToFit="false"/>
      <protection locked="true" hidden="false"/>
    </xf>
    <xf numFmtId="164" fontId="23" fillId="2" borderId="22"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8" fontId="12" fillId="0" borderId="0" xfId="15" applyFont="true" applyBorder="true" applyAlignment="true" applyProtection="true">
      <alignment horizontal="general" vertical="center" textRotation="0" wrapText="false" indent="0" shrinkToFit="false"/>
      <protection locked="true" hidden="false"/>
    </xf>
    <xf numFmtId="164" fontId="10" fillId="2"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12" fillId="2" borderId="27" xfId="0" applyFont="true" applyBorder="true" applyAlignment="true" applyProtection="false">
      <alignment horizontal="general" vertical="center" textRotation="0" wrapText="false" indent="0" shrinkToFit="false"/>
      <protection locked="true" hidden="false"/>
    </xf>
    <xf numFmtId="164" fontId="12" fillId="2" borderId="25" xfId="0" applyFont="true" applyBorder="true" applyAlignment="true" applyProtection="false">
      <alignment horizontal="left" vertical="center" textRotation="0" wrapText="true" indent="0" shrinkToFit="false"/>
      <protection locked="true" hidden="false"/>
    </xf>
    <xf numFmtId="169" fontId="12" fillId="0" borderId="0" xfId="0" applyFont="true" applyBorder="false" applyAlignment="true" applyProtection="false">
      <alignment horizontal="general" vertical="center" textRotation="0" wrapText="true" indent="0" shrinkToFit="false"/>
      <protection locked="true" hidden="false"/>
    </xf>
    <xf numFmtId="164" fontId="12" fillId="2" borderId="22"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0" fillId="3" borderId="28" xfId="0" applyFont="true" applyBorder="true" applyAlignment="true" applyProtection="false">
      <alignment horizontal="left" vertical="center" textRotation="0" wrapText="true" indent="0" shrinkToFit="false"/>
      <protection locked="true" hidden="false"/>
    </xf>
    <xf numFmtId="164" fontId="12" fillId="2" borderId="24" xfId="0" applyFont="true" applyBorder="true" applyAlignment="true" applyProtection="true">
      <alignment horizontal="general" vertical="center" textRotation="0" wrapText="true" indent="0" shrinkToFit="false"/>
      <protection locked="false" hidden="false"/>
    </xf>
    <xf numFmtId="164" fontId="12" fillId="2" borderId="42" xfId="0" applyFont="true" applyBorder="true" applyAlignment="true" applyProtection="false">
      <alignment horizontal="left" vertical="center" textRotation="0" wrapText="true" indent="0" shrinkToFit="false"/>
      <protection locked="true" hidden="false"/>
    </xf>
    <xf numFmtId="164" fontId="12" fillId="2" borderId="28" xfId="0" applyFont="true" applyBorder="true" applyAlignment="true" applyProtection="false">
      <alignment horizontal="left" vertical="center" textRotation="0" wrapText="true" indent="0" shrinkToFit="false"/>
      <protection locked="true" hidden="false"/>
    </xf>
    <xf numFmtId="164" fontId="12" fillId="2" borderId="43" xfId="0" applyFont="true" applyBorder="true" applyAlignment="true" applyProtection="false">
      <alignment horizontal="left" vertical="center" textRotation="0" wrapText="true" indent="0" shrinkToFit="false"/>
      <protection locked="true" hidden="false"/>
    </xf>
    <xf numFmtId="164" fontId="12" fillId="2" borderId="24" xfId="0" applyFont="true" applyBorder="true" applyAlignment="true" applyProtection="false">
      <alignment horizontal="left" vertical="center" textRotation="0" wrapText="true" indent="0" shrinkToFit="false"/>
      <protection locked="true" hidden="false"/>
    </xf>
    <xf numFmtId="164" fontId="12" fillId="3" borderId="44" xfId="0" applyFont="true" applyBorder="true" applyAlignment="true" applyProtection="false">
      <alignment horizontal="center" vertical="center" textRotation="0" wrapText="false" indent="0" shrinkToFit="false"/>
      <protection locked="true" hidden="false"/>
    </xf>
    <xf numFmtId="164" fontId="10" fillId="2" borderId="21" xfId="0" applyFont="true" applyBorder="true" applyAlignment="true" applyProtection="false">
      <alignment horizontal="general" vertical="center" textRotation="0" wrapText="true" indent="0" shrinkToFit="false"/>
      <protection locked="true" hidden="false"/>
    </xf>
    <xf numFmtId="164" fontId="10" fillId="2" borderId="12" xfId="0" applyFont="true" applyBorder="true" applyAlignment="true" applyProtection="false">
      <alignment horizontal="general" vertical="center" textRotation="0" wrapText="true" indent="0" shrinkToFit="false"/>
      <protection locked="true" hidden="false"/>
    </xf>
    <xf numFmtId="164" fontId="10" fillId="2" borderId="11" xfId="0" applyFont="true" applyBorder="true" applyAlignment="true" applyProtection="false">
      <alignment horizontal="left" vertical="center" textRotation="0" wrapText="true" indent="0" shrinkToFit="false"/>
      <protection locked="true" hidden="false"/>
    </xf>
    <xf numFmtId="164" fontId="10" fillId="2" borderId="21" xfId="0" applyFont="true" applyBorder="true" applyAlignment="true" applyProtection="false">
      <alignment horizontal="left" vertical="center" textRotation="0" wrapText="true" indent="0" shrinkToFit="false"/>
      <protection locked="true" hidden="false"/>
    </xf>
    <xf numFmtId="164" fontId="11" fillId="7" borderId="0" xfId="0" applyFont="true" applyBorder="false" applyAlignment="true" applyProtection="false">
      <alignment horizontal="center" vertical="center" textRotation="0" wrapText="false" indent="0" shrinkToFit="tru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8" fontId="10" fillId="0" borderId="0" xfId="15" applyFont="true" applyBorder="true" applyAlignment="true" applyProtection="true">
      <alignment horizontal="general" vertical="center" textRotation="0" wrapText="true" indent="0" shrinkToFit="false"/>
      <protection locked="true" hidden="false"/>
    </xf>
    <xf numFmtId="168" fontId="12" fillId="0" borderId="0" xfId="15" applyFont="true" applyBorder="true" applyAlignment="true" applyProtection="true">
      <alignment horizontal="general" vertical="center" textRotation="0" wrapText="true" indent="0" shrinkToFit="false"/>
      <protection locked="true" hidden="false"/>
    </xf>
    <xf numFmtId="164" fontId="27" fillId="8" borderId="21" xfId="0" applyFont="true" applyBorder="true" applyAlignment="true" applyProtection="false">
      <alignment horizontal="general" vertical="center" textRotation="0" wrapText="false" indent="0" shrinkToFit="false"/>
      <protection locked="true" hidden="false"/>
    </xf>
    <xf numFmtId="164" fontId="27" fillId="8" borderId="21" xfId="0" applyFont="true" applyBorder="true" applyAlignment="true" applyProtection="false">
      <alignment horizontal="general" vertical="center" textRotation="0" wrapText="true" indent="0" shrinkToFit="false"/>
      <protection locked="true" hidden="false"/>
    </xf>
    <xf numFmtId="164" fontId="25" fillId="8" borderId="21" xfId="0" applyFont="true" applyBorder="true" applyAlignment="true" applyProtection="false">
      <alignment horizontal="general" vertical="center" textRotation="0" wrapText="false" indent="0" shrinkToFit="false"/>
      <protection locked="true" hidden="false"/>
    </xf>
    <xf numFmtId="164" fontId="25" fillId="8" borderId="12" xfId="0" applyFont="true" applyBorder="true" applyAlignment="true" applyProtection="false">
      <alignment horizontal="center" vertical="center" textRotation="0" wrapText="false" indent="0" shrinkToFit="false"/>
      <protection locked="true" hidden="false"/>
    </xf>
    <xf numFmtId="164" fontId="27" fillId="8" borderId="21" xfId="0" applyFont="true" applyBorder="true" applyAlignment="false" applyProtection="true">
      <alignment horizontal="general" vertical="bottom" textRotation="0" wrapText="false" indent="0" shrinkToFit="false"/>
      <protection locked="false" hidden="false"/>
    </xf>
    <xf numFmtId="164" fontId="27" fillId="8" borderId="38"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2" borderId="21" xfId="0" applyFont="true" applyBorder="true" applyAlignment="true" applyProtection="false">
      <alignment horizontal="center" vertical="center" textRotation="0" wrapText="false" indent="0" shrinkToFit="false"/>
      <protection locked="true" hidden="false"/>
    </xf>
    <xf numFmtId="164" fontId="12" fillId="2" borderId="21" xfId="0" applyFont="true" applyBorder="true" applyAlignment="true" applyProtection="false">
      <alignment horizontal="left" vertical="center" textRotation="0" wrapText="tru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4" fontId="12" fillId="4" borderId="21" xfId="0" applyFont="true" applyBorder="true" applyAlignment="true" applyProtection="true">
      <alignment horizontal="general" vertical="bottom" textRotation="0" wrapText="true" indent="0" shrinkToFit="false"/>
      <protection locked="false" hidden="false"/>
    </xf>
    <xf numFmtId="164" fontId="12" fillId="4" borderId="38" xfId="0" applyFont="true" applyBorder="true" applyAlignment="false" applyProtection="true">
      <alignment horizontal="general" vertical="bottom" textRotation="0" wrapText="false" indent="0" shrinkToFit="false"/>
      <protection locked="false" hidden="false"/>
    </xf>
    <xf numFmtId="164" fontId="12" fillId="7" borderId="0" xfId="0" applyFont="true" applyBorder="false" applyAlignment="true" applyProtection="false">
      <alignment horizontal="center" vertical="center" textRotation="0" wrapText="false" indent="0" shrinkToFit="tru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8" fontId="12" fillId="0" borderId="0" xfId="15" applyFont="true" applyBorder="true" applyAlignment="true" applyProtection="true">
      <alignment horizontal="center" vertical="center" textRotation="0" wrapText="false" indent="0" shrinkToFit="false"/>
      <protection locked="true" hidden="false"/>
    </xf>
    <xf numFmtId="164" fontId="10" fillId="8" borderId="21" xfId="0" applyFont="true" applyBorder="true" applyAlignment="true" applyProtection="false">
      <alignment horizontal="center" vertical="center" textRotation="0" wrapText="false" indent="0" shrinkToFit="false"/>
      <protection locked="true" hidden="false"/>
    </xf>
    <xf numFmtId="164" fontId="12" fillId="8" borderId="21" xfId="0" applyFont="true" applyBorder="true" applyAlignment="true" applyProtection="false">
      <alignment horizontal="left" vertical="center" textRotation="0" wrapText="true" indent="0" shrinkToFit="false"/>
      <protection locked="true" hidden="false"/>
    </xf>
    <xf numFmtId="164" fontId="10" fillId="8" borderId="12" xfId="0" applyFont="true" applyBorder="true" applyAlignment="true" applyProtection="false">
      <alignment horizontal="center" vertical="center" textRotation="0" wrapText="false" indent="0" shrinkToFit="false"/>
      <protection locked="true" hidden="false"/>
    </xf>
    <xf numFmtId="164" fontId="12" fillId="8" borderId="11" xfId="0" applyFont="true" applyBorder="true" applyAlignment="true" applyProtection="true">
      <alignment horizontal="general" vertical="bottom" textRotation="0" wrapText="true" indent="0" shrinkToFit="false"/>
      <protection locked="false" hidden="false"/>
    </xf>
    <xf numFmtId="164" fontId="12" fillId="8" borderId="21" xfId="0" applyFont="true" applyBorder="true" applyAlignment="true" applyProtection="true">
      <alignment horizontal="general" vertical="bottom" textRotation="0" wrapText="true" indent="0" shrinkToFit="false"/>
      <protection locked="false" hidden="false"/>
    </xf>
    <xf numFmtId="164" fontId="12" fillId="8" borderId="38" xfId="0" applyFont="true" applyBorder="true" applyAlignment="false" applyProtection="true">
      <alignment horizontal="general" vertical="bottom" textRotation="0" wrapText="false" indent="0" shrinkToFit="false"/>
      <protection locked="false" hidden="false"/>
    </xf>
    <xf numFmtId="164" fontId="11" fillId="0" borderId="0" xfId="0" applyFont="true" applyBorder="false" applyAlignment="true" applyProtection="false">
      <alignment horizontal="center" vertical="center" textRotation="0" wrapText="false" indent="0" shrinkToFit="tru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1" fillId="2" borderId="12" xfId="20" applyFont="true" applyBorder="true" applyAlignment="true" applyProtection="true">
      <alignment horizontal="center" vertical="center" textRotation="0" wrapText="false" indent="0" shrinkToFit="false"/>
      <protection locked="true" hidden="false"/>
    </xf>
    <xf numFmtId="164" fontId="12" fillId="4" borderId="11" xfId="0" applyFont="true" applyBorder="true" applyAlignment="false" applyProtection="true">
      <alignment horizontal="general" vertical="bottom" textRotation="0" wrapText="false" indent="0" shrinkToFit="false"/>
      <protection locked="false" hidden="false"/>
    </xf>
    <xf numFmtId="164" fontId="12" fillId="4" borderId="0" xfId="0" applyFont="true" applyBorder="false" applyAlignment="true" applyProtection="false">
      <alignment horizontal="center" vertical="center" textRotation="0" wrapText="false" indent="0" shrinkToFit="tru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9" fontId="12" fillId="4" borderId="0" xfId="0" applyFont="true" applyBorder="false" applyAlignment="true" applyProtection="false">
      <alignment horizontal="center" vertical="center" textRotation="0" wrapText="false" indent="0" shrinkToFit="false"/>
      <protection locked="true" hidden="false"/>
    </xf>
    <xf numFmtId="169" fontId="12" fillId="4"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true" indent="0" shrinkToFit="false"/>
      <protection locked="true" hidden="false"/>
    </xf>
    <xf numFmtId="168" fontId="16" fillId="4" borderId="0" xfId="15" applyFont="true" applyBorder="true" applyAlignment="true" applyProtection="true">
      <alignment horizontal="center" vertical="center" textRotation="0" wrapText="false" indent="0" shrinkToFit="false"/>
      <protection locked="true" hidden="false"/>
    </xf>
    <xf numFmtId="168" fontId="12" fillId="4" borderId="0" xfId="15" applyFont="true" applyBorder="true" applyAlignment="true" applyProtection="true">
      <alignment horizontal="center" vertical="center" textRotation="0" wrapText="false" indent="0" shrinkToFit="false"/>
      <protection locked="true" hidden="false"/>
    </xf>
    <xf numFmtId="164" fontId="10" fillId="2" borderId="45" xfId="0" applyFont="true" applyBorder="true" applyAlignment="true" applyProtection="false">
      <alignment horizontal="center" vertical="center" textRotation="0" wrapText="false" indent="0" shrinkToFit="false"/>
      <protection locked="true" hidden="false"/>
    </xf>
    <xf numFmtId="164" fontId="12" fillId="2" borderId="45" xfId="0" applyFont="true" applyBorder="true" applyAlignment="true" applyProtection="false">
      <alignment horizontal="left" vertical="center" textRotation="0" wrapText="true" indent="0" shrinkToFit="fals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4" fontId="12" fillId="4" borderId="14" xfId="0" applyFont="true" applyBorder="true" applyAlignment="false" applyProtection="true">
      <alignment horizontal="general" vertical="bottom" textRotation="0" wrapText="false" indent="0" shrinkToFit="false"/>
      <protection locked="false" hidden="false"/>
    </xf>
    <xf numFmtId="164" fontId="12" fillId="4" borderId="45" xfId="0" applyFont="true" applyBorder="true" applyAlignment="true" applyProtection="true">
      <alignment horizontal="general" vertical="bottom" textRotation="0" wrapText="true" indent="0" shrinkToFit="false"/>
      <protection locked="false" hidden="false"/>
    </xf>
    <xf numFmtId="164" fontId="12" fillId="4" borderId="46" xfId="0" applyFont="true" applyBorder="true" applyAlignment="false" applyProtection="true">
      <alignment horizontal="general" vertical="bottom" textRotation="0" wrapText="false" indent="0" shrinkToFit="false"/>
      <protection locked="false" hidden="false"/>
    </xf>
    <xf numFmtId="164" fontId="10" fillId="2" borderId="47" xfId="0" applyFont="true" applyBorder="true" applyAlignment="true" applyProtection="false">
      <alignment horizontal="general" vertical="center" textRotation="0" wrapText="false" indent="0" shrinkToFit="false"/>
      <protection locked="true" hidden="false"/>
    </xf>
    <xf numFmtId="164" fontId="12" fillId="2" borderId="31" xfId="0" applyFont="true" applyBorder="true" applyAlignment="true" applyProtection="false">
      <alignment horizontal="general" vertical="center" textRotation="0" wrapText="true" indent="0" shrinkToFit="false"/>
      <protection locked="true" hidden="false"/>
    </xf>
    <xf numFmtId="164" fontId="12" fillId="2" borderId="31" xfId="0" applyFont="true" applyBorder="true" applyAlignment="true" applyProtection="false">
      <alignment horizontal="center" vertical="center" textRotation="0" wrapText="true" indent="0" shrinkToFit="false"/>
      <protection locked="true" hidden="false"/>
    </xf>
    <xf numFmtId="164" fontId="12" fillId="2" borderId="26" xfId="0" applyFont="true" applyBorder="true" applyAlignment="true" applyProtection="false">
      <alignment horizontal="general" vertical="center" textRotation="0" wrapText="false" indent="0" shrinkToFit="false"/>
      <protection locked="true" hidden="false"/>
    </xf>
    <xf numFmtId="164" fontId="12" fillId="2" borderId="31" xfId="0" applyFont="true" applyBorder="true" applyAlignment="true" applyProtection="false">
      <alignment horizontal="general" vertical="center" textRotation="0" wrapText="false" indent="0" shrinkToFit="false"/>
      <protection locked="true" hidden="false"/>
    </xf>
    <xf numFmtId="164" fontId="12" fillId="2" borderId="48" xfId="0" applyFont="true" applyBorder="true" applyAlignment="true" applyProtection="false">
      <alignment horizontal="general" vertical="center" textRotation="0" wrapText="false" indent="0" shrinkToFit="false"/>
      <protection locked="true" hidden="false"/>
    </xf>
    <xf numFmtId="164" fontId="12" fillId="2" borderId="30" xfId="0" applyFont="true" applyBorder="true" applyAlignment="true" applyProtection="false">
      <alignment horizontal="left" vertical="center" textRotation="0" wrapText="false" indent="0" shrinkToFit="false"/>
      <protection locked="true" hidden="false"/>
    </xf>
    <xf numFmtId="164" fontId="12" fillId="2" borderId="27" xfId="0" applyFont="true" applyBorder="true" applyAlignment="true" applyProtection="false">
      <alignment horizontal="left" vertical="center" textRotation="0" wrapText="true" indent="0" shrinkToFit="false"/>
      <protection locked="true" hidden="false"/>
    </xf>
    <xf numFmtId="164" fontId="32" fillId="2" borderId="0" xfId="20" applyFont="true" applyBorder="true" applyAlignment="true" applyProtection="tru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true" indent="0" shrinkToFit="false"/>
      <protection locked="true" hidden="false"/>
    </xf>
    <xf numFmtId="164" fontId="12" fillId="2" borderId="25" xfId="0" applyFont="true" applyBorder="true" applyAlignment="true" applyProtection="false">
      <alignment horizontal="general" vertical="center" textRotation="0" wrapText="true" indent="0" shrinkToFit="false"/>
      <protection locked="true" hidden="false"/>
    </xf>
    <xf numFmtId="164" fontId="33" fillId="2" borderId="27" xfId="20" applyFont="true" applyBorder="true" applyAlignment="true" applyProtection="true">
      <alignment horizontal="left" vertical="center" textRotation="0" wrapText="true" indent="0" shrinkToFit="false"/>
      <protection locked="true" hidden="false"/>
    </xf>
    <xf numFmtId="164" fontId="11" fillId="2" borderId="0" xfId="20" applyFont="true" applyBorder="true" applyAlignment="true" applyProtection="true">
      <alignment horizontal="general" vertical="center" textRotation="0" wrapText="true" indent="0" shrinkToFit="false"/>
      <protection locked="true" hidden="false"/>
    </xf>
    <xf numFmtId="164" fontId="11" fillId="2" borderId="25" xfId="20" applyFont="true" applyBorder="true" applyAlignment="true" applyProtection="true">
      <alignment horizontal="general" vertical="center" textRotation="0" wrapText="true" indent="0" shrinkToFit="false"/>
      <protection locked="true" hidden="false"/>
    </xf>
    <xf numFmtId="164" fontId="12" fillId="2" borderId="23" xfId="0" applyFont="true" applyBorder="true" applyAlignment="true" applyProtection="false">
      <alignment horizontal="left" vertical="center" textRotation="0" wrapText="false" indent="0" shrinkToFit="false"/>
      <protection locked="true" hidden="false"/>
    </xf>
    <xf numFmtId="164" fontId="12" fillId="2" borderId="49" xfId="0" applyFont="true" applyBorder="true" applyAlignment="true" applyProtection="false">
      <alignment horizontal="left" vertical="center" textRotation="0" wrapText="true" indent="0" shrinkToFit="false"/>
      <protection locked="true" hidden="false"/>
    </xf>
    <xf numFmtId="164" fontId="12" fillId="2" borderId="42" xfId="0" applyFont="true" applyBorder="true" applyAlignment="true" applyProtection="false">
      <alignment horizontal="general" vertical="center" textRotation="0" wrapText="true" indent="0" shrinkToFit="false"/>
      <protection locked="true" hidden="false"/>
    </xf>
    <xf numFmtId="164" fontId="12" fillId="2" borderId="24" xfId="0" applyFont="true" applyBorder="true" applyAlignment="true" applyProtection="false">
      <alignment horizontal="left" vertical="center" textRotation="0" wrapText="false" indent="0" shrinkToFit="false"/>
      <protection locked="true" hidden="false"/>
    </xf>
    <xf numFmtId="164" fontId="10" fillId="6" borderId="27" xfId="0" applyFont="true" applyBorder="true" applyAlignment="true" applyProtection="false">
      <alignment horizontal="left" vertical="center" textRotation="0" wrapText="true" indent="0" shrinkToFit="false"/>
      <protection locked="true" hidden="false"/>
    </xf>
    <xf numFmtId="164" fontId="12" fillId="7" borderId="47" xfId="0" applyFont="true" applyBorder="true" applyAlignment="true" applyProtection="false">
      <alignment horizontal="left" vertical="center" textRotation="0" wrapText="true" indent="0" shrinkToFit="false"/>
      <protection locked="true" hidden="false"/>
    </xf>
    <xf numFmtId="164" fontId="10" fillId="3" borderId="50" xfId="0" applyFont="true" applyBorder="true" applyAlignment="true" applyProtection="false">
      <alignment horizontal="left"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12" fillId="0" borderId="50" xfId="0" applyFont="true" applyBorder="true" applyAlignment="true" applyProtection="false">
      <alignment horizontal="left" vertical="center" textRotation="0" wrapText="true" indent="0" shrinkToFit="false"/>
      <protection locked="true" hidden="false"/>
    </xf>
    <xf numFmtId="164" fontId="12" fillId="0" borderId="51" xfId="0" applyFont="true" applyBorder="true" applyAlignment="true" applyProtection="false">
      <alignment horizontal="left" vertical="center" textRotation="0" wrapText="true" indent="0" shrinkToFit="false"/>
      <protection locked="true" hidden="false"/>
    </xf>
    <xf numFmtId="164" fontId="12" fillId="0" borderId="7" xfId="0" applyFont="true" applyBorder="true" applyAlignment="true" applyProtection="false">
      <alignment horizontal="left" vertical="center" textRotation="0" wrapText="true" indent="0" shrinkToFit="false"/>
      <protection locked="true" hidden="false"/>
    </xf>
    <xf numFmtId="168" fontId="12" fillId="0" borderId="6" xfId="15" applyFont="true" applyBorder="true" applyAlignment="true" applyProtection="true">
      <alignment horizontal="general" vertical="center" textRotation="0" wrapText="false" indent="0" shrinkToFit="false"/>
      <protection locked="true" hidden="false"/>
    </xf>
    <xf numFmtId="164" fontId="12" fillId="3" borderId="4" xfId="0" applyFont="true" applyBorder="true" applyAlignment="true" applyProtection="false">
      <alignment horizontal="general" vertical="center" textRotation="0" wrapText="false" indent="0" shrinkToFit="false"/>
      <protection locked="true" hidden="false"/>
    </xf>
    <xf numFmtId="164" fontId="12" fillId="3" borderId="6" xfId="0" applyFont="true" applyBorder="true" applyAlignment="true" applyProtection="false">
      <alignment horizontal="general" vertical="center" textRotation="0" wrapText="false" indent="0" shrinkToFit="false"/>
      <protection locked="true" hidden="false"/>
    </xf>
    <xf numFmtId="164" fontId="12" fillId="3" borderId="6" xfId="0" applyFont="true" applyBorder="true" applyAlignment="true" applyProtection="false">
      <alignment horizontal="general" vertical="center" textRotation="0" wrapText="true" indent="0" shrinkToFit="false"/>
      <protection locked="true" hidden="false"/>
    </xf>
    <xf numFmtId="164" fontId="12" fillId="3" borderId="6" xfId="0" applyFont="true" applyBorder="true" applyAlignment="true" applyProtection="false">
      <alignment horizontal="center" vertical="center" textRotation="0" wrapText="tru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0" fillId="3" borderId="7"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false" indent="0" shrinkToFit="false"/>
      <protection locked="true" hidden="false"/>
    </xf>
    <xf numFmtId="164" fontId="10" fillId="2" borderId="32" xfId="0" applyFont="true" applyBorder="true" applyAlignment="true" applyProtection="false">
      <alignment horizontal="general" vertical="center" textRotation="0" wrapText="true" indent="0" shrinkToFit="false"/>
      <protection locked="true" hidden="false"/>
    </xf>
    <xf numFmtId="164" fontId="10" fillId="2" borderId="33" xfId="0" applyFont="true" applyBorder="true" applyAlignment="true" applyProtection="false">
      <alignment horizontal="general" vertical="center" textRotation="0" wrapText="true" indent="0" shrinkToFit="false"/>
      <protection locked="true" hidden="false"/>
    </xf>
    <xf numFmtId="164" fontId="10" fillId="2" borderId="34" xfId="0" applyFont="true" applyBorder="true" applyAlignment="true" applyProtection="false">
      <alignment horizontal="general" vertical="center" textRotation="0" wrapText="true" indent="0" shrinkToFit="false"/>
      <protection locked="true" hidden="false"/>
    </xf>
    <xf numFmtId="164" fontId="10" fillId="2" borderId="32" xfId="0" applyFont="true" applyBorder="true" applyAlignment="true" applyProtection="false">
      <alignment horizontal="left" vertical="center" textRotation="0" wrapText="true" indent="0" shrinkToFit="false"/>
      <protection locked="true" hidden="false"/>
    </xf>
    <xf numFmtId="164" fontId="10" fillId="2" borderId="33" xfId="0" applyFont="true" applyBorder="true" applyAlignment="true" applyProtection="false">
      <alignment horizontal="left" vertical="center" textRotation="0" wrapText="true" indent="0" shrinkToFit="false"/>
      <protection locked="true" hidden="false"/>
    </xf>
    <xf numFmtId="164" fontId="11" fillId="7" borderId="6" xfId="0" applyFont="true" applyBorder="true" applyAlignment="true" applyProtection="false">
      <alignment horizontal="center" vertical="center" textRotation="0" wrapText="false" indent="0" shrinkToFit="true"/>
      <protection locked="true" hidden="false"/>
    </xf>
    <xf numFmtId="168" fontId="10" fillId="0" borderId="6" xfId="15" applyFont="true" applyBorder="true" applyAlignment="true" applyProtection="true">
      <alignment horizontal="general" vertical="center" textRotation="0" wrapText="true" indent="0" shrinkToFit="false"/>
      <protection locked="true" hidden="false"/>
    </xf>
    <xf numFmtId="168" fontId="12" fillId="0" borderId="6" xfId="15" applyFont="true" applyBorder="true" applyAlignment="true" applyProtection="true">
      <alignment horizontal="general" vertical="center" textRotation="0" wrapText="true" indent="0" shrinkToFit="false"/>
      <protection locked="true" hidden="false"/>
    </xf>
    <xf numFmtId="164" fontId="10" fillId="8" borderId="19" xfId="0" applyFont="true" applyBorder="true" applyAlignment="true" applyProtection="false">
      <alignment horizontal="center" vertical="center" textRotation="0" wrapText="false" indent="0" shrinkToFit="false"/>
      <protection locked="true" hidden="false"/>
    </xf>
    <xf numFmtId="164" fontId="12" fillId="8" borderId="36" xfId="0" applyFont="true" applyBorder="true" applyAlignment="true" applyProtection="false">
      <alignment horizontal="left" vertical="center" textRotation="0" wrapText="true" indent="0" shrinkToFit="false"/>
      <protection locked="true" hidden="false"/>
    </xf>
    <xf numFmtId="164" fontId="12" fillId="8" borderId="20" xfId="0" applyFont="true" applyBorder="true" applyAlignment="true" applyProtection="false">
      <alignment horizontal="center" vertical="center" textRotation="0" wrapText="true" indent="0" shrinkToFit="false"/>
      <protection locked="true" hidden="false"/>
    </xf>
    <xf numFmtId="164" fontId="12" fillId="8" borderId="19" xfId="0" applyFont="true" applyBorder="true" applyAlignment="true" applyProtection="true">
      <alignment horizontal="general" vertical="center" textRotation="0" wrapText="true" indent="0" shrinkToFit="false"/>
      <protection locked="false" hidden="false"/>
    </xf>
    <xf numFmtId="164" fontId="12" fillId="8" borderId="36" xfId="0" applyFont="true" applyBorder="true" applyAlignment="true" applyProtection="true">
      <alignment horizontal="general" vertical="center" textRotation="0" wrapText="true" indent="0" shrinkToFit="false"/>
      <protection locked="false" hidden="false"/>
    </xf>
    <xf numFmtId="164" fontId="12" fillId="8" borderId="37" xfId="0" applyFont="true" applyBorder="true" applyAlignment="true" applyProtection="true">
      <alignment horizontal="general" vertical="center" textRotation="0" wrapText="true" indent="0" shrinkToFit="false"/>
      <protection locked="false" hidden="false"/>
    </xf>
    <xf numFmtId="164" fontId="10" fillId="2" borderId="11" xfId="0" applyFont="true" applyBorder="true" applyAlignment="true" applyProtection="false">
      <alignment horizontal="center" vertical="center" textRotation="0" wrapText="false" indent="0" shrinkToFit="false"/>
      <protection locked="true" hidden="false"/>
    </xf>
    <xf numFmtId="164" fontId="12" fillId="2" borderId="21" xfId="0" applyFont="true" applyBorder="true" applyAlignment="true" applyProtection="false">
      <alignment horizontal="general" vertical="center" textRotation="0" wrapText="true" indent="0" shrinkToFit="false"/>
      <protection locked="true" hidden="false"/>
    </xf>
    <xf numFmtId="164" fontId="12" fillId="4" borderId="11" xfId="0" applyFont="true" applyBorder="true" applyAlignment="true" applyProtection="true">
      <alignment horizontal="left" vertical="center" textRotation="0" wrapText="true" indent="0" shrinkToFit="false"/>
      <protection locked="false" hidden="false"/>
    </xf>
    <xf numFmtId="164" fontId="12" fillId="4" borderId="21" xfId="0" applyFont="true" applyBorder="true" applyAlignment="true" applyProtection="true">
      <alignment horizontal="left" vertical="center" textRotation="0" wrapText="true" indent="0" shrinkToFit="false"/>
      <protection locked="false" hidden="false"/>
    </xf>
    <xf numFmtId="164" fontId="12" fillId="4" borderId="38" xfId="0" applyFont="true" applyBorder="true" applyAlignment="true" applyProtection="true">
      <alignment horizontal="left" vertical="center" textRotation="0" wrapText="false" indent="0" shrinkToFit="false"/>
      <protection locked="false" hidden="false"/>
    </xf>
    <xf numFmtId="164" fontId="10" fillId="8" borderId="11" xfId="0" applyFont="true" applyBorder="true" applyAlignment="true" applyProtection="false">
      <alignment horizontal="center" vertical="center" textRotation="0" wrapText="false" indent="0" shrinkToFit="false"/>
      <protection locked="true" hidden="false"/>
    </xf>
    <xf numFmtId="164" fontId="12" fillId="8" borderId="21" xfId="0" applyFont="true" applyBorder="true" applyAlignment="true" applyProtection="false">
      <alignment horizontal="general" vertical="center" textRotation="0" wrapText="true" indent="0" shrinkToFit="false"/>
      <protection locked="true" hidden="false"/>
    </xf>
    <xf numFmtId="164" fontId="12" fillId="8" borderId="12" xfId="0" applyFont="true" applyBorder="true" applyAlignment="true" applyProtection="false">
      <alignment horizontal="center" vertical="center" textRotation="0" wrapText="true" indent="0" shrinkToFit="false"/>
      <protection locked="true" hidden="false"/>
    </xf>
    <xf numFmtId="164" fontId="12" fillId="8" borderId="11" xfId="0" applyFont="true" applyBorder="true" applyAlignment="true" applyProtection="true">
      <alignment horizontal="left" vertical="center" textRotation="0" wrapText="true" indent="0" shrinkToFit="false"/>
      <protection locked="false" hidden="false"/>
    </xf>
    <xf numFmtId="164" fontId="12" fillId="8" borderId="21" xfId="0" applyFont="true" applyBorder="true" applyAlignment="true" applyProtection="true">
      <alignment horizontal="left" vertical="center" textRotation="0" wrapText="true" indent="0" shrinkToFit="false"/>
      <protection locked="false" hidden="false"/>
    </xf>
    <xf numFmtId="164" fontId="12" fillId="8" borderId="38" xfId="0" applyFont="true" applyBorder="true" applyAlignment="true" applyProtection="true">
      <alignment horizontal="left" vertical="center" textRotation="0" wrapText="true" indent="0" shrinkToFit="false"/>
      <protection locked="false" hidden="false"/>
    </xf>
    <xf numFmtId="164" fontId="32" fillId="2" borderId="12" xfId="20" applyFont="true" applyBorder="true" applyAlignment="true" applyProtection="true">
      <alignment horizontal="center" vertical="center" textRotation="0" wrapText="false" indent="0" shrinkToFit="false"/>
      <protection locked="true" hidden="false"/>
    </xf>
    <xf numFmtId="164" fontId="10" fillId="8" borderId="21" xfId="0" applyFont="true" applyBorder="true" applyAlignment="true" applyProtection="false">
      <alignment horizontal="left" vertical="center" textRotation="0" wrapText="true" indent="0" shrinkToFit="false"/>
      <protection locked="true" hidden="false"/>
    </xf>
    <xf numFmtId="164" fontId="12" fillId="4" borderId="38" xfId="0" applyFont="true" applyBorder="true" applyAlignment="true" applyProtection="true">
      <alignment horizontal="left" vertical="center" textRotation="0" wrapText="true" indent="0" shrinkToFit="false"/>
      <protection locked="false" hidden="false"/>
    </xf>
    <xf numFmtId="164" fontId="10" fillId="0" borderId="11" xfId="0" applyFont="true" applyBorder="true" applyAlignment="true" applyProtection="false">
      <alignment horizontal="center" vertical="center" textRotation="0" wrapText="false" indent="0" shrinkToFit="false"/>
      <protection locked="true" hidden="false"/>
    </xf>
    <xf numFmtId="164" fontId="10" fillId="0" borderId="21" xfId="0" applyFont="true" applyBorder="true" applyAlignment="true" applyProtection="false">
      <alignment horizontal="left" vertical="center" textRotation="0" wrapText="true" indent="0" shrinkToFit="false"/>
      <protection locked="true" hidden="false"/>
    </xf>
    <xf numFmtId="164" fontId="12" fillId="0" borderId="21" xfId="0" applyFont="true" applyBorder="true" applyAlignment="true" applyProtection="false">
      <alignment horizontal="general" vertical="center" textRotation="0" wrapText="true" indent="0" shrinkToFit="false"/>
      <protection locked="true" hidden="false"/>
    </xf>
    <xf numFmtId="164" fontId="12" fillId="0" borderId="21" xfId="0" applyFont="true" applyBorder="true" applyAlignment="true" applyProtection="false">
      <alignment horizontal="left"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8" borderId="38" xfId="0" applyFont="true" applyBorder="true" applyAlignment="true" applyProtection="true">
      <alignment horizontal="general" vertical="bottom" textRotation="0" wrapText="true" indent="0" shrinkToFit="false"/>
      <protection locked="false" hidden="false"/>
    </xf>
    <xf numFmtId="164" fontId="12" fillId="9" borderId="11" xfId="0" applyFont="true" applyBorder="true" applyAlignment="true" applyProtection="true">
      <alignment horizontal="general" vertical="bottom" textRotation="0" wrapText="true" indent="0" shrinkToFit="false"/>
      <protection locked="false" hidden="false"/>
    </xf>
    <xf numFmtId="164" fontId="12" fillId="9" borderId="21" xfId="0" applyFont="true" applyBorder="true" applyAlignment="true" applyProtection="true">
      <alignment horizontal="general" vertical="bottom" textRotation="0" wrapText="true" indent="0" shrinkToFit="false"/>
      <protection locked="false" hidden="false"/>
    </xf>
    <xf numFmtId="164" fontId="12" fillId="9" borderId="38" xfId="0" applyFont="true" applyBorder="true" applyAlignment="false" applyProtection="true">
      <alignment horizontal="general" vertical="bottom" textRotation="0" wrapText="false" indent="0" shrinkToFit="false"/>
      <protection locked="false" hidden="false"/>
    </xf>
    <xf numFmtId="164" fontId="12" fillId="11" borderId="0" xfId="0" applyFont="true" applyBorder="fals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general" vertical="center" textRotation="0" wrapText="false" indent="0" shrinkToFit="false"/>
      <protection locked="true" hidden="false"/>
    </xf>
    <xf numFmtId="169" fontId="12" fillId="11" borderId="0" xfId="0" applyFont="true" applyBorder="false" applyAlignment="true" applyProtection="false">
      <alignment horizontal="center" vertical="center" textRotation="0" wrapText="false" indent="0" shrinkToFit="false"/>
      <protection locked="true" hidden="false"/>
    </xf>
    <xf numFmtId="169" fontId="12" fillId="11" borderId="0" xfId="0" applyFont="true" applyBorder="false" applyAlignment="true" applyProtection="false">
      <alignment horizontal="general" vertical="center" textRotation="0" wrapText="false" indent="0" shrinkToFit="false"/>
      <protection locked="true" hidden="false"/>
    </xf>
    <xf numFmtId="164" fontId="12" fillId="11" borderId="0" xfId="0" applyFont="true" applyBorder="false" applyAlignment="true" applyProtection="false">
      <alignment horizontal="general" vertical="center" textRotation="0" wrapText="true" indent="0" shrinkToFit="false"/>
      <protection locked="true" hidden="false"/>
    </xf>
    <xf numFmtId="168" fontId="16" fillId="11" borderId="0" xfId="15" applyFont="true" applyBorder="true" applyAlignment="true" applyProtection="true">
      <alignment horizontal="center" vertical="center" textRotation="0" wrapText="false" indent="0" shrinkToFit="false"/>
      <protection locked="true" hidden="false"/>
    </xf>
    <xf numFmtId="168" fontId="12" fillId="11" borderId="0" xfId="15" applyFont="true" applyBorder="true" applyAlignment="true" applyProtection="true">
      <alignment horizontal="center" vertical="center" textRotation="0" wrapText="false" indent="0" shrinkToFit="false"/>
      <protection locked="true" hidden="false"/>
    </xf>
    <xf numFmtId="164" fontId="12" fillId="9" borderId="11" xfId="0" applyFont="true" applyBorder="true" applyAlignment="true" applyProtection="true">
      <alignment horizontal="left" vertical="center" textRotation="0" wrapText="true" indent="0" shrinkToFit="false"/>
      <protection locked="false" hidden="false"/>
    </xf>
    <xf numFmtId="164" fontId="12" fillId="9" borderId="21" xfId="0" applyFont="true" applyBorder="true" applyAlignment="true" applyProtection="true">
      <alignment horizontal="left" vertical="center" textRotation="0" wrapText="false" indent="0" shrinkToFit="false"/>
      <protection locked="false" hidden="false"/>
    </xf>
    <xf numFmtId="164" fontId="12" fillId="9" borderId="38" xfId="0" applyFont="true" applyBorder="true" applyAlignment="true" applyProtection="true">
      <alignment horizontal="left" vertical="center" textRotation="0" wrapText="false" indent="0" shrinkToFit="false"/>
      <protection locked="false" hidden="false"/>
    </xf>
    <xf numFmtId="164" fontId="12" fillId="0" borderId="40" xfId="0" applyFont="true" applyBorder="true" applyAlignment="true" applyProtection="false">
      <alignment horizontal="left" vertical="center" textRotation="0" wrapText="true" indent="0" shrinkToFit="false"/>
      <protection locked="true" hidden="false"/>
    </xf>
    <xf numFmtId="164" fontId="12" fillId="0" borderId="40" xfId="0" applyFont="true" applyBorder="true" applyAlignment="true" applyProtection="false">
      <alignment horizontal="general"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false" indent="0" shrinkToFit="false"/>
      <protection locked="true" hidden="false"/>
    </xf>
    <xf numFmtId="164" fontId="12" fillId="9" borderId="17" xfId="0" applyFont="true" applyBorder="true" applyAlignment="true" applyProtection="true">
      <alignment horizontal="left" vertical="center" textRotation="0" wrapText="true" indent="0" shrinkToFit="false"/>
      <protection locked="false" hidden="false"/>
    </xf>
    <xf numFmtId="164" fontId="12" fillId="9" borderId="40" xfId="0" applyFont="true" applyBorder="true" applyAlignment="true" applyProtection="true">
      <alignment horizontal="left" vertical="center" textRotation="0" wrapText="false" indent="0" shrinkToFit="false"/>
      <protection locked="false" hidden="false"/>
    </xf>
    <xf numFmtId="164" fontId="12" fillId="9" borderId="41" xfId="0" applyFont="true" applyBorder="true" applyAlignment="true" applyProtection="true">
      <alignment horizontal="left" vertical="center" textRotation="0" wrapText="false" indent="0" shrinkToFit="false"/>
      <protection locked="false" hidden="false"/>
    </xf>
    <xf numFmtId="164" fontId="10" fillId="2" borderId="27" xfId="0" applyFont="true" applyBorder="true" applyAlignment="true" applyProtection="false">
      <alignment horizontal="general" vertical="center" textRotation="0" wrapText="false" indent="0" shrinkToFit="false"/>
      <protection locked="true" hidden="false"/>
    </xf>
    <xf numFmtId="164" fontId="12" fillId="2" borderId="26" xfId="0" applyFont="true" applyBorder="true" applyAlignment="true" applyProtection="false">
      <alignment horizontal="general" vertical="center" textRotation="0" wrapText="true" indent="0" shrinkToFit="false"/>
      <protection locked="true" hidden="false"/>
    </xf>
    <xf numFmtId="164" fontId="12" fillId="2" borderId="27" xfId="0" applyFont="true" applyBorder="true" applyAlignment="true" applyProtection="false">
      <alignment horizontal="left" vertical="center" textRotation="0" wrapText="false" indent="0" shrinkToFit="false"/>
      <protection locked="true" hidden="false"/>
    </xf>
    <xf numFmtId="164" fontId="31" fillId="0" borderId="0" xfId="20" applyFont="true" applyBorder="true" applyAlignment="true" applyProtection="true">
      <alignment horizontal="general" vertical="center" textRotation="0" wrapText="false" indent="0" shrinkToFit="false"/>
      <protection locked="true" hidden="false"/>
    </xf>
    <xf numFmtId="164" fontId="12" fillId="2" borderId="49"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0" borderId="30"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10" fillId="0" borderId="6" xfId="0" applyFont="true" applyBorder="true" applyAlignment="true" applyProtection="false">
      <alignment horizontal="left"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0" fillId="6" borderId="0" xfId="0" applyFont="true" applyBorder="true" applyAlignment="true" applyProtection="false">
      <alignment horizontal="left" vertical="center" textRotation="0" wrapText="true" indent="0" shrinkToFit="false"/>
      <protection locked="true" hidden="false"/>
    </xf>
    <xf numFmtId="164" fontId="12" fillId="0" borderId="30" xfId="0" applyFont="true" applyBorder="true" applyAlignment="true" applyProtection="false">
      <alignment horizontal="left" vertical="center" textRotation="0" wrapText="true" indent="0" shrinkToFit="false"/>
      <protection locked="true" hidden="false"/>
    </xf>
    <xf numFmtId="164" fontId="12" fillId="12" borderId="22" xfId="0" applyFont="true" applyBorder="true" applyAlignment="true" applyProtection="false">
      <alignment horizontal="left" vertical="center" textRotation="0" wrapText="true" indent="0" shrinkToFit="false"/>
      <protection locked="true" hidden="false"/>
    </xf>
    <xf numFmtId="164" fontId="12" fillId="12" borderId="22" xfId="0" applyFont="true" applyBorder="true" applyAlignment="true" applyProtection="false">
      <alignment horizontal="center" vertical="center" textRotation="0" wrapText="true" indent="0" shrinkToFit="false"/>
      <protection locked="true" hidden="false"/>
    </xf>
    <xf numFmtId="164" fontId="12" fillId="3" borderId="25" xfId="0" applyFont="true" applyBorder="true" applyAlignment="true" applyProtection="false">
      <alignment horizontal="center" vertical="center" textRotation="0" wrapText="false" indent="0" shrinkToFit="false"/>
      <protection locked="true" hidden="false"/>
    </xf>
    <xf numFmtId="164" fontId="10" fillId="2" borderId="52" xfId="0" applyFont="true" applyBorder="true" applyAlignment="true" applyProtection="false">
      <alignment horizontal="general" vertical="center" textRotation="0" wrapText="true" indent="0" shrinkToFit="false"/>
      <protection locked="true" hidden="false"/>
    </xf>
    <xf numFmtId="164" fontId="10" fillId="2" borderId="53" xfId="0" applyFont="true" applyBorder="true" applyAlignment="true" applyProtection="false">
      <alignment horizontal="general" vertical="center" textRotation="0" wrapText="true" indent="0" shrinkToFit="false"/>
      <protection locked="true" hidden="false"/>
    </xf>
    <xf numFmtId="164" fontId="10" fillId="2" borderId="54" xfId="0" applyFont="true" applyBorder="true" applyAlignment="true" applyProtection="false">
      <alignment horizontal="general" vertical="center" textRotation="0" wrapText="true" indent="0" shrinkToFit="false"/>
      <protection locked="true" hidden="false"/>
    </xf>
    <xf numFmtId="164" fontId="10" fillId="2" borderId="47" xfId="0" applyFont="true" applyBorder="true" applyAlignment="true" applyProtection="false">
      <alignment horizontal="general" vertical="center" textRotation="0" wrapText="true" indent="0" shrinkToFit="false"/>
      <protection locked="true" hidden="false"/>
    </xf>
    <xf numFmtId="164" fontId="10" fillId="2" borderId="55" xfId="0" applyFont="true" applyBorder="true" applyAlignment="true" applyProtection="false">
      <alignment horizontal="left" vertical="center" textRotation="0" wrapText="true" indent="0" shrinkToFit="false"/>
      <protection locked="true" hidden="false"/>
    </xf>
    <xf numFmtId="164" fontId="10" fillId="2" borderId="53" xfId="0" applyFont="true" applyBorder="true" applyAlignment="true" applyProtection="false">
      <alignment horizontal="left" vertical="center" textRotation="0" wrapText="true" indent="0" shrinkToFit="false"/>
      <protection locked="true" hidden="false"/>
    </xf>
    <xf numFmtId="164" fontId="10" fillId="2" borderId="56" xfId="0" applyFont="true" applyBorder="true" applyAlignment="true" applyProtection="false">
      <alignment horizontal="left" vertical="center" textRotation="0" wrapText="true" indent="0" shrinkToFit="false"/>
      <protection locked="true" hidden="false"/>
    </xf>
    <xf numFmtId="164" fontId="12" fillId="8" borderId="8" xfId="0" applyFont="true" applyBorder="true" applyAlignment="true" applyProtection="false">
      <alignment horizontal="general" vertical="center" textRotation="0" wrapText="false" indent="0" shrinkToFit="false"/>
      <protection locked="true" hidden="false"/>
    </xf>
    <xf numFmtId="164" fontId="12" fillId="8" borderId="57" xfId="0" applyFont="true" applyBorder="true" applyAlignment="true" applyProtection="false">
      <alignment horizontal="general" vertical="center" textRotation="0" wrapText="false" indent="0" shrinkToFit="false"/>
      <protection locked="true" hidden="false"/>
    </xf>
    <xf numFmtId="164" fontId="12" fillId="8" borderId="57" xfId="0" applyFont="true" applyBorder="true" applyAlignment="true" applyProtection="false">
      <alignment horizontal="general" vertical="center" textRotation="0" wrapText="true" indent="0" shrinkToFit="false"/>
      <protection locked="true" hidden="false"/>
    </xf>
    <xf numFmtId="164" fontId="25" fillId="8" borderId="9" xfId="0" applyFont="true" applyBorder="true" applyAlignment="true" applyProtection="false">
      <alignment horizontal="general" vertical="center" textRotation="0" wrapText="false" indent="0" shrinkToFit="false"/>
      <protection locked="true" hidden="false"/>
    </xf>
    <xf numFmtId="164" fontId="10" fillId="8" borderId="10" xfId="0" applyFont="true" applyBorder="true" applyAlignment="true" applyProtection="false">
      <alignment horizontal="center" vertical="center" textRotation="0" wrapText="false" indent="0" shrinkToFit="false"/>
      <protection locked="true" hidden="false"/>
    </xf>
    <xf numFmtId="164" fontId="12" fillId="8" borderId="58" xfId="0" applyFont="true" applyBorder="true" applyAlignment="true" applyProtection="true">
      <alignment horizontal="left" vertical="bottom" textRotation="0" wrapText="true" indent="0" shrinkToFit="false"/>
      <protection locked="false" hidden="false"/>
    </xf>
    <xf numFmtId="164" fontId="12" fillId="8" borderId="57" xfId="0" applyFont="true" applyBorder="true" applyAlignment="true" applyProtection="true">
      <alignment horizontal="left" vertical="bottom" textRotation="0" wrapText="false" indent="0" shrinkToFit="false"/>
      <protection locked="false" hidden="false"/>
    </xf>
    <xf numFmtId="164" fontId="12" fillId="8" borderId="59" xfId="0" applyFont="true" applyBorder="true" applyAlignment="true" applyProtection="true">
      <alignment horizontal="left" vertical="bottom" textRotation="0" wrapText="false" indent="0" shrinkToFit="false"/>
      <protection locked="false" hidden="false"/>
    </xf>
    <xf numFmtId="164" fontId="12" fillId="2" borderId="12" xfId="0" applyFont="true" applyBorder="true" applyAlignment="true" applyProtection="false">
      <alignment horizontal="left" vertical="center" textRotation="0" wrapText="true" indent="0" shrinkToFit="false"/>
      <protection locked="true" hidden="false"/>
    </xf>
    <xf numFmtId="164" fontId="32" fillId="2" borderId="13" xfId="20" applyFont="true" applyBorder="true" applyAlignment="true" applyProtection="true">
      <alignment horizontal="center" vertical="center" textRotation="0" wrapText="false" indent="0" shrinkToFit="false"/>
      <protection locked="true" hidden="false"/>
    </xf>
    <xf numFmtId="164" fontId="12" fillId="4" borderId="60" xfId="0" applyFont="true" applyBorder="true" applyAlignment="true" applyProtection="true">
      <alignment horizontal="left" vertical="bottom" textRotation="0" wrapText="true" indent="0" shrinkToFit="false"/>
      <protection locked="false" hidden="false"/>
    </xf>
    <xf numFmtId="164" fontId="12" fillId="4" borderId="21" xfId="0" applyFont="true" applyBorder="true" applyAlignment="true" applyProtection="true">
      <alignment horizontal="left" vertical="bottom" textRotation="0" wrapText="true" indent="0" shrinkToFit="false"/>
      <protection locked="false" hidden="false"/>
    </xf>
    <xf numFmtId="164" fontId="12" fillId="4" borderId="38" xfId="0" applyFont="true" applyBorder="true" applyAlignment="true" applyProtection="true">
      <alignment horizontal="left" vertical="bottom" textRotation="0" wrapText="false" indent="0" shrinkToFit="false"/>
      <protection locked="false" hidden="false"/>
    </xf>
    <xf numFmtId="169" fontId="12" fillId="7" borderId="0" xfId="0" applyFont="true" applyBorder="false" applyAlignment="true" applyProtection="false">
      <alignment horizontal="general" vertical="center" textRotation="0" wrapText="false" indent="0" shrinkToFit="false"/>
      <protection locked="true" hidden="false"/>
    </xf>
    <xf numFmtId="164" fontId="12" fillId="8" borderId="21" xfId="0" applyFont="true" applyBorder="true" applyAlignment="true" applyProtection="false">
      <alignment horizontal="general" vertical="center" textRotation="0" wrapText="false" indent="0" shrinkToFit="false"/>
      <protection locked="true" hidden="false"/>
    </xf>
    <xf numFmtId="164" fontId="25" fillId="8" borderId="12" xfId="0" applyFont="true" applyBorder="true" applyAlignment="true" applyProtection="false">
      <alignment horizontal="general" vertical="center" textRotation="0" wrapText="false" indent="0" shrinkToFit="false"/>
      <protection locked="true" hidden="false"/>
    </xf>
    <xf numFmtId="164" fontId="10" fillId="8" borderId="13" xfId="0" applyFont="true" applyBorder="true" applyAlignment="true" applyProtection="false">
      <alignment horizontal="center" vertical="center" textRotation="0" wrapText="false" indent="0" shrinkToFit="false"/>
      <protection locked="true" hidden="false"/>
    </xf>
    <xf numFmtId="164" fontId="12" fillId="8" borderId="60" xfId="0" applyFont="true" applyBorder="true" applyAlignment="true" applyProtection="true">
      <alignment horizontal="left" vertical="bottom" textRotation="0" wrapText="true" indent="0" shrinkToFit="false"/>
      <protection locked="false" hidden="false"/>
    </xf>
    <xf numFmtId="164" fontId="12" fillId="8" borderId="21" xfId="0" applyFont="true" applyBorder="true" applyAlignment="true" applyProtection="true">
      <alignment horizontal="left" vertical="bottom" textRotation="0" wrapText="true" indent="0" shrinkToFit="false"/>
      <protection locked="false" hidden="false"/>
    </xf>
    <xf numFmtId="164" fontId="12" fillId="8" borderId="38" xfId="0" applyFont="true" applyBorder="true" applyAlignment="true" applyProtection="true">
      <alignment horizontal="left" vertical="bottom" textRotation="0" wrapText="false" indent="0" shrinkToFit="false"/>
      <protection locked="false" hidden="false"/>
    </xf>
    <xf numFmtId="164" fontId="12" fillId="2" borderId="13" xfId="0" applyFont="true" applyBorder="true" applyAlignment="true" applyProtection="false">
      <alignment horizontal="center" vertical="center" textRotation="0" wrapText="false" indent="0" shrinkToFit="false"/>
      <protection locked="true" hidden="false"/>
    </xf>
    <xf numFmtId="164" fontId="12" fillId="2" borderId="60" xfId="0" applyFont="true" applyBorder="true" applyAlignment="true" applyProtection="true">
      <alignment horizontal="left" vertical="bottom" textRotation="0" wrapText="true" indent="0" shrinkToFit="false"/>
      <protection locked="false" hidden="false"/>
    </xf>
    <xf numFmtId="164" fontId="12" fillId="2" borderId="21" xfId="0" applyFont="true" applyBorder="true" applyAlignment="true" applyProtection="true">
      <alignment horizontal="left" vertical="bottom" textRotation="0" wrapText="true" indent="0" shrinkToFit="false"/>
      <protection locked="false" hidden="false"/>
    </xf>
    <xf numFmtId="164" fontId="12" fillId="2" borderId="38" xfId="0" applyFont="true" applyBorder="true" applyAlignment="true" applyProtection="true">
      <alignment horizontal="left" vertical="bottom" textRotation="0" wrapText="false" indent="0" shrinkToFit="false"/>
      <protection locked="fals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9" fontId="12" fillId="2" borderId="0" xfId="0" applyFont="true" applyBorder="false" applyAlignment="true" applyProtection="false">
      <alignment horizontal="center" vertical="center" textRotation="0" wrapText="false" indent="0" shrinkToFit="false"/>
      <protection locked="true" hidden="false"/>
    </xf>
    <xf numFmtId="169" fontId="12" fillId="2" borderId="0" xfId="0" applyFont="true" applyBorder="false" applyAlignment="true" applyProtection="false">
      <alignment horizontal="general" vertical="center" textRotation="0" wrapText="false" indent="0" shrinkToFit="false"/>
      <protection locked="true" hidden="false"/>
    </xf>
    <xf numFmtId="168" fontId="16" fillId="2" borderId="0" xfId="15" applyFont="true" applyBorder="true" applyAlignment="true" applyProtection="true">
      <alignment horizontal="center" vertical="center" textRotation="0" wrapText="false" indent="0" shrinkToFit="false"/>
      <protection locked="true" hidden="false"/>
    </xf>
    <xf numFmtId="168" fontId="12" fillId="2" borderId="0" xfId="15" applyFont="true" applyBorder="true" applyAlignment="true" applyProtection="true">
      <alignment horizontal="center" vertical="center" textRotation="0" wrapText="false" indent="0" shrinkToFit="false"/>
      <protection locked="true" hidden="false"/>
    </xf>
    <xf numFmtId="164" fontId="31" fillId="2" borderId="13" xfId="20" applyFont="true" applyBorder="true" applyAlignment="true" applyProtection="true">
      <alignment horizontal="center" vertical="center" textRotation="0" wrapText="false" indent="0" shrinkToFit="false"/>
      <protection locked="true" hidden="false"/>
    </xf>
    <xf numFmtId="164" fontId="12" fillId="2" borderId="40" xfId="0" applyFont="true" applyBorder="true" applyAlignment="true" applyProtection="false">
      <alignment horizontal="left" vertical="center" textRotation="0" wrapText="true" indent="0" shrinkToFit="false"/>
      <protection locked="true" hidden="false"/>
    </xf>
    <xf numFmtId="164" fontId="12" fillId="2" borderId="18" xfId="0" applyFont="true" applyBorder="true" applyAlignment="true" applyProtection="false">
      <alignment horizontal="left" vertical="center" textRotation="0" wrapText="tru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64" fontId="12" fillId="4" borderId="39" xfId="0" applyFont="true" applyBorder="true" applyAlignment="true" applyProtection="true">
      <alignment horizontal="left" vertical="bottom" textRotation="0" wrapText="true" indent="0" shrinkToFit="false"/>
      <protection locked="false" hidden="false"/>
    </xf>
    <xf numFmtId="164" fontId="12" fillId="4" borderId="40" xfId="0" applyFont="true" applyBorder="true" applyAlignment="true" applyProtection="true">
      <alignment horizontal="left" vertical="bottom" textRotation="0" wrapText="true" indent="0" shrinkToFit="false"/>
      <protection locked="false" hidden="false"/>
    </xf>
    <xf numFmtId="164" fontId="12" fillId="4" borderId="41" xfId="0" applyFont="true" applyBorder="true" applyAlignment="true" applyProtection="true">
      <alignment horizontal="left" vertical="bottom" textRotation="0" wrapText="false" indent="0" shrinkToFit="false"/>
      <protection locked="false" hidden="false"/>
    </xf>
    <xf numFmtId="164" fontId="10" fillId="2" borderId="30" xfId="0" applyFont="true" applyBorder="true" applyAlignment="true" applyProtection="false">
      <alignment horizontal="general" vertical="center" textRotation="0" wrapText="false" indent="0" shrinkToFit="false"/>
      <protection locked="true" hidden="false"/>
    </xf>
    <xf numFmtId="164" fontId="12" fillId="2" borderId="25" xfId="0" applyFont="true" applyBorder="true" applyAlignment="true" applyProtection="false">
      <alignment horizontal="general" vertical="center" textRotation="0" wrapText="false" indent="0" shrinkToFit="false"/>
      <protection locked="true" hidden="false"/>
    </xf>
    <xf numFmtId="164" fontId="12" fillId="2" borderId="3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10" fillId="3" borderId="61" xfId="0" applyFont="true" applyBorder="true" applyAlignment="true" applyProtection="false">
      <alignment horizontal="left" vertical="center" textRotation="0" wrapText="true" indent="0" shrinkToFit="false"/>
      <protection locked="true" hidden="false"/>
    </xf>
    <xf numFmtId="164" fontId="12" fillId="2" borderId="61" xfId="0" applyFont="true" applyBorder="true" applyAlignment="true" applyProtection="false">
      <alignment horizontal="left" vertical="center" textRotation="0" wrapText="true" indent="0" shrinkToFit="false"/>
      <protection locked="true" hidden="false"/>
    </xf>
    <xf numFmtId="164" fontId="12" fillId="2" borderId="62" xfId="0" applyFont="true" applyBorder="true" applyAlignment="true" applyProtection="false">
      <alignment horizontal="left" vertical="center" textRotation="0" wrapText="true" indent="0" shrinkToFit="false"/>
      <protection locked="true" hidden="false"/>
    </xf>
    <xf numFmtId="164" fontId="12" fillId="3" borderId="22" xfId="0" applyFont="true" applyBorder="true" applyAlignment="true" applyProtection="false">
      <alignment horizontal="center" vertical="center" textRotation="0" wrapText="false" indent="0" shrinkToFit="false"/>
      <protection locked="true" hidden="false"/>
    </xf>
    <xf numFmtId="164" fontId="10" fillId="2" borderId="36" xfId="0" applyFont="true" applyBorder="true" applyAlignment="true" applyProtection="false">
      <alignment horizontal="general" vertical="center" textRotation="0" wrapText="true" indent="0" shrinkToFit="false"/>
      <protection locked="true" hidden="false"/>
    </xf>
    <xf numFmtId="164" fontId="10" fillId="2" borderId="20" xfId="0" applyFont="true" applyBorder="true" applyAlignment="true" applyProtection="false">
      <alignment horizontal="general" vertical="center" textRotation="0" wrapText="true" indent="0" shrinkToFit="false"/>
      <protection locked="true" hidden="false"/>
    </xf>
    <xf numFmtId="164" fontId="10" fillId="2" borderId="19" xfId="0" applyFont="true" applyBorder="true" applyAlignment="true" applyProtection="false">
      <alignment horizontal="left" vertical="center" textRotation="0" wrapText="true" indent="0" shrinkToFit="false"/>
      <protection locked="true" hidden="false"/>
    </xf>
    <xf numFmtId="164" fontId="10" fillId="2" borderId="36" xfId="0" applyFont="true" applyBorder="true" applyAlignment="true" applyProtection="false">
      <alignment horizontal="left" vertical="center" textRotation="0" wrapText="true" indent="0" shrinkToFit="false"/>
      <protection locked="true" hidden="false"/>
    </xf>
    <xf numFmtId="164" fontId="10" fillId="2" borderId="37" xfId="0" applyFont="true" applyBorder="true" applyAlignment="true" applyProtection="false">
      <alignment horizontal="left" vertical="center" textRotation="0" wrapText="true" indent="0" shrinkToFit="false"/>
      <protection locked="true" hidden="false"/>
    </xf>
    <xf numFmtId="164" fontId="12" fillId="8" borderId="11" xfId="0" applyFont="true" applyBorder="true" applyAlignment="true" applyProtection="true">
      <alignment horizontal="left" vertical="bottom" textRotation="0" wrapText="true" indent="0" shrinkToFit="false"/>
      <protection locked="false" hidden="false"/>
    </xf>
    <xf numFmtId="164" fontId="12" fillId="8" borderId="21" xfId="0" applyFont="true" applyBorder="true" applyAlignment="true" applyProtection="true">
      <alignment horizontal="left" vertical="bottom" textRotation="0" wrapText="false" indent="0" shrinkToFit="false"/>
      <protection locked="false" hidden="false"/>
    </xf>
    <xf numFmtId="164" fontId="12" fillId="0" borderId="11" xfId="0" applyFont="true" applyBorder="true" applyAlignment="true" applyProtection="true">
      <alignment horizontal="left" vertical="bottom" textRotation="0" wrapText="true" indent="0" shrinkToFit="false"/>
      <protection locked="false" hidden="false"/>
    </xf>
    <xf numFmtId="164" fontId="12" fillId="0" borderId="21" xfId="0" applyFont="true" applyBorder="true" applyAlignment="true" applyProtection="true">
      <alignment horizontal="left" vertical="bottom" textRotation="0" wrapText="true" indent="0" shrinkToFit="false"/>
      <protection locked="false" hidden="false"/>
    </xf>
    <xf numFmtId="164" fontId="12" fillId="0" borderId="38" xfId="0" applyFont="true" applyBorder="true" applyAlignment="true" applyProtection="true">
      <alignment horizontal="left" vertical="bottom" textRotation="0" wrapText="false" indent="0" shrinkToFit="false"/>
      <protection locked="false" hidden="false"/>
    </xf>
    <xf numFmtId="164" fontId="12" fillId="4" borderId="11" xfId="0" applyFont="true" applyBorder="true" applyAlignment="true" applyProtection="true">
      <alignment horizontal="left" vertical="bottom" textRotation="0" wrapText="true" indent="0" shrinkToFit="false"/>
      <protection locked="false" hidden="false"/>
    </xf>
    <xf numFmtId="164" fontId="10" fillId="8" borderId="0" xfId="0" applyFont="true" applyBorder="false" applyAlignment="true" applyProtection="false">
      <alignment horizontal="general" vertical="center" textRotation="0" wrapText="false" indent="0" shrinkToFit="false"/>
      <protection locked="true" hidden="false"/>
    </xf>
    <xf numFmtId="164" fontId="25" fillId="8"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0" fillId="8" borderId="27" xfId="0" applyFont="true" applyBorder="true" applyAlignment="true" applyProtection="false">
      <alignment horizontal="left" vertical="bottom" textRotation="0" wrapText="false" indent="0" shrinkToFit="false"/>
      <protection locked="true" hidden="false"/>
    </xf>
    <xf numFmtId="164" fontId="10" fillId="8" borderId="0" xfId="0" applyFont="true" applyBorder="false" applyAlignment="true" applyProtection="false">
      <alignment horizontal="left" vertical="bottom" textRotation="0" wrapText="true" indent="0" shrinkToFit="false"/>
      <protection locked="true" hidden="false"/>
    </xf>
    <xf numFmtId="164" fontId="10" fillId="8" borderId="25" xfId="0" applyFont="true" applyBorder="true" applyAlignment="true" applyProtection="false">
      <alignment horizontal="left" vertical="bottom" textRotation="0" wrapText="false" indent="0" shrinkToFit="false"/>
      <protection locked="true" hidden="false"/>
    </xf>
    <xf numFmtId="164" fontId="12" fillId="2" borderId="21" xfId="0" applyFont="true" applyBorder="true" applyAlignment="true" applyProtection="false">
      <alignment horizontal="general" vertical="center" textRotation="0" wrapText="false" indent="0" shrinkToFit="false"/>
      <protection locked="true" hidden="false"/>
    </xf>
    <xf numFmtId="164" fontId="12" fillId="2" borderId="21" xfId="0" applyFont="true" applyBorder="true" applyAlignment="true" applyProtection="false">
      <alignment horizontal="center" vertical="center" textRotation="0" wrapText="false" indent="0" shrinkToFit="false"/>
      <protection locked="true" hidden="false"/>
    </xf>
    <xf numFmtId="164" fontId="10" fillId="4" borderId="21" xfId="0" applyFont="true" applyBorder="true" applyAlignment="true" applyProtection="false">
      <alignment horizontal="center" vertical="center" textRotation="0" wrapText="false" indent="0" shrinkToFit="false"/>
      <protection locked="true" hidden="false"/>
    </xf>
    <xf numFmtId="164" fontId="10" fillId="4" borderId="21" xfId="0" applyFont="true" applyBorder="true" applyAlignment="true" applyProtection="false">
      <alignment horizontal="left" vertical="center" textRotation="0" wrapText="true" indent="0" shrinkToFit="false"/>
      <protection locked="true" hidden="false"/>
    </xf>
    <xf numFmtId="164" fontId="10" fillId="0" borderId="21" xfId="0" applyFont="true" applyBorder="true" applyAlignment="true" applyProtection="false">
      <alignment horizontal="center" vertical="center" textRotation="0" wrapText="false" indent="0" shrinkToFit="false"/>
      <protection locked="true" hidden="false"/>
    </xf>
    <xf numFmtId="164" fontId="12" fillId="9" borderId="11" xfId="0" applyFont="true" applyBorder="true" applyAlignment="true" applyProtection="true">
      <alignment horizontal="left" vertical="bottom" textRotation="0" wrapText="true" indent="0" shrinkToFit="false"/>
      <protection locked="false" hidden="false"/>
    </xf>
    <xf numFmtId="164" fontId="12" fillId="9" borderId="21" xfId="0" applyFont="true" applyBorder="true" applyAlignment="true" applyProtection="true">
      <alignment horizontal="left" vertical="bottom" textRotation="0" wrapText="true" indent="0" shrinkToFit="false"/>
      <protection locked="false" hidden="false"/>
    </xf>
    <xf numFmtId="164" fontId="12" fillId="9" borderId="38" xfId="0" applyFont="true" applyBorder="true" applyAlignment="true" applyProtection="true">
      <alignment horizontal="left" vertical="bottom" textRotation="0" wrapText="false" indent="0" shrinkToFit="false"/>
      <protection locked="false" hidden="false"/>
    </xf>
    <xf numFmtId="164" fontId="10" fillId="2" borderId="26"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12" fillId="0" borderId="25"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true"/>
      <protection locked="true" hidden="false"/>
    </xf>
    <xf numFmtId="164" fontId="6" fillId="2" borderId="26" xfId="0" applyFont="true" applyBorder="true" applyAlignment="true" applyProtection="false">
      <alignment horizontal="center" vertical="center" textRotation="0" wrapText="false" indent="0" shrinkToFit="false"/>
      <protection locked="true" hidden="false"/>
    </xf>
    <xf numFmtId="164" fontId="12" fillId="2" borderId="29" xfId="0" applyFont="true" applyBorder="true" applyAlignment="true" applyProtection="false">
      <alignment horizontal="left" vertical="center" textRotation="0" wrapText="true" indent="0" shrinkToFit="false"/>
      <protection locked="true" hidden="false"/>
    </xf>
    <xf numFmtId="164" fontId="12" fillId="2" borderId="63" xfId="0" applyFont="true" applyBorder="true" applyAlignment="true" applyProtection="false">
      <alignment horizontal="left" vertical="center" textRotation="0" wrapText="true" indent="0" shrinkToFit="false"/>
      <protection locked="true" hidden="false"/>
    </xf>
    <xf numFmtId="164" fontId="10" fillId="2" borderId="35" xfId="0" applyFont="true" applyBorder="true" applyAlignment="true" applyProtection="false">
      <alignment horizontal="general" vertical="center" textRotation="0" wrapText="true" indent="0" shrinkToFit="false"/>
      <protection locked="true" hidden="false"/>
    </xf>
    <xf numFmtId="164" fontId="10" fillId="2" borderId="64" xfId="0" applyFont="true" applyBorder="true" applyAlignment="true" applyProtection="false">
      <alignment horizontal="left" vertical="center" textRotation="0" wrapText="true" indent="0" shrinkToFit="false"/>
      <protection locked="true" hidden="false"/>
    </xf>
    <xf numFmtId="164" fontId="12" fillId="8" borderId="19" xfId="0" applyFont="true" applyBorder="true" applyAlignment="true" applyProtection="false">
      <alignment horizontal="general" vertical="center" textRotation="0" wrapText="false" indent="0" shrinkToFit="false"/>
      <protection locked="true" hidden="false"/>
    </xf>
    <xf numFmtId="164" fontId="12" fillId="8" borderId="36" xfId="0" applyFont="true" applyBorder="true" applyAlignment="true" applyProtection="false">
      <alignment horizontal="general" vertical="center" textRotation="0" wrapText="false" indent="0" shrinkToFit="false"/>
      <protection locked="true" hidden="false"/>
    </xf>
    <xf numFmtId="164" fontId="12" fillId="8" borderId="36" xfId="0" applyFont="true" applyBorder="true" applyAlignment="true" applyProtection="false">
      <alignment horizontal="general" vertical="center" textRotation="0" wrapText="true" indent="0" shrinkToFit="false"/>
      <protection locked="true" hidden="false"/>
    </xf>
    <xf numFmtId="164" fontId="25" fillId="8" borderId="36" xfId="0" applyFont="true" applyBorder="true" applyAlignment="true" applyProtection="false">
      <alignment horizontal="general" vertical="center" textRotation="0" wrapText="false" indent="0" shrinkToFit="false"/>
      <protection locked="true" hidden="false"/>
    </xf>
    <xf numFmtId="164" fontId="10" fillId="8" borderId="37" xfId="0" applyFont="true" applyBorder="true" applyAlignment="true" applyProtection="false">
      <alignment horizontal="center" vertical="center" textRotation="0" wrapText="false" indent="0" shrinkToFit="false"/>
      <protection locked="true" hidden="false"/>
    </xf>
    <xf numFmtId="164" fontId="12" fillId="8" borderId="65" xfId="0" applyFont="true" applyBorder="true" applyAlignment="true" applyProtection="true">
      <alignment horizontal="left" vertical="bottom" textRotation="0" wrapText="true" indent="0" shrinkToFit="false"/>
      <protection locked="false" hidden="false"/>
    </xf>
    <xf numFmtId="164" fontId="12" fillId="8" borderId="36" xfId="0" applyFont="true" applyBorder="true" applyAlignment="true" applyProtection="true">
      <alignment horizontal="left" vertical="bottom" textRotation="0" wrapText="false" indent="0" shrinkToFit="false"/>
      <protection locked="false" hidden="false"/>
    </xf>
    <xf numFmtId="164" fontId="12" fillId="8" borderId="37" xfId="0" applyFont="true" applyBorder="true" applyAlignment="true" applyProtection="true">
      <alignment horizontal="left" vertical="bottom" textRotation="0" wrapText="false" indent="0" shrinkToFit="false"/>
      <protection locked="false" hidden="false"/>
    </xf>
    <xf numFmtId="164" fontId="10" fillId="2" borderId="38" xfId="0" applyFont="true" applyBorder="true" applyAlignment="true" applyProtection="false">
      <alignment horizontal="center" vertical="center" textRotation="0" wrapText="false" indent="0" shrinkToFit="false"/>
      <protection locked="true" hidden="false"/>
    </xf>
    <xf numFmtId="164" fontId="12" fillId="4" borderId="38" xfId="0" applyFont="true" applyBorder="true" applyAlignment="true" applyProtection="true">
      <alignment horizontal="left" vertical="bottom" textRotation="0" wrapText="false" indent="0" shrinkToFit="false"/>
      <protection locked="false" hidden="true"/>
    </xf>
    <xf numFmtId="164" fontId="12" fillId="2" borderId="38" xfId="0" applyFont="true" applyBorder="true" applyAlignment="true" applyProtection="false">
      <alignment horizontal="center" vertical="center" textRotation="0" wrapText="true" indent="0" shrinkToFit="false"/>
      <protection locked="true" hidden="false"/>
    </xf>
    <xf numFmtId="164" fontId="12" fillId="4" borderId="38" xfId="0" applyFont="true" applyBorder="true" applyAlignment="true" applyProtection="true">
      <alignment horizontal="left" vertical="bottom" textRotation="0" wrapText="true" indent="0" shrinkToFit="false"/>
      <protection locked="false" hidden="true"/>
    </xf>
    <xf numFmtId="164" fontId="12" fillId="2" borderId="21" xfId="0" applyFont="true" applyBorder="true" applyAlignment="true" applyProtection="false">
      <alignment horizontal="left" vertical="center" textRotation="0" wrapText="false" indent="0" shrinkToFit="false"/>
      <protection locked="true" hidden="false"/>
    </xf>
    <xf numFmtId="164" fontId="10" fillId="2" borderId="21" xfId="0" applyFont="true" applyBorder="true" applyAlignment="true" applyProtection="false">
      <alignment horizontal="general" vertical="center" textRotation="0" wrapText="false" indent="0" shrinkToFit="false"/>
      <protection locked="true" hidden="false"/>
    </xf>
    <xf numFmtId="164" fontId="31" fillId="2" borderId="38" xfId="20" applyFont="true" applyBorder="true" applyAlignment="true" applyProtection="true">
      <alignment horizontal="center" vertical="center" textRotation="0" wrapText="true" indent="0" shrinkToFit="false"/>
      <protection locked="true" hidden="false"/>
    </xf>
    <xf numFmtId="164" fontId="12" fillId="9" borderId="60" xfId="0" applyFont="true" applyBorder="true" applyAlignment="true" applyProtection="true">
      <alignment horizontal="left" vertical="bottom" textRotation="0" wrapText="true" indent="0" shrinkToFit="false"/>
      <protection locked="false" hidden="false"/>
    </xf>
    <xf numFmtId="164" fontId="12" fillId="9" borderId="38" xfId="0" applyFont="true" applyBorder="true" applyAlignment="true" applyProtection="true">
      <alignment horizontal="left" vertical="bottom" textRotation="0" wrapText="true" indent="0" shrinkToFit="false"/>
      <protection locked="false" hidden="true"/>
    </xf>
    <xf numFmtId="164" fontId="32" fillId="2" borderId="38" xfId="20" applyFont="true" applyBorder="true" applyAlignment="true" applyProtection="true">
      <alignment horizontal="center" vertical="center" textRotation="0" wrapText="true" indent="0" shrinkToFit="false"/>
      <protection locked="true" hidden="false"/>
    </xf>
    <xf numFmtId="164" fontId="12" fillId="4" borderId="38" xfId="0" applyFont="true" applyBorder="true" applyAlignment="true" applyProtection="true">
      <alignment horizontal="left" vertical="bottom" textRotation="0" wrapText="true" indent="0" shrinkToFit="false"/>
      <protection locked="false" hidden="false"/>
    </xf>
    <xf numFmtId="164" fontId="27" fillId="8" borderId="21" xfId="0" applyFont="true" applyBorder="true" applyAlignment="true" applyProtection="false">
      <alignment horizontal="left" vertical="center" textRotation="0" wrapText="false" indent="0" shrinkToFit="false"/>
      <protection locked="true" hidden="false"/>
    </xf>
    <xf numFmtId="164" fontId="25" fillId="8" borderId="38" xfId="0" applyFont="true" applyBorder="true" applyAlignment="true" applyProtection="false">
      <alignment horizontal="center" vertical="center" textRotation="0" wrapText="false" indent="0" shrinkToFit="false"/>
      <protection locked="true" hidden="false"/>
    </xf>
    <xf numFmtId="164" fontId="27" fillId="8" borderId="60" xfId="0" applyFont="true" applyBorder="true" applyAlignment="true" applyProtection="true">
      <alignment horizontal="left" vertical="bottom" textRotation="0" wrapText="true" indent="0" shrinkToFit="false"/>
      <protection locked="false" hidden="false"/>
    </xf>
    <xf numFmtId="164" fontId="27" fillId="8" borderId="21" xfId="0" applyFont="true" applyBorder="true" applyAlignment="true" applyProtection="true">
      <alignment horizontal="left" vertical="bottom" textRotation="0" wrapText="true" indent="0" shrinkToFit="false"/>
      <protection locked="false" hidden="false"/>
    </xf>
    <xf numFmtId="164" fontId="27" fillId="8" borderId="38" xfId="0" applyFont="true" applyBorder="true" applyAlignment="true" applyProtection="true">
      <alignment horizontal="left" vertical="bottom" textRotation="0" wrapText="false" indent="0" shrinkToFit="false"/>
      <protection locked="false" hidden="false"/>
    </xf>
    <xf numFmtId="164" fontId="12" fillId="8" borderId="21" xfId="0" applyFont="true" applyBorder="true" applyAlignment="true" applyProtection="false">
      <alignment horizontal="left" vertical="center" textRotation="0" wrapText="false" indent="0" shrinkToFit="false"/>
      <protection locked="true" hidden="false"/>
    </xf>
    <xf numFmtId="164" fontId="25" fillId="8" borderId="21" xfId="0" applyFont="true" applyBorder="true" applyAlignment="true" applyProtection="false">
      <alignment horizontal="general" vertical="center" textRotation="0" wrapText="true" indent="0" shrinkToFit="false"/>
      <protection locked="true" hidden="false"/>
    </xf>
    <xf numFmtId="164" fontId="32" fillId="8" borderId="38" xfId="20" applyFont="true" applyBorder="true" applyAlignment="true" applyProtection="true">
      <alignment horizontal="center" vertical="center" textRotation="0" wrapText="false" indent="0" shrinkToFit="false"/>
      <protection locked="true" hidden="false"/>
    </xf>
    <xf numFmtId="164" fontId="10" fillId="0" borderId="17" xfId="0" applyFont="true" applyBorder="true" applyAlignment="true" applyProtection="false">
      <alignment horizontal="center" vertical="center" textRotation="0" wrapText="false" indent="0" shrinkToFit="false"/>
      <protection locked="true" hidden="false"/>
    </xf>
    <xf numFmtId="164" fontId="12" fillId="0" borderId="39" xfId="0" applyFont="true" applyBorder="true" applyAlignment="true" applyProtection="false">
      <alignment horizontal="left" vertical="center" textRotation="0" wrapText="true" indent="0" shrinkToFit="false"/>
      <protection locked="true" hidden="false"/>
    </xf>
    <xf numFmtId="164" fontId="12" fillId="0" borderId="45" xfId="0" applyFont="true" applyBorder="true" applyAlignment="true" applyProtection="false">
      <alignment horizontal="left" vertical="center" textRotation="0" wrapText="true" indent="0" shrinkToFit="false"/>
      <protection locked="true" hidden="false"/>
    </xf>
    <xf numFmtId="164" fontId="12" fillId="0" borderId="46" xfId="0" applyFont="true" applyBorder="true" applyAlignment="true" applyProtection="false">
      <alignment horizontal="center" vertical="center" textRotation="0" wrapText="true" indent="0" shrinkToFit="false"/>
      <protection locked="true" hidden="false"/>
    </xf>
    <xf numFmtId="164" fontId="12" fillId="4" borderId="39" xfId="0" applyFont="true" applyBorder="true" applyAlignment="true" applyProtection="true">
      <alignment horizontal="left" vertical="center" textRotation="0" wrapText="true" indent="0" shrinkToFit="false"/>
      <protection locked="false" hidden="false"/>
    </xf>
    <xf numFmtId="164" fontId="12" fillId="4" borderId="40" xfId="0" applyFont="true" applyBorder="true" applyAlignment="true" applyProtection="true">
      <alignment horizontal="left" vertical="center" textRotation="0" wrapText="true" indent="0" shrinkToFit="false"/>
      <protection locked="false" hidden="false"/>
    </xf>
    <xf numFmtId="164" fontId="12" fillId="4" borderId="41" xfId="0" applyFont="true" applyBorder="true" applyAlignment="true" applyProtection="true">
      <alignment horizontal="left" vertical="center" textRotation="0" wrapText="true" indent="0" shrinkToFit="false"/>
      <protection locked="false" hidden="true"/>
    </xf>
    <xf numFmtId="164" fontId="12" fillId="2" borderId="27"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2" fillId="2" borderId="48" xfId="0" applyFont="true" applyBorder="true" applyAlignment="true" applyProtection="false">
      <alignment horizontal="center" vertical="center" textRotation="0" wrapText="true" indent="0" shrinkToFit="false"/>
      <protection locked="true" hidden="false"/>
    </xf>
    <xf numFmtId="164" fontId="12" fillId="2" borderId="25"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true"/>
      <protection locked="true" hidden="false"/>
    </xf>
    <xf numFmtId="164" fontId="10" fillId="2" borderId="30" xfId="0" applyFont="true" applyBorder="true" applyAlignment="true" applyProtection="false">
      <alignment horizontal="left" vertical="center" textRotation="0" wrapText="false" indent="0" shrinkToFit="false"/>
      <protection locked="true" hidden="false"/>
    </xf>
    <xf numFmtId="164" fontId="32" fillId="2" borderId="0" xfId="20" applyFont="true" applyBorder="true" applyAlignment="true" applyProtection="true">
      <alignment horizontal="left" vertical="center" textRotation="0" wrapText="true" indent="0" shrinkToFit="true"/>
      <protection locked="true" hidden="false"/>
    </xf>
    <xf numFmtId="164" fontId="31" fillId="0" borderId="0" xfId="20" applyFont="true" applyBorder="true" applyAlignment="true" applyProtection="true">
      <alignment horizontal="center" vertical="center" textRotation="0" wrapText="true" indent="0" shrinkToFit="true"/>
      <protection locked="true" hidden="false"/>
    </xf>
    <xf numFmtId="164" fontId="11" fillId="2" borderId="25" xfId="20" applyFont="true" applyBorder="true" applyAlignment="true" applyProtection="true">
      <alignment horizontal="left" vertical="center" textRotation="0" wrapText="true" indent="0" shrinkToFit="false"/>
      <protection locked="true" hidden="false"/>
    </xf>
    <xf numFmtId="164" fontId="6" fillId="2" borderId="26" xfId="0" applyFont="true" applyBorder="true" applyAlignment="true" applyProtection="false">
      <alignment horizontal="center"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32" fillId="2" borderId="38" xfId="20" applyFont="true" applyBorder="true" applyAlignment="true" applyProtection="true">
      <alignment horizontal="center" vertical="center" textRotation="0" wrapText="false" indent="0" shrinkToFit="false"/>
      <protection locked="true" hidden="false"/>
    </xf>
    <xf numFmtId="164" fontId="10" fillId="8" borderId="38" xfId="0" applyFont="true" applyBorder="true" applyAlignment="true" applyProtection="false">
      <alignment horizontal="center" vertical="center" textRotation="0" wrapText="false" indent="0" shrinkToFit="false"/>
      <protection locked="true" hidden="false"/>
    </xf>
    <xf numFmtId="164" fontId="12" fillId="8" borderId="38" xfId="0" applyFont="true" applyBorder="true" applyAlignment="true" applyProtection="true">
      <alignment horizontal="left" vertical="bottom" textRotation="0" wrapText="true" indent="0" shrinkToFit="false"/>
      <protection locked="false" hidden="false"/>
    </xf>
    <xf numFmtId="164" fontId="12" fillId="2" borderId="38" xfId="0" applyFont="true" applyBorder="true" applyAlignment="true" applyProtection="false">
      <alignment horizontal="center" vertical="center" textRotation="0" wrapText="false" indent="0" shrinkToFit="false"/>
      <protection locked="true" hidden="false"/>
    </xf>
    <xf numFmtId="164" fontId="10" fillId="8" borderId="11" xfId="0" applyFont="true" applyBorder="true" applyAlignment="true" applyProtection="false">
      <alignment horizontal="center" vertical="center" textRotation="0" wrapText="true" indent="0" shrinkToFit="false"/>
      <protection locked="true" hidden="false"/>
    </xf>
    <xf numFmtId="164" fontId="10" fillId="2" borderId="14" xfId="0" applyFont="true" applyBorder="true" applyAlignment="true" applyProtection="false">
      <alignment horizontal="center" vertical="center" textRotation="0" wrapText="false" indent="0" shrinkToFit="false"/>
      <protection locked="true" hidden="false"/>
    </xf>
    <xf numFmtId="164" fontId="10" fillId="2" borderId="45" xfId="0" applyFont="true" applyBorder="true" applyAlignment="true" applyProtection="false">
      <alignment horizontal="left" vertical="center" textRotation="0" wrapText="true" indent="0" shrinkToFit="false"/>
      <protection locked="true" hidden="false"/>
    </xf>
    <xf numFmtId="164" fontId="12" fillId="2" borderId="46" xfId="0" applyFont="true" applyBorder="true" applyAlignment="true" applyProtection="false">
      <alignment horizontal="center" vertical="center" textRotation="0" wrapText="false" indent="0" shrinkToFit="false"/>
      <protection locked="true" hidden="false"/>
    </xf>
    <xf numFmtId="164" fontId="12" fillId="4" borderId="66" xfId="0" applyFont="true" applyBorder="true" applyAlignment="true" applyProtection="true">
      <alignment horizontal="left" vertical="bottom" textRotation="0" wrapText="true" indent="0" shrinkToFit="false"/>
      <protection locked="false" hidden="false"/>
    </xf>
    <xf numFmtId="164" fontId="12" fillId="4" borderId="45" xfId="0" applyFont="true" applyBorder="true" applyAlignment="true" applyProtection="true">
      <alignment horizontal="left" vertical="bottom" textRotation="0" wrapText="true" indent="0" shrinkToFit="false"/>
      <protection locked="false" hidden="false"/>
    </xf>
    <xf numFmtId="164" fontId="12" fillId="4" borderId="46" xfId="0" applyFont="true" applyBorder="true" applyAlignment="true" applyProtection="true">
      <alignment horizontal="left" vertical="bottom" textRotation="0" wrapText="true" indent="0" shrinkToFit="false"/>
      <protection locked="false" hidden="false"/>
    </xf>
    <xf numFmtId="164" fontId="12" fillId="2" borderId="47" xfId="0" applyFont="true" applyBorder="true" applyAlignment="true" applyProtection="false">
      <alignment horizontal="center" vertical="center" textRotation="0" wrapText="true" indent="0" shrinkToFit="false"/>
      <protection locked="true" hidden="false"/>
    </xf>
    <xf numFmtId="164" fontId="25" fillId="8" borderId="36" xfId="0" applyFont="true" applyBorder="true" applyAlignment="true" applyProtection="false">
      <alignment horizontal="general" vertical="center" textRotation="0" wrapText="true" indent="0" shrinkToFit="false"/>
      <protection locked="true" hidden="false"/>
    </xf>
    <xf numFmtId="164" fontId="10" fillId="8" borderId="20" xfId="0" applyFont="true" applyBorder="true" applyAlignment="true" applyProtection="false">
      <alignment horizontal="center" vertical="center" textRotation="0" wrapText="false" indent="0" shrinkToFit="false"/>
      <protection locked="true" hidden="false"/>
    </xf>
    <xf numFmtId="164" fontId="12" fillId="8" borderId="19" xfId="0" applyFont="true" applyBorder="true" applyAlignment="true" applyProtection="true">
      <alignment horizontal="left" vertical="bottom" textRotation="0" wrapText="false" indent="0" shrinkToFit="false"/>
      <protection locked="false" hidden="false"/>
    </xf>
    <xf numFmtId="164" fontId="12" fillId="8" borderId="36" xfId="0" applyFont="true" applyBorder="true" applyAlignment="true" applyProtection="true">
      <alignment horizontal="left" vertical="bottom" textRotation="0" wrapText="true" indent="0" shrinkToFit="false"/>
      <protection locked="false" hidden="false"/>
    </xf>
    <xf numFmtId="164" fontId="12" fillId="8" borderId="37" xfId="0" applyFont="true" applyBorder="true" applyAlignment="true" applyProtection="true">
      <alignment horizontal="left" vertical="bottom" textRotation="0" wrapText="true" indent="0" shrinkToFit="false"/>
      <protection locked="false" hidden="false"/>
    </xf>
    <xf numFmtId="164" fontId="10" fillId="2" borderId="21" xfId="0" applyFont="true" applyBorder="true" applyAlignment="true" applyProtection="false">
      <alignment horizontal="center" vertical="center" textRotation="0" wrapText="true" indent="0" shrinkToFit="false"/>
      <protection locked="true" hidden="false"/>
    </xf>
    <xf numFmtId="164" fontId="12" fillId="2" borderId="12" xfId="0" applyFont="true" applyBorder="true" applyAlignment="true" applyProtection="false">
      <alignment horizontal="center" vertical="center" textRotation="0" wrapText="true" indent="0" shrinkToFit="false"/>
      <protection locked="true" hidden="false"/>
    </xf>
    <xf numFmtId="164" fontId="10" fillId="8" borderId="21" xfId="0" applyFont="true" applyBorder="true" applyAlignment="true" applyProtection="false">
      <alignment horizontal="center" vertical="center" textRotation="0" wrapText="true" indent="0" shrinkToFit="false"/>
      <protection locked="true" hidden="false"/>
    </xf>
    <xf numFmtId="164" fontId="32" fillId="2" borderId="12" xfId="20" applyFont="true" applyBorder="true" applyAlignment="true" applyProtection="true">
      <alignment horizontal="center" vertical="center" textRotation="0" wrapText="true" indent="0" shrinkToFit="false"/>
      <protection locked="true" hidden="false"/>
    </xf>
    <xf numFmtId="164" fontId="31" fillId="2" borderId="12" xfId="20" applyFont="true" applyBorder="true" applyAlignment="true" applyProtection="tru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tru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0" borderId="27"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2" fillId="0" borderId="25" xfId="0" applyFont="true" applyBorder="true" applyAlignment="true" applyProtection="false">
      <alignment horizontal="left" vertical="bottom" textRotation="0" wrapText="false" indent="0" shrinkToFit="false"/>
      <protection locked="true" hidden="false"/>
    </xf>
    <xf numFmtId="164" fontId="12" fillId="7" borderId="0" xfId="0" applyFont="true" applyBorder="false" applyAlignment="true" applyProtection="false">
      <alignment horizontal="center" vertical="center" textRotation="0" wrapText="true" indent="0" shrinkToFit="true"/>
      <protection locked="true" hidden="false"/>
    </xf>
    <xf numFmtId="164" fontId="12" fillId="7" borderId="0" xfId="0" applyFont="true" applyBorder="false" applyAlignment="true" applyProtection="false">
      <alignment horizontal="center" vertical="center" textRotation="0" wrapText="true" indent="0" shrinkToFit="false"/>
      <protection locked="true" hidden="false"/>
    </xf>
    <xf numFmtId="164" fontId="10" fillId="0" borderId="2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9" borderId="38" xfId="0" applyFont="true" applyBorder="true" applyAlignment="true" applyProtection="true">
      <alignment horizontal="left" vertical="bottom" textRotation="0" wrapText="true" indent="0" shrinkToFit="false"/>
      <protection locked="false" hidden="false"/>
    </xf>
    <xf numFmtId="164" fontId="12" fillId="2" borderId="11" xfId="0" applyFont="true" applyBorder="true" applyAlignment="true" applyProtection="true">
      <alignment horizontal="left" vertical="bottom" textRotation="0" wrapText="true" indent="0" shrinkToFit="false"/>
      <protection locked="false" hidden="false"/>
    </xf>
    <xf numFmtId="164" fontId="12" fillId="2" borderId="38" xfId="0" applyFont="true" applyBorder="true" applyAlignment="true" applyProtection="true">
      <alignment horizontal="left" vertical="bottom" textRotation="0" wrapText="true" indent="0" shrinkToFit="false"/>
      <protection locked="false" hidden="false"/>
    </xf>
    <xf numFmtId="164" fontId="12" fillId="0" borderId="0" xfId="0" applyFont="true" applyBorder="false" applyAlignment="true" applyProtection="false">
      <alignment horizontal="center" vertical="center" textRotation="0" wrapText="true" indent="0" shrinkToFit="tru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12" fillId="2" borderId="25" xfId="0" applyFont="true" applyBorder="true" applyAlignment="true" applyProtection="false">
      <alignment horizontal="general" vertical="center" textRotation="0" wrapText="false" indent="0" shrinkToFit="tru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32" fillId="2" borderId="0" xfId="20" applyFont="true" applyBorder="true" applyAlignment="true" applyProtection="true">
      <alignment horizontal="general" vertical="center" textRotation="0" wrapText="true" indent="0" shrinkToFit="tru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12" fillId="2" borderId="2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center" vertical="center" textRotation="0" wrapText="true" indent="0" shrinkToFit="false"/>
      <protection locked="true" hidden="false"/>
    </xf>
    <xf numFmtId="164" fontId="10" fillId="3" borderId="26" xfId="0" applyFont="true" applyBorder="true" applyAlignment="true" applyProtection="false">
      <alignment horizontal="center" vertical="center" textRotation="0" wrapText="true" indent="0" shrinkToFit="false"/>
      <protection locked="true" hidden="false"/>
    </xf>
    <xf numFmtId="164" fontId="10" fillId="3" borderId="48" xfId="0" applyFont="true" applyBorder="true" applyAlignment="true" applyProtection="false">
      <alignment horizontal="center" vertical="center" textRotation="0" wrapText="true" indent="0" shrinkToFit="false"/>
      <protection locked="true" hidden="false"/>
    </xf>
    <xf numFmtId="164" fontId="10" fillId="8" borderId="36" xfId="0" applyFont="true" applyBorder="true" applyAlignment="true" applyProtection="false">
      <alignment horizontal="general" vertical="center" textRotation="0" wrapText="false" indent="0" shrinkToFit="false"/>
      <protection locked="true" hidden="false"/>
    </xf>
    <xf numFmtId="164" fontId="10" fillId="8" borderId="36" xfId="0" applyFont="true" applyBorder="true" applyAlignment="true" applyProtection="false">
      <alignment horizontal="center" vertical="center" textRotation="0" wrapText="false" indent="0" shrinkToFit="false"/>
      <protection locked="true" hidden="false"/>
    </xf>
    <xf numFmtId="164" fontId="12" fillId="8" borderId="19" xfId="0" applyFont="true" applyBorder="true" applyAlignment="true" applyProtection="true">
      <alignment horizontal="general" vertical="center" textRotation="0" wrapText="false" indent="0" shrinkToFit="false"/>
      <protection locked="false" hidden="false"/>
    </xf>
    <xf numFmtId="164" fontId="12" fillId="8" borderId="36" xfId="0" applyFont="true" applyBorder="true" applyAlignment="true" applyProtection="true">
      <alignment horizontal="general" vertical="center" textRotation="0" wrapText="false" indent="0" shrinkToFit="false"/>
      <protection locked="false" hidden="false"/>
    </xf>
    <xf numFmtId="164" fontId="12" fillId="8" borderId="37" xfId="0" applyFont="true" applyBorder="true" applyAlignment="true" applyProtection="true">
      <alignment horizontal="general" vertical="center" textRotation="0" wrapText="false" indent="0" shrinkToFit="false"/>
      <protection locked="false" hidden="false"/>
    </xf>
    <xf numFmtId="164" fontId="10" fillId="2" borderId="12" xfId="0" applyFont="true" applyBorder="true" applyAlignment="true" applyProtection="false">
      <alignment horizontal="center" vertical="center" textRotation="0" wrapText="false" indent="0" shrinkToFit="false"/>
      <protection locked="true" hidden="false"/>
    </xf>
    <xf numFmtId="164" fontId="10" fillId="8" borderId="21" xfId="0" applyFont="true" applyBorder="true" applyAlignment="true" applyProtection="false">
      <alignment horizontal="left" vertical="center" textRotation="0" wrapText="false" indent="0" shrinkToFit="false"/>
      <protection locked="true" hidden="false"/>
    </xf>
    <xf numFmtId="164" fontId="12" fillId="8" borderId="11" xfId="0" applyFont="true" applyBorder="true" applyAlignment="true" applyProtection="true">
      <alignment horizontal="left" vertical="bottom" textRotation="0" wrapText="false" indent="0" shrinkToFit="false"/>
      <protection locked="false" hidden="false"/>
    </xf>
    <xf numFmtId="164" fontId="11" fillId="8" borderId="0" xfId="0" applyFont="true" applyBorder="false" applyAlignment="true" applyProtection="false">
      <alignment horizontal="center" vertical="center" textRotation="0" wrapText="false" indent="0" shrinkToFit="true"/>
      <protection locked="true" hidden="false"/>
    </xf>
    <xf numFmtId="164" fontId="11" fillId="8"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general" vertical="center" textRotation="0" wrapText="false" indent="0" shrinkToFit="false"/>
      <protection locked="true" hidden="false"/>
    </xf>
    <xf numFmtId="164" fontId="12" fillId="8" borderId="0" xfId="0" applyFont="true" applyBorder="false" applyAlignment="true" applyProtection="false">
      <alignment horizontal="general" vertical="center" textRotation="0" wrapText="true" indent="0" shrinkToFit="false"/>
      <protection locked="true" hidden="false"/>
    </xf>
    <xf numFmtId="168" fontId="12" fillId="8" borderId="0" xfId="15" applyFont="true" applyBorder="true" applyAlignment="true" applyProtection="true">
      <alignment horizontal="center" vertical="center" textRotation="0" wrapText="false" indent="0" shrinkToFit="false"/>
      <protection locked="true" hidden="false"/>
    </xf>
    <xf numFmtId="164" fontId="23" fillId="2"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8" fontId="10" fillId="0" borderId="0" xfId="15" applyFont="true" applyBorder="true" applyAlignment="true" applyProtection="true">
      <alignment horizontal="general" vertical="center" textRotation="0" wrapText="false" indent="0" shrinkToFit="false"/>
      <protection locked="true" hidden="false"/>
    </xf>
    <xf numFmtId="164" fontId="12" fillId="8" borderId="19" xfId="0" applyFont="true" applyBorder="true" applyAlignment="true" applyProtection="true">
      <alignment horizontal="left" vertical="bottom" textRotation="0" wrapText="true" indent="0" shrinkToFit="false"/>
      <protection locked="false" hidden="false"/>
    </xf>
    <xf numFmtId="164" fontId="11" fillId="8" borderId="36" xfId="0" applyFont="true" applyBorder="true" applyAlignment="true" applyProtection="true">
      <alignment horizontal="left" vertical="bottom" textRotation="0" wrapText="false" indent="0" shrinkToFit="true"/>
      <protection locked="false" hidden="false"/>
    </xf>
    <xf numFmtId="164" fontId="11" fillId="8" borderId="37" xfId="0" applyFont="true" applyBorder="true" applyAlignment="true" applyProtection="true">
      <alignment horizontal="left" vertical="bottom" textRotation="0" wrapText="false" indent="0" shrinkToFit="true"/>
      <protection locked="false" hidden="false"/>
    </xf>
    <xf numFmtId="164" fontId="10" fillId="8" borderId="42" xfId="0" applyFont="true" applyBorder="true" applyAlignment="true" applyProtection="false">
      <alignment horizontal="center" vertical="center" textRotation="0" wrapText="false" indent="0" shrinkToFit="false"/>
      <protection locked="true" hidden="false"/>
    </xf>
    <xf numFmtId="164" fontId="12" fillId="8" borderId="42" xfId="0" applyFont="true" applyBorder="true" applyAlignment="true" applyProtection="false">
      <alignment horizontal="general" vertical="center" textRotation="0" wrapText="false" indent="0" shrinkToFit="false"/>
      <protection locked="true" hidden="false"/>
    </xf>
    <xf numFmtId="164" fontId="12" fillId="8" borderId="42" xfId="0" applyFont="true" applyBorder="true" applyAlignment="true" applyProtection="false">
      <alignment horizontal="general" vertical="center" textRotation="0" wrapText="true" indent="0" shrinkToFit="false"/>
      <protection locked="true" hidden="false"/>
    </xf>
    <xf numFmtId="164" fontId="10" fillId="8" borderId="42" xfId="0" applyFont="true" applyBorder="true" applyAlignment="true" applyProtection="false">
      <alignment horizontal="general" vertical="center" textRotation="0" wrapText="false" indent="0" shrinkToFit="false"/>
      <protection locked="true" hidden="false"/>
    </xf>
    <xf numFmtId="164" fontId="12" fillId="8" borderId="27" xfId="0" applyFont="true" applyBorder="true" applyAlignment="true" applyProtection="true">
      <alignment horizontal="left" vertical="center" textRotation="0" wrapText="true" indent="0" shrinkToFit="false"/>
      <protection locked="false" hidden="false"/>
    </xf>
    <xf numFmtId="164" fontId="12" fillId="8" borderId="67" xfId="0" applyFont="true" applyBorder="true" applyAlignment="true" applyProtection="true">
      <alignment horizontal="left" vertical="center" textRotation="0" wrapText="true" indent="0" shrinkToFit="false"/>
      <protection locked="false" hidden="false"/>
    </xf>
    <xf numFmtId="164" fontId="12" fillId="8" borderId="25" xfId="0" applyFont="true" applyBorder="true" applyAlignment="true" applyProtection="true">
      <alignment horizontal="left" vertical="center" textRotation="0" wrapText="true" indent="0" shrinkToFit="false"/>
      <protection locked="false" hidden="false"/>
    </xf>
    <xf numFmtId="164" fontId="10" fillId="0" borderId="36" xfId="0" applyFont="true" applyBorder="true" applyAlignment="true" applyProtection="false">
      <alignment horizontal="center" vertical="center" textRotation="0" wrapText="false" indent="0" shrinkToFit="false"/>
      <protection locked="true" hidden="false"/>
    </xf>
    <xf numFmtId="164" fontId="10" fillId="0" borderId="66" xfId="0" applyFont="true" applyBorder="true" applyAlignment="true" applyProtection="false">
      <alignment horizontal="general" vertical="center" textRotation="0" wrapText="true" indent="0" shrinkToFit="false"/>
      <protection locked="true" hidden="false"/>
    </xf>
    <xf numFmtId="164" fontId="10" fillId="0" borderId="20" xfId="0" applyFont="true" applyBorder="true" applyAlignment="true" applyProtection="false">
      <alignment horizontal="center" vertical="center" textRotation="0" wrapText="false" indent="0" shrinkToFit="false"/>
      <protection locked="true" hidden="false"/>
    </xf>
    <xf numFmtId="164" fontId="12" fillId="9" borderId="8" xfId="0" applyFont="true" applyBorder="true" applyAlignment="true" applyProtection="true">
      <alignment horizontal="left" vertical="center" textRotation="0" wrapText="true" indent="0" shrinkToFit="false"/>
      <protection locked="false" hidden="false"/>
    </xf>
    <xf numFmtId="164" fontId="12" fillId="9" borderId="57" xfId="0" applyFont="true" applyBorder="true" applyAlignment="true" applyProtection="true">
      <alignment horizontal="left" vertical="center" textRotation="0" wrapText="true" indent="0" shrinkToFit="false"/>
      <protection locked="false" hidden="false"/>
    </xf>
    <xf numFmtId="164" fontId="12" fillId="9" borderId="59" xfId="0" applyFont="true" applyBorder="true" applyAlignment="true" applyProtection="true">
      <alignment horizontal="left" vertical="center" textRotation="0" wrapText="true" indent="0" shrinkToFit="false"/>
      <protection locked="false" hidden="false"/>
    </xf>
    <xf numFmtId="164" fontId="12" fillId="0" borderId="60" xfId="0" applyFont="true" applyBorder="true" applyAlignment="true" applyProtection="false">
      <alignment horizontal="left" vertical="center" textRotation="0" wrapText="true" indent="0" shrinkToFit="false"/>
      <protection locked="true" hidden="false"/>
    </xf>
    <xf numFmtId="164" fontId="12" fillId="9" borderId="21" xfId="0" applyFont="true" applyBorder="true" applyAlignment="true" applyProtection="true">
      <alignment horizontal="left" vertical="center" textRotation="0" wrapText="true" indent="0" shrinkToFit="false"/>
      <protection locked="false" hidden="false"/>
    </xf>
    <xf numFmtId="164" fontId="12" fillId="9" borderId="38" xfId="0" applyFont="true" applyBorder="true" applyAlignment="true" applyProtection="true">
      <alignment horizontal="left" vertical="center" textRotation="0" wrapText="true" indent="0" shrinkToFit="false"/>
      <protection locked="false" hidden="false"/>
    </xf>
    <xf numFmtId="164" fontId="12" fillId="0" borderId="68" xfId="0" applyFont="true" applyBorder="true" applyAlignment="true" applyProtection="false">
      <alignment horizontal="left" vertical="center" textRotation="0" wrapText="true" indent="0" shrinkToFit="false"/>
      <protection locked="true" hidden="false"/>
    </xf>
    <xf numFmtId="164" fontId="12" fillId="0" borderId="69" xfId="0" applyFont="true" applyBorder="true" applyAlignment="true" applyProtection="false">
      <alignment horizontal="left" vertical="center" textRotation="0" wrapText="true" indent="0" shrinkToFit="false"/>
      <protection locked="true" hidden="false"/>
    </xf>
    <xf numFmtId="169" fontId="12" fillId="0" borderId="36" xfId="0" applyFont="true" applyBorder="true" applyAlignment="true" applyProtection="false">
      <alignment horizontal="general" vertical="center" textRotation="0" wrapText="true" indent="0" shrinkToFit="false"/>
      <protection locked="true" hidden="false"/>
    </xf>
    <xf numFmtId="164" fontId="12" fillId="0" borderId="70" xfId="0" applyFont="true" applyBorder="true" applyAlignment="true" applyProtection="false">
      <alignment horizontal="center" vertical="center" textRotation="0" wrapText="true" indent="0" shrinkToFit="false"/>
      <protection locked="true" hidden="false"/>
    </xf>
    <xf numFmtId="164" fontId="12" fillId="9" borderId="19" xfId="0" applyFont="true" applyBorder="true" applyAlignment="true" applyProtection="true">
      <alignment horizontal="left" vertical="center" textRotation="0" wrapText="true" indent="0" shrinkToFit="false"/>
      <protection locked="false" hidden="false"/>
    </xf>
    <xf numFmtId="164" fontId="12" fillId="9" borderId="36" xfId="0" applyFont="true" applyBorder="true" applyAlignment="true" applyProtection="true">
      <alignment horizontal="left" vertical="center" textRotation="0" wrapText="true" indent="0" shrinkToFit="false"/>
      <protection locked="false" hidden="false"/>
    </xf>
    <xf numFmtId="164" fontId="12" fillId="9" borderId="37" xfId="0" applyFont="true" applyBorder="true" applyAlignment="true" applyProtection="true">
      <alignment horizontal="left" vertical="center" textRotation="0" wrapText="true" indent="0" shrinkToFit="false"/>
      <protection locked="false" hidden="false"/>
    </xf>
    <xf numFmtId="164" fontId="10" fillId="8" borderId="33" xfId="0" applyFont="true" applyBorder="true" applyAlignment="true" applyProtection="false">
      <alignment horizontal="center" vertical="center" textRotation="0" wrapText="false" indent="0" shrinkToFit="false"/>
      <protection locked="true" hidden="false"/>
    </xf>
    <xf numFmtId="164" fontId="12" fillId="8" borderId="31" xfId="0" applyFont="true" applyBorder="true" applyAlignment="true" applyProtection="false">
      <alignment horizontal="general" vertical="center" textRotation="0" wrapText="false" indent="0" shrinkToFit="false"/>
      <protection locked="true" hidden="false"/>
    </xf>
    <xf numFmtId="164" fontId="12" fillId="8" borderId="31" xfId="0" applyFont="true" applyBorder="true" applyAlignment="true" applyProtection="false">
      <alignment horizontal="general" vertical="center" textRotation="0" wrapText="true" indent="0" shrinkToFit="false"/>
      <protection locked="true" hidden="false"/>
    </xf>
    <xf numFmtId="164" fontId="10" fillId="8" borderId="31" xfId="0" applyFont="true" applyBorder="true" applyAlignment="true" applyProtection="false">
      <alignment horizontal="general" vertical="center" textRotation="0" wrapText="false" indent="0" shrinkToFit="false"/>
      <protection locked="true" hidden="false"/>
    </xf>
    <xf numFmtId="164" fontId="10" fillId="8" borderId="31" xfId="0" applyFont="true" applyBorder="true" applyAlignment="true" applyProtection="false">
      <alignment horizontal="center" vertical="center" textRotation="0" wrapText="false" indent="0" shrinkToFit="false"/>
      <protection locked="true" hidden="false"/>
    </xf>
    <xf numFmtId="164" fontId="10" fillId="0" borderId="58" xfId="0" applyFont="true" applyBorder="true" applyAlignment="true" applyProtection="false">
      <alignment horizontal="general" vertical="center" textRotation="0" wrapText="true" indent="0" shrinkToFit="false"/>
      <protection locked="true" hidden="false"/>
    </xf>
    <xf numFmtId="164" fontId="12" fillId="0" borderId="57" xfId="0" applyFont="true" applyBorder="true" applyAlignment="true" applyProtection="false">
      <alignment horizontal="general"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false" indent="0" shrinkToFit="false"/>
      <protection locked="true" hidden="false"/>
    </xf>
    <xf numFmtId="164" fontId="10" fillId="0" borderId="40" xfId="0" applyFont="true" applyBorder="true" applyAlignment="true" applyProtection="false">
      <alignment horizontal="center" vertical="center" textRotation="0" wrapText="false" indent="0" shrinkToFit="false"/>
      <protection locked="true" hidden="false"/>
    </xf>
    <xf numFmtId="164" fontId="12" fillId="8" borderId="6" xfId="0" applyFont="true" applyBorder="true" applyAlignment="true" applyProtection="false">
      <alignment horizontal="general" vertical="center" textRotation="0" wrapText="false" indent="0" shrinkToFit="false"/>
      <protection locked="true" hidden="false"/>
    </xf>
    <xf numFmtId="164" fontId="12" fillId="8" borderId="6" xfId="0" applyFont="true" applyBorder="true" applyAlignment="true" applyProtection="false">
      <alignment horizontal="general" vertical="center" textRotation="0" wrapText="tru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12" fillId="9" borderId="52" xfId="0" applyFont="true" applyBorder="true" applyAlignment="true" applyProtection="true">
      <alignment horizontal="left" vertical="center" textRotation="0" wrapText="true" indent="0" shrinkToFit="false"/>
      <protection locked="false" hidden="false"/>
    </xf>
    <xf numFmtId="164" fontId="12" fillId="9" borderId="53" xfId="0" applyFont="true" applyBorder="true" applyAlignment="true" applyProtection="true">
      <alignment horizontal="left" vertical="center" textRotation="0" wrapText="true" indent="0" shrinkToFit="false"/>
      <protection locked="false" hidden="false"/>
    </xf>
    <xf numFmtId="164" fontId="12" fillId="9" borderId="56" xfId="0" applyFont="true" applyBorder="true" applyAlignment="true" applyProtection="true">
      <alignment horizontal="left" vertical="center" textRotation="0" wrapText="true" indent="0" shrinkToFit="false"/>
      <protection locked="fals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12" fillId="9" borderId="40" xfId="0" applyFont="true" applyBorder="true" applyAlignment="true" applyProtection="true">
      <alignment horizontal="left" vertical="center" textRotation="0" wrapText="true" indent="0" shrinkToFit="false"/>
      <protection locked="false" hidden="false"/>
    </xf>
    <xf numFmtId="164" fontId="12" fillId="9" borderId="41" xfId="0" applyFont="true" applyBorder="true" applyAlignment="true" applyProtection="true">
      <alignment horizontal="left" vertical="center" textRotation="0" wrapText="true" indent="0" shrinkToFit="false"/>
      <protection locked="false" hidden="false"/>
    </xf>
    <xf numFmtId="164" fontId="10" fillId="8" borderId="6" xfId="0" applyFont="true" applyBorder="true" applyAlignment="true" applyProtection="false">
      <alignment horizontal="center" vertical="center" textRotation="0" wrapText="false" indent="0" shrinkToFit="false"/>
      <protection locked="true" hidden="false"/>
    </xf>
    <xf numFmtId="164" fontId="10" fillId="0" borderId="60" xfId="0" applyFont="true" applyBorder="true" applyAlignment="true" applyProtection="false">
      <alignment horizontal="left" vertical="center" textRotation="0" wrapText="tru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10" fillId="8" borderId="6" xfId="0" applyFont="true" applyBorder="true" applyAlignment="true" applyProtection="false">
      <alignment horizontal="general" vertical="center" textRotation="0" wrapText="false" indent="0" shrinkToFit="false"/>
      <protection locked="true" hidden="false"/>
    </xf>
    <xf numFmtId="164" fontId="10" fillId="0" borderId="69" xfId="0" applyFont="true" applyBorder="true" applyAlignment="true" applyProtection="false">
      <alignment horizontal="center" vertical="center" textRotation="0" wrapText="false" indent="0" shrinkToFit="false"/>
      <protection locked="true" hidden="false"/>
    </xf>
    <xf numFmtId="164" fontId="12" fillId="9" borderId="32" xfId="0" applyFont="true" applyBorder="true" applyAlignment="true" applyProtection="true">
      <alignment horizontal="left" vertical="center" textRotation="0" wrapText="true" indent="0" shrinkToFit="false"/>
      <protection locked="false" hidden="false"/>
    </xf>
    <xf numFmtId="164" fontId="12" fillId="9" borderId="33" xfId="0" applyFont="true" applyBorder="true" applyAlignment="true" applyProtection="true">
      <alignment horizontal="left" vertical="center" textRotation="0" wrapText="true" indent="0" shrinkToFit="false"/>
      <protection locked="false" hidden="false"/>
    </xf>
    <xf numFmtId="164" fontId="12" fillId="9" borderId="35" xfId="0" applyFont="true" applyBorder="true" applyAlignment="true" applyProtection="true">
      <alignment horizontal="left" vertical="center" textRotation="0" wrapText="true" indent="0" shrinkToFit="false"/>
      <protection locked="false" hidden="false"/>
    </xf>
    <xf numFmtId="164" fontId="10" fillId="0" borderId="58" xfId="0" applyFont="true" applyBorder="true" applyAlignment="true" applyProtection="false">
      <alignment horizontal="left" vertical="center" textRotation="0" wrapText="true" indent="0" shrinkToFit="false"/>
      <protection locked="true" hidden="false"/>
    </xf>
    <xf numFmtId="164" fontId="12" fillId="0" borderId="57" xfId="0" applyFont="true" applyBorder="true" applyAlignment="true" applyProtection="false">
      <alignment horizontal="left" vertical="center" textRotation="0" wrapText="true" indent="0" shrinkToFit="false"/>
      <protection locked="true" hidden="false"/>
    </xf>
    <xf numFmtId="164" fontId="10" fillId="0" borderId="65" xfId="0" applyFont="true" applyBorder="true" applyAlignment="true" applyProtection="false">
      <alignment horizontal="left" vertical="center" textRotation="0" wrapText="true" indent="0" shrinkToFit="false"/>
      <protection locked="true" hidden="false"/>
    </xf>
    <xf numFmtId="164" fontId="12" fillId="2" borderId="25" xfId="0" applyFont="true" applyBorder="true" applyAlignment="true" applyProtection="false">
      <alignment horizontal="center" vertical="center" textRotation="0" wrapText="false" indent="0" shrinkToFit="true"/>
      <protection locked="true" hidden="false"/>
    </xf>
    <xf numFmtId="164" fontId="32" fillId="2" borderId="0" xfId="20" applyFont="true" applyBorder="true" applyAlignment="true" applyProtection="true">
      <alignment horizontal="center" vertical="center" textRotation="0" wrapText="false" indent="0" shrinkToFit="true"/>
      <protection locked="true" hidden="false"/>
    </xf>
    <xf numFmtId="164" fontId="12" fillId="2" borderId="0" xfId="0" applyFont="true" applyBorder="false" applyAlignment="true" applyProtection="false">
      <alignment horizontal="left" vertical="center" textRotation="0" wrapText="false" indent="0" shrinkToFit="true"/>
      <protection locked="true" hidden="false"/>
    </xf>
    <xf numFmtId="164" fontId="10" fillId="3" borderId="71" xfId="0" applyFont="true" applyBorder="true" applyAlignment="true" applyProtection="false">
      <alignment horizontal="left" vertical="center" textRotation="0" wrapText="true" indent="0" shrinkToFit="false"/>
      <protection locked="true" hidden="false"/>
    </xf>
    <xf numFmtId="164" fontId="12" fillId="3" borderId="4" xfId="0" applyFont="true" applyBorder="true" applyAlignment="true" applyProtection="false">
      <alignment horizontal="center" vertical="center" textRotation="0" wrapText="false" indent="0" shrinkToFit="false"/>
      <protection locked="true" hidden="false"/>
    </xf>
    <xf numFmtId="164" fontId="25" fillId="8" borderId="36" xfId="0" applyFont="true" applyBorder="true" applyAlignment="true" applyProtection="false">
      <alignment horizontal="left" vertical="center" textRotation="0" wrapText="false" indent="0" shrinkToFit="false"/>
      <protection locked="true" hidden="false"/>
    </xf>
    <xf numFmtId="164" fontId="11" fillId="8" borderId="36" xfId="0" applyFont="true" applyBorder="true" applyAlignment="true" applyProtection="true">
      <alignment horizontal="left" vertical="bottom" textRotation="0" wrapText="true" indent="0" shrinkToFit="true"/>
      <protection locked="false" hidden="false"/>
    </xf>
    <xf numFmtId="164" fontId="12" fillId="2" borderId="27" xfId="0" applyFont="true" applyBorder="true" applyAlignment="true" applyProtection="false">
      <alignment horizontal="general"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true"/>
      <protection locked="true" hidden="false"/>
    </xf>
    <xf numFmtId="164" fontId="31" fillId="0" borderId="0" xfId="20" applyFont="true" applyBorder="true" applyAlignment="true" applyProtection="true">
      <alignment horizontal="center" vertical="center" textRotation="0" wrapText="false" indent="0" shrinkToFit="tru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3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6" fillId="2" borderId="22" xfId="0" applyFont="true" applyBorder="true" applyAlignment="true" applyProtection="false">
      <alignment horizontal="center" vertical="center" textRotation="0" wrapText="false" indent="0" shrinkToFit="false"/>
      <protection locked="true" hidden="false"/>
    </xf>
    <xf numFmtId="164" fontId="10" fillId="3" borderId="26" xfId="0" applyFont="true" applyBorder="true" applyAlignment="true" applyProtection="false">
      <alignment horizontal="left" vertical="bottom" textRotation="0" wrapText="true" indent="0" shrinkToFit="false"/>
      <protection locked="true" hidden="false"/>
    </xf>
    <xf numFmtId="164" fontId="10" fillId="3" borderId="31" xfId="0" applyFont="true" applyBorder="true" applyAlignment="true" applyProtection="false">
      <alignment horizontal="left" vertical="bottom" textRotation="0" wrapText="true" indent="0" shrinkToFit="false"/>
      <protection locked="true" hidden="false"/>
    </xf>
    <xf numFmtId="164" fontId="10" fillId="3" borderId="48" xfId="0" applyFont="true" applyBorder="true" applyAlignment="true" applyProtection="false">
      <alignment horizontal="left" vertical="bottom" textRotation="0" wrapText="true" indent="0" shrinkToFit="false"/>
      <protection locked="true" hidden="false"/>
    </xf>
    <xf numFmtId="164" fontId="12" fillId="3" borderId="30" xfId="0" applyFont="true" applyBorder="true" applyAlignment="true" applyProtection="false">
      <alignment horizontal="left" vertical="bottom" textRotation="0" wrapText="true" indent="0" shrinkToFit="false"/>
      <protection locked="true" hidden="false"/>
    </xf>
    <xf numFmtId="164" fontId="10" fillId="3" borderId="22" xfId="0" applyFont="true" applyBorder="true" applyAlignment="true" applyProtection="false">
      <alignment horizontal="center" vertical="bottom" textRotation="0" wrapText="true" indent="0" shrinkToFit="false"/>
      <protection locked="true" hidden="false"/>
    </xf>
    <xf numFmtId="164" fontId="12" fillId="2" borderId="22" xfId="0" applyFont="true" applyBorder="tru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true" indent="0" shrinkToFit="false"/>
      <protection locked="true" hidden="false"/>
    </xf>
    <xf numFmtId="164" fontId="12" fillId="3" borderId="25" xfId="0" applyFont="true" applyBorder="true" applyAlignment="true" applyProtection="false">
      <alignment horizontal="left" vertical="bottom" textRotation="0" wrapText="true" indent="0" shrinkToFit="false"/>
      <protection locked="true" hidden="false"/>
    </xf>
    <xf numFmtId="164" fontId="10" fillId="3" borderId="50" xfId="0" applyFont="true" applyBorder="true" applyAlignment="true" applyProtection="false">
      <alignment horizontal="left" vertical="bottom" textRotation="0" wrapText="true" indent="0" shrinkToFit="false"/>
      <protection locked="true" hidden="false"/>
    </xf>
    <xf numFmtId="164" fontId="12" fillId="2" borderId="22" xfId="0" applyFont="true" applyBorder="true" applyAlignment="true" applyProtection="true">
      <alignment horizontal="left" vertical="bottom" textRotation="0" wrapText="true" indent="0" shrinkToFit="false"/>
      <protection locked="false" hidden="false"/>
    </xf>
    <xf numFmtId="164" fontId="12" fillId="3" borderId="0" xfId="0" applyFont="true" applyBorder="false" applyAlignment="true" applyProtection="false">
      <alignment horizontal="center" vertical="bottom" textRotation="0" wrapText="true" indent="0" shrinkToFit="false"/>
      <protection locked="true" hidden="false"/>
    </xf>
    <xf numFmtId="164" fontId="10" fillId="3" borderId="49" xfId="0" applyFont="true" applyBorder="true" applyAlignment="true" applyProtection="false">
      <alignment horizontal="left" vertical="bottom" textRotation="0" wrapText="true" indent="0" shrinkToFit="false"/>
      <protection locked="true" hidden="false"/>
    </xf>
    <xf numFmtId="164" fontId="12" fillId="3" borderId="49" xfId="0" applyFont="true" applyBorder="true" applyAlignment="true" applyProtection="false">
      <alignment horizontal="left" vertical="bottom" textRotation="0" wrapText="true" indent="0" shrinkToFit="false"/>
      <protection locked="true" hidden="false"/>
    </xf>
    <xf numFmtId="164" fontId="12" fillId="3" borderId="42" xfId="0" applyFont="true" applyBorder="true" applyAlignment="true" applyProtection="false">
      <alignment horizontal="center" vertical="bottom" textRotation="0" wrapText="true" indent="0" shrinkToFit="false"/>
      <protection locked="true" hidden="false"/>
    </xf>
    <xf numFmtId="164" fontId="10" fillId="3" borderId="42" xfId="0" applyFont="true" applyBorder="true" applyAlignment="true" applyProtection="false">
      <alignment horizontal="left" vertical="bottom" textRotation="0" wrapText="true" indent="0" shrinkToFit="false"/>
      <protection locked="true" hidden="false"/>
    </xf>
    <xf numFmtId="164" fontId="10" fillId="3" borderId="24" xfId="0" applyFont="true" applyBorder="true" applyAlignment="true" applyProtection="false">
      <alignment horizontal="left" vertical="bottom" textRotation="0" wrapText="true" indent="0" shrinkToFit="false"/>
      <protection locked="true" hidden="false"/>
    </xf>
    <xf numFmtId="164" fontId="10" fillId="2" borderId="27" xfId="0" applyFont="true" applyBorder="true" applyAlignment="true" applyProtection="false">
      <alignment horizontal="left" vertical="bottom" textRotation="0" wrapText="true" indent="0" shrinkToFit="false"/>
      <protection locked="true" hidden="false"/>
    </xf>
    <xf numFmtId="164" fontId="10" fillId="2" borderId="26" xfId="0" applyFont="true" applyBorder="true" applyAlignment="true" applyProtection="false">
      <alignment horizontal="center" vertical="bottom" textRotation="0" wrapText="true" indent="0" shrinkToFit="false"/>
      <protection locked="true" hidden="false"/>
    </xf>
    <xf numFmtId="164" fontId="10" fillId="2" borderId="26" xfId="0" applyFont="true" applyBorder="true" applyAlignment="true" applyProtection="false">
      <alignment horizontal="left" vertical="bottom" textRotation="0" wrapText="true" indent="0" shrinkToFit="false"/>
      <protection locked="true" hidden="false"/>
    </xf>
    <xf numFmtId="164" fontId="10" fillId="2" borderId="47" xfId="0" applyFont="true" applyBorder="true" applyAlignment="true" applyProtection="false">
      <alignment horizontal="left" vertical="bottom" textRotation="0" wrapText="true" indent="0" shrinkToFit="false"/>
      <protection locked="true" hidden="false"/>
    </xf>
    <xf numFmtId="164" fontId="27" fillId="8" borderId="72" xfId="0" applyFont="true" applyBorder="true" applyAlignment="true" applyProtection="false">
      <alignment horizontal="left" vertical="bottom" textRotation="0" wrapText="false" indent="0" shrinkToFit="false"/>
      <protection locked="true" hidden="false"/>
    </xf>
    <xf numFmtId="164" fontId="27" fillId="8" borderId="72" xfId="0" applyFont="true" applyBorder="true" applyAlignment="true" applyProtection="false">
      <alignment horizontal="left" vertical="bottom" textRotation="0" wrapText="true" indent="0" shrinkToFit="false"/>
      <protection locked="true" hidden="false"/>
    </xf>
    <xf numFmtId="164" fontId="25" fillId="8" borderId="72" xfId="0" applyFont="true" applyBorder="true" applyAlignment="true" applyProtection="false">
      <alignment horizontal="left" vertical="bottom" textRotation="0" wrapText="false" indent="0" shrinkToFit="false"/>
      <protection locked="true" hidden="false"/>
    </xf>
    <xf numFmtId="164" fontId="25" fillId="8" borderId="72" xfId="0" applyFont="true" applyBorder="true" applyAlignment="true" applyProtection="false">
      <alignment horizontal="center" vertical="bottom" textRotation="0" wrapText="false" indent="0" shrinkToFit="false"/>
      <protection locked="true" hidden="false"/>
    </xf>
    <xf numFmtId="164" fontId="27" fillId="8" borderId="72" xfId="0" applyFont="true" applyBorder="true" applyAlignment="true" applyProtection="true">
      <alignment horizontal="general" vertical="bottom" textRotation="0" wrapText="true" indent="0" shrinkToFit="false"/>
      <protection locked="false" hidden="false"/>
    </xf>
    <xf numFmtId="164" fontId="27" fillId="8" borderId="72" xfId="0" applyFont="true" applyBorder="true" applyAlignment="false" applyProtection="true">
      <alignment horizontal="general" vertical="bottom" textRotation="0" wrapText="false" indent="0" shrinkToFit="false"/>
      <protection locked="false" hidden="false"/>
    </xf>
    <xf numFmtId="164" fontId="27" fillId="8" borderId="10" xfId="0" applyFont="true" applyBorder="true" applyAlignment="false" applyProtection="true">
      <alignment horizontal="general" vertical="bottom" textRotation="0" wrapText="false" indent="0" shrinkToFit="false"/>
      <protection locked="fals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4" fontId="10" fillId="2" borderId="73" xfId="0" applyFont="true" applyBorder="true" applyAlignment="true" applyProtection="false">
      <alignment horizontal="left" vertical="bottom" textRotation="0" wrapText="false" indent="0" shrinkToFit="false"/>
      <protection locked="true" hidden="false"/>
    </xf>
    <xf numFmtId="164" fontId="12" fillId="2" borderId="73" xfId="0" applyFont="true" applyBorder="true" applyAlignment="true" applyProtection="false">
      <alignment horizontal="left" vertical="bottom" textRotation="0" wrapText="true" indent="0" shrinkToFit="false"/>
      <protection locked="true" hidden="false"/>
    </xf>
    <xf numFmtId="164" fontId="12" fillId="2" borderId="73" xfId="0" applyFont="true" applyBorder="true" applyAlignment="true" applyProtection="false">
      <alignment horizontal="center" vertical="bottom" textRotation="0" wrapText="false" indent="0" shrinkToFit="false"/>
      <protection locked="true" hidden="false"/>
    </xf>
    <xf numFmtId="164" fontId="12" fillId="4" borderId="73" xfId="0" applyFont="true" applyBorder="true" applyAlignment="false" applyProtection="true">
      <alignment horizontal="general" vertical="bottom" textRotation="0" wrapText="false" indent="0" shrinkToFit="false"/>
      <protection locked="false" hidden="false"/>
    </xf>
    <xf numFmtId="164" fontId="12" fillId="4" borderId="73" xfId="0" applyFont="true" applyBorder="true" applyAlignment="true" applyProtection="true">
      <alignment horizontal="general" vertical="bottom" textRotation="0" wrapText="true" indent="0" shrinkToFit="false"/>
      <protection locked="false" hidden="false"/>
    </xf>
    <xf numFmtId="164" fontId="12" fillId="4" borderId="13" xfId="0" applyFont="true" applyBorder="true" applyAlignment="false" applyProtection="true">
      <alignment horizontal="general" vertical="bottom" textRotation="0" wrapText="false" indent="0" shrinkToFit="false"/>
      <protection locked="false" hidden="false"/>
    </xf>
    <xf numFmtId="164" fontId="12" fillId="7" borderId="0" xfId="0" applyFont="true" applyBorder="false" applyAlignment="true" applyProtection="false">
      <alignment horizontal="left" vertical="bottom" textRotation="0" wrapText="false" indent="0" shrinkToFit="tru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9" fontId="12" fillId="0" borderId="0" xfId="0" applyFont="true" applyBorder="false" applyAlignment="true" applyProtection="false">
      <alignment horizontal="left"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25" fillId="8" borderId="73" xfId="0" applyFont="true" applyBorder="true" applyAlignment="true" applyProtection="false">
      <alignment horizontal="left" vertical="bottom" textRotation="0" wrapText="false" indent="0" shrinkToFit="false"/>
      <protection locked="true" hidden="false"/>
    </xf>
    <xf numFmtId="164" fontId="27" fillId="8" borderId="73" xfId="0" applyFont="true" applyBorder="true" applyAlignment="true" applyProtection="false">
      <alignment horizontal="left" vertical="bottom" textRotation="0" wrapText="true" indent="0" shrinkToFit="false"/>
      <protection locked="true" hidden="false"/>
    </xf>
    <xf numFmtId="164" fontId="25" fillId="8" borderId="73" xfId="0" applyFont="true" applyBorder="true" applyAlignment="true" applyProtection="false">
      <alignment horizontal="left" vertical="bottom" textRotation="0" wrapText="true" indent="0" shrinkToFit="false"/>
      <protection locked="true" hidden="false"/>
    </xf>
    <xf numFmtId="164" fontId="25" fillId="8" borderId="73" xfId="0" applyFont="true" applyBorder="true" applyAlignment="true" applyProtection="false">
      <alignment horizontal="center" vertical="bottom" textRotation="0" wrapText="false" indent="0" shrinkToFit="false"/>
      <protection locked="true" hidden="false"/>
    </xf>
    <xf numFmtId="164" fontId="27" fillId="8" borderId="73" xfId="0" applyFont="true" applyBorder="true" applyAlignment="true" applyProtection="true">
      <alignment horizontal="general" vertical="bottom" textRotation="0" wrapText="true" indent="0" shrinkToFit="false"/>
      <protection locked="false" hidden="false"/>
    </xf>
    <xf numFmtId="164" fontId="27" fillId="8" borderId="13" xfId="0" applyFont="true" applyBorder="true" applyAlignment="false" applyProtection="true">
      <alignment horizontal="general" vertical="bottom" textRotation="0" wrapText="false" indent="0" shrinkToFit="false"/>
      <protection locked="false" hidden="false"/>
    </xf>
    <xf numFmtId="164" fontId="31" fillId="2" borderId="73"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tru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31" fillId="2" borderId="73" xfId="20" applyFont="true" applyBorder="true" applyAlignment="true" applyProtection="true">
      <alignment horizontal="center" vertical="bottom" textRotation="0" wrapText="true" indent="0" shrinkToFit="false"/>
      <protection locked="true" hidden="false"/>
    </xf>
    <xf numFmtId="164" fontId="27" fillId="8" borderId="73" xfId="0" applyFont="true" applyBorder="true" applyAlignment="true" applyProtection="false">
      <alignment horizontal="center" vertical="bottom" textRotation="0" wrapText="true" indent="0" shrinkToFit="false"/>
      <protection locked="true" hidden="false"/>
    </xf>
    <xf numFmtId="164" fontId="32" fillId="2" borderId="73" xfId="20" applyFont="true" applyBorder="true" applyAlignment="true" applyProtection="true">
      <alignment horizontal="center" vertical="bottom" textRotation="0" wrapText="false" indent="0" shrinkToFit="false"/>
      <protection locked="true" hidden="false"/>
    </xf>
    <xf numFmtId="164" fontId="27" fillId="8" borderId="73" xfId="0" applyFont="true" applyBorder="true" applyAlignment="true" applyProtection="false">
      <alignment horizontal="left" vertical="bottom" textRotation="0" wrapText="false" indent="0" shrinkToFit="false"/>
      <protection locked="true" hidden="false"/>
    </xf>
    <xf numFmtId="169" fontId="12" fillId="7" borderId="0" xfId="0" applyFont="true" applyBorder="false" applyAlignment="true" applyProtection="false">
      <alignment horizontal="left" vertical="bottom" textRotation="0" wrapText="false" indent="0" shrinkToFit="false"/>
      <protection locked="true" hidden="false"/>
    </xf>
    <xf numFmtId="164" fontId="10" fillId="2" borderId="73" xfId="0" applyFont="true" applyBorder="true" applyAlignment="true" applyProtection="false">
      <alignment horizontal="center" vertical="bottom" textRotation="0" wrapText="false" indent="0" shrinkToFit="false"/>
      <protection locked="true" hidden="false"/>
    </xf>
    <xf numFmtId="164" fontId="12" fillId="4" borderId="13" xfId="0" applyFont="true" applyBorder="true" applyAlignment="false" applyProtection="true">
      <alignment horizontal="general" vertical="bottom" textRotation="0" wrapText="false" indent="0" shrinkToFit="false"/>
      <protection locked="false" hidden="true"/>
    </xf>
    <xf numFmtId="164" fontId="12" fillId="4" borderId="13" xfId="0" applyFont="true" applyBorder="true" applyAlignment="true" applyProtection="true">
      <alignment horizontal="general" vertical="bottom" textRotation="0" wrapText="true" indent="0" shrinkToFit="false"/>
      <protection locked="false" hidden="true"/>
    </xf>
    <xf numFmtId="164" fontId="32" fillId="2" borderId="73" xfId="20" applyFont="true" applyBorder="true" applyAlignment="true" applyProtection="true">
      <alignment horizontal="center" vertical="bottom" textRotation="0" wrapText="true" indent="0" shrinkToFit="false"/>
      <protection locked="true" hidden="false"/>
    </xf>
    <xf numFmtId="164" fontId="12" fillId="2" borderId="73" xfId="0" applyFont="true" applyBorder="true" applyAlignment="true" applyProtection="false">
      <alignment horizontal="center" vertical="bottom" textRotation="0" wrapText="true" indent="0" shrinkToFit="false"/>
      <protection locked="true" hidden="false"/>
    </xf>
    <xf numFmtId="164" fontId="36" fillId="8" borderId="73" xfId="20" applyFont="true" applyBorder="true" applyAlignment="true" applyProtection="true">
      <alignment horizontal="center" vertical="bottom" textRotation="0" wrapText="false" indent="0" shrinkToFit="false"/>
      <protection locked="true" hidden="false"/>
    </xf>
    <xf numFmtId="164" fontId="12" fillId="4" borderId="13" xfId="0" applyFont="true" applyBorder="true" applyAlignment="true" applyProtection="true">
      <alignment horizontal="general" vertical="bottom" textRotation="0" wrapText="true" indent="0" shrinkToFit="false"/>
      <protection locked="false" hidden="false"/>
    </xf>
    <xf numFmtId="164" fontId="12" fillId="7" borderId="0" xfId="0" applyFont="true" applyBorder="false" applyAlignment="true" applyProtection="false">
      <alignment horizontal="left" vertical="bottom" textRotation="0" wrapText="true" indent="0" shrinkToFit="true"/>
      <protection locked="true" hidden="false"/>
    </xf>
    <xf numFmtId="164" fontId="12" fillId="7" borderId="0" xfId="0" applyFont="true" applyBorder="false" applyAlignment="true" applyProtection="false">
      <alignment horizontal="left" vertical="bottom" textRotation="0" wrapText="true" indent="0" shrinkToFit="false"/>
      <protection locked="true" hidden="false"/>
    </xf>
    <xf numFmtId="170" fontId="32" fillId="2" borderId="73" xfId="20" applyFont="true" applyBorder="true" applyAlignment="true" applyProtection="true">
      <alignment horizontal="center" vertical="bottom" textRotation="0" wrapText="true" indent="0" shrinkToFit="false"/>
      <protection locked="true" hidden="false"/>
    </xf>
    <xf numFmtId="171" fontId="31" fillId="2" borderId="73" xfId="20" applyFont="true" applyBorder="true" applyAlignment="true" applyProtection="true">
      <alignment horizontal="center" vertical="bottom" textRotation="0" wrapText="true" indent="0" shrinkToFit="false"/>
      <protection locked="true" hidden="false"/>
    </xf>
    <xf numFmtId="164" fontId="12" fillId="2" borderId="74" xfId="0" applyFont="true" applyBorder="true" applyAlignment="true" applyProtection="false">
      <alignment horizontal="left" vertical="bottom" textRotation="0" wrapText="true" indent="0" shrinkToFit="false"/>
      <protection locked="true" hidden="false"/>
    </xf>
    <xf numFmtId="164" fontId="31" fillId="2" borderId="74" xfId="20" applyFont="true" applyBorder="true" applyAlignment="true" applyProtection="true">
      <alignment horizontal="center" vertical="bottom" textRotation="0" wrapText="true" indent="0" shrinkToFit="false"/>
      <protection locked="true" hidden="false"/>
    </xf>
    <xf numFmtId="164" fontId="12" fillId="4" borderId="74" xfId="0" applyFont="true" applyBorder="true" applyAlignment="true" applyProtection="true">
      <alignment horizontal="left" vertical="bottom" textRotation="0" wrapText="true" indent="0" shrinkToFit="false"/>
      <protection locked="false" hidden="false"/>
    </xf>
    <xf numFmtId="164" fontId="12" fillId="4" borderId="16" xfId="0" applyFont="true" applyBorder="true" applyAlignment="true" applyProtection="true">
      <alignment horizontal="left" vertical="bottom" textRotation="0" wrapText="false" indent="0" shrinkToFit="false"/>
      <protection locked="false" hidden="false"/>
    </xf>
    <xf numFmtId="164" fontId="10" fillId="12" borderId="0" xfId="0" applyFont="true" applyBorder="false" applyAlignment="true" applyProtection="false">
      <alignment horizontal="general" vertical="center" textRotation="0" wrapText="false" indent="0" shrinkToFit="false"/>
      <protection locked="true" hidden="false"/>
    </xf>
    <xf numFmtId="164" fontId="12" fillId="12" borderId="27" xfId="0" applyFont="true" applyBorder="true" applyAlignment="true" applyProtection="false">
      <alignment horizontal="left" vertical="bottom" textRotation="0" wrapText="false" indent="0" shrinkToFit="false"/>
      <protection locked="true" hidden="false"/>
    </xf>
    <xf numFmtId="164" fontId="12" fillId="12" borderId="0" xfId="0" applyFont="true" applyBorder="false" applyAlignment="true" applyProtection="false">
      <alignment horizontal="left" vertical="bottom" textRotation="0" wrapText="false" indent="0" shrinkToFit="false"/>
      <protection locked="true" hidden="false"/>
    </xf>
    <xf numFmtId="164" fontId="12" fillId="12" borderId="0" xfId="0" applyFont="true" applyBorder="false" applyAlignment="true" applyProtection="false">
      <alignment horizontal="center" vertical="bottom" textRotation="0" wrapText="false" indent="0" shrinkToFit="false"/>
      <protection locked="true" hidden="false"/>
    </xf>
    <xf numFmtId="164" fontId="12" fillId="12" borderId="0" xfId="0" applyFont="true" applyBorder="false" applyAlignment="true" applyProtection="false">
      <alignment horizontal="left" vertical="top" textRotation="0" wrapText="false" indent="0" shrinkToFit="false"/>
      <protection locked="true" hidden="false"/>
    </xf>
    <xf numFmtId="164" fontId="12" fillId="12" borderId="0" xfId="0" applyFont="true" applyBorder="true" applyAlignment="true" applyProtection="false">
      <alignment horizontal="left" vertical="top" textRotation="0" wrapText="true" indent="0" shrinkToFit="false"/>
      <protection locked="true" hidden="false"/>
    </xf>
    <xf numFmtId="164" fontId="32" fillId="0" borderId="0" xfId="20" applyFont="true" applyBorder="true" applyAlignment="true" applyProtection="true">
      <alignment horizontal="left" vertical="bottom" textRotation="0" wrapText="false" indent="0" shrinkToFit="false"/>
      <protection locked="true" hidden="false"/>
    </xf>
    <xf numFmtId="164" fontId="12" fillId="12" borderId="0" xfId="0" applyFont="true" applyBorder="true" applyAlignment="true" applyProtection="false">
      <alignment horizontal="general" vertical="top" textRotation="0" wrapText="true" indent="0" shrinkToFit="false"/>
      <protection locked="true" hidden="false"/>
    </xf>
    <xf numFmtId="164" fontId="12" fillId="12" borderId="0" xfId="0" applyFont="true" applyBorder="false" applyAlignment="true" applyProtection="false">
      <alignment horizontal="left" vertical="top" textRotation="0" wrapText="true" indent="0" shrinkToFit="false"/>
      <protection locked="true" hidden="false"/>
    </xf>
    <xf numFmtId="164" fontId="12" fillId="12" borderId="27" xfId="0" applyFont="true" applyBorder="true" applyAlignment="true" applyProtection="false">
      <alignment horizontal="left" vertical="center" textRotation="0" wrapText="false" indent="0" shrinkToFit="false"/>
      <protection locked="true" hidden="false"/>
    </xf>
    <xf numFmtId="164" fontId="12"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left" vertical="center" textRotation="0" wrapText="false" indent="0" shrinkToFit="false"/>
      <protection locked="true" hidden="false"/>
    </xf>
    <xf numFmtId="164" fontId="12" fillId="12" borderId="0" xfId="0" applyFont="true" applyBorder="false" applyAlignment="true" applyProtection="false">
      <alignment horizontal="left" vertical="bottom" textRotation="0" wrapText="true" indent="0" shrinkToFit="false"/>
      <protection locked="true" hidden="false"/>
    </xf>
    <xf numFmtId="164" fontId="12" fillId="12" borderId="0" xfId="0" applyFont="true" applyBorder="true" applyAlignment="true" applyProtection="false">
      <alignment horizontal="left" vertical="bottom" textRotation="0" wrapText="true" indent="0" shrinkToFit="false"/>
      <protection locked="true" hidden="false"/>
    </xf>
    <xf numFmtId="164" fontId="12" fillId="12" borderId="0" xfId="0" applyFont="true" applyBorder="false" applyAlignment="true" applyProtection="false">
      <alignment horizontal="left" vertical="center" textRotation="0" wrapText="false" indent="0" shrinkToFit="true"/>
      <protection locked="true" hidden="false"/>
    </xf>
    <xf numFmtId="164" fontId="12" fillId="12" borderId="0" xfId="20" applyFont="true" applyBorder="tru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23" fillId="2" borderId="4" xfId="0" applyFont="true" applyBorder="true" applyAlignment="true" applyProtection="false">
      <alignment horizontal="center" vertical="center" textRotation="0" wrapText="true" indent="0" shrinkToFit="false"/>
      <protection locked="true" hidden="false"/>
    </xf>
    <xf numFmtId="164" fontId="16" fillId="2" borderId="47" xfId="0" applyFont="true" applyBorder="true" applyAlignment="true" applyProtection="false">
      <alignment horizontal="general" vertical="center" textRotation="0" wrapText="false" indent="0" shrinkToFit="false"/>
      <protection locked="true" hidden="false"/>
    </xf>
    <xf numFmtId="164" fontId="25" fillId="3"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4" fontId="16" fillId="3" borderId="0" xfId="0" applyFont="true" applyBorder="false" applyAlignment="true" applyProtection="false">
      <alignment horizontal="left" vertical="center" textRotation="0" wrapText="false" indent="0" shrinkToFit="false"/>
      <protection locked="true" hidden="false"/>
    </xf>
    <xf numFmtId="164" fontId="16" fillId="3" borderId="0" xfId="0" applyFont="true" applyBorder="false" applyAlignment="true" applyProtection="false">
      <alignment horizontal="center" vertical="center" textRotation="0" wrapText="false" indent="0" shrinkToFit="false"/>
      <protection locked="true" hidden="false"/>
    </xf>
    <xf numFmtId="164" fontId="16" fillId="2" borderId="30" xfId="0" applyFont="true" applyBorder="true" applyAlignment="true" applyProtection="false">
      <alignment horizontal="general" vertical="center" textRotation="0" wrapText="false" indent="0" shrinkToFit="false"/>
      <protection locked="true" hidden="false"/>
    </xf>
    <xf numFmtId="164" fontId="23" fillId="7" borderId="26" xfId="0" applyFont="true" applyBorder="true" applyAlignment="true" applyProtection="false">
      <alignment horizontal="left" vertical="center" textRotation="0" wrapText="true" indent="0" shrinkToFit="false"/>
      <protection locked="true" hidden="false"/>
    </xf>
    <xf numFmtId="164" fontId="27" fillId="2" borderId="30" xfId="0" applyFont="true" applyBorder="true" applyAlignment="true" applyProtection="false">
      <alignment horizontal="left" vertical="center" textRotation="0" wrapText="true" indent="0" shrinkToFit="false"/>
      <protection locked="true" hidden="false"/>
    </xf>
    <xf numFmtId="164" fontId="23" fillId="7" borderId="27" xfId="0" applyFont="true" applyBorder="true" applyAlignment="true" applyProtection="false">
      <alignment horizontal="left" vertical="center" textRotation="0" wrapText="true" indent="0" shrinkToFit="false"/>
      <protection locked="true" hidden="false"/>
    </xf>
    <xf numFmtId="164" fontId="12" fillId="7" borderId="49" xfId="0" applyFont="true" applyBorder="true" applyAlignment="true" applyProtection="false">
      <alignment horizontal="left" vertical="center" textRotation="0" wrapText="true" indent="0" shrinkToFit="false"/>
      <protection locked="true" hidden="false"/>
    </xf>
    <xf numFmtId="164" fontId="12" fillId="2" borderId="23" xfId="0" applyFont="true" applyBorder="true" applyAlignment="true" applyProtection="false">
      <alignment horizontal="left" vertical="center" textRotation="0" wrapText="true" indent="0" shrinkToFit="false"/>
      <protection locked="true" hidden="false"/>
    </xf>
    <xf numFmtId="164" fontId="8" fillId="2" borderId="3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2" fillId="3" borderId="7" xfId="0" applyFont="true" applyBorder="true" applyAlignment="true" applyProtection="false">
      <alignment horizontal="general" vertical="center" textRotation="0" wrapText="false" indent="0" shrinkToFit="false"/>
      <protection locked="true" hidden="false"/>
    </xf>
    <xf numFmtId="172" fontId="12" fillId="2" borderId="36" xfId="0" applyFont="true" applyBorder="true" applyAlignment="true" applyProtection="false">
      <alignment horizontal="center" vertical="center" textRotation="0" wrapText="true" indent="0" shrinkToFit="false"/>
      <protection locked="true" hidden="false"/>
    </xf>
    <xf numFmtId="164" fontId="12" fillId="2" borderId="47" xfId="0" applyFont="true" applyBorder="true" applyAlignment="true" applyProtection="false">
      <alignment horizontal="left" vertical="center" textRotation="0" wrapText="false" indent="0" shrinkToFit="false"/>
      <protection locked="true" hidden="false"/>
    </xf>
    <xf numFmtId="164" fontId="12" fillId="2" borderId="11" xfId="0" applyFont="true" applyBorder="true" applyAlignment="true" applyProtection="false">
      <alignment horizontal="center" vertical="center" textRotation="0" wrapText="false" indent="0" shrinkToFit="false"/>
      <protection locked="true" hidden="false"/>
    </xf>
    <xf numFmtId="172" fontId="12" fillId="2" borderId="37" xfId="0" applyFont="true" applyBorder="true" applyAlignment="true" applyProtection="false">
      <alignment horizontal="center" vertical="center" textRotation="0" wrapText="true" indent="0" shrinkToFit="false"/>
      <protection locked="true" hidden="false"/>
    </xf>
    <xf numFmtId="164" fontId="10" fillId="2" borderId="47" xfId="0" applyFont="true" applyBorder="true" applyAlignment="true" applyProtection="false">
      <alignment horizontal="left" vertical="center" textRotation="0" wrapText="false" indent="0" shrinkToFit="false"/>
      <protection locked="true" hidden="false"/>
    </xf>
    <xf numFmtId="164" fontId="12" fillId="2" borderId="25"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left" vertical="center" textRotation="0" wrapText="false" indent="0" shrinkToFit="false"/>
      <protection locked="true" hidden="false"/>
    </xf>
    <xf numFmtId="164" fontId="12" fillId="2" borderId="72" xfId="0" applyFont="true" applyBorder="true" applyAlignment="true" applyProtection="false">
      <alignment horizontal="left" vertical="center" textRotation="0" wrapText="false" indent="0" shrinkToFit="false"/>
      <protection locked="true" hidden="false"/>
    </xf>
    <xf numFmtId="164" fontId="12" fillId="2" borderId="8" xfId="0" applyFont="true" applyBorder="true" applyAlignment="true" applyProtection="false">
      <alignment horizontal="center" vertical="center" textRotation="0" wrapText="true" indent="0" shrinkToFit="false"/>
      <protection locked="true" hidden="false"/>
    </xf>
    <xf numFmtId="164" fontId="12" fillId="2" borderId="73" xfId="0" applyFont="true" applyBorder="true" applyAlignment="true" applyProtection="false">
      <alignment horizontal="left"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16" fillId="2" borderId="3" xfId="0" applyFont="true" applyBorder="true" applyAlignment="true" applyProtection="false">
      <alignment horizontal="general" vertical="center" textRotation="0" wrapText="false" indent="0" shrinkToFit="false"/>
      <protection locked="true" hidden="false"/>
    </xf>
    <xf numFmtId="164" fontId="16" fillId="2"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8" fillId="2" borderId="3" xfId="0" applyFont="true" applyBorder="true" applyAlignment="true" applyProtection="false">
      <alignment horizontal="general" vertical="center" textRotation="0" wrapText="false" indent="0" shrinkToFit="false"/>
      <protection locked="true" hidden="false"/>
    </xf>
    <xf numFmtId="164" fontId="25" fillId="3" borderId="35" xfId="0" applyFont="true" applyBorder="true" applyAlignment="true" applyProtection="false">
      <alignment horizontal="center" vertical="center" textRotation="0" wrapText="true" indent="0" shrinkToFit="false"/>
      <protection locked="true" hidden="false"/>
    </xf>
    <xf numFmtId="164" fontId="16" fillId="2" borderId="36" xfId="0" applyFont="true" applyBorder="true" applyAlignment="true" applyProtection="false">
      <alignment horizontal="left" vertical="center" textRotation="0" wrapText="true" indent="0" shrinkToFit="false"/>
      <protection locked="true" hidden="false"/>
    </xf>
    <xf numFmtId="164" fontId="16" fillId="2" borderId="36" xfId="0" applyFont="true" applyBorder="true" applyAlignment="true" applyProtection="false">
      <alignment horizontal="center" vertical="center" textRotation="0" wrapText="true" indent="0" shrinkToFit="false"/>
      <protection locked="true" hidden="false"/>
    </xf>
    <xf numFmtId="164" fontId="16" fillId="2" borderId="21" xfId="0" applyFont="true" applyBorder="true" applyAlignment="true" applyProtection="false">
      <alignment horizontal="center" vertical="center" textRotation="0" wrapText="true" indent="0" shrinkToFit="false"/>
      <protection locked="true" hidden="false"/>
    </xf>
    <xf numFmtId="164" fontId="40" fillId="2" borderId="21" xfId="0" applyFont="true" applyBorder="true" applyAlignment="true" applyProtection="false">
      <alignment horizontal="left" vertical="center" textRotation="0" wrapText="true" indent="0" shrinkToFit="false"/>
      <protection locked="true" hidden="false"/>
    </xf>
    <xf numFmtId="164" fontId="12" fillId="2" borderId="21" xfId="0" applyFont="true" applyBorder="true" applyAlignment="true" applyProtection="false">
      <alignment horizontal="center" vertical="center" textRotation="0" wrapText="true" indent="0" shrinkToFit="false"/>
      <protection locked="true" hidden="false"/>
    </xf>
    <xf numFmtId="164" fontId="40" fillId="2" borderId="2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left"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4" xfId="21"/>
    <cellStyle name="*unknown*" xfId="20" builtinId="8"/>
  </cellStyles>
  <dxfs count="35">
    <dxf>
      <fill>
        <patternFill>
          <bgColor rgb="FFC0C0C0"/>
        </patternFill>
      </fill>
    </dxf>
    <dxf>
      <fill>
        <patternFill>
          <bgColor rgb="FFC0C0C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FFFFFF"/>
        </patternFill>
      </fill>
    </dxf>
    <dxf>
      <fill>
        <patternFill>
          <bgColor rgb="FFFFFFFF"/>
        </patternFill>
      </fill>
    </dxf>
    <dxf>
      <fill>
        <patternFill>
          <bgColor rgb="FF808080"/>
        </patternFill>
      </fill>
    </dxf>
    <dxf>
      <fill>
        <patternFill>
          <bgColor rgb="FF808080"/>
        </patternFill>
      </fill>
    </dxf>
    <dxf>
      <fill>
        <patternFill>
          <bgColor rgb="FFFFFFFF"/>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266E35"/>
      <rgbColor rgb="FF000080"/>
      <rgbColor rgb="FF808000"/>
      <rgbColor rgb="FF800080"/>
      <rgbColor rgb="FF008080"/>
      <rgbColor rgb="FFC0C0C0"/>
      <rgbColor rgb="FF808080"/>
      <rgbColor rgb="FF9999FF"/>
      <rgbColor rgb="FF7030A0"/>
      <rgbColor rgb="FFFFF2CC"/>
      <rgbColor rgb="FFE2F6E7"/>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F1F1F1"/>
      <rgbColor rgb="FFE7E6E6"/>
      <rgbColor rgb="FFF2F2F2"/>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externalLink" Target="externalLinks/externalLink1.xml"/><Relationship Id="rId20" Type="http://schemas.openxmlformats.org/officeDocument/2006/relationships/sharedStrings" Target="sharedStrings.xml"/>
</Relationships>
</file>

<file path=xl/ctrlProps/ctrlProps2.xml><?xml version="1.0" encoding="utf-8"?>
<formControlPr xmlns="http://schemas.microsoft.com/office/spreadsheetml/2009/9/main" objectType="Button" lockText="1"/>
</file>

<file path=xl/ctrlProps/ctrlProps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Button 1" descr="Click to Generate List" hidden="0"/>
            <xdr:cNvSpPr/>
          </xdr:nvSpPr>
          <xdr:spPr>
            <a:xfrm>
              <a:off x="0" y="0"/>
              <a:ext cx="0" cy="0"/>
            </a:xfrm>
            <a:prstGeom prst="rect">
              <a:avLst/>
            </a:prstGeom>
          </xdr:spPr>
          <xdr:txBody>
            <a:bodyPr anchor="ctr">
              <a:noAutofit/>
            </a:bodyPr>
            <a:p>
              <a:r>
                <a:t>Click to Generate List</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Button 2" descr="Click to Delete List" hidden="0"/>
            <xdr:cNvSpPr/>
          </xdr:nvSpPr>
          <xdr:spPr>
            <a:xfrm>
              <a:off x="0" y="0"/>
              <a:ext cx="0" cy="0"/>
            </a:xfrm>
            <a:prstGeom prst="rect">
              <a:avLst/>
            </a:prstGeom>
          </xdr:spPr>
          <xdr:txBody>
            <a:bodyPr anchor="ctr">
              <a:noAutofit/>
            </a:bodyPr>
            <a:p>
              <a:r>
                <a:t>Click to Delete List</a:t>
              </a:r>
            </a:p>
          </xdr:txBody>
        </xdr:sp>
        <xdr:clientData/>
      </xdr:twoCellAnchor>
    </mc:Choice>
  </mc:AlternateContent>
</xdr:wsDr>
</file>

<file path=xl/externalLinks/_rels/externalLink1.xml.rels><?xml version="1.0" encoding="UTF-8"?>
<Relationships xmlns="http://schemas.openxmlformats.org/package/2006/relationships"><Relationship Id="rId1" Type="http://schemas.openxmlformats.org/officeDocument/2006/relationships/externalLinkPath" Target="file://mathematica.Net/Project/50502_MMCII/Restricted/MA1/Task%2010%20-%20MMC%20Checklists%20and%20tools/Medicaid%20and%20CHIP%20Checklists/6_Abbreviated%20contract%20checklist%20OY3/DRAFT%20MMCCHIPContractChecklist_abbreviated%20pilot%209.28.2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Table of Contents"/>
      <sheetName val="Instructions"/>
      <sheetName val="A. Completeness"/>
      <sheetName val="B. Enrollment &amp; Disenrollment"/>
      <sheetName val="C. Beneficiary Notification"/>
      <sheetName val="D. Payment"/>
      <sheetName val="E. Providers &amp; Network"/>
      <sheetName val="F. Coverage"/>
      <sheetName val="G. Quality and UM"/>
      <sheetName val="H. Grievance and Appeals"/>
      <sheetName val="I. Program Integrity"/>
      <sheetName val="J. General Terms and Conditions"/>
      <sheetName val="K. Health Information Systems"/>
      <sheetName val="L. State Obligations"/>
      <sheetName val="M. Parity Documentation"/>
      <sheetName val="Glossary"/>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8.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9.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0.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1.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2.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xml"/><Relationship Id="rId3" Type="http://schemas.openxmlformats.org/officeDocument/2006/relationships/vmlDrawing" Target="../drawings/vmlDrawing13.vml"/><Relationship Id="rId4" Type="http://schemas.openxmlformats.org/officeDocument/2006/relationships/ctrlProp" Target="../ctrlProps/ctrlProps2.xml"/><Relationship Id="rId5" Type="http://schemas.openxmlformats.org/officeDocument/2006/relationships/ctrlProp" Target="../ctrlProps/ctrlProps3.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cms.gov/Medicare/Medicare-Advantage/MedicareAdvantageApps/Downloads/HSD_Reference_File_01-10-2017.zip" TargetMode="Externa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medicaid.gov/medicaid-chip-program-information/by-topics/long-term-services-and-supports/home-and-community-based-services/statewide-transition-plans.html." TargetMode="Externa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0"/>
  <sheetViews>
    <sheetView showFormulas="false" showGridLines="true" showRowColHeaders="true" showZeros="true" rightToLeft="false" tabSelected="true" showOutlineSymbols="true" defaultGridColor="true" view="pageBreakPreview" topLeftCell="A1" colorId="64" zoomScale="88" zoomScaleNormal="100" zoomScalePageLayoutView="88" workbookViewId="0">
      <selection pane="topLeft" activeCell="C11" activeCellId="0" sqref="C11"/>
    </sheetView>
  </sheetViews>
  <sheetFormatPr defaultColWidth="76.37109375" defaultRowHeight="18" zeroHeight="false" outlineLevelRow="0" outlineLevelCol="0"/>
  <cols>
    <col collapsed="false" customWidth="true" hidden="false" outlineLevel="0" max="1" min="1" style="1" width="39.43"/>
    <col collapsed="false" customWidth="true" hidden="false" outlineLevel="0" max="3" min="2" style="1" width="81.28"/>
    <col collapsed="false" customWidth="true" hidden="false" outlineLevel="0" max="4" min="4" style="2" width="60.85"/>
    <col collapsed="false" customWidth="true" hidden="false" outlineLevel="0" max="5" min="5" style="3" width="142.57"/>
    <col collapsed="false" customWidth="false" hidden="true" outlineLevel="0" max="16" min="6" style="3" width="76.29"/>
    <col collapsed="false" customWidth="false" hidden="true" outlineLevel="0" max="18" min="17" style="4" width="76.29"/>
    <col collapsed="false" customWidth="true" hidden="true" outlineLevel="0" max="19" min="19" style="4" width="9.29"/>
    <col collapsed="false" customWidth="true" hidden="false" outlineLevel="0" max="20" min="20" style="3" width="54.29"/>
    <col collapsed="false" customWidth="false" hidden="false" outlineLevel="0" max="1024" min="21" style="3" width="76.29"/>
  </cols>
  <sheetData>
    <row r="1" customFormat="false" ht="37.5" hidden="false" customHeight="true" outlineLevel="0" collapsed="false">
      <c r="A1" s="5" t="s">
        <v>0</v>
      </c>
      <c r="B1" s="5"/>
      <c r="C1" s="5"/>
      <c r="D1" s="5"/>
      <c r="E1" s="6"/>
    </row>
    <row r="2" customFormat="false" ht="33.75" hidden="false" customHeight="true" outlineLevel="0" collapsed="false">
      <c r="A2" s="7" t="s">
        <v>1</v>
      </c>
      <c r="B2" s="8" t="s">
        <v>2</v>
      </c>
      <c r="C2" s="8"/>
      <c r="D2" s="9"/>
      <c r="E2" s="6"/>
      <c r="O2" s="10" t="s">
        <v>3</v>
      </c>
      <c r="P2" s="10"/>
      <c r="Q2" s="10"/>
      <c r="R2" s="10"/>
      <c r="S2" s="10"/>
    </row>
    <row r="3" customFormat="false" ht="64.5" hidden="false" customHeight="true" outlineLevel="0" collapsed="false">
      <c r="A3" s="11" t="s">
        <v>4</v>
      </c>
      <c r="B3" s="11"/>
      <c r="C3" s="11"/>
      <c r="D3" s="11"/>
      <c r="E3" s="12"/>
      <c r="F3" s="12"/>
      <c r="G3" s="13" t="s">
        <v>5</v>
      </c>
      <c r="H3" s="13"/>
      <c r="I3" s="13"/>
      <c r="J3" s="13"/>
      <c r="K3" s="13"/>
      <c r="L3" s="13"/>
      <c r="M3" s="13"/>
      <c r="O3" s="4" t="s">
        <v>6</v>
      </c>
      <c r="P3" s="4" t="s">
        <v>7</v>
      </c>
      <c r="Q3" s="4" t="s">
        <v>8</v>
      </c>
      <c r="R3" s="4" t="s">
        <v>9</v>
      </c>
      <c r="S3" s="4" t="s">
        <v>10</v>
      </c>
    </row>
    <row r="4" customFormat="false" ht="18" hidden="true" customHeight="false" outlineLevel="0" collapsed="false">
      <c r="A4" s="14"/>
      <c r="B4" s="15"/>
      <c r="C4" s="15"/>
      <c r="D4" s="16"/>
      <c r="G4" s="3" t="s">
        <v>11</v>
      </c>
      <c r="H4" s="3" t="s">
        <v>12</v>
      </c>
      <c r="I4" s="3" t="s">
        <v>13</v>
      </c>
      <c r="J4" s="3" t="s">
        <v>14</v>
      </c>
      <c r="K4" s="3" t="s">
        <v>15</v>
      </c>
      <c r="L4" s="3" t="s">
        <v>16</v>
      </c>
      <c r="M4" s="3" t="s">
        <v>17</v>
      </c>
      <c r="N4" s="17"/>
      <c r="O4" s="18" t="b">
        <f aca="false">IF(COUNTA(B7:B11,B13:B37)=SUM(O7:O11,O13:O37),FALSE(),TRUE())</f>
        <v>1</v>
      </c>
      <c r="P4" s="18" t="b">
        <f aca="false">IF(SUM(O7:O11,O13:O37)&lt;1,TRUE(),FALSE())</f>
        <v>1</v>
      </c>
      <c r="Q4" s="18" t="b">
        <f aca="false">IF(C20="Non-risk","N/A",IF(COUNTA(B7:B11,B13:B37)=SUM(O7:O11,O13:O37),FALSE(),TRUE()))</f>
        <v>1</v>
      </c>
      <c r="R4" s="18" t="b">
        <f aca="false">IF(C20="Risk","N/A",IF(COUNTA(B7:B11,B13:B37)=SUM(O7:O11,O13:O37),FALSE(),TRUE()))</f>
        <v>1</v>
      </c>
      <c r="S4" s="18" t="b">
        <f aca="false">IF(SUM(O28:O37)=COUNTA(B28:B37),FALSE(),TRUE())</f>
        <v>1</v>
      </c>
    </row>
    <row r="5" customFormat="false" ht="18.75" hidden="true" customHeight="false" outlineLevel="0" collapsed="false">
      <c r="A5" s="15"/>
      <c r="B5" s="15"/>
      <c r="C5" s="15"/>
      <c r="D5" s="16"/>
      <c r="E5" s="19"/>
      <c r="F5" s="19"/>
      <c r="G5" s="3" t="s">
        <v>18</v>
      </c>
      <c r="H5" s="3" t="s">
        <v>19</v>
      </c>
      <c r="I5" s="3" t="s">
        <v>20</v>
      </c>
      <c r="J5" s="3" t="s">
        <v>21</v>
      </c>
      <c r="M5" s="3" t="s">
        <v>22</v>
      </c>
      <c r="N5" s="17"/>
    </row>
    <row r="6" customFormat="false" ht="18.75" hidden="false" customHeight="false" outlineLevel="0" collapsed="false">
      <c r="A6" s="20" t="s">
        <v>23</v>
      </c>
      <c r="B6" s="21" t="s">
        <v>24</v>
      </c>
      <c r="C6" s="22" t="s">
        <v>25</v>
      </c>
      <c r="D6" s="23" t="s">
        <v>26</v>
      </c>
      <c r="E6" s="24"/>
      <c r="F6" s="24"/>
      <c r="G6" s="3" t="s">
        <v>27</v>
      </c>
      <c r="H6" s="3" t="s">
        <v>28</v>
      </c>
      <c r="I6" s="3" t="s">
        <v>29</v>
      </c>
      <c r="K6" s="3" t="s">
        <v>30</v>
      </c>
      <c r="L6" s="3" t="s">
        <v>31</v>
      </c>
      <c r="O6" s="3" t="s">
        <v>32</v>
      </c>
      <c r="P6" s="4"/>
    </row>
    <row r="7" customFormat="false" ht="18" hidden="false" customHeight="false" outlineLevel="0" collapsed="false">
      <c r="A7" s="25" t="s">
        <v>33</v>
      </c>
      <c r="B7" s="26" t="s">
        <v>34</v>
      </c>
      <c r="C7" s="27"/>
      <c r="D7" s="28"/>
      <c r="E7" s="29" t="str">
        <f aca="false">IF(C7="","Validation check: User must select a value in Column C (or Column 3 in some Excel versions","")</f>
        <v>Validation check: User must select a value in Column C (or Column 3 in some Excel versions</v>
      </c>
      <c r="F7" s="30"/>
      <c r="G7" s="3" t="s">
        <v>35</v>
      </c>
      <c r="H7" s="3" t="s">
        <v>36</v>
      </c>
      <c r="I7" s="3" t="s">
        <v>37</v>
      </c>
      <c r="K7" s="31" t="s">
        <v>38</v>
      </c>
      <c r="N7" s="32"/>
      <c r="O7" s="3" t="n">
        <f aca="false">IF(C7&lt;&gt;"",1,0)</f>
        <v>0</v>
      </c>
    </row>
    <row r="8" customFormat="false" ht="36" hidden="false" customHeight="false" outlineLevel="0" collapsed="false">
      <c r="A8" s="33" t="s">
        <v>39</v>
      </c>
      <c r="B8" s="34" t="s">
        <v>40</v>
      </c>
      <c r="C8" s="35"/>
      <c r="D8" s="36"/>
      <c r="E8" s="29" t="str">
        <f aca="false">IF(C8="","Validation check: User must enter information in Column C (or Column 3 in some Excel versions","")</f>
        <v>Validation check: User must enter information in Column C (or Column 3 in some Excel versions</v>
      </c>
      <c r="F8" s="37"/>
      <c r="H8" s="3" t="s">
        <v>41</v>
      </c>
      <c r="I8" s="3" t="s">
        <v>42</v>
      </c>
      <c r="K8" s="31" t="s">
        <v>43</v>
      </c>
      <c r="N8" s="17"/>
      <c r="O8" s="3" t="n">
        <f aca="false">IF(C8&lt;&gt;"",1,0)</f>
        <v>0</v>
      </c>
    </row>
    <row r="9" customFormat="false" ht="90" hidden="false" customHeight="false" outlineLevel="0" collapsed="false">
      <c r="A9" s="33" t="s">
        <v>44</v>
      </c>
      <c r="B9" s="34" t="s">
        <v>45</v>
      </c>
      <c r="C9" s="35"/>
      <c r="D9" s="36"/>
      <c r="E9" s="29" t="str">
        <f aca="false">IF(C9="","Validation check: User must select a value in Column C (or Column 3 in some Excel versions","")</f>
        <v>Validation check: User must select a value in Column C (or Column 3 in some Excel versions</v>
      </c>
      <c r="F9" s="29"/>
      <c r="H9" s="3" t="s">
        <v>46</v>
      </c>
      <c r="I9" s="3" t="s">
        <v>47</v>
      </c>
      <c r="K9" s="31" t="s">
        <v>48</v>
      </c>
      <c r="N9" s="17"/>
      <c r="O9" s="3" t="n">
        <f aca="false">IF(C9&lt;&gt;"",1,0)</f>
        <v>0</v>
      </c>
    </row>
    <row r="10" customFormat="false" ht="18" hidden="false" customHeight="false" outlineLevel="0" collapsed="false">
      <c r="A10" s="33" t="s">
        <v>49</v>
      </c>
      <c r="B10" s="34" t="s">
        <v>50</v>
      </c>
      <c r="C10" s="35"/>
      <c r="D10" s="36"/>
      <c r="E10" s="29" t="str">
        <f aca="false">IF(C10="","Validation check: User must enter information in Column C (or Column 3 in some Excel versions","")</f>
        <v>Validation check: User must enter information in Column C (or Column 3 in some Excel versions</v>
      </c>
      <c r="F10" s="29"/>
      <c r="H10" s="3" t="s">
        <v>51</v>
      </c>
      <c r="I10" s="3" t="s">
        <v>29</v>
      </c>
      <c r="K10" s="31" t="s">
        <v>52</v>
      </c>
      <c r="O10" s="3" t="n">
        <f aca="false">IF(C10&lt;&gt;"",1,0)</f>
        <v>0</v>
      </c>
    </row>
    <row r="11" customFormat="false" ht="54.75" hidden="false" customHeight="false" outlineLevel="0" collapsed="false">
      <c r="A11" s="38" t="s">
        <v>53</v>
      </c>
      <c r="B11" s="39" t="s">
        <v>54</v>
      </c>
      <c r="C11" s="40"/>
      <c r="D11" s="41"/>
      <c r="E11" s="29" t="str">
        <f aca="false">IF(C11="","Validation check: User must select a value in Column C (or Column 3 in some Excel versions","")</f>
        <v>Validation check: User must select a value in Column C (or Column 3 in some Excel versions</v>
      </c>
      <c r="F11" s="29"/>
      <c r="H11" s="3" t="s">
        <v>55</v>
      </c>
      <c r="K11" s="31"/>
      <c r="O11" s="3" t="n">
        <f aca="false">IF(C11&lt;&gt;"",1,0)</f>
        <v>0</v>
      </c>
    </row>
    <row r="12" customFormat="false" ht="18.75" hidden="false" customHeight="true" outlineLevel="0" collapsed="false">
      <c r="A12" s="25" t="s">
        <v>56</v>
      </c>
      <c r="B12" s="42" t="s">
        <v>57</v>
      </c>
      <c r="C12" s="42"/>
      <c r="D12" s="42"/>
      <c r="E12" s="37"/>
      <c r="F12" s="37"/>
      <c r="H12" s="3" t="s">
        <v>58</v>
      </c>
    </row>
    <row r="13" customFormat="false" ht="36" hidden="false" customHeight="false" outlineLevel="0" collapsed="false">
      <c r="A13" s="43" t="s">
        <v>59</v>
      </c>
      <c r="B13" s="34" t="s">
        <v>60</v>
      </c>
      <c r="C13" s="44"/>
      <c r="D13" s="36"/>
      <c r="E13" s="29" t="str">
        <f aca="false">IF(C13="","Validation check: User must select a value in Column C (or Column 3 in some Excel versions","")</f>
        <v>Validation check: User must select a value in Column C (or Column 3 in some Excel versions</v>
      </c>
      <c r="F13" s="45"/>
      <c r="H13" s="3" t="s">
        <v>61</v>
      </c>
      <c r="O13" s="3" t="n">
        <f aca="false">IF(C13&lt;&gt;"",1,0)</f>
        <v>0</v>
      </c>
    </row>
    <row r="14" customFormat="false" ht="54" hidden="false" customHeight="false" outlineLevel="0" collapsed="false">
      <c r="A14" s="43" t="s">
        <v>62</v>
      </c>
      <c r="B14" s="34" t="s">
        <v>63</v>
      </c>
      <c r="C14" s="46"/>
      <c r="D14" s="36"/>
      <c r="E14" s="29" t="str">
        <f aca="false">IF(C14="","Validation check: User must select a value in Column C (or Column 3 in some Excel versions","")</f>
        <v>Validation check: User must select a value in Column C (or Column 3 in some Excel versions</v>
      </c>
      <c r="F14" s="29"/>
      <c r="H14" s="3" t="s">
        <v>64</v>
      </c>
      <c r="O14" s="3" t="n">
        <f aca="false">IF(C14&lt;&gt;"",1,0)</f>
        <v>0</v>
      </c>
    </row>
    <row r="15" customFormat="false" ht="72" hidden="false" customHeight="false" outlineLevel="0" collapsed="false">
      <c r="A15" s="43" t="s">
        <v>65</v>
      </c>
      <c r="B15" s="34" t="s">
        <v>66</v>
      </c>
      <c r="C15" s="46"/>
      <c r="D15" s="36"/>
      <c r="E15" s="29" t="str">
        <f aca="false">IF(C15="","Validation check: User must select a value in Column C (or Column 3 in some Excel versions","")</f>
        <v>Validation check: User must select a value in Column C (or Column 3 in some Excel versions</v>
      </c>
      <c r="F15" s="29"/>
      <c r="H15" s="3" t="s">
        <v>67</v>
      </c>
      <c r="O15" s="3" t="n">
        <f aca="false">IF(C15&lt;&gt;"",1,0)</f>
        <v>0</v>
      </c>
    </row>
    <row r="16" customFormat="false" ht="54" hidden="false" customHeight="false" outlineLevel="0" collapsed="false">
      <c r="A16" s="43" t="s">
        <v>68</v>
      </c>
      <c r="B16" s="47" t="s">
        <v>69</v>
      </c>
      <c r="C16" s="46"/>
      <c r="D16" s="48"/>
      <c r="E16" s="29" t="str">
        <f aca="false">IF(C16="","Validation check: User must select a value in Column C (or Column 3 in some Excel versions","")</f>
        <v>Validation check: User must select a value in Column C (or Column 3 in some Excel versions</v>
      </c>
      <c r="F16" s="29"/>
      <c r="H16" s="3" t="s">
        <v>70</v>
      </c>
      <c r="N16" s="32"/>
      <c r="O16" s="3" t="n">
        <f aca="false">IF(C16&lt;&gt;"",1,0)</f>
        <v>0</v>
      </c>
    </row>
    <row r="17" customFormat="false" ht="72" hidden="false" customHeight="false" outlineLevel="0" collapsed="false">
      <c r="A17" s="43" t="s">
        <v>71</v>
      </c>
      <c r="B17" s="49" t="s">
        <v>72</v>
      </c>
      <c r="C17" s="46"/>
      <c r="D17" s="50"/>
      <c r="E17" s="29" t="str">
        <f aca="false">IF(C17="","Validation check: User must select a value in Column C (or Column 3 in some Excel versions","")</f>
        <v>Validation check: User must select a value in Column C (or Column 3 in some Excel versions</v>
      </c>
      <c r="F17" s="29"/>
      <c r="H17" s="3" t="s">
        <v>73</v>
      </c>
      <c r="O17" s="3" t="n">
        <f aca="false">IF(C17&lt;&gt;"",1,0)</f>
        <v>0</v>
      </c>
    </row>
    <row r="18" customFormat="false" ht="36" hidden="false" customHeight="false" outlineLevel="0" collapsed="false">
      <c r="A18" s="43" t="s">
        <v>74</v>
      </c>
      <c r="B18" s="51" t="s">
        <v>75</v>
      </c>
      <c r="C18" s="46"/>
      <c r="D18" s="52"/>
      <c r="E18" s="29" t="str">
        <f aca="false">IF(C18="","Validation check: User must select a value in Column C (or Column 3 in some Excel versions","")</f>
        <v>Validation check: User must select a value in Column C (or Column 3 in some Excel versions</v>
      </c>
      <c r="F18" s="29"/>
      <c r="H18" s="3" t="s">
        <v>76</v>
      </c>
      <c r="O18" s="3" t="n">
        <f aca="false">IF(C18&lt;&gt;"",1,0)</f>
        <v>0</v>
      </c>
    </row>
    <row r="19" customFormat="false" ht="54" hidden="false" customHeight="false" outlineLevel="0" collapsed="false">
      <c r="A19" s="43" t="s">
        <v>77</v>
      </c>
      <c r="B19" s="51" t="s">
        <v>78</v>
      </c>
      <c r="C19" s="46"/>
      <c r="D19" s="52"/>
      <c r="E19" s="29" t="str">
        <f aca="false">IF(C19="","Validation check: User must select a value in Column C (or Column 3 in some Excel versions","")</f>
        <v>Validation check: User must select a value in Column C (or Column 3 in some Excel versions</v>
      </c>
      <c r="F19" s="29"/>
      <c r="H19" s="3" t="s">
        <v>79</v>
      </c>
      <c r="O19" s="3" t="n">
        <f aca="false">IF(C19&lt;&gt;"",1,0)</f>
        <v>0</v>
      </c>
    </row>
    <row r="20" customFormat="false" ht="90.75" hidden="false" customHeight="false" outlineLevel="0" collapsed="false">
      <c r="A20" s="53" t="s">
        <v>80</v>
      </c>
      <c r="B20" s="54" t="s">
        <v>81</v>
      </c>
      <c r="C20" s="55"/>
      <c r="D20" s="56"/>
      <c r="E20" s="29" t="str">
        <f aca="false">IF(C20="","Validation check: User must select a value in Column C (or Column 3 in some Excel versions","")</f>
        <v>Validation check: User must select a value in Column C (or Column 3 in some Excel versions</v>
      </c>
      <c r="F20" s="29"/>
      <c r="H20" s="3" t="s">
        <v>82</v>
      </c>
      <c r="O20" s="3" t="n">
        <f aca="false">IF(C20&lt;&gt;"",1,0)</f>
        <v>0</v>
      </c>
    </row>
    <row r="21" customFormat="false" ht="18" hidden="false" customHeight="false" outlineLevel="0" collapsed="false">
      <c r="A21" s="57" t="s">
        <v>83</v>
      </c>
      <c r="B21" s="58" t="s">
        <v>84</v>
      </c>
      <c r="C21" s="44"/>
      <c r="D21" s="59"/>
      <c r="E21" s="29" t="str">
        <f aca="false">IF(C21="","Validation check: User must select a value in Column C (or Column 3 in some Excel versions","")</f>
        <v>Validation check: User must select a value in Column C (or Column 3 in some Excel versions</v>
      </c>
      <c r="F21" s="29"/>
      <c r="H21" s="3" t="s">
        <v>85</v>
      </c>
      <c r="O21" s="3" t="n">
        <f aca="false">IF(C21&lt;&gt;"",1,0)</f>
        <v>0</v>
      </c>
    </row>
    <row r="22" customFormat="false" ht="18" hidden="false" customHeight="false" outlineLevel="0" collapsed="false">
      <c r="A22" s="33" t="s">
        <v>86</v>
      </c>
      <c r="B22" s="34" t="s">
        <v>87</v>
      </c>
      <c r="C22" s="60"/>
      <c r="D22" s="61"/>
      <c r="E22" s="29" t="str">
        <f aca="false">IF(C22="","Validation check: User must enter information in Column C (or Column 3 in some Excel versions","")</f>
        <v>Validation check: User must enter information in Column C (or Column 3 in some Excel versions</v>
      </c>
      <c r="F22" s="24"/>
      <c r="H22" s="3" t="s">
        <v>88</v>
      </c>
      <c r="O22" s="3" t="n">
        <f aca="false">IF(C22&lt;&gt;"",1,0)</f>
        <v>0</v>
      </c>
    </row>
    <row r="23" customFormat="false" ht="72" hidden="false" customHeight="false" outlineLevel="0" collapsed="false">
      <c r="A23" s="33" t="s">
        <v>89</v>
      </c>
      <c r="B23" s="62" t="s">
        <v>90</v>
      </c>
      <c r="C23" s="63"/>
      <c r="D23" s="64"/>
      <c r="E23" s="29" t="str">
        <f aca="false">IF(C23="","Validation check: User must enter information in Column C (or Column 3 in some Excel versions","")</f>
        <v>Validation check: User must enter information in Column C (or Column 3 in some Excel versions</v>
      </c>
      <c r="F23" s="24"/>
      <c r="H23" s="3" t="s">
        <v>91</v>
      </c>
      <c r="O23" s="3" t="n">
        <f aca="false">IF(C23&lt;&gt;"",1,0)</f>
        <v>0</v>
      </c>
    </row>
    <row r="24" customFormat="false" ht="72" hidden="false" customHeight="false" outlineLevel="0" collapsed="false">
      <c r="A24" s="33" t="s">
        <v>92</v>
      </c>
      <c r="B24" s="62" t="s">
        <v>93</v>
      </c>
      <c r="C24" s="63"/>
      <c r="D24" s="64"/>
      <c r="E24" s="29" t="str">
        <f aca="false">IF(C24="","Validation check: User must enter information in Column C (or Column 3 in some Excel versions","")</f>
        <v>Validation check: User must enter information in Column C (or Column 3 in some Excel versions</v>
      </c>
      <c r="H24" s="3" t="s">
        <v>94</v>
      </c>
      <c r="O24" s="3" t="n">
        <f aca="false">IF(C24&lt;&gt;"",1,0)</f>
        <v>0</v>
      </c>
    </row>
    <row r="25" customFormat="false" ht="18" hidden="false" customHeight="false" outlineLevel="0" collapsed="false">
      <c r="A25" s="65" t="s">
        <v>95</v>
      </c>
      <c r="B25" s="62" t="s">
        <v>96</v>
      </c>
      <c r="C25" s="63"/>
      <c r="D25" s="64"/>
      <c r="E25" s="29" t="str">
        <f aca="false">IF(C25="","Validation check: User must enter information in Column C (or Column 3 in some Excel versions","")</f>
        <v>Validation check: User must enter information in Column C (or Column 3 in some Excel versions</v>
      </c>
      <c r="H25" s="3" t="s">
        <v>97</v>
      </c>
      <c r="O25" s="3" t="n">
        <f aca="false">IF(C25&lt;&gt;"",1,0)</f>
        <v>0</v>
      </c>
    </row>
    <row r="26" customFormat="false" ht="18" hidden="false" customHeight="false" outlineLevel="0" collapsed="false">
      <c r="A26" s="65" t="s">
        <v>98</v>
      </c>
      <c r="B26" s="62" t="s">
        <v>99</v>
      </c>
      <c r="C26" s="63"/>
      <c r="D26" s="64"/>
      <c r="E26" s="29" t="str">
        <f aca="false">IF(C26="","Validation check: User must enter information in Column C (or Column 3 in some Excel versions","")</f>
        <v>Validation check: User must enter information in Column C (or Column 3 in some Excel versions</v>
      </c>
      <c r="H26" s="3" t="s">
        <v>100</v>
      </c>
      <c r="O26" s="3" t="n">
        <f aca="false">IF(C26&lt;&gt;"",1,0)</f>
        <v>0</v>
      </c>
    </row>
    <row r="27" customFormat="false" ht="36" hidden="false" customHeight="false" outlineLevel="0" collapsed="false">
      <c r="A27" s="65" t="s">
        <v>101</v>
      </c>
      <c r="B27" s="62" t="s">
        <v>102</v>
      </c>
      <c r="C27" s="66"/>
      <c r="D27" s="64"/>
      <c r="E27" s="29" t="str">
        <f aca="false">IF(C27="","Validation check: User must enter information in Column C (or Column 3 in some Excel versions","")</f>
        <v>Validation check: User must enter information in Column C (or Column 3 in some Excel versions</v>
      </c>
      <c r="H27" s="3" t="s">
        <v>103</v>
      </c>
      <c r="O27" s="3" t="n">
        <f aca="false">IF(C27&lt;&gt;"",1,0)</f>
        <v>0</v>
      </c>
    </row>
    <row r="28" customFormat="false" ht="18" hidden="false" customHeight="false" outlineLevel="0" collapsed="false">
      <c r="A28" s="67" t="s">
        <v>104</v>
      </c>
      <c r="B28" s="62" t="s">
        <v>105</v>
      </c>
      <c r="C28" s="68"/>
      <c r="D28" s="64"/>
      <c r="E28" s="29" t="str">
        <f aca="false">IF(C28="","Validation check: User must enter information in Column C (or Column 3 in some Excel versions","")</f>
        <v>Validation check: User must enter information in Column C (or Column 3 in some Excel versions</v>
      </c>
      <c r="F28" s="24"/>
      <c r="H28" s="3" t="s">
        <v>106</v>
      </c>
      <c r="O28" s="3" t="n">
        <f aca="false">IF(C28&lt;&gt;"",1,0)</f>
        <v>0</v>
      </c>
    </row>
    <row r="29" customFormat="false" ht="18" hidden="false" customHeight="false" outlineLevel="0" collapsed="false">
      <c r="A29" s="69" t="s">
        <v>107</v>
      </c>
      <c r="B29" s="62" t="s">
        <v>108</v>
      </c>
      <c r="C29" s="70"/>
      <c r="D29" s="64"/>
      <c r="E29" s="29" t="str">
        <f aca="false">IF(C29="","Validation check: User must enter information in Column C (or Column 3 in some Excel versions","")</f>
        <v>Validation check: User must enter information in Column C (or Column 3 in some Excel versions</v>
      </c>
      <c r="H29" s="3" t="s">
        <v>109</v>
      </c>
      <c r="O29" s="3" t="n">
        <f aca="false">IF(C30&lt;&gt;"",1,0)</f>
        <v>0</v>
      </c>
    </row>
    <row r="30" customFormat="false" ht="18" hidden="false" customHeight="false" outlineLevel="0" collapsed="false">
      <c r="A30" s="71" t="s">
        <v>110</v>
      </c>
      <c r="B30" s="34" t="s">
        <v>111</v>
      </c>
      <c r="C30" s="68"/>
      <c r="D30" s="61"/>
      <c r="E30" s="29" t="str">
        <f aca="false">IF(C30="","Validation check: User must enter information in Column C (or Column 3 in some Excel versions","")</f>
        <v>Validation check: User must enter information in Column C (or Column 3 in some Excel versions</v>
      </c>
      <c r="H30" s="3" t="s">
        <v>112</v>
      </c>
      <c r="O30" s="3" t="n">
        <f aca="false">IF(C31&lt;&gt;"",1,0)</f>
        <v>0</v>
      </c>
    </row>
    <row r="31" customFormat="false" ht="18" hidden="false" customHeight="true" outlineLevel="0" collapsed="false">
      <c r="A31" s="72" t="s">
        <v>113</v>
      </c>
      <c r="B31" s="34" t="s">
        <v>13</v>
      </c>
      <c r="C31" s="46"/>
      <c r="D31" s="61"/>
      <c r="E31" s="29" t="str">
        <f aca="false">IF(C31="","Validation check: User must select a value in Column C (or Column 3 in some Excel versions","")</f>
        <v>Validation check: User must select a value in Column C (or Column 3 in some Excel versions</v>
      </c>
      <c r="F31" s="37"/>
      <c r="H31" s="3" t="s">
        <v>114</v>
      </c>
      <c r="O31" s="3" t="n">
        <f aca="false">IF(C31&lt;&gt;"",1,0)</f>
        <v>0</v>
      </c>
    </row>
    <row r="32" customFormat="false" ht="18" hidden="false" customHeight="false" outlineLevel="0" collapsed="false">
      <c r="A32" s="72"/>
      <c r="B32" s="34" t="s">
        <v>20</v>
      </c>
      <c r="C32" s="46"/>
      <c r="D32" s="61"/>
      <c r="E32" s="29" t="str">
        <f aca="false">IF(C32="","Validation check: User must select a value in Column C (or Column 3 in some Excel versions","")</f>
        <v>Validation check: User must select a value in Column C (or Column 3 in some Excel versions</v>
      </c>
      <c r="F32" s="37"/>
      <c r="H32" s="3" t="s">
        <v>115</v>
      </c>
      <c r="O32" s="3" t="n">
        <f aca="false">IF(C32&lt;&gt;"",1,0)</f>
        <v>0</v>
      </c>
    </row>
    <row r="33" customFormat="false" ht="18" hidden="false" customHeight="false" outlineLevel="0" collapsed="false">
      <c r="A33" s="72"/>
      <c r="B33" s="34" t="s">
        <v>29</v>
      </c>
      <c r="C33" s="46"/>
      <c r="D33" s="61"/>
      <c r="E33" s="29" t="str">
        <f aca="false">IF(C33="","Validation check: User must select a value in Column C (or Column 3 in some Excel versions","")</f>
        <v>Validation check: User must select a value in Column C (or Column 3 in some Excel versions</v>
      </c>
      <c r="F33" s="37"/>
      <c r="H33" s="3" t="s">
        <v>116</v>
      </c>
      <c r="O33" s="3" t="n">
        <f aca="false">IF(C33&lt;&gt;"",1,0)</f>
        <v>0</v>
      </c>
    </row>
    <row r="34" customFormat="false" ht="18" hidden="false" customHeight="false" outlineLevel="0" collapsed="false">
      <c r="A34" s="72"/>
      <c r="B34" s="34" t="s">
        <v>37</v>
      </c>
      <c r="C34" s="46"/>
      <c r="D34" s="61"/>
      <c r="E34" s="29" t="str">
        <f aca="false">IF(C34="","Validation check: User must select a value in Column C (or Column 3 in some Excel versions","")</f>
        <v>Validation check: User must select a value in Column C (or Column 3 in some Excel versions</v>
      </c>
      <c r="H34" s="3" t="s">
        <v>117</v>
      </c>
      <c r="O34" s="3" t="n">
        <f aca="false">IF(C34&lt;&gt;"",1,0)</f>
        <v>0</v>
      </c>
    </row>
    <row r="35" customFormat="false" ht="18" hidden="false" customHeight="false" outlineLevel="0" collapsed="false">
      <c r="A35" s="72"/>
      <c r="B35" s="34" t="s">
        <v>42</v>
      </c>
      <c r="C35" s="46"/>
      <c r="D35" s="61"/>
      <c r="E35" s="29" t="str">
        <f aca="false">IF(C35="","Validation check: User must select a value in Column C (or Column 3 in some Excel versions","")</f>
        <v>Validation check: User must select a value in Column C (or Column 3 in some Excel versions</v>
      </c>
      <c r="H35" s="3" t="s">
        <v>118</v>
      </c>
      <c r="O35" s="3" t="n">
        <f aca="false">IF(C35&lt;&gt;"",1,0)</f>
        <v>0</v>
      </c>
    </row>
    <row r="36" customFormat="false" ht="18" hidden="false" customHeight="true" outlineLevel="0" collapsed="false">
      <c r="A36" s="72" t="s">
        <v>119</v>
      </c>
      <c r="B36" s="73" t="s">
        <v>47</v>
      </c>
      <c r="C36" s="46"/>
      <c r="D36" s="74"/>
      <c r="E36" s="29" t="str">
        <f aca="false">IF(C36="","Validation check: User must select a value in Column C (or Column 3 in some Excel versions","")</f>
        <v>Validation check: User must select a value in Column C (or Column 3 in some Excel versions</v>
      </c>
      <c r="H36" s="3" t="s">
        <v>120</v>
      </c>
      <c r="O36" s="3" t="n">
        <f aca="false">IF(C36&lt;&gt;"",1,0)</f>
        <v>0</v>
      </c>
    </row>
    <row r="37" customFormat="false" ht="18.75" hidden="false" customHeight="false" outlineLevel="0" collapsed="false">
      <c r="A37" s="72"/>
      <c r="B37" s="73" t="s">
        <v>29</v>
      </c>
      <c r="C37" s="55"/>
      <c r="D37" s="75"/>
      <c r="E37" s="29" t="str">
        <f aca="false">IF(C37="","Validation check: User must select a value in Column C (or Column 3 in some Excel versions","")</f>
        <v>Validation check: User must select a value in Column C (or Column 3 in some Excel versions</v>
      </c>
      <c r="H37" s="3" t="s">
        <v>121</v>
      </c>
      <c r="O37" s="3" t="n">
        <f aca="false">IF(C37&lt;&gt;"",1,0)</f>
        <v>0</v>
      </c>
    </row>
    <row r="38" customFormat="false" ht="18" hidden="false" customHeight="false" outlineLevel="0" collapsed="false">
      <c r="H38" s="3" t="s">
        <v>122</v>
      </c>
    </row>
    <row r="39" customFormat="false" ht="18" hidden="false" customHeight="false" outlineLevel="0" collapsed="false">
      <c r="B39" s="76"/>
      <c r="C39" s="76"/>
      <c r="D39" s="76"/>
      <c r="H39" s="3" t="s">
        <v>123</v>
      </c>
    </row>
    <row r="40" customFormat="false" ht="18" hidden="false" customHeight="false" outlineLevel="0" collapsed="false">
      <c r="H40" s="3" t="s">
        <v>124</v>
      </c>
    </row>
    <row r="41" customFormat="false" ht="18" hidden="false" customHeight="false" outlineLevel="0" collapsed="false">
      <c r="H41" s="3" t="s">
        <v>125</v>
      </c>
    </row>
    <row r="42" customFormat="false" ht="18" hidden="false" customHeight="false" outlineLevel="0" collapsed="false">
      <c r="H42" s="3" t="s">
        <v>126</v>
      </c>
    </row>
    <row r="43" customFormat="false" ht="18" hidden="false" customHeight="false" outlineLevel="0" collapsed="false">
      <c r="H43" s="3" t="s">
        <v>127</v>
      </c>
    </row>
    <row r="44" customFormat="false" ht="18" hidden="false" customHeight="false" outlineLevel="0" collapsed="false">
      <c r="H44" s="3" t="s">
        <v>128</v>
      </c>
    </row>
    <row r="45" customFormat="false" ht="18" hidden="false" customHeight="false" outlineLevel="0" collapsed="false">
      <c r="H45" s="3" t="s">
        <v>129</v>
      </c>
    </row>
    <row r="46" customFormat="false" ht="18" hidden="false" customHeight="false" outlineLevel="0" collapsed="false">
      <c r="H46" s="3" t="s">
        <v>130</v>
      </c>
    </row>
    <row r="47" customFormat="false" ht="18" hidden="false" customHeight="false" outlineLevel="0" collapsed="false">
      <c r="H47" s="3" t="s">
        <v>131</v>
      </c>
    </row>
    <row r="48" customFormat="false" ht="18" hidden="false" customHeight="false" outlineLevel="0" collapsed="false">
      <c r="H48" s="3" t="s">
        <v>132</v>
      </c>
    </row>
    <row r="49" customFormat="false" ht="18" hidden="false" customHeight="false" outlineLevel="0" collapsed="false">
      <c r="H49" s="3" t="s">
        <v>133</v>
      </c>
    </row>
    <row r="50" customFormat="false" ht="18" hidden="false" customHeight="false" outlineLevel="0" collapsed="false">
      <c r="H50" s="3" t="s">
        <v>134</v>
      </c>
    </row>
    <row r="51" customFormat="false" ht="18" hidden="false" customHeight="false" outlineLevel="0" collapsed="false">
      <c r="H51" s="3" t="s">
        <v>135</v>
      </c>
    </row>
    <row r="52" customFormat="false" ht="18" hidden="false" customHeight="false" outlineLevel="0" collapsed="false">
      <c r="H52" s="3" t="s">
        <v>136</v>
      </c>
    </row>
    <row r="53" customFormat="false" ht="18" hidden="false" customHeight="false" outlineLevel="0" collapsed="false">
      <c r="H53" s="3" t="s">
        <v>137</v>
      </c>
    </row>
    <row r="54" customFormat="false" ht="18" hidden="false" customHeight="false" outlineLevel="0" collapsed="false">
      <c r="H54" s="3" t="s">
        <v>138</v>
      </c>
    </row>
    <row r="55" customFormat="false" ht="18" hidden="false" customHeight="false" outlineLevel="0" collapsed="false">
      <c r="H55" s="3" t="s">
        <v>139</v>
      </c>
    </row>
    <row r="56" customFormat="false" ht="18" hidden="false" customHeight="false" outlineLevel="0" collapsed="false">
      <c r="H56" s="3" t="s">
        <v>140</v>
      </c>
    </row>
    <row r="57" customFormat="false" ht="18" hidden="false" customHeight="false" outlineLevel="0" collapsed="false">
      <c r="H57" s="3" t="s">
        <v>141</v>
      </c>
    </row>
    <row r="58" customFormat="false" ht="18" hidden="false" customHeight="false" outlineLevel="0" collapsed="false">
      <c r="H58" s="3" t="s">
        <v>142</v>
      </c>
    </row>
    <row r="59" customFormat="false" ht="18" hidden="false" customHeight="false" outlineLevel="0" collapsed="false">
      <c r="H59" s="3" t="s">
        <v>143</v>
      </c>
    </row>
    <row r="60" customFormat="false" ht="18" hidden="false" customHeight="false" outlineLevel="0" collapsed="false">
      <c r="H60" s="3" t="s">
        <v>144</v>
      </c>
    </row>
  </sheetData>
  <mergeCells count="7">
    <mergeCell ref="A1:D1"/>
    <mergeCell ref="O2:S2"/>
    <mergeCell ref="A3:D3"/>
    <mergeCell ref="G3:M3"/>
    <mergeCell ref="B12:D12"/>
    <mergeCell ref="A31:A35"/>
    <mergeCell ref="A36:A37"/>
  </mergeCells>
  <conditionalFormatting sqref="A31:D31 B32:D35">
    <cfRule type="expression" priority="2" aboveAverage="0" equalAverage="0" bottom="0" percent="0" rank="0" text="" dxfId="0">
      <formula>$C$9="CHIP"</formula>
    </cfRule>
  </conditionalFormatting>
  <conditionalFormatting sqref="B39:D39 A36">
    <cfRule type="expression" priority="3" aboveAverage="0" equalAverage="0" bottom="0" percent="0" rank="0" text="" dxfId="1">
      <formula>$C$9="Medicaid"</formula>
    </cfRule>
  </conditionalFormatting>
  <dataValidations count="7">
    <dataValidation allowBlank="true" errorStyle="stop" operator="between" showDropDown="false" showErrorMessage="false" showInputMessage="false" sqref="H7:H9 H12 H16:H18 H20:H39 H41:H44 H46:H53 H55:H58" type="none">
      <formula1>0</formula1>
      <formula2>0</formula2>
    </dataValidation>
    <dataValidation allowBlank="true" errorStyle="stop" operator="between" showDropDown="false" showErrorMessage="true" showInputMessage="true" sqref="C20" type="list">
      <formula1>$M$4:$M$5</formula1>
      <formula2>0</formula2>
    </dataValidation>
    <dataValidation allowBlank="true" errorStyle="stop" operator="between" showDropDown="false" showErrorMessage="true" showInputMessage="true" sqref="C21" type="list">
      <formula1>$J$4:$J$5</formula1>
      <formula2>0</formula2>
    </dataValidation>
    <dataValidation allowBlank="true" errorStyle="stop" operator="between" showDropDown="false" showErrorMessage="true" showInputMessage="true" sqref="C11" type="list">
      <formula1>$G$4:$G$5</formula1>
      <formula2>0</formula2>
    </dataValidation>
    <dataValidation allowBlank="true" errorStyle="stop" operator="between" showDropDown="false" showErrorMessage="true" showInputMessage="true" sqref="C13:C19 C31:C37" type="list">
      <formula1>$G$6:$G$7</formula1>
      <formula2>0</formula2>
    </dataValidation>
    <dataValidation allowBlank="true" errorStyle="stop" operator="between" showDropDown="false" showErrorMessage="true" showInputMessage="true" sqref="C9" type="list">
      <formula1>"Medicaid,CHIP,Both"</formula1>
      <formula2>0</formula2>
    </dataValidation>
    <dataValidation allowBlank="true" errorStyle="stop" operator="between" showDropDown="false" showErrorMessage="true" showInputMessage="true" sqref="C7" type="list">
      <formula1>$H$5:$H$60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62"/>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6" topLeftCell="A34" activePane="bottomLeft" state="frozen"/>
      <selection pane="topLeft" activeCell="A1" activeCellId="0" sqref="A1"/>
      <selection pane="bottomLeft" activeCell="AJ5" activeCellId="0" sqref="AJ5"/>
    </sheetView>
  </sheetViews>
  <sheetFormatPr defaultColWidth="9.15625" defaultRowHeight="18" zeroHeight="false" outlineLevelRow="0" outlineLevelCol="0"/>
  <cols>
    <col collapsed="false" customWidth="true" hidden="false" outlineLevel="0" max="1" min="1" style="95" width="15.15"/>
    <col collapsed="false" customWidth="true" hidden="false" outlineLevel="0" max="2" min="2" style="95" width="25"/>
    <col collapsed="false" customWidth="true" hidden="false" outlineLevel="0" max="3" min="3" style="95" width="22.01"/>
    <col collapsed="false" customWidth="true" hidden="false" outlineLevel="0" max="4" min="4" style="95" width="124.86"/>
    <col collapsed="false" customWidth="true" hidden="false" outlineLevel="0" max="5" min="5" style="95" width="15.42"/>
    <col collapsed="false" customWidth="true" hidden="false" outlineLevel="0" max="6" min="6" style="190" width="43.85"/>
    <col collapsed="false" customWidth="true" hidden="false" outlineLevel="0" max="7" min="7" style="95" width="33.71"/>
    <col collapsed="false" customWidth="true" hidden="false" outlineLevel="0" max="8" min="8" style="191" width="34.42"/>
    <col collapsed="false" customWidth="true" hidden="true" outlineLevel="0" max="9" min="9" style="95" width="34.86"/>
    <col collapsed="false" customWidth="false" hidden="true" outlineLevel="0" max="15" min="10" style="95" width="9.14"/>
    <col collapsed="false" customWidth="true" hidden="true" outlineLevel="0" max="16" min="16" style="95" width="13.29"/>
    <col collapsed="false" customWidth="false" hidden="true" outlineLevel="0" max="19" min="17" style="95" width="9.14"/>
    <col collapsed="false" customWidth="true" hidden="true" outlineLevel="0" max="21" min="20" style="95" width="58.57"/>
    <col collapsed="false" customWidth="true" hidden="true" outlineLevel="0" max="22" min="22" style="95" width="10.14"/>
    <col collapsed="false" customWidth="false" hidden="true" outlineLevel="0" max="29" min="23" style="95" width="9.14"/>
    <col collapsed="false" customWidth="true" hidden="true" outlineLevel="0" max="30" min="30" style="95" width="19.14"/>
    <col collapsed="false" customWidth="true" hidden="true" outlineLevel="0" max="31" min="31" style="95" width="13.57"/>
    <col collapsed="false" customWidth="true" hidden="true" outlineLevel="0" max="32" min="32" style="95" width="14.57"/>
    <col collapsed="false" customWidth="true" hidden="true" outlineLevel="0" max="33" min="33" style="95" width="48.86"/>
    <col collapsed="false" customWidth="false" hidden="true" outlineLevel="0" max="35" min="34" style="95" width="9.14"/>
    <col collapsed="false" customWidth="true" hidden="true" outlineLevel="0" max="37" min="36" style="95" width="13.86"/>
    <col collapsed="false" customWidth="true" hidden="true" outlineLevel="0" max="39" min="38" style="95" width="13.57"/>
    <col collapsed="false" customWidth="true" hidden="true" outlineLevel="0" max="40" min="40" style="95" width="13.29"/>
    <col collapsed="false" customWidth="false" hidden="true" outlineLevel="0" max="41" min="41" style="95" width="9.14"/>
    <col collapsed="false" customWidth="true" hidden="true" outlineLevel="0" max="42" min="42" style="95" width="12.57"/>
    <col collapsed="false" customWidth="false" hidden="true" outlineLevel="0" max="43" min="43" style="95" width="9.14"/>
    <col collapsed="false" customWidth="true" hidden="true" outlineLevel="0" max="44" min="44" style="95" width="14.86"/>
    <col collapsed="false" customWidth="true" hidden="true" outlineLevel="0" max="45" min="45" style="95" width="12.42"/>
    <col collapsed="false" customWidth="false" hidden="true" outlineLevel="0" max="51" min="46" style="95" width="9.14"/>
    <col collapsed="false" customWidth="true" hidden="true" outlineLevel="0" max="52" min="52" style="95" width="2.57"/>
    <col collapsed="false" customWidth="false" hidden="true" outlineLevel="0" max="56" min="53" style="95" width="9.14"/>
    <col collapsed="false" customWidth="false" hidden="false" outlineLevel="0" max="1024" min="57" style="95" width="9.14"/>
  </cols>
  <sheetData>
    <row r="1" customFormat="false" ht="109.5" hidden="false" customHeight="true" outlineLevel="0" collapsed="false">
      <c r="A1" s="410" t="s">
        <v>1421</v>
      </c>
      <c r="B1" s="410"/>
      <c r="C1" s="410"/>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31.5" hidden="true" customHeight="true" outlineLevel="0" collapsed="false">
      <c r="A2" s="359" t="s">
        <v>177</v>
      </c>
      <c r="B2" s="359"/>
      <c r="C2" s="90"/>
      <c r="D2" s="90"/>
      <c r="E2" s="90"/>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79.5"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39.75" hidden="false" customHeight="true" outlineLevel="0" collapsed="false">
      <c r="A4" s="411" t="s">
        <v>334</v>
      </c>
      <c r="B4" s="411"/>
      <c r="C4" s="411"/>
      <c r="D4" s="205" t="s">
        <v>178</v>
      </c>
      <c r="E4" s="507"/>
      <c r="F4" s="507"/>
      <c r="G4" s="507"/>
      <c r="H4" s="507"/>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414" t="s">
        <v>2</v>
      </c>
      <c r="B5" s="414"/>
      <c r="C5" s="414"/>
      <c r="D5" s="414"/>
      <c r="E5" s="414"/>
      <c r="F5" s="414"/>
      <c r="G5" s="414"/>
      <c r="H5" s="414"/>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296" t="s">
        <v>185</v>
      </c>
      <c r="B6" s="297" t="s">
        <v>186</v>
      </c>
      <c r="C6" s="297" t="s">
        <v>187</v>
      </c>
      <c r="D6" s="297" t="s">
        <v>188</v>
      </c>
      <c r="E6" s="298" t="s">
        <v>189</v>
      </c>
      <c r="F6" s="299" t="s">
        <v>397</v>
      </c>
      <c r="G6" s="300" t="s">
        <v>336</v>
      </c>
      <c r="H6" s="125" t="s">
        <v>1422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452"/>
      <c r="B7" s="452"/>
      <c r="C7" s="453"/>
      <c r="D7" s="508" t="s">
        <v>1423</v>
      </c>
      <c r="E7" s="509"/>
      <c r="F7" s="510"/>
      <c r="G7" s="511"/>
      <c r="H7" s="512"/>
      <c r="I7" s="219"/>
      <c r="J7" s="219"/>
      <c r="K7" s="219"/>
      <c r="L7" s="219"/>
      <c r="M7" s="219"/>
      <c r="N7" s="219"/>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IF(OR($Q$3="CHIP",$U$7=TRUE()),"N/A",IF((SUMIF($Q8:$Q58,"Medicaid",$AK$8:$AK$58)=0),"Complete","Incomplete"))</f>
        <v>Complete</v>
      </c>
      <c r="AY7" s="151" t="str">
        <f aca="false">IF(OR($Q$3="Medicaid",$U$7=TRUE()),"N/A",IF((SUMIF($Q8:$Q58,"CHIP",$AK$8:$AK$58)=0),"Complete","Incomplete"))</f>
        <v>Complete</v>
      </c>
    </row>
    <row r="8" customFormat="false" ht="54" hidden="false" customHeight="false" outlineLevel="0" collapsed="false">
      <c r="A8" s="513" t="s">
        <v>1424</v>
      </c>
      <c r="B8" s="214" t="s">
        <v>1425</v>
      </c>
      <c r="C8" s="231" t="s">
        <v>1426</v>
      </c>
      <c r="D8" s="231" t="s">
        <v>1427</v>
      </c>
      <c r="E8" s="514"/>
      <c r="F8" s="425"/>
      <c r="G8" s="382"/>
      <c r="H8" s="469"/>
      <c r="I8" s="235" t="s">
        <v>15</v>
      </c>
      <c r="J8" s="235" t="s">
        <v>30</v>
      </c>
      <c r="K8" s="235" t="s">
        <v>38</v>
      </c>
      <c r="L8" s="236" t="s">
        <v>43</v>
      </c>
      <c r="M8" s="236"/>
      <c r="N8" s="236"/>
      <c r="O8" s="236"/>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IF(OR(Q8="Medicaid",AI8=""),"NA",IF(AND(AF8=TRUE(),_xlfn.xlookup(AI8,$A$8:$A$58,$AK$8:$AK$58)=0),TRUE(),FALSE()))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IF(OR(Q8="Medicaid",AI8=""),"N/A",IF(AND(AF8=TRUE(),_xlfn.xlookup(AI8,$A$8:$A$28,$AQ$8:$AQ$28)=0),TRUE(),FALSE()))</f>
        <v>N/A</v>
      </c>
      <c r="AT8" s="148" t="b">
        <f aca="false">IF(AND(H8="",F8="Met"),FALSE(),TRUE())</f>
        <v>1</v>
      </c>
      <c r="AU8" s="94" t="str">
        <f aca="false">IF(OR(H8="",H8="Met",H8="N/A"),"NA",(IF(AND((OR(H8="Not Met",H8="Unsure")),G8&lt;&gt;""),TRUE(),FALSE())))</f>
        <v>NA</v>
      </c>
    </row>
    <row r="9" customFormat="false" ht="90" hidden="false" customHeight="false" outlineLevel="0" collapsed="false">
      <c r="A9" s="513" t="s">
        <v>1428</v>
      </c>
      <c r="B9" s="231" t="s">
        <v>1429</v>
      </c>
      <c r="C9" s="231" t="s">
        <v>1430</v>
      </c>
      <c r="D9" s="231" t="s">
        <v>1431</v>
      </c>
      <c r="E9" s="514"/>
      <c r="F9" s="425"/>
      <c r="G9" s="382"/>
      <c r="H9" s="469"/>
      <c r="I9" s="235" t="s">
        <v>15</v>
      </c>
      <c r="J9" s="235" t="s">
        <v>30</v>
      </c>
      <c r="K9" s="235" t="s">
        <v>38</v>
      </c>
      <c r="L9" s="236" t="s">
        <v>43</v>
      </c>
      <c r="M9" s="236"/>
      <c r="N9" s="236"/>
      <c r="O9" s="236"/>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IF(OR(Q9="Medicaid",AI9=""),"NA",IF(AND(AF9=TRUE(),_xlfn.xlookup(AI9,$A$8:$A$58,$AK$8:$AK$58)=0),TRUE(),FALSE()))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IF(OR(Q9="Medicaid",AI9=""),"N/A",IF(AND(AF9=TRUE(),_xlfn.xlookup(AI9,$A$8:$A$28,$AQ$8:$AQ$28)=0),TRUE(),FALSE()))</f>
        <v>N/A</v>
      </c>
      <c r="AT9" s="148" t="b">
        <f aca="false">IF(AND(H9="",F9="Met"),FALSE(),TRUE())</f>
        <v>1</v>
      </c>
      <c r="AU9" s="94" t="str">
        <f aca="false">IF(OR(H9="",H9="Met",H9="N/A"),"NA",(IF(AND((OR(H9="Not Met",H9="Unsure")),G9&lt;&gt;""),TRUE(),FALSE())))</f>
        <v>NA</v>
      </c>
    </row>
    <row r="10" customFormat="false" ht="162" hidden="false" customHeight="false" outlineLevel="0" collapsed="false">
      <c r="A10" s="513" t="s">
        <v>1432</v>
      </c>
      <c r="B10" s="214" t="s">
        <v>1433</v>
      </c>
      <c r="C10" s="231" t="s">
        <v>1434</v>
      </c>
      <c r="D10" s="231" t="s">
        <v>1435</v>
      </c>
      <c r="E10" s="514"/>
      <c r="F10" s="425"/>
      <c r="G10" s="382"/>
      <c r="H10" s="469"/>
      <c r="I10" s="235" t="s">
        <v>15</v>
      </c>
      <c r="J10" s="235" t="s">
        <v>30</v>
      </c>
      <c r="K10" s="235" t="s">
        <v>38</v>
      </c>
      <c r="L10" s="236" t="s">
        <v>43</v>
      </c>
      <c r="M10" s="236"/>
      <c r="N10" s="236"/>
      <c r="O10" s="236"/>
      <c r="P10" s="237"/>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K10" s="160" t="n">
        <f aca="false">IF(OR(AL10=TRUE(),AND(AM10=TRUE(),AN10=FALSE()),AF10=TRUE(),(OR(AT10=FALSE(),AT10="NA"))),0,IF(OR(AN10=FALSE(),AO10=FALSE(),AP10=FALSE()),1,0))</f>
        <v>0</v>
      </c>
      <c r="AL10" s="238" t="n">
        <f aca="false">$S10</f>
        <v>1</v>
      </c>
      <c r="AM10" s="238" t="str">
        <f aca="false">IF(OR(Q10="Medicaid",AI10=""),"NA",IF(AND(AF10=TRUE(),_xlfn.xlookup(AI10,$A$8:$A$58,$AK$8:$AK$58)=0),TRUE(),FALSE()))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IF(OR(Q10="Medicaid",AI10=""),"N/A",IF(AND(AF10=TRUE(),_xlfn.xlookup(AI10,$A$8:$A$28,$AQ$8:$AQ$28)=0),TRUE(),FALSE()))</f>
        <v>N/A</v>
      </c>
      <c r="AT10" s="148" t="b">
        <f aca="false">IF(AND(H10="",F10="Met"),FALSE(),TRUE())</f>
        <v>1</v>
      </c>
      <c r="AU10" s="94" t="str">
        <f aca="false">IF(OR(H10="",H10="Met",H10="N/A"),"NA",(IF(AND((OR(H10="Not Met",H10="Unsure")),G10&lt;&gt;""),TRUE(),FALSE())))</f>
        <v>NA</v>
      </c>
    </row>
    <row r="11" customFormat="false" ht="404.25" hidden="false" customHeight="true" outlineLevel="0" collapsed="false">
      <c r="A11" s="513" t="s">
        <v>1436</v>
      </c>
      <c r="B11" s="214" t="s">
        <v>1437</v>
      </c>
      <c r="C11" s="231" t="s">
        <v>1438</v>
      </c>
      <c r="D11" s="231" t="s">
        <v>1439</v>
      </c>
      <c r="E11" s="514"/>
      <c r="F11" s="425"/>
      <c r="G11" s="382"/>
      <c r="H11" s="469"/>
      <c r="I11" s="235" t="s">
        <v>15</v>
      </c>
      <c r="J11" s="235" t="s">
        <v>30</v>
      </c>
      <c r="K11" s="235" t="s">
        <v>38</v>
      </c>
      <c r="L11" s="236" t="s">
        <v>43</v>
      </c>
      <c r="M11" s="236"/>
      <c r="N11" s="236"/>
      <c r="O11" s="236"/>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IF(OR(Q11="Medicaid",AI11=""),"NA",IF(AND(AF11=TRUE(),_xlfn.xlookup(AI11,$A$8:$A$58,$AK$8:$AK$58)=0),TRUE(),FALSE()))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IF(OR(Q11="Medicaid",AI11=""),"N/A",IF(AND(AF11=TRUE(),_xlfn.xlookup(AI11,$A$8:$A$28,$AQ$8:$AQ$28)=0),TRUE(),FALSE()))</f>
        <v>N/A</v>
      </c>
      <c r="AT11" s="148" t="b">
        <f aca="false">IF(AND(H11="",F11="Met"),FALSE(),TRUE())</f>
        <v>1</v>
      </c>
      <c r="AU11" s="94" t="str">
        <f aca="false">IF(OR(H11="",H11="Met",H11="N/A"),"NA",(IF(AND((OR(H11="Not Met",H11="Unsure")),G11&lt;&gt;""),TRUE(),FALSE())))</f>
        <v>NA</v>
      </c>
    </row>
    <row r="12" customFormat="false" ht="18" hidden="false" customHeight="false" outlineLevel="0" collapsed="false">
      <c r="A12" s="515"/>
      <c r="B12" s="385"/>
      <c r="C12" s="316"/>
      <c r="D12" s="476" t="s">
        <v>1440</v>
      </c>
      <c r="E12" s="241"/>
      <c r="F12" s="420"/>
      <c r="G12" s="389"/>
      <c r="H12" s="390"/>
      <c r="I12" s="219"/>
      <c r="J12" s="219"/>
      <c r="K12" s="219"/>
      <c r="L12" s="219"/>
      <c r="M12" s="219"/>
      <c r="N12" s="219"/>
      <c r="O12" s="219"/>
      <c r="Q12" s="94"/>
      <c r="S12" s="94"/>
      <c r="T12" s="94"/>
      <c r="U12" s="94"/>
      <c r="V12" s="94"/>
      <c r="AI12" s="91"/>
      <c r="AK12" s="238"/>
      <c r="AL12" s="238"/>
      <c r="AM12" s="238"/>
      <c r="AN12" s="94"/>
      <c r="AO12" s="94"/>
      <c r="AP12" s="94"/>
      <c r="AQ12" s="238"/>
      <c r="AR12" s="238"/>
      <c r="AS12" s="238"/>
      <c r="AT12" s="94"/>
      <c r="AU12" s="94"/>
    </row>
    <row r="13" customFormat="false" ht="52.5" hidden="false" customHeight="true" outlineLevel="0" collapsed="false">
      <c r="A13" s="513" t="s">
        <v>1441</v>
      </c>
      <c r="B13" s="214" t="s">
        <v>1442</v>
      </c>
      <c r="C13" s="231" t="s">
        <v>1443</v>
      </c>
      <c r="D13" s="231" t="s">
        <v>1444</v>
      </c>
      <c r="E13" s="514"/>
      <c r="F13" s="425"/>
      <c r="G13" s="382"/>
      <c r="H13" s="469"/>
      <c r="I13" s="235" t="s">
        <v>15</v>
      </c>
      <c r="J13" s="235" t="s">
        <v>30</v>
      </c>
      <c r="K13" s="235" t="s">
        <v>38</v>
      </c>
      <c r="L13" s="236" t="s">
        <v>43</v>
      </c>
      <c r="M13" s="236"/>
      <c r="N13" s="236"/>
      <c r="O13" s="236"/>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IF(OR(Q13="Medicaid",AI13=""),"NA",IF(AND(AF13=TRUE(),_xlfn.xlookup(AI13,$A$8:$A$58,$AK$8:$AK$58)=0),TRUE(),FALSE()))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IF(OR(Q13="Medicaid",AI13=""),"N/A",IF(AND(AF13=TRUE(),_xlfn.xlookup(AI13,$A$8:$A$28,$AQ$8:$AQ$28)=0),TRUE(),FALSE()))</f>
        <v>N/A</v>
      </c>
      <c r="AT13" s="148" t="b">
        <f aca="false">IF(AND(H13="",F13="Met"),FALSE(),TRUE())</f>
        <v>1</v>
      </c>
      <c r="AU13" s="94" t="str">
        <f aca="false">IF(OR(H13="",H13="Met",H13="N/A"),"NA",(IF(AND((OR(H13="Not Met",H13="Unsure")),G13&lt;&gt;""),TRUE(),FALSE())))</f>
        <v>NA</v>
      </c>
    </row>
    <row r="14" customFormat="false" ht="54" hidden="false" customHeight="false" outlineLevel="0" collapsed="false">
      <c r="A14" s="513" t="s">
        <v>1445</v>
      </c>
      <c r="B14" s="214" t="s">
        <v>1446</v>
      </c>
      <c r="C14" s="231" t="s">
        <v>1447</v>
      </c>
      <c r="D14" s="231" t="s">
        <v>1448</v>
      </c>
      <c r="E14" s="516" t="s">
        <v>1449</v>
      </c>
      <c r="F14" s="425"/>
      <c r="G14" s="382"/>
      <c r="H14" s="469"/>
      <c r="I14" s="235" t="s">
        <v>15</v>
      </c>
      <c r="J14" s="235" t="s">
        <v>30</v>
      </c>
      <c r="K14" s="235" t="s">
        <v>38</v>
      </c>
      <c r="L14" s="236" t="s">
        <v>43</v>
      </c>
      <c r="M14" s="236"/>
      <c r="N14" s="236"/>
      <c r="O14" s="236"/>
      <c r="P14" s="237"/>
      <c r="Q14" s="236" t="s">
        <v>226</v>
      </c>
      <c r="S14" s="148" t="b">
        <f aca="false">IF(OR(T14=TRUE(),U14=TRUE(),V14=TRUE(),AD14=TRUE(),AE14=TRUE()),TRUE(),FALSE())</f>
        <v>1</v>
      </c>
      <c r="T14" s="94" t="n">
        <f aca="false">$T$7</f>
        <v>1</v>
      </c>
      <c r="U14" s="148" t="b">
        <f aca="false">$U$7</f>
        <v>0</v>
      </c>
      <c r="V14" s="148" t="b">
        <f aca="false">IF(SUM(W14:AC14)&lt;1,TRUE(),FALSE())</f>
        <v>1</v>
      </c>
      <c r="W14" s="94" t="n">
        <f aca="false">IF($I$3=I14,1,0)</f>
        <v>0</v>
      </c>
      <c r="X14" s="94" t="n">
        <f aca="false">IF($J$3=J14,1,0)</f>
        <v>0</v>
      </c>
      <c r="Y14" s="94" t="n">
        <f aca="false">IF($K$3=K14,1,0)</f>
        <v>0</v>
      </c>
      <c r="Z14" s="94" t="n">
        <f aca="false">IF($L$3=L14,1,0)</f>
        <v>0</v>
      </c>
      <c r="AA14" s="94" t="n">
        <f aca="false">IF($M$3=M14,1,0)</f>
        <v>0</v>
      </c>
      <c r="AB14" s="94" t="n">
        <f aca="false">IF($N$3=N14,1,0)</f>
        <v>0</v>
      </c>
      <c r="AC14" s="94" t="n">
        <f aca="false">IF($O$3=O14,1,0)</f>
        <v>0</v>
      </c>
      <c r="AD14" s="159" t="b">
        <f aca="false">AND($P$2="Non-risk",P14=TRUE())</f>
        <v>0</v>
      </c>
      <c r="AE14" s="159" t="b">
        <f aca="false">AND($Q$3&lt;&gt;$Q14,$Q$3&lt;&gt;"Both")</f>
        <v>1</v>
      </c>
      <c r="AF14" s="159" t="b">
        <f aca="false">AND($Q$3="Both",AH14=1)</f>
        <v>0</v>
      </c>
      <c r="AI14" s="91"/>
      <c r="AK14" s="160" t="n">
        <f aca="false">IF(OR(AL14=TRUE(),AND(AM14=TRUE(),AN14=FALSE()),AF14=TRUE(),(OR(AT14=FALSE(),AT14="NA"))),0,IF(OR(AN14=FALSE(),AO14=FALSE(),AP14=FALSE()),1,0))</f>
        <v>0</v>
      </c>
      <c r="AL14" s="238" t="n">
        <f aca="false">$S14</f>
        <v>1</v>
      </c>
      <c r="AM14" s="238" t="str">
        <f aca="false">IF(OR(Q14="Medicaid",AI14=""),"NA",IF(AND(AF14=TRUE(),_xlfn.xlookup(AI14,$A$8:$A$58,$AK$8:$AK$58)=0),TRUE(),FALSE()))</f>
        <v>NA</v>
      </c>
      <c r="AN14" s="148" t="b">
        <f aca="false">IF(F14&lt;&gt;"",TRUE(),FALSE())</f>
        <v>0</v>
      </c>
      <c r="AO14" s="94" t="str">
        <f aca="false">IF(OR($F14&lt;&gt;"Met"),"NA",(IF(AND($F14="Met",$F14&lt;&gt;""),TRUE(),FALSE())))</f>
        <v>NA</v>
      </c>
      <c r="AP14" s="148" t="b">
        <f aca="false">IF(OR($F14="Met",$F14="Not met"),"NA",(IF((AND(OR($F14="N/A",$F14="Unsure"),$G14&lt;&gt;"")),TRUE(),FALSE())))</f>
        <v>0</v>
      </c>
      <c r="AQ14" s="238" t="n">
        <f aca="false">IF(OR(AR14=TRUE(),AND(AS14=TRUE(),AT14=FALSE())),0,(IF(OR(AND(OR(AS14=FALSE(),AS14="N/A"),AT14=FALSE()),AU14=FALSE()),1,0)))</f>
        <v>0</v>
      </c>
      <c r="AR14" s="238" t="n">
        <f aca="false">$S14</f>
        <v>1</v>
      </c>
      <c r="AS14" s="238" t="str">
        <f aca="false">IF(OR(Q14="Medicaid",AI14=""),"N/A",IF(AND(AF14=TRUE(),_xlfn.xlookup(AI14,$A$8:$A$28,$AQ$8:$AQ$28)=0),TRUE(),FALSE()))</f>
        <v>N/A</v>
      </c>
      <c r="AT14" s="148" t="b">
        <f aca="false">IF(AND(H14="",F14="Met"),FALSE(),TRUE())</f>
        <v>1</v>
      </c>
      <c r="AU14" s="94" t="str">
        <f aca="false">IF(OR(H14="",H14="Met",H14="N/A"),"NA",(IF(AND((OR(H14="Not Met",H14="Unsure")),G14&lt;&gt;""),TRUE(),FALSE())))</f>
        <v>NA</v>
      </c>
    </row>
    <row r="15" customFormat="false" ht="18" hidden="false" customHeight="false" outlineLevel="0" collapsed="false">
      <c r="A15" s="515"/>
      <c r="B15" s="385"/>
      <c r="C15" s="316"/>
      <c r="D15" s="476" t="s">
        <v>1450</v>
      </c>
      <c r="E15" s="241"/>
      <c r="F15" s="420"/>
      <c r="G15" s="389"/>
      <c r="H15" s="390"/>
      <c r="I15" s="219"/>
      <c r="J15" s="219"/>
      <c r="K15" s="219"/>
      <c r="L15" s="219"/>
      <c r="M15" s="219"/>
      <c r="N15" s="219"/>
      <c r="O15" s="219"/>
      <c r="Q15" s="94"/>
      <c r="S15" s="94"/>
      <c r="T15" s="94"/>
      <c r="U15" s="94"/>
      <c r="V15" s="94"/>
      <c r="AI15" s="91"/>
      <c r="AK15" s="238"/>
      <c r="AL15" s="238"/>
      <c r="AM15" s="238"/>
      <c r="AN15" s="94"/>
      <c r="AO15" s="94"/>
      <c r="AP15" s="94"/>
      <c r="AQ15" s="238"/>
      <c r="AR15" s="238"/>
      <c r="AS15" s="238"/>
      <c r="AT15" s="94"/>
      <c r="AU15" s="94"/>
    </row>
    <row r="16" customFormat="false" ht="54" hidden="false" customHeight="true" outlineLevel="0" collapsed="false">
      <c r="A16" s="513" t="s">
        <v>1451</v>
      </c>
      <c r="B16" s="214" t="s">
        <v>1452</v>
      </c>
      <c r="C16" s="231" t="s">
        <v>1453</v>
      </c>
      <c r="D16" s="231" t="s">
        <v>1454</v>
      </c>
      <c r="E16" s="514"/>
      <c r="F16" s="425"/>
      <c r="G16" s="382"/>
      <c r="H16" s="469"/>
      <c r="I16" s="235" t="s">
        <v>15</v>
      </c>
      <c r="J16" s="235" t="s">
        <v>30</v>
      </c>
      <c r="K16" s="235" t="s">
        <v>38</v>
      </c>
      <c r="L16" s="236" t="s">
        <v>43</v>
      </c>
      <c r="M16" s="236"/>
      <c r="N16" s="236"/>
      <c r="O16" s="236"/>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IF(OR(Q16="Medicaid",AI16=""),"NA",IF(AND(AF16=TRUE(),_xlfn.xlookup(AI16,$A$8:$A$58,$AK$8:$AK$58)=0),TRUE(),FALSE()))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IF(OR(Q16="Medicaid",AI16=""),"N/A",IF(AND(AF16=TRUE(),_xlfn.xlookup(AI16,$A$8:$A$28,$AQ$8:$AQ$28)=0),TRUE(),FALSE()))</f>
        <v>N/A</v>
      </c>
      <c r="AT16" s="148" t="b">
        <f aca="false">IF(AND(H16="",F16="Met"),FALSE(),TRUE())</f>
        <v>1</v>
      </c>
      <c r="AU16" s="94" t="str">
        <f aca="false">IF(OR(H16="",H16="Met",H16="N/A"),"NA",(IF(AND((OR(H16="Not Met",H16="Unsure")),G16&lt;&gt;""),TRUE(),FALSE())))</f>
        <v>NA</v>
      </c>
    </row>
    <row r="17" customFormat="false" ht="108" hidden="false" customHeight="false" outlineLevel="0" collapsed="false">
      <c r="A17" s="513" t="s">
        <v>1455</v>
      </c>
      <c r="B17" s="214" t="s">
        <v>1456</v>
      </c>
      <c r="C17" s="231" t="s">
        <v>1457</v>
      </c>
      <c r="D17" s="231" t="s">
        <v>1458</v>
      </c>
      <c r="E17" s="514"/>
      <c r="F17" s="425"/>
      <c r="G17" s="382"/>
      <c r="H17" s="469"/>
      <c r="I17" s="235" t="s">
        <v>15</v>
      </c>
      <c r="J17" s="235" t="s">
        <v>30</v>
      </c>
      <c r="K17" s="235" t="s">
        <v>38</v>
      </c>
      <c r="L17" s="236" t="s">
        <v>43</v>
      </c>
      <c r="M17" s="236"/>
      <c r="N17" s="236"/>
      <c r="O17" s="236"/>
      <c r="P17" s="237"/>
      <c r="Q17" s="236" t="s">
        <v>226</v>
      </c>
      <c r="S17" s="148" t="b">
        <f aca="false">IF(OR(T17=TRUE(),U17=TRUE(),V17=TRUE(),AD17=TRUE(),AE17=TRUE()),TRUE(),FALSE())</f>
        <v>1</v>
      </c>
      <c r="T17" s="94" t="n">
        <f aca="false">$T$7</f>
        <v>1</v>
      </c>
      <c r="U17" s="148" t="b">
        <f aca="false">$U$7</f>
        <v>0</v>
      </c>
      <c r="V17" s="148" t="b">
        <f aca="false">IF(SUM(W17:AC17)&lt;1,TRUE(),FALSE())</f>
        <v>1</v>
      </c>
      <c r="W17" s="94" t="n">
        <f aca="false">IF($I$3=I17,1,0)</f>
        <v>0</v>
      </c>
      <c r="X17" s="94" t="n">
        <f aca="false">IF($J$3=J17,1,0)</f>
        <v>0</v>
      </c>
      <c r="Y17" s="94" t="n">
        <f aca="false">IF($K$3=K17,1,0)</f>
        <v>0</v>
      </c>
      <c r="Z17" s="94" t="n">
        <f aca="false">IF($L$3=L17,1,0)</f>
        <v>0</v>
      </c>
      <c r="AA17" s="94" t="n">
        <f aca="false">IF($M$3=M17,1,0)</f>
        <v>0</v>
      </c>
      <c r="AB17" s="94" t="n">
        <f aca="false">IF($N$3=N17,1,0)</f>
        <v>0</v>
      </c>
      <c r="AC17" s="94" t="n">
        <f aca="false">IF($O$3=O17,1,0)</f>
        <v>0</v>
      </c>
      <c r="AD17" s="159" t="b">
        <f aca="false">AND($P$2="Non-risk",P17=TRUE())</f>
        <v>0</v>
      </c>
      <c r="AE17" s="159" t="b">
        <f aca="false">AND($Q$3&lt;&gt;$Q17,$Q$3&lt;&gt;"Both")</f>
        <v>1</v>
      </c>
      <c r="AF17" s="159" t="b">
        <f aca="false">AND($Q$3="Both",AH17=1)</f>
        <v>0</v>
      </c>
      <c r="AI17" s="91"/>
      <c r="AK17" s="160" t="n">
        <f aca="false">IF(OR(AL17=TRUE(),AND(AM17=TRUE(),AN17=FALSE()),AF17=TRUE(),(OR(AT17=FALSE(),AT17="NA"))),0,IF(OR(AN17=FALSE(),AO17=FALSE(),AP17=FALSE()),1,0))</f>
        <v>0</v>
      </c>
      <c r="AL17" s="238" t="n">
        <f aca="false">$S17</f>
        <v>1</v>
      </c>
      <c r="AM17" s="238" t="str">
        <f aca="false">IF(OR(Q17="Medicaid",AI17=""),"NA",IF(AND(AF17=TRUE(),_xlfn.xlookup(AI17,$A$8:$A$58,$AK$8:$AK$58)=0),TRUE(),FALSE()))</f>
        <v>NA</v>
      </c>
      <c r="AN17" s="148" t="b">
        <f aca="false">IF(F17&lt;&gt;"",TRUE(),FALSE())</f>
        <v>0</v>
      </c>
      <c r="AO17" s="94" t="str">
        <f aca="false">IF(OR($F17&lt;&gt;"Met"),"NA",(IF(AND($F17="Met",$F17&lt;&gt;""),TRUE(),FALSE())))</f>
        <v>NA</v>
      </c>
      <c r="AP17" s="148" t="b">
        <f aca="false">IF(OR($F17="Met",$F17="Not met"),"NA",(IF((AND(OR($F17="N/A",$F17="Unsure"),$G17&lt;&gt;"")),TRUE(),FALSE())))</f>
        <v>0</v>
      </c>
      <c r="AQ17" s="238" t="n">
        <f aca="false">IF(OR(AR17=TRUE(),AND(AS17=TRUE(),AT17=FALSE())),0,(IF(OR(AND(OR(AS17=FALSE(),AS17="N/A"),AT17=FALSE()),AU17=FALSE()),1,0)))</f>
        <v>0</v>
      </c>
      <c r="AR17" s="238" t="n">
        <f aca="false">$S17</f>
        <v>1</v>
      </c>
      <c r="AS17" s="238" t="str">
        <f aca="false">IF(OR(Q17="Medicaid",AI17=""),"N/A",IF(AND(AF17=TRUE(),_xlfn.xlookup(AI17,$A$8:$A$28,$AQ$8:$AQ$28)=0),TRUE(),FALSE()))</f>
        <v>N/A</v>
      </c>
      <c r="AT17" s="148" t="b">
        <f aca="false">IF(AND(H17="",F17="Met"),FALSE(),TRUE())</f>
        <v>1</v>
      </c>
      <c r="AU17" s="94" t="str">
        <f aca="false">IF(OR(H17="",H17="Met",H17="N/A"),"NA",(IF(AND((OR(H17="Not Met",H17="Unsure")),G17&lt;&gt;""),TRUE(),FALSE())))</f>
        <v>NA</v>
      </c>
    </row>
    <row r="18" customFormat="false" ht="54" hidden="false" customHeight="false" outlineLevel="0" collapsed="false">
      <c r="A18" s="515"/>
      <c r="B18" s="385"/>
      <c r="C18" s="316"/>
      <c r="D18" s="476" t="s">
        <v>1459</v>
      </c>
      <c r="E18" s="241"/>
      <c r="F18" s="420"/>
      <c r="G18" s="389"/>
      <c r="H18" s="390"/>
      <c r="I18" s="219"/>
      <c r="J18" s="219"/>
      <c r="K18" s="219"/>
      <c r="L18" s="219"/>
      <c r="M18" s="219"/>
      <c r="N18" s="219"/>
      <c r="O18" s="219"/>
      <c r="Q18" s="94"/>
      <c r="S18" s="94"/>
      <c r="T18" s="94"/>
      <c r="U18" s="94"/>
      <c r="V18" s="94"/>
      <c r="AI18" s="91"/>
      <c r="AK18" s="238"/>
      <c r="AL18" s="238"/>
      <c r="AM18" s="238"/>
      <c r="AN18" s="94"/>
      <c r="AO18" s="94"/>
      <c r="AP18" s="94"/>
      <c r="AQ18" s="238"/>
      <c r="AR18" s="238"/>
      <c r="AS18" s="238"/>
      <c r="AT18" s="94"/>
      <c r="AU18" s="94"/>
    </row>
    <row r="19" customFormat="false" ht="90" hidden="false" customHeight="false" outlineLevel="0" collapsed="false">
      <c r="A19" s="513" t="s">
        <v>1460</v>
      </c>
      <c r="B19" s="214" t="s">
        <v>1461</v>
      </c>
      <c r="C19" s="231" t="s">
        <v>1462</v>
      </c>
      <c r="D19" s="231" t="s">
        <v>1463</v>
      </c>
      <c r="E19" s="514"/>
      <c r="F19" s="425"/>
      <c r="G19" s="382"/>
      <c r="H19" s="469"/>
      <c r="I19" s="235" t="s">
        <v>15</v>
      </c>
      <c r="J19" s="235" t="s">
        <v>30</v>
      </c>
      <c r="K19" s="235" t="s">
        <v>38</v>
      </c>
      <c r="L19" s="236" t="s">
        <v>43</v>
      </c>
      <c r="M19" s="236"/>
      <c r="N19" s="236"/>
      <c r="O19" s="236"/>
      <c r="P19" s="237"/>
      <c r="Q19" s="236"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I19" s="91"/>
      <c r="AK19" s="160" t="n">
        <f aca="false">IF(OR(AL19=TRUE(),AND(AM19=TRUE(),AN19=FALSE()),AF19=TRUE(),(OR(AT19=FALSE(),AT19="NA"))),0,IF(OR(AN19=FALSE(),AO19=FALSE(),AP19=FALSE()),1,0))</f>
        <v>0</v>
      </c>
      <c r="AL19" s="238" t="n">
        <f aca="false">$S19</f>
        <v>1</v>
      </c>
      <c r="AM19" s="238" t="str">
        <f aca="false">IF(OR(Q19="Medicaid",AI19=""),"NA",IF(AND(AF19=TRUE(),_xlfn.xlookup(AI19,$A$8:$A$58,$AK$8:$AK$58)=0),TRUE(),FALSE()))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IF(OR(Q19="Medicaid",AI19=""),"N/A",IF(AND(AF19=TRUE(),_xlfn.xlookup(AI19,$A$8:$A$28,$AQ$8:$AQ$28)=0),TRUE(),FALSE()))</f>
        <v>N/A</v>
      </c>
      <c r="AT19" s="148" t="b">
        <f aca="false">IF(AND(H19="",F19="Met"),FALSE(),TRUE())</f>
        <v>1</v>
      </c>
      <c r="AU19" s="94" t="str">
        <f aca="false">IF(OR(H19="",H19="Met",H19="N/A"),"NA",(IF(AND((OR(H19="Not Met",H19="Unsure")),G19&lt;&gt;""),TRUE(),FALSE())))</f>
        <v>NA</v>
      </c>
    </row>
    <row r="20" customFormat="false" ht="36" hidden="false" customHeight="false" outlineLevel="0" collapsed="false">
      <c r="A20" s="515"/>
      <c r="B20" s="385"/>
      <c r="C20" s="316"/>
      <c r="D20" s="476" t="s">
        <v>1464</v>
      </c>
      <c r="E20" s="241"/>
      <c r="F20" s="420"/>
      <c r="G20" s="389"/>
      <c r="H20" s="390"/>
      <c r="I20" s="219"/>
      <c r="J20" s="219"/>
      <c r="K20" s="219"/>
      <c r="L20" s="219"/>
      <c r="M20" s="219"/>
      <c r="N20" s="219"/>
      <c r="O20" s="219"/>
      <c r="Q20" s="94"/>
      <c r="S20" s="94"/>
      <c r="T20" s="94"/>
      <c r="U20" s="94"/>
      <c r="V20" s="94"/>
      <c r="AI20" s="91"/>
      <c r="AK20" s="238"/>
      <c r="AL20" s="238"/>
      <c r="AM20" s="238"/>
      <c r="AN20" s="94"/>
      <c r="AO20" s="94"/>
      <c r="AP20" s="94"/>
      <c r="AQ20" s="238"/>
      <c r="AR20" s="238"/>
      <c r="AS20" s="238"/>
      <c r="AT20" s="94"/>
      <c r="AU20" s="94"/>
    </row>
    <row r="21" customFormat="false" ht="72" hidden="false" customHeight="false" outlineLevel="0" collapsed="false">
      <c r="A21" s="513" t="s">
        <v>1465</v>
      </c>
      <c r="B21" s="214" t="s">
        <v>1466</v>
      </c>
      <c r="C21" s="231" t="s">
        <v>1467</v>
      </c>
      <c r="D21" s="231" t="s">
        <v>1468</v>
      </c>
      <c r="E21" s="514"/>
      <c r="F21" s="425"/>
      <c r="G21" s="382"/>
      <c r="H21" s="469"/>
      <c r="I21" s="235" t="s">
        <v>15</v>
      </c>
      <c r="J21" s="235" t="s">
        <v>30</v>
      </c>
      <c r="K21" s="235" t="s">
        <v>38</v>
      </c>
      <c r="L21" s="236" t="s">
        <v>43</v>
      </c>
      <c r="M21" s="236"/>
      <c r="N21" s="236"/>
      <c r="O21" s="236"/>
      <c r="P21" s="237"/>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K21" s="160" t="n">
        <f aca="false">IF(OR(AL21=TRUE(),AND(AM21=TRUE(),AN21=FALSE()),AF21=TRUE(),(OR(AT21=FALSE(),AT21="NA"))),0,IF(OR(AN21=FALSE(),AO21=FALSE(),AP21=FALSE()),1,0))</f>
        <v>0</v>
      </c>
      <c r="AL21" s="238" t="n">
        <f aca="false">$S21</f>
        <v>1</v>
      </c>
      <c r="AM21" s="238" t="str">
        <f aca="false">IF(OR(Q21="Medicaid",AI21=""),"NA",IF(AND(AF21=TRUE(),_xlfn.xlookup(AI21,$A$8:$A$58,$AK$8:$AK$58)=0),TRUE(),FALSE()))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IF(OR(Q21="Medicaid",AI21=""),"N/A",IF(AND(AF21=TRUE(),_xlfn.xlookup(AI21,$A$8:$A$28,$AQ$8:$AQ$28)=0),TRUE(),FALSE()))</f>
        <v>N/A</v>
      </c>
      <c r="AT21" s="148" t="b">
        <f aca="false">IF(AND(H21="",F21="Met"),FALSE(),TRUE())</f>
        <v>1</v>
      </c>
      <c r="AU21" s="94" t="str">
        <f aca="false">IF(OR(H21="",H21="Met",H21="N/A"),"NA",(IF(AND((OR(H21="Not Met",H21="Unsure")),G21&lt;&gt;""),TRUE(),FALSE())))</f>
        <v>NA</v>
      </c>
    </row>
    <row r="22" customFormat="false" ht="108" hidden="false" customHeight="false" outlineLevel="0" collapsed="false">
      <c r="A22" s="513" t="s">
        <v>1469</v>
      </c>
      <c r="B22" s="214" t="s">
        <v>1470</v>
      </c>
      <c r="C22" s="231" t="s">
        <v>1471</v>
      </c>
      <c r="D22" s="231" t="s">
        <v>1472</v>
      </c>
      <c r="E22" s="514"/>
      <c r="F22" s="425"/>
      <c r="G22" s="382"/>
      <c r="H22" s="469"/>
      <c r="I22" s="235" t="s">
        <v>15</v>
      </c>
      <c r="J22" s="235" t="s">
        <v>30</v>
      </c>
      <c r="K22" s="235" t="s">
        <v>38</v>
      </c>
      <c r="L22" s="236" t="s">
        <v>43</v>
      </c>
      <c r="M22" s="236"/>
      <c r="N22" s="236"/>
      <c r="O22" s="236"/>
      <c r="P22" s="237"/>
      <c r="Q22" s="236" t="s">
        <v>226</v>
      </c>
      <c r="S22" s="148" t="b">
        <f aca="false">IF(OR(T22=TRUE(),U22=TRUE(),V22=TRUE(),AD22=TRUE(),AE22=TRUE()),TRUE(),FALSE())</f>
        <v>1</v>
      </c>
      <c r="T22" s="94" t="n">
        <f aca="false">$T$7</f>
        <v>1</v>
      </c>
      <c r="U22" s="148" t="b">
        <f aca="false">$U$7</f>
        <v>0</v>
      </c>
      <c r="V22" s="148" t="b">
        <f aca="false">IF(SUM(W22:AC22)&lt;1,TRUE(),FALSE())</f>
        <v>1</v>
      </c>
      <c r="W22" s="94" t="n">
        <f aca="false">IF($I$3=I22,1,0)</f>
        <v>0</v>
      </c>
      <c r="X22" s="94" t="n">
        <f aca="false">IF($J$3=J22,1,0)</f>
        <v>0</v>
      </c>
      <c r="Y22" s="94" t="n">
        <f aca="false">IF($K$3=K22,1,0)</f>
        <v>0</v>
      </c>
      <c r="Z22" s="94" t="n">
        <f aca="false">IF($L$3=L22,1,0)</f>
        <v>0</v>
      </c>
      <c r="AA22" s="94" t="n">
        <f aca="false">IF($M$3=M22,1,0)</f>
        <v>0</v>
      </c>
      <c r="AB22" s="94" t="n">
        <f aca="false">IF($N$3=N22,1,0)</f>
        <v>0</v>
      </c>
      <c r="AC22" s="94" t="n">
        <f aca="false">IF($O$3=O22,1,0)</f>
        <v>0</v>
      </c>
      <c r="AD22" s="159" t="b">
        <f aca="false">AND($P$2="Non-risk",P22=TRUE())</f>
        <v>0</v>
      </c>
      <c r="AE22" s="159" t="b">
        <f aca="false">AND($Q$3&lt;&gt;$Q22,$Q$3&lt;&gt;"Both")</f>
        <v>1</v>
      </c>
      <c r="AF22" s="159" t="b">
        <f aca="false">AND($Q$3="Both",AH22=1)</f>
        <v>0</v>
      </c>
      <c r="AI22" s="91"/>
      <c r="AK22" s="160" t="n">
        <f aca="false">IF(OR(AL22=TRUE(),AND(AM22=TRUE(),AN22=FALSE()),AF22=TRUE(),(OR(AT22=FALSE(),AT22="NA"))),0,IF(OR(AN22=FALSE(),AO22=FALSE(),AP22=FALSE()),1,0))</f>
        <v>0</v>
      </c>
      <c r="AL22" s="238" t="n">
        <f aca="false">$S22</f>
        <v>1</v>
      </c>
      <c r="AM22" s="238" t="str">
        <f aca="false">IF(OR(Q22="Medicaid",AI22=""),"NA",IF(AND(AF22=TRUE(),_xlfn.xlookup(AI22,$A$8:$A$58,$AK$8:$AK$58)=0),TRUE(),FALSE()))</f>
        <v>NA</v>
      </c>
      <c r="AN22" s="148" t="b">
        <f aca="false">IF(F22&lt;&gt;"",TRUE(),FALSE())</f>
        <v>0</v>
      </c>
      <c r="AO22" s="94" t="str">
        <f aca="false">IF(OR($F22&lt;&gt;"Met"),"NA",(IF(AND($F22="Met",$F22&lt;&gt;""),TRUE(),FALSE())))</f>
        <v>NA</v>
      </c>
      <c r="AP22" s="148" t="b">
        <f aca="false">IF(OR($F22="Met",$F22="Not met"),"NA",(IF((AND(OR($F22="N/A",$F22="Unsure"),$G22&lt;&gt;"")),TRUE(),FALSE())))</f>
        <v>0</v>
      </c>
      <c r="AQ22" s="238" t="n">
        <f aca="false">IF(OR(AR22=TRUE(),AND(AS22=TRUE(),AT22=FALSE())),0,(IF(OR(AND(OR(AS22=FALSE(),AS22="N/A"),AT22=FALSE()),AU22=FALSE()),1,0)))</f>
        <v>0</v>
      </c>
      <c r="AR22" s="238" t="n">
        <f aca="false">$S22</f>
        <v>1</v>
      </c>
      <c r="AS22" s="238" t="str">
        <f aca="false">IF(OR(Q22="Medicaid",AI22=""),"N/A",IF(AND(AF22=TRUE(),_xlfn.xlookup(AI22,$A$8:$A$28,$AQ$8:$AQ$28)=0),TRUE(),FALSE()))</f>
        <v>N/A</v>
      </c>
      <c r="AT22" s="148" t="b">
        <f aca="false">IF(AND(H22="",F22="Met"),FALSE(),TRUE())</f>
        <v>1</v>
      </c>
      <c r="AU22" s="94" t="str">
        <f aca="false">IF(OR(H22="",H22="Met",H22="N/A"),"NA",(IF(AND((OR(H22="Not Met",H22="Unsure")),G22&lt;&gt;""),TRUE(),FALSE())))</f>
        <v>NA</v>
      </c>
    </row>
    <row r="23" customFormat="false" ht="108" hidden="false" customHeight="false" outlineLevel="0" collapsed="false">
      <c r="A23" s="513" t="s">
        <v>1473</v>
      </c>
      <c r="B23" s="231" t="s">
        <v>1474</v>
      </c>
      <c r="C23" s="231" t="s">
        <v>1475</v>
      </c>
      <c r="D23" s="231" t="s">
        <v>1476</v>
      </c>
      <c r="E23" s="517" t="n">
        <v>2</v>
      </c>
      <c r="F23" s="425"/>
      <c r="G23" s="382"/>
      <c r="H23" s="469"/>
      <c r="I23" s="235" t="s">
        <v>15</v>
      </c>
      <c r="J23" s="235" t="s">
        <v>30</v>
      </c>
      <c r="K23" s="235" t="s">
        <v>38</v>
      </c>
      <c r="L23" s="236" t="s">
        <v>43</v>
      </c>
      <c r="M23" s="236"/>
      <c r="N23" s="236"/>
      <c r="O23" s="236"/>
      <c r="P23" s="237"/>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K23" s="160" t="n">
        <f aca="false">IF(OR(AL23=TRUE(),AND(AM23=TRUE(),AN23=FALSE()),AF23=TRUE(),(OR(AT23=FALSE(),AT23="NA"))),0,IF(OR(AN23=FALSE(),AO23=FALSE(),AP23=FALSE()),1,0))</f>
        <v>0</v>
      </c>
      <c r="AL23" s="238" t="n">
        <f aca="false">$S23</f>
        <v>1</v>
      </c>
      <c r="AM23" s="238" t="str">
        <f aca="false">IF(OR(Q23="Medicaid",AI23=""),"NA",IF(AND(AF23=TRUE(),_xlfn.xlookup(AI23,$A$8:$A$58,$AK$8:$AK$58)=0),TRUE(),FALSE()))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IF(OR(Q23="Medicaid",AI23=""),"N/A",IF(AND(AF23=TRUE(),_xlfn.xlookup(AI23,$A$8:$A$28,$AQ$8:$AQ$28)=0),TRUE(),FALSE()))</f>
        <v>N/A</v>
      </c>
      <c r="AT23" s="148" t="b">
        <f aca="false">IF(AND(H23="",F23="Met"),FALSE(),TRUE())</f>
        <v>1</v>
      </c>
      <c r="AU23" s="94" t="str">
        <f aca="false">IF(OR(H23="",H23="Met",H23="N/A"),"NA",(IF(AND((OR(H23="Not Met",H23="Unsure")),G23&lt;&gt;""),TRUE(),FALSE())))</f>
        <v>NA</v>
      </c>
    </row>
    <row r="24" customFormat="false" ht="18" hidden="false" customHeight="false" outlineLevel="0" collapsed="false">
      <c r="A24" s="515"/>
      <c r="B24" s="385"/>
      <c r="C24" s="316"/>
      <c r="D24" s="476" t="s">
        <v>1477</v>
      </c>
      <c r="E24" s="241"/>
      <c r="F24" s="420"/>
      <c r="G24" s="389"/>
      <c r="H24" s="390"/>
      <c r="I24" s="219"/>
      <c r="J24" s="219"/>
      <c r="K24" s="219"/>
      <c r="L24" s="219"/>
      <c r="M24" s="219"/>
      <c r="N24" s="219"/>
      <c r="O24" s="219"/>
      <c r="Q24" s="94"/>
      <c r="S24" s="94"/>
      <c r="T24" s="94"/>
      <c r="U24" s="94"/>
      <c r="V24" s="94"/>
      <c r="AI24" s="91"/>
      <c r="AK24" s="238"/>
      <c r="AL24" s="238"/>
      <c r="AM24" s="238"/>
      <c r="AN24" s="94"/>
      <c r="AO24" s="94"/>
      <c r="AP24" s="94"/>
      <c r="AQ24" s="238"/>
      <c r="AR24" s="238"/>
      <c r="AS24" s="238"/>
      <c r="AT24" s="94"/>
      <c r="AU24" s="94"/>
    </row>
    <row r="25" customFormat="false" ht="90" hidden="false" customHeight="false" outlineLevel="0" collapsed="false">
      <c r="A25" s="513" t="s">
        <v>1478</v>
      </c>
      <c r="B25" s="214" t="s">
        <v>1479</v>
      </c>
      <c r="C25" s="231" t="s">
        <v>1480</v>
      </c>
      <c r="D25" s="231" t="s">
        <v>1481</v>
      </c>
      <c r="E25" s="514"/>
      <c r="F25" s="425"/>
      <c r="G25" s="382"/>
      <c r="H25" s="469"/>
      <c r="I25" s="235" t="s">
        <v>15</v>
      </c>
      <c r="J25" s="235" t="s">
        <v>30</v>
      </c>
      <c r="K25" s="235" t="s">
        <v>38</v>
      </c>
      <c r="L25" s="236" t="s">
        <v>43</v>
      </c>
      <c r="M25" s="236"/>
      <c r="N25" s="236"/>
      <c r="O25" s="236"/>
      <c r="P25" s="237"/>
      <c r="Q25" s="236" t="s">
        <v>226</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I25" s="91"/>
      <c r="AK25" s="160" t="n">
        <f aca="false">IF(OR(AL25=TRUE(),AND(AM25=TRUE(),AN25=FALSE()),AF25=TRUE(),(OR(AT25=FALSE(),AT25="NA"))),0,IF(OR(AN25=FALSE(),AO25=FALSE(),AP25=FALSE()),1,0))</f>
        <v>0</v>
      </c>
      <c r="AL25" s="238" t="n">
        <f aca="false">$S25</f>
        <v>1</v>
      </c>
      <c r="AM25" s="238" t="str">
        <f aca="false">IF(OR(Q25="Medicaid",AI25=""),"NA",IF(AND(AF25=TRUE(),_xlfn.xlookup(AI25,$A$8:$A$58,$AK$8:$AK$58)=0),TRUE(),FALSE()))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IF(OR(Q25="Medicaid",AI25=""),"N/A",IF(AND(AF25=TRUE(),_xlfn.xlookup(AI25,$A$8:$A$28,$AQ$8:$AQ$28)=0),TRUE(),FALSE()))</f>
        <v>N/A</v>
      </c>
      <c r="AT25" s="148" t="b">
        <f aca="false">IF(AND(H25="",F25="Met"),FALSE(),TRUE())</f>
        <v>1</v>
      </c>
      <c r="AU25" s="94" t="str">
        <f aca="false">IF(OR(H25="",H25="Met",H25="N/A"),"NA",(IF(AND((OR(H25="Not Met",H25="Unsure")),G25&lt;&gt;""),TRUE(),FALSE())))</f>
        <v>NA</v>
      </c>
    </row>
    <row r="26" customFormat="false" ht="72" hidden="false" customHeight="false" outlineLevel="0" collapsed="false">
      <c r="A26" s="513" t="s">
        <v>1482</v>
      </c>
      <c r="B26" s="231" t="s">
        <v>1483</v>
      </c>
      <c r="C26" s="231" t="s">
        <v>1484</v>
      </c>
      <c r="D26" s="231" t="s">
        <v>1485</v>
      </c>
      <c r="E26" s="514"/>
      <c r="F26" s="425"/>
      <c r="G26" s="382"/>
      <c r="H26" s="469"/>
      <c r="I26" s="235" t="s">
        <v>15</v>
      </c>
      <c r="J26" s="235" t="s">
        <v>30</v>
      </c>
      <c r="K26" s="235" t="s">
        <v>38</v>
      </c>
      <c r="L26" s="236" t="s">
        <v>43</v>
      </c>
      <c r="M26" s="236"/>
      <c r="N26" s="236"/>
      <c r="O26" s="236"/>
      <c r="P26" s="237"/>
      <c r="Q26" s="236" t="s">
        <v>226</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I26" s="91"/>
      <c r="AK26" s="160" t="n">
        <f aca="false">IF(OR(AL26=TRUE(),AND(AM26=TRUE(),AN26=FALSE()),AF26=TRUE(),(OR(AT26=FALSE(),AT26="NA"))),0,IF(OR(AN26=FALSE(),AO26=FALSE(),AP26=FALSE()),1,0))</f>
        <v>0</v>
      </c>
      <c r="AL26" s="238" t="n">
        <f aca="false">$S26</f>
        <v>1</v>
      </c>
      <c r="AM26" s="238" t="str">
        <f aca="false">IF(OR(Q26="Medicaid",AI26=""),"NA",IF(AND(AF26=TRUE(),_xlfn.xlookup(AI26,$A$8:$A$58,$AK$8:$AK$58)=0),TRUE(),FALSE()))</f>
        <v>NA</v>
      </c>
      <c r="AN26" s="148" t="b">
        <f aca="false">IF(F26&lt;&gt;"",TRUE(),FALSE())</f>
        <v>0</v>
      </c>
      <c r="AO26" s="94" t="str">
        <f aca="false">IF(OR($F26&lt;&gt;"Met"),"NA",(IF(AND($F26="Met",$F26&lt;&gt;""),TRUE(),FALSE())))</f>
        <v>NA</v>
      </c>
      <c r="AP26" s="148" t="b">
        <f aca="false">IF(OR($F26="Met",$F26="Not met"),"NA",(IF((AND(OR($F26="N/A",$F26="Unsure"),$G26&lt;&gt;"")),TRUE(),FALSE())))</f>
        <v>0</v>
      </c>
      <c r="AQ26" s="238" t="n">
        <f aca="false">IF(OR(AR26=TRUE(),AND(AS26=TRUE(),AT26=FALSE())),0,(IF(OR(AND(OR(AS26=FALSE(),AS26="N/A"),AT26=FALSE()),AU26=FALSE()),1,0)))</f>
        <v>0</v>
      </c>
      <c r="AR26" s="238" t="n">
        <f aca="false">$S26</f>
        <v>1</v>
      </c>
      <c r="AS26" s="238" t="str">
        <f aca="false">IF(OR(Q26="Medicaid",AI26=""),"N/A",IF(AND(AF26=TRUE(),_xlfn.xlookup(AI26,$A$8:$A$28,$AQ$8:$AQ$28)=0),TRUE(),FALSE()))</f>
        <v>N/A</v>
      </c>
      <c r="AT26" s="148" t="b">
        <f aca="false">IF(AND(H26="",F26="Met"),FALSE(),TRUE())</f>
        <v>1</v>
      </c>
      <c r="AU26" s="94" t="str">
        <f aca="false">IF(OR(H26="",H26="Met",H26="N/A"),"NA",(IF(AND((OR(H26="Not Met",H26="Unsure")),G26&lt;&gt;""),TRUE(),FALSE())))</f>
        <v>NA</v>
      </c>
    </row>
    <row r="27" customFormat="false" ht="18" hidden="false" customHeight="false" outlineLevel="0" collapsed="false">
      <c r="A27" s="515"/>
      <c r="B27" s="385"/>
      <c r="C27" s="316"/>
      <c r="D27" s="476" t="s">
        <v>1486</v>
      </c>
      <c r="E27" s="241"/>
      <c r="F27" s="420"/>
      <c r="G27" s="389"/>
      <c r="H27" s="390"/>
      <c r="I27" s="219"/>
      <c r="J27" s="219"/>
      <c r="K27" s="219"/>
      <c r="L27" s="219"/>
      <c r="M27" s="219"/>
      <c r="N27" s="219"/>
      <c r="O27" s="219"/>
      <c r="Q27" s="94"/>
      <c r="S27" s="94"/>
      <c r="T27" s="94"/>
      <c r="U27" s="94"/>
      <c r="V27" s="94"/>
      <c r="AI27" s="91"/>
      <c r="AK27" s="238"/>
      <c r="AL27" s="238"/>
      <c r="AM27" s="238"/>
      <c r="AN27" s="94"/>
      <c r="AO27" s="94"/>
      <c r="AP27" s="94"/>
      <c r="AQ27" s="238"/>
      <c r="AR27" s="238"/>
      <c r="AS27" s="238"/>
      <c r="AT27" s="94"/>
      <c r="AU27" s="94"/>
    </row>
    <row r="28" customFormat="false" ht="72" hidden="false" customHeight="false" outlineLevel="0" collapsed="false">
      <c r="A28" s="513" t="s">
        <v>1487</v>
      </c>
      <c r="B28" s="214" t="s">
        <v>1488</v>
      </c>
      <c r="C28" s="231" t="s">
        <v>1489</v>
      </c>
      <c r="D28" s="231" t="s">
        <v>1490</v>
      </c>
      <c r="E28" s="514"/>
      <c r="F28" s="425"/>
      <c r="G28" s="382"/>
      <c r="H28" s="469"/>
      <c r="I28" s="235" t="s">
        <v>15</v>
      </c>
      <c r="J28" s="235" t="s">
        <v>30</v>
      </c>
      <c r="K28" s="235" t="s">
        <v>38</v>
      </c>
      <c r="L28" s="236" t="s">
        <v>43</v>
      </c>
      <c r="M28" s="236"/>
      <c r="N28" s="236"/>
      <c r="O28" s="236"/>
      <c r="P28" s="237"/>
      <c r="Q28" s="236" t="s">
        <v>226</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I28" s="91"/>
      <c r="AJ28" s="95" t="n">
        <v>1</v>
      </c>
      <c r="AK28" s="160" t="n">
        <f aca="false">IF(OR(AL28=TRUE(),AND(AM28=TRUE(),AN28=FALSE()),AF28=TRUE(),(OR(AT28=FALSE(),AT28="NA"))),0,IF(OR(AN28=FALSE(),AO28=FALSE(),AP28=FALSE()),1,0))</f>
        <v>0</v>
      </c>
      <c r="AL28" s="238" t="n">
        <f aca="false">$S28</f>
        <v>1</v>
      </c>
      <c r="AM28" s="238" t="str">
        <f aca="false">IF(OR(Q28="Medicaid",AI28=""),"NA",IF(AND(AF28=TRUE(),_xlfn.xlookup(AI28,$A$8:$A$58,$AK$8:$AK$58)=0),TRUE(),FALSE()))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IF(OR(Q28="Medicaid",AI28=""),"N/A",IF(AND(AF28=TRUE(),_xlfn.xlookup(AI28,$A$8:$A$28,$AQ$8:$AQ$28)=0),TRUE(),FALSE()))</f>
        <v>N/A</v>
      </c>
      <c r="AT28" s="148" t="b">
        <f aca="false">IF(AND(H28="",F28="Met"),FALSE(),TRUE())</f>
        <v>1</v>
      </c>
      <c r="AU28" s="94" t="str">
        <f aca="false">IF(OR(H28="",H28="Met",H28="N/A"),"NA",(IF(AND((OR(H28="Not Met",H28="Unsure")),G28&lt;&gt;""),TRUE(),FALSE())))</f>
        <v>NA</v>
      </c>
    </row>
    <row r="29" customFormat="false" ht="18" hidden="false" customHeight="false" outlineLevel="0" collapsed="false">
      <c r="A29" s="515"/>
      <c r="B29" s="385"/>
      <c r="C29" s="316"/>
      <c r="D29" s="476" t="s">
        <v>1491</v>
      </c>
      <c r="E29" s="241"/>
      <c r="F29" s="420"/>
      <c r="G29" s="389"/>
      <c r="H29" s="390"/>
      <c r="I29" s="219"/>
      <c r="J29" s="219"/>
      <c r="K29" s="219"/>
      <c r="L29" s="219"/>
      <c r="M29" s="219"/>
      <c r="N29" s="219"/>
      <c r="O29" s="219"/>
      <c r="Q29" s="94"/>
      <c r="S29" s="94"/>
      <c r="T29" s="94"/>
      <c r="U29" s="94"/>
      <c r="V29" s="94"/>
      <c r="AI29" s="91"/>
      <c r="AK29" s="238"/>
      <c r="AL29" s="238"/>
      <c r="AM29" s="238"/>
      <c r="AN29" s="94"/>
      <c r="AO29" s="94"/>
      <c r="AP29" s="94"/>
      <c r="AQ29" s="238"/>
      <c r="AR29" s="238"/>
      <c r="AS29" s="238"/>
      <c r="AT29" s="94"/>
      <c r="AU29" s="94"/>
    </row>
    <row r="30" s="251" customFormat="true" ht="108" hidden="false" customHeight="false" outlineLevel="0" collapsed="false">
      <c r="A30" s="513" t="s">
        <v>1492</v>
      </c>
      <c r="B30" s="214" t="s">
        <v>1493</v>
      </c>
      <c r="C30" s="231" t="s">
        <v>1494</v>
      </c>
      <c r="D30" s="231" t="s">
        <v>1427</v>
      </c>
      <c r="E30" s="514"/>
      <c r="F30" s="425"/>
      <c r="G30" s="382"/>
      <c r="H30" s="469"/>
      <c r="I30" s="518" t="s">
        <v>15</v>
      </c>
      <c r="J30" s="518"/>
      <c r="K30" s="518" t="s">
        <v>38</v>
      </c>
      <c r="L30" s="519" t="s">
        <v>43</v>
      </c>
      <c r="M30" s="519"/>
      <c r="N30" s="519"/>
      <c r="O30" s="519"/>
      <c r="Q30" s="250" t="s">
        <v>292</v>
      </c>
      <c r="S30" s="252" t="b">
        <f aca="false">IF(OR(T30=TRUE(),U30=TRUE(),V30=TRUE(),AD30=TRUE(),AE30=TRUE()),TRUE(),FALSE())</f>
        <v>1</v>
      </c>
      <c r="T30" s="250" t="n">
        <f aca="false">$T$7</f>
        <v>1</v>
      </c>
      <c r="U30" s="252" t="b">
        <f aca="false">$U$7</f>
        <v>0</v>
      </c>
      <c r="V30" s="252" t="b">
        <f aca="false">IF(SUM(W30:AC30)&lt;1,TRUE(),FALSE())</f>
        <v>1</v>
      </c>
      <c r="W30" s="250" t="n">
        <f aca="false">IF($I$3=I30,1,0)</f>
        <v>0</v>
      </c>
      <c r="X30" s="250" t="n">
        <f aca="false">IF($J$3=J30,1,0)</f>
        <v>0</v>
      </c>
      <c r="Y30" s="250" t="n">
        <f aca="false">IF($K$3=K30,1,0)</f>
        <v>0</v>
      </c>
      <c r="Z30" s="250" t="n">
        <f aca="false">IF($L$3=L30,1,0)</f>
        <v>0</v>
      </c>
      <c r="AA30" s="250" t="n">
        <f aca="false">IF($M$3=M30,1,0)</f>
        <v>0</v>
      </c>
      <c r="AB30" s="250" t="n">
        <f aca="false">IF($N$3=N30,1,0)</f>
        <v>0</v>
      </c>
      <c r="AC30" s="250" t="n">
        <f aca="false">IF($O$3=O30,1,0)</f>
        <v>0</v>
      </c>
      <c r="AD30" s="253" t="b">
        <f aca="false">AND($P$2="Non-risk",P30=TRUE())</f>
        <v>0</v>
      </c>
      <c r="AE30" s="253" t="b">
        <f aca="false">AND($Q$3&lt;&gt;$Q30,$Q$3&lt;&gt;"Both")</f>
        <v>1</v>
      </c>
      <c r="AF30" s="253" t="b">
        <f aca="false">AND($Q$3="Both",AH30=1)</f>
        <v>0</v>
      </c>
      <c r="AG30" s="254" t="s">
        <v>1495</v>
      </c>
      <c r="AH30" s="251" t="n">
        <v>1</v>
      </c>
      <c r="AI30" s="254" t="n">
        <v>1</v>
      </c>
      <c r="AK30" s="255" t="n">
        <f aca="false">IF(OR(AL30=TRUE(),AND(AM30=TRUE(),AN30=FALSE()),AF30=TRUE(),(OR(AT30=FALSE(),AT30="NA"))),0,IF(OR(AN30=FALSE(),AO30=FALSE(),AP30=FALSE()),1,0))</f>
        <v>0</v>
      </c>
      <c r="AL30" s="256" t="n">
        <f aca="false">$S30</f>
        <v>1</v>
      </c>
      <c r="AM30" s="256" t="str">
        <f aca="false">IF(OR(Q30="CHIP",AI30=""),"NA",IF(AND(AF30=TRUE(),_xlfn.xlookup(AI30,$A$8:$A$58,$AK$8:$AK$58)=0),TRUE(),FALSE()))</f>
        <v>NA</v>
      </c>
      <c r="AN30" s="252" t="b">
        <f aca="false">IF(F30&lt;&gt;"",TRUE(),FALSE())</f>
        <v>0</v>
      </c>
      <c r="AO30" s="250" t="str">
        <f aca="false">IF(OR($F30&lt;&gt;"Met"),"NA",(IF(AND($F30="Met",$F30&lt;&gt;""),TRUE(),FALSE())))</f>
        <v>NA</v>
      </c>
      <c r="AP30" s="252" t="b">
        <f aca="false">IF(OR($F30="Met",$F30="Not met"),"NA",(IF((AND(OR($F30="N/A",$F30="Unsure"),$G30&lt;&gt;"")),TRUE(),FALSE())))</f>
        <v>0</v>
      </c>
      <c r="AQ30" s="256" t="n">
        <f aca="false">IF(OR(AR30=TRUE(),AND(AS30=TRUE(),AT30=FALSE())),0,(IF(OR(AND(OR(AS30=FALSE(),AS30="N/A"),AT30=FALSE()),AU30=FALSE()),1,0)))</f>
        <v>0</v>
      </c>
      <c r="AR30" s="256" t="n">
        <f aca="false">$S30</f>
        <v>1</v>
      </c>
      <c r="AS30" s="256" t="n">
        <f aca="false">IF(OR(Q30="Medicaid",AI30=""),"N/A",IF(AND(AF30=TRUE(),SUM($AQ$8:$AQ$28)=0),TRUE(),FALSE()))</f>
        <v>0</v>
      </c>
      <c r="AT30" s="252" t="b">
        <f aca="false">IF(AND(H30="",F30="Met"),FALSE(),TRUE())</f>
        <v>1</v>
      </c>
      <c r="AU30" s="250" t="str">
        <f aca="false">IF(OR(H30="",H30="Met",H30="N/A"),"NA",(IF(AND((OR(H30="Not Met",H30="Unsure")),G30&lt;&gt;""),TRUE(),FALSE())))</f>
        <v>NA</v>
      </c>
    </row>
    <row r="31" s="251" customFormat="true" ht="72" hidden="false" customHeight="false" outlineLevel="0" collapsed="false">
      <c r="A31" s="513" t="s">
        <v>1496</v>
      </c>
      <c r="B31" s="231" t="s">
        <v>1497</v>
      </c>
      <c r="C31" s="231" t="s">
        <v>1498</v>
      </c>
      <c r="D31" s="231" t="s">
        <v>1499</v>
      </c>
      <c r="E31" s="514"/>
      <c r="F31" s="425"/>
      <c r="G31" s="382"/>
      <c r="H31" s="469"/>
      <c r="I31" s="518" t="s">
        <v>15</v>
      </c>
      <c r="J31" s="518"/>
      <c r="K31" s="518" t="s">
        <v>38</v>
      </c>
      <c r="L31" s="519" t="s">
        <v>43</v>
      </c>
      <c r="M31" s="519"/>
      <c r="N31" s="519"/>
      <c r="O31" s="519"/>
      <c r="Q31" s="250" t="s">
        <v>292</v>
      </c>
      <c r="S31" s="252" t="b">
        <f aca="false">IF(OR(T31=TRUE(),U31=TRUE(),V31=TRUE(),AD31=TRUE(),AE31=TRUE()),TRUE(),FALSE())</f>
        <v>1</v>
      </c>
      <c r="T31" s="250" t="n">
        <f aca="false">$T$7</f>
        <v>1</v>
      </c>
      <c r="U31" s="252" t="b">
        <f aca="false">$U$7</f>
        <v>0</v>
      </c>
      <c r="V31" s="252" t="b">
        <f aca="false">IF(SUM(W31:AC31)&lt;1,TRUE(),FALSE())</f>
        <v>1</v>
      </c>
      <c r="W31" s="250" t="n">
        <f aca="false">IF($I$3=I31,1,0)</f>
        <v>0</v>
      </c>
      <c r="X31" s="250" t="n">
        <f aca="false">IF($J$3=J31,1,0)</f>
        <v>0</v>
      </c>
      <c r="Y31" s="250" t="n">
        <f aca="false">IF($K$3=K31,1,0)</f>
        <v>0</v>
      </c>
      <c r="Z31" s="250" t="n">
        <f aca="false">IF($L$3=L31,1,0)</f>
        <v>0</v>
      </c>
      <c r="AA31" s="250" t="n">
        <f aca="false">IF($M$3=M31,1,0)</f>
        <v>0</v>
      </c>
      <c r="AB31" s="250" t="n">
        <f aca="false">IF($N$3=N31,1,0)</f>
        <v>0</v>
      </c>
      <c r="AC31" s="250" t="n">
        <f aca="false">IF($O$3=O31,1,0)</f>
        <v>0</v>
      </c>
      <c r="AD31" s="253" t="b">
        <f aca="false">AND($P$2="Non-risk",P31=TRUE())</f>
        <v>0</v>
      </c>
      <c r="AE31" s="253" t="b">
        <f aca="false">AND($Q$3&lt;&gt;$Q31,$Q$3&lt;&gt;"Both")</f>
        <v>1</v>
      </c>
      <c r="AF31" s="253" t="b">
        <f aca="false">AND($Q$3="Both",AH31=1)</f>
        <v>0</v>
      </c>
      <c r="AG31" s="254" t="s">
        <v>1499</v>
      </c>
      <c r="AH31" s="251" t="n">
        <v>1</v>
      </c>
      <c r="AI31" s="254" t="n">
        <v>3</v>
      </c>
      <c r="AK31" s="255" t="n">
        <f aca="false">IF(OR(AL31=TRUE(),AND(AM31=TRUE(),AN31=FALSE()),AF31=TRUE(),(OR(AT31=FALSE(),AT31="NA"))),0,IF(OR(AN31=FALSE(),AO31=FALSE(),AP31=FALSE()),1,0))</f>
        <v>0</v>
      </c>
      <c r="AL31" s="256" t="n">
        <f aca="false">$S31</f>
        <v>1</v>
      </c>
      <c r="AM31" s="256" t="str">
        <f aca="false">IF(OR(Q31="CHIP",AI31=""),"NA",IF(AND(AF31=TRUE(),_xlfn.xlookup(AI31,$A$8:$A$58,$AK$8:$AK$58)=0),TRUE(),FALSE()))</f>
        <v>NA</v>
      </c>
      <c r="AN31" s="252" t="b">
        <f aca="false">IF(F31&lt;&gt;"",TRUE(),FALSE())</f>
        <v>0</v>
      </c>
      <c r="AO31" s="250" t="str">
        <f aca="false">IF(OR($F31&lt;&gt;"Met"),"NA",(IF(AND($F31="Met",$F31&lt;&gt;""),TRUE(),FALSE())))</f>
        <v>NA</v>
      </c>
      <c r="AP31" s="252" t="b">
        <f aca="false">IF(OR($F31="Met",$F31="Not met"),"NA",(IF((AND(OR($F31="N/A",$F31="Unsure"),$G31&lt;&gt;"")),TRUE(),FALSE())))</f>
        <v>0</v>
      </c>
      <c r="AQ31" s="256" t="n">
        <f aca="false">IF(OR(AR31=TRUE(),AND(AS31=TRUE(),AT31=FALSE())),0,(IF(OR(AND(OR(AS31=FALSE(),AS31="N/A"),AT31=FALSE()),AU31=FALSE()),1,0)))</f>
        <v>0</v>
      </c>
      <c r="AR31" s="256" t="n">
        <f aca="false">$S31</f>
        <v>1</v>
      </c>
      <c r="AS31" s="256" t="n">
        <f aca="false">IF(OR(Q31="Medicaid",AI31=""),"N/A",IF(AND(AF31=TRUE(),SUM($AQ$8:$AQ$28)=0),TRUE(),FALSE()))</f>
        <v>0</v>
      </c>
      <c r="AT31" s="252" t="b">
        <f aca="false">IF(AND(H31="",F31="Met"),FALSE(),TRUE())</f>
        <v>1</v>
      </c>
      <c r="AU31" s="250" t="str">
        <f aca="false">IF(OR(H31="",H31="Met",H31="N/A"),"NA",(IF(AND((OR(H31="Not Met",H31="Unsure")),G31&lt;&gt;""),TRUE(),FALSE())))</f>
        <v>NA</v>
      </c>
    </row>
    <row r="32" s="251" customFormat="true" ht="236.25" hidden="false" customHeight="true" outlineLevel="0" collapsed="false">
      <c r="A32" s="513" t="s">
        <v>1500</v>
      </c>
      <c r="B32" s="214" t="s">
        <v>1501</v>
      </c>
      <c r="C32" s="231" t="s">
        <v>1502</v>
      </c>
      <c r="D32" s="231" t="s">
        <v>1435</v>
      </c>
      <c r="E32" s="514"/>
      <c r="F32" s="425"/>
      <c r="G32" s="382"/>
      <c r="H32" s="469"/>
      <c r="I32" s="249" t="s">
        <v>15</v>
      </c>
      <c r="J32" s="249"/>
      <c r="K32" s="249" t="s">
        <v>38</v>
      </c>
      <c r="L32" s="250" t="s">
        <v>43</v>
      </c>
      <c r="M32" s="250"/>
      <c r="N32" s="250"/>
      <c r="O32" s="250"/>
      <c r="Q32" s="250" t="s">
        <v>292</v>
      </c>
      <c r="S32" s="252" t="b">
        <f aca="false">IF(OR(T32=TRUE(),U32=TRUE(),V32=TRUE(),AD32=TRUE(),AE32=TRUE()),TRUE(),FALSE())</f>
        <v>1</v>
      </c>
      <c r="T32" s="250" t="n">
        <f aca="false">$T$7</f>
        <v>1</v>
      </c>
      <c r="U32" s="252" t="b">
        <f aca="false">$U$7</f>
        <v>0</v>
      </c>
      <c r="V32" s="252" t="b">
        <f aca="false">IF(SUM(W32:AC32)&lt;1,TRUE(),FALSE())</f>
        <v>1</v>
      </c>
      <c r="W32" s="250" t="n">
        <f aca="false">IF($I$3=I32,1,0)</f>
        <v>0</v>
      </c>
      <c r="X32" s="250" t="n">
        <f aca="false">IF($J$3=J32,1,0)</f>
        <v>0</v>
      </c>
      <c r="Y32" s="250" t="n">
        <f aca="false">IF($K$3=K32,1,0)</f>
        <v>0</v>
      </c>
      <c r="Z32" s="250" t="n">
        <f aca="false">IF($L$3=L32,1,0)</f>
        <v>0</v>
      </c>
      <c r="AA32" s="250" t="n">
        <f aca="false">IF($M$3=M32,1,0)</f>
        <v>0</v>
      </c>
      <c r="AB32" s="250" t="n">
        <f aca="false">IF($N$3=N32,1,0)</f>
        <v>0</v>
      </c>
      <c r="AC32" s="250" t="n">
        <f aca="false">IF($O$3=O32,1,0)</f>
        <v>0</v>
      </c>
      <c r="AD32" s="253" t="b">
        <f aca="false">AND($P$2="Non-risk",P32=TRUE())</f>
        <v>0</v>
      </c>
      <c r="AE32" s="253" t="b">
        <f aca="false">AND($Q$3&lt;&gt;$Q32,$Q$3&lt;&gt;"Both")</f>
        <v>1</v>
      </c>
      <c r="AF32" s="253" t="b">
        <f aca="false">AND($Q$3="Both",AH32=1)</f>
        <v>0</v>
      </c>
      <c r="AG32" s="254" t="s">
        <v>1503</v>
      </c>
      <c r="AH32" s="251" t="n">
        <v>1</v>
      </c>
      <c r="AI32" s="254" t="n">
        <v>4</v>
      </c>
      <c r="AK32" s="255" t="n">
        <f aca="false">IF(OR(AL32=TRUE(),AND(AM32=TRUE(),AN32=FALSE()),AF32=TRUE(),(OR(AT32=FALSE(),AT32="NA"))),0,IF(OR(AN32=FALSE(),AO32=FALSE(),AP32=FALSE()),1,0))</f>
        <v>0</v>
      </c>
      <c r="AL32" s="256" t="n">
        <f aca="false">$S32</f>
        <v>1</v>
      </c>
      <c r="AM32" s="256" t="str">
        <f aca="false">IF(OR(Q32="CHIP",AI32=""),"NA",IF(AND(AF32=TRUE(),_xlfn.xlookup(AI32,$A$8:$A$58,$AK$8:$AK$58)=0),TRUE(),FALSE()))</f>
        <v>NA</v>
      </c>
      <c r="AN32" s="252" t="b">
        <f aca="false">IF(F32&lt;&gt;"",TRUE(),FALSE())</f>
        <v>0</v>
      </c>
      <c r="AO32" s="250" t="str">
        <f aca="false">IF(OR($F32&lt;&gt;"Met"),"NA",(IF(AND($F32="Met",$F32&lt;&gt;""),TRUE(),FALSE())))</f>
        <v>NA</v>
      </c>
      <c r="AP32" s="252" t="b">
        <f aca="false">IF(OR($F32="Met",$F32="Not met"),"NA",(IF((AND(OR($F32="N/A",$F32="Unsure"),$G32&lt;&gt;"")),TRUE(),FALSE())))</f>
        <v>0</v>
      </c>
      <c r="AQ32" s="256" t="n">
        <f aca="false">IF(OR(AR32=TRUE(),AND(AS32=TRUE(),AT32=FALSE())),0,(IF(OR(AND(OR(AS32=FALSE(),AS32="N/A"),AT32=FALSE()),AU32=FALSE()),1,0)))</f>
        <v>0</v>
      </c>
      <c r="AR32" s="256" t="n">
        <f aca="false">$S32</f>
        <v>1</v>
      </c>
      <c r="AS32" s="256" t="n">
        <f aca="false">IF(OR(Q32="Medicaid",AI32=""),"N/A",IF(AND(AF32=TRUE(),SUM($AQ$8:$AQ$28)=0),TRUE(),FALSE()))</f>
        <v>0</v>
      </c>
      <c r="AT32" s="252" t="b">
        <f aca="false">IF(AND(H32="",F32="Met"),FALSE(),TRUE())</f>
        <v>1</v>
      </c>
      <c r="AU32" s="250" t="str">
        <f aca="false">IF(OR(H32="",H32="Met",H32="N/A"),"NA",(IF(AND((OR(H32="Not Met",H32="Unsure")),G32&lt;&gt;""),TRUE(),FALSE())))</f>
        <v>NA</v>
      </c>
    </row>
    <row r="33" customFormat="false" ht="252" hidden="false" customHeight="false" outlineLevel="0" collapsed="false">
      <c r="A33" s="513" t="s">
        <v>1504</v>
      </c>
      <c r="B33" s="214" t="s">
        <v>1505</v>
      </c>
      <c r="C33" s="231" t="s">
        <v>1506</v>
      </c>
      <c r="D33" s="231" t="s">
        <v>1439</v>
      </c>
      <c r="E33" s="514"/>
      <c r="F33" s="425"/>
      <c r="G33" s="382"/>
      <c r="H33" s="469"/>
      <c r="I33" s="235" t="s">
        <v>15</v>
      </c>
      <c r="J33" s="235"/>
      <c r="K33" s="235" t="s">
        <v>38</v>
      </c>
      <c r="L33" s="236" t="s">
        <v>43</v>
      </c>
      <c r="M33" s="236"/>
      <c r="N33" s="236"/>
      <c r="O33" s="236"/>
      <c r="P33" s="237"/>
      <c r="Q33" s="236" t="s">
        <v>292</v>
      </c>
      <c r="S33" s="148" t="b">
        <f aca="false">IF(OR(T33=TRUE(),U33=TRUE(),V33=TRUE(),AD33=TRUE(),AE33=TRUE()),TRUE(),FALSE())</f>
        <v>1</v>
      </c>
      <c r="T33" s="94" t="n">
        <f aca="false">$T$7</f>
        <v>1</v>
      </c>
      <c r="U33" s="148" t="b">
        <f aca="false">$U$7</f>
        <v>0</v>
      </c>
      <c r="V33" s="148" t="b">
        <f aca="false">IF(SUM(W33:AC33)&lt;1,TRUE(),FALSE())</f>
        <v>1</v>
      </c>
      <c r="W33" s="94" t="n">
        <f aca="false">IF($I$3=I33,1,0)</f>
        <v>0</v>
      </c>
      <c r="X33" s="94" t="n">
        <f aca="false">IF($J$3=J33,1,0)</f>
        <v>0</v>
      </c>
      <c r="Y33" s="94" t="n">
        <f aca="false">IF($K$3=K33,1,0)</f>
        <v>0</v>
      </c>
      <c r="Z33" s="94" t="n">
        <f aca="false">IF($L$3=L33,1,0)</f>
        <v>0</v>
      </c>
      <c r="AA33" s="94" t="n">
        <f aca="false">IF($M$3=M33,1,0)</f>
        <v>0</v>
      </c>
      <c r="AB33" s="94" t="n">
        <f aca="false">IF($N$3=N33,1,0)</f>
        <v>0</v>
      </c>
      <c r="AC33" s="94" t="n">
        <f aca="false">IF($O$3=O33,1,0)</f>
        <v>0</v>
      </c>
      <c r="AD33" s="159" t="b">
        <f aca="false">AND($P$2="Non-risk",P33=TRUE())</f>
        <v>0</v>
      </c>
      <c r="AE33" s="159" t="b">
        <f aca="false">AND($Q$3&lt;&gt;$Q33,$Q$3&lt;&gt;"Both")</f>
        <v>1</v>
      </c>
      <c r="AF33" s="159" t="b">
        <f aca="false">AND($Q$3="Both",AH33=1)</f>
        <v>0</v>
      </c>
      <c r="AG33" s="91" t="s">
        <v>1507</v>
      </c>
      <c r="AH33" s="95" t="n">
        <v>1</v>
      </c>
      <c r="AI33" s="91" t="n">
        <v>11</v>
      </c>
      <c r="AK33" s="160" t="n">
        <f aca="false">IF(OR(AL33=TRUE(),AND(AM33=TRUE(),AN33=FALSE()),AF33=TRUE(),(OR(AT33=FALSE(),AT33="NA"))),0,IF(OR(AN33=FALSE(),AO33=FALSE(),AP33=FALSE()),1,0))</f>
        <v>0</v>
      </c>
      <c r="AL33" s="238" t="n">
        <f aca="false">$S33</f>
        <v>1</v>
      </c>
      <c r="AM33" s="238" t="str">
        <f aca="false">IF(OR(Q33="CHIP",AI33=""),"NA",IF(AND(AF33=TRUE(),_xlfn.xlookup(AI33,$A$8:$A$58,$AK$8:$AK$58)=0),TRUE(),FALSE()))</f>
        <v>NA</v>
      </c>
      <c r="AN33" s="148" t="b">
        <f aca="false">IF(F33&lt;&gt;"",TRUE(),FALSE())</f>
        <v>0</v>
      </c>
      <c r="AO33" s="94" t="str">
        <f aca="false">IF(OR($F33&lt;&gt;"Met"),"NA",(IF(AND($F33="Met",$F33&lt;&gt;""),TRUE(),FALSE())))</f>
        <v>NA</v>
      </c>
      <c r="AP33" s="148" t="b">
        <f aca="false">IF(OR($F33="Met",$F33="Not met"),"NA",(IF((AND(OR($F33="N/A",$F33="Unsure"),$G33&lt;&gt;"")),TRUE(),FALSE())))</f>
        <v>0</v>
      </c>
      <c r="AQ33" s="238" t="n">
        <f aca="false">IF(OR(AR33=TRUE(),AND(AS33=TRUE(),AT33=FALSE())),0,(IF(OR(AND(OR(AS33=FALSE(),AS33="N/A"),AT33=FALSE()),AU33=FALSE()),1,0)))</f>
        <v>0</v>
      </c>
      <c r="AR33" s="238" t="n">
        <f aca="false">$S33</f>
        <v>1</v>
      </c>
      <c r="AS33" s="238" t="n">
        <f aca="false">IF(OR(Q33="Medicaid",AI33=""),"N/A",IF(AND(AF33=TRUE(),SUM($AQ$8:$AQ$28)=0),TRUE(),FALSE()))</f>
        <v>0</v>
      </c>
      <c r="AT33" s="148" t="b">
        <f aca="false">IF(AND(H33="",F33="Met"),FALSE(),TRUE())</f>
        <v>1</v>
      </c>
      <c r="AU33" s="94" t="str">
        <f aca="false">IF(OR(H33="",H33="Met",H33="N/A"),"NA",(IF(AND((OR(H33="Not Met",H33="Unsure")),G33&lt;&gt;""),TRUE(),FALSE())))</f>
        <v>NA</v>
      </c>
    </row>
    <row r="34" customFormat="false" ht="72" hidden="false" customHeight="false" outlineLevel="0" collapsed="false">
      <c r="A34" s="513" t="s">
        <v>1508</v>
      </c>
      <c r="B34" s="231" t="s">
        <v>1509</v>
      </c>
      <c r="C34" s="231" t="s">
        <v>1510</v>
      </c>
      <c r="D34" s="231" t="s">
        <v>1511</v>
      </c>
      <c r="E34" s="517" t="n">
        <v>7</v>
      </c>
      <c r="F34" s="520"/>
      <c r="G34" s="521"/>
      <c r="H34" s="522"/>
      <c r="I34" s="523" t="s">
        <v>15</v>
      </c>
      <c r="J34" s="523"/>
      <c r="K34" s="523" t="s">
        <v>38</v>
      </c>
      <c r="L34" s="524" t="s">
        <v>43</v>
      </c>
      <c r="M34" s="524"/>
      <c r="N34" s="524"/>
      <c r="O34" s="524"/>
      <c r="P34" s="237"/>
      <c r="Q34" s="236" t="s">
        <v>292</v>
      </c>
      <c r="S34" s="148" t="b">
        <f aca="false">IF(OR(T34=TRUE(),U34=TRUE(),V34=TRUE(),AD34=TRUE(),AE34=TRUE()),TRUE(),FALSE())</f>
        <v>1</v>
      </c>
      <c r="T34" s="94" t="n">
        <f aca="false">$T$7</f>
        <v>1</v>
      </c>
      <c r="U34" s="148" t="b">
        <f aca="false">$U$7</f>
        <v>0</v>
      </c>
      <c r="V34" s="148" t="b">
        <f aca="false">IF(SUM(W34:AC34)&lt;1,TRUE(),FALSE())</f>
        <v>1</v>
      </c>
      <c r="W34" s="94" t="n">
        <f aca="false">IF($I$3=I34,1,0)</f>
        <v>0</v>
      </c>
      <c r="X34" s="94" t="n">
        <f aca="false">IF($J$3=J34,1,0)</f>
        <v>0</v>
      </c>
      <c r="Y34" s="94" t="n">
        <f aca="false">IF($K$3=K34,1,0)</f>
        <v>0</v>
      </c>
      <c r="Z34" s="94" t="n">
        <f aca="false">IF($L$3=L34,1,0)</f>
        <v>0</v>
      </c>
      <c r="AA34" s="94" t="n">
        <f aca="false">IF($M$3=M34,1,0)</f>
        <v>0</v>
      </c>
      <c r="AB34" s="94" t="n">
        <f aca="false">IF($N$3=N34,1,0)</f>
        <v>0</v>
      </c>
      <c r="AC34" s="94" t="n">
        <f aca="false">IF($O$3=O34,1,0)</f>
        <v>0</v>
      </c>
      <c r="AD34" s="159" t="b">
        <f aca="false">AND($P$2="Non-risk",P34=TRUE())</f>
        <v>0</v>
      </c>
      <c r="AE34" s="159" t="b">
        <f aca="false">AND($Q$3&lt;&gt;$Q34,$Q$3&lt;&gt;"Both")</f>
        <v>1</v>
      </c>
      <c r="AF34" s="159" t="b">
        <f aca="false">AND($Q$3="Both",AH34=1)</f>
        <v>0</v>
      </c>
      <c r="AG34" s="91" t="s">
        <v>1511</v>
      </c>
      <c r="AH34" s="95" t="n">
        <v>1</v>
      </c>
      <c r="AI34" s="91" t="n">
        <v>12</v>
      </c>
      <c r="AK34" s="160" t="n">
        <f aca="false">IF(OR(AL34=TRUE(),AND(AM34=TRUE(),AN34=FALSE()),AF34=TRUE(),(OR(AT34=FALSE(),AT34="NA"))),0,IF(OR(AN34=FALSE(),AO34=FALSE(),AP34=FALSE()),1,0))</f>
        <v>0</v>
      </c>
      <c r="AL34" s="238" t="n">
        <f aca="false">$S34</f>
        <v>1</v>
      </c>
      <c r="AM34" s="238" t="str">
        <f aca="false">IF(OR(Q34="CHIP",AI34=""),"NA",IF(AND(AF34=TRUE(),_xlfn.xlookup(AI34,$A$8:$A$58,$AK$8:$AK$58)=0),TRUE(),FALSE()))</f>
        <v>NA</v>
      </c>
      <c r="AN34" s="148" t="b">
        <f aca="false">IF(F34&lt;&gt;"",TRUE(),FALSE())</f>
        <v>0</v>
      </c>
      <c r="AO34" s="94" t="str">
        <f aca="false">IF(OR($F34&lt;&gt;"Met"),"NA",(IF(AND($F34="Met",$F34&lt;&gt;""),TRUE(),FALSE())))</f>
        <v>NA</v>
      </c>
      <c r="AP34" s="148" t="b">
        <f aca="false">IF(OR($F34="Met",$F34="Not met"),"NA",(IF((AND(OR($F34="N/A",$F34="Unsure"),$G34&lt;&gt;"")),TRUE(),FALSE())))</f>
        <v>0</v>
      </c>
      <c r="AQ34" s="238" t="n">
        <f aca="false">IF(OR(AR34=TRUE(),AND(AS34=TRUE(),AT34=FALSE())),0,(IF(OR(AND(OR(AS34=FALSE(),AS34="N/A"),AT34=FALSE()),AU34=FALSE()),1,0)))</f>
        <v>0</v>
      </c>
      <c r="AR34" s="238" t="n">
        <f aca="false">$S34</f>
        <v>1</v>
      </c>
      <c r="AS34" s="238" t="n">
        <f aca="false">IF(OR(Q34="Medicaid",AI34=""),"N/A",IF(AND(AF34=TRUE(),SUM($AQ$8:$AQ$28)=0),TRUE(),FALSE()))</f>
        <v>0</v>
      </c>
      <c r="AT34" s="148" t="b">
        <f aca="false">IF(AND(H34="",F34="Met"),FALSE(),TRUE())</f>
        <v>1</v>
      </c>
      <c r="AU34" s="94" t="str">
        <f aca="false">IF(OR(H34="",H34="Met",H34="N/A"),"NA",(IF(AND((OR(H34="Not Met",H34="Unsure")),G34&lt;&gt;""),TRUE(),FALSE())))</f>
        <v>NA</v>
      </c>
    </row>
    <row r="35" customFormat="false" ht="18" hidden="false" customHeight="false" outlineLevel="0" collapsed="false">
      <c r="A35" s="515"/>
      <c r="B35" s="385"/>
      <c r="C35" s="316"/>
      <c r="D35" s="476" t="s">
        <v>1512</v>
      </c>
      <c r="E35" s="241"/>
      <c r="F35" s="420"/>
      <c r="G35" s="389"/>
      <c r="H35" s="390"/>
      <c r="I35" s="219"/>
      <c r="J35" s="219"/>
      <c r="K35" s="219"/>
      <c r="L35" s="219"/>
      <c r="M35" s="219"/>
      <c r="N35" s="219"/>
      <c r="O35" s="219"/>
      <c r="Q35" s="94"/>
      <c r="S35" s="94"/>
      <c r="T35" s="94"/>
      <c r="U35" s="94"/>
      <c r="V35" s="94"/>
      <c r="AG35" s="91"/>
      <c r="AI35" s="91"/>
      <c r="AK35" s="238"/>
      <c r="AL35" s="238"/>
      <c r="AM35" s="238"/>
      <c r="AN35" s="94"/>
      <c r="AO35" s="94"/>
      <c r="AP35" s="94"/>
      <c r="AQ35" s="238"/>
      <c r="AR35" s="238"/>
      <c r="AS35" s="238"/>
      <c r="AT35" s="94"/>
      <c r="AU35" s="94"/>
    </row>
    <row r="36" customFormat="false" ht="49.5" hidden="false" customHeight="true" outlineLevel="0" collapsed="false">
      <c r="A36" s="513" t="s">
        <v>1513</v>
      </c>
      <c r="B36" s="214" t="s">
        <v>1514</v>
      </c>
      <c r="C36" s="231" t="s">
        <v>1515</v>
      </c>
      <c r="D36" s="231" t="s">
        <v>1444</v>
      </c>
      <c r="E36" s="514"/>
      <c r="F36" s="425"/>
      <c r="G36" s="382"/>
      <c r="H36" s="469"/>
      <c r="I36" s="235" t="s">
        <v>15</v>
      </c>
      <c r="J36" s="235"/>
      <c r="K36" s="235" t="s">
        <v>38</v>
      </c>
      <c r="L36" s="236" t="s">
        <v>43</v>
      </c>
      <c r="M36" s="236"/>
      <c r="N36" s="236"/>
      <c r="O36" s="236"/>
      <c r="P36" s="237"/>
      <c r="Q36" s="236" t="s">
        <v>292</v>
      </c>
      <c r="S36" s="148" t="b">
        <f aca="false">IF(OR(T36=TRUE(),U36=TRUE(),V36=TRUE(),AD36=TRUE(),AE36=TRUE()),TRUE(),FALSE())</f>
        <v>1</v>
      </c>
      <c r="T36" s="94" t="n">
        <f aca="false">$T$7</f>
        <v>1</v>
      </c>
      <c r="U36" s="148" t="b">
        <f aca="false">$U$7</f>
        <v>0</v>
      </c>
      <c r="V36" s="148" t="b">
        <f aca="false">IF(SUM(W36:AC36)&lt;1,TRUE(),FALSE())</f>
        <v>1</v>
      </c>
      <c r="W36" s="94" t="n">
        <f aca="false">IF($I$3=I36,1,0)</f>
        <v>0</v>
      </c>
      <c r="X36" s="94" t="n">
        <f aca="false">IF($J$3=J36,1,0)</f>
        <v>0</v>
      </c>
      <c r="Y36" s="94" t="n">
        <f aca="false">IF($K$3=K36,1,0)</f>
        <v>0</v>
      </c>
      <c r="Z36" s="94" t="n">
        <f aca="false">IF($L$3=L36,1,0)</f>
        <v>0</v>
      </c>
      <c r="AA36" s="94" t="n">
        <f aca="false">IF($M$3=M36,1,0)</f>
        <v>0</v>
      </c>
      <c r="AB36" s="94" t="n">
        <f aca="false">IF($N$3=N36,1,0)</f>
        <v>0</v>
      </c>
      <c r="AC36" s="94" t="n">
        <f aca="false">IF($O$3=O36,1,0)</f>
        <v>0</v>
      </c>
      <c r="AD36" s="159" t="b">
        <f aca="false">AND($P$2="Non-risk",P36=TRUE())</f>
        <v>0</v>
      </c>
      <c r="AE36" s="159" t="b">
        <f aca="false">AND($Q$3&lt;&gt;$Q36,$Q$3&lt;&gt;"Both")</f>
        <v>1</v>
      </c>
      <c r="AF36" s="159" t="b">
        <f aca="false">AND($Q$3="Both",AH36=1)</f>
        <v>0</v>
      </c>
      <c r="AG36" s="91" t="s">
        <v>1444</v>
      </c>
      <c r="AH36" s="95" t="n">
        <v>1</v>
      </c>
      <c r="AI36" s="91" t="n">
        <v>19</v>
      </c>
      <c r="AK36" s="160" t="n">
        <f aca="false">IF(OR(AL36=TRUE(),AND(AM36=TRUE(),AN36=FALSE()),AF36=TRUE(),(OR(AT36=FALSE(),AT36="NA"))),0,IF(OR(AN36=FALSE(),AO36=FALSE(),AP36=FALSE()),1,0))</f>
        <v>0</v>
      </c>
      <c r="AL36" s="238" t="n">
        <f aca="false">$S36</f>
        <v>1</v>
      </c>
      <c r="AM36" s="238" t="str">
        <f aca="false">IF(OR(Q36="CHIP",AI36=""),"NA",IF(AND(AF36=TRUE(),_xlfn.xlookup(AI36,$A$8:$A$58,$AK$8:$AK$58)=0),TRUE(),FALSE()))</f>
        <v>NA</v>
      </c>
      <c r="AN36" s="148" t="b">
        <f aca="false">IF(F36&lt;&gt;"",TRUE(),FALSE())</f>
        <v>0</v>
      </c>
      <c r="AO36" s="94" t="str">
        <f aca="false">IF(OR($F36&lt;&gt;"Met"),"NA",(IF(AND($F36="Met",$F36&lt;&gt;""),TRUE(),FALSE())))</f>
        <v>NA</v>
      </c>
      <c r="AP36" s="148" t="b">
        <f aca="false">IF(OR($F36="Met",$F36="Not met"),"NA",(IF((AND(OR($F36="N/A",$F36="Unsure"),$G36&lt;&gt;"")),TRUE(),FALSE())))</f>
        <v>0</v>
      </c>
      <c r="AQ36" s="238" t="n">
        <f aca="false">IF(OR(AR36=TRUE(),AND(AS36=TRUE(),AT36=FALSE())),0,(IF(OR(AND(OR(AS36=FALSE(),AS36="N/A"),AT36=FALSE()),AU36=FALSE()),1,0)))</f>
        <v>0</v>
      </c>
      <c r="AR36" s="238" t="n">
        <f aca="false">$S36</f>
        <v>1</v>
      </c>
      <c r="AS36" s="238" t="n">
        <f aca="false">IF(OR(Q36="Medicaid",AI36=""),"N/A",IF(AND(AF36=TRUE(),SUM($AQ$8:$AQ$28)=0),TRUE(),FALSE()))</f>
        <v>0</v>
      </c>
      <c r="AT36" s="148" t="b">
        <f aca="false">IF(AND(H36="",F36="Met"),FALSE(),TRUE())</f>
        <v>1</v>
      </c>
      <c r="AU36" s="94" t="str">
        <f aca="false">IF(OR(H36="",H36="Met",H36="N/A"),"NA",(IF(AND((OR(H36="Not Met",H36="Unsure")),G36&lt;&gt;""),TRUE(),FALSE())))</f>
        <v>NA</v>
      </c>
    </row>
    <row r="37" customFormat="false" ht="270" hidden="true" customHeight="false" outlineLevel="0" collapsed="false">
      <c r="A37" s="525" t="n">
        <v>846</v>
      </c>
      <c r="B37" s="327" t="s">
        <v>1516</v>
      </c>
      <c r="C37" s="327" t="s">
        <v>1517</v>
      </c>
      <c r="D37" s="327" t="e">
        <f aca="false">IF(AF37=TRUE(),AG37&amp; "  [If there is no additional information related to the CHIP contract, this information only needs to be entered in Medicaid Item Number "&amp;AI37&amp;".]",AG37)</f>
        <v>#REF!</v>
      </c>
      <c r="E37" s="526" t="s">
        <v>1518</v>
      </c>
      <c r="F37" s="437" t="s">
        <v>224</v>
      </c>
      <c r="G37" s="438" t="s">
        <v>303</v>
      </c>
      <c r="H37" s="527" t="s">
        <v>303</v>
      </c>
      <c r="I37" s="235" t="s">
        <v>15</v>
      </c>
      <c r="J37" s="235"/>
      <c r="K37" s="235" t="s">
        <v>38</v>
      </c>
      <c r="L37" s="236" t="s">
        <v>43</v>
      </c>
      <c r="M37" s="236"/>
      <c r="N37" s="236"/>
      <c r="O37" s="236"/>
      <c r="P37" s="237"/>
      <c r="Q37" s="236" t="s">
        <v>292</v>
      </c>
      <c r="S37" s="94" t="e">
        <f aca="false">IF(OR(T37=TRUE(),U37=TRUE(),V37=TRUE(),AD37=TRUE(),AE37=TRUE()),TRUE(),FALSE())</f>
        <v>#REF!</v>
      </c>
      <c r="T37" s="94" t="e">
        <f aca="false">#REF!</f>
        <v>#REF!</v>
      </c>
      <c r="U37" s="94" t="e">
        <f aca="false">#REF!</f>
        <v>#REF!</v>
      </c>
      <c r="V37" s="94" t="e">
        <f aca="false">IF(SUM(W37:AC37)&lt;1,TRUE(),FALSE())</f>
        <v>#REF!</v>
      </c>
      <c r="W37" s="95" t="e">
        <f aca="false">IF(#REF!=I37,1,0)</f>
        <v>#REF!</v>
      </c>
      <c r="X37" s="95" t="e">
        <f aca="false">IF(#REF!=J37,1,0)</f>
        <v>#REF!</v>
      </c>
      <c r="Y37" s="95" t="e">
        <f aca="false">IF(#REF!=K37,1,0)</f>
        <v>#REF!</v>
      </c>
      <c r="Z37" s="95" t="e">
        <f aca="false">IF(#REF!=L37,1,0)</f>
        <v>#REF!</v>
      </c>
      <c r="AA37" s="95" t="e">
        <f aca="false">IF(#REF!=M37,1,0)</f>
        <v>#REF!</v>
      </c>
      <c r="AB37" s="95" t="e">
        <f aca="false">IF(#REF!=N37,1,0)</f>
        <v>#REF!</v>
      </c>
      <c r="AC37" s="95" t="e">
        <f aca="false">IF(#REF!=O37,1,0)</f>
        <v>#REF!</v>
      </c>
      <c r="AD37" s="95" t="e">
        <f aca="false">AND(#REF!="Non-risk",P37=TRUE())</f>
        <v>#REF!</v>
      </c>
      <c r="AE37" s="95" t="e">
        <f aca="false">AND(#REF!&lt;&gt;$Q37,#REF!&lt;&gt;"Both")</f>
        <v>#REF!</v>
      </c>
      <c r="AF37" s="95" t="e">
        <f aca="false">AND(#REF!="Both",AH37=1)</f>
        <v>#REF!</v>
      </c>
      <c r="AG37" s="91" t="s">
        <v>1519</v>
      </c>
      <c r="AH37" s="95" t="n">
        <v>1</v>
      </c>
      <c r="AI37" s="91" t="n">
        <v>21</v>
      </c>
      <c r="AK37" s="238"/>
      <c r="AL37" s="238"/>
      <c r="AM37" s="238"/>
      <c r="AN37" s="94"/>
      <c r="AO37" s="94"/>
      <c r="AP37" s="94"/>
      <c r="AQ37" s="238"/>
      <c r="AR37" s="238"/>
      <c r="AS37" s="238"/>
      <c r="AT37" s="94"/>
      <c r="AU37" s="94"/>
    </row>
    <row r="38" customFormat="false" ht="144" hidden="true" customHeight="false" outlineLevel="0" collapsed="false">
      <c r="A38" s="525" t="n">
        <v>847</v>
      </c>
      <c r="B38" s="325" t="s">
        <v>1520</v>
      </c>
      <c r="C38" s="327" t="s">
        <v>1521</v>
      </c>
      <c r="D38" s="327" t="e">
        <f aca="false">IF(AF38=TRUE(),AG38&amp; "  [If there is no additional information related to the CHIP contract, this information only needs to be entered in Medicaid Item Number "&amp;AI38&amp;".]",AG38)</f>
        <v>#REF!</v>
      </c>
      <c r="E38" s="526" t="s">
        <v>1449</v>
      </c>
      <c r="F38" s="437" t="s">
        <v>224</v>
      </c>
      <c r="G38" s="438" t="s">
        <v>303</v>
      </c>
      <c r="H38" s="527" t="s">
        <v>303</v>
      </c>
      <c r="I38" s="235" t="s">
        <v>15</v>
      </c>
      <c r="J38" s="235"/>
      <c r="K38" s="235" t="s">
        <v>38</v>
      </c>
      <c r="L38" s="236" t="s">
        <v>43</v>
      </c>
      <c r="M38" s="236"/>
      <c r="N38" s="236"/>
      <c r="O38" s="236"/>
      <c r="P38" s="237"/>
      <c r="Q38" s="236" t="s">
        <v>292</v>
      </c>
      <c r="S38" s="94" t="e">
        <f aca="false">IF(OR(T38=TRUE(),U38=TRUE(),V38=TRUE(),AD38=TRUE(),AE38=TRUE()),TRUE(),FALSE())</f>
        <v>#REF!</v>
      </c>
      <c r="T38" s="94" t="e">
        <f aca="false">#REF!</f>
        <v>#REF!</v>
      </c>
      <c r="U38" s="94" t="e">
        <f aca="false">#REF!</f>
        <v>#REF!</v>
      </c>
      <c r="V38" s="94" t="e">
        <f aca="false">IF(SUM(W38:AC38)&lt;1,TRUE(),FALSE())</f>
        <v>#REF!</v>
      </c>
      <c r="W38" s="95" t="e">
        <f aca="false">IF(#REF!=I38,1,0)</f>
        <v>#REF!</v>
      </c>
      <c r="X38" s="95" t="e">
        <f aca="false">IF(#REF!=J38,1,0)</f>
        <v>#REF!</v>
      </c>
      <c r="Y38" s="95" t="e">
        <f aca="false">IF(#REF!=K38,1,0)</f>
        <v>#REF!</v>
      </c>
      <c r="Z38" s="95" t="e">
        <f aca="false">IF(#REF!=L38,1,0)</f>
        <v>#REF!</v>
      </c>
      <c r="AA38" s="95" t="e">
        <f aca="false">IF(#REF!=M38,1,0)</f>
        <v>#REF!</v>
      </c>
      <c r="AB38" s="95" t="e">
        <f aca="false">IF(#REF!=N38,1,0)</f>
        <v>#REF!</v>
      </c>
      <c r="AC38" s="95" t="e">
        <f aca="false">IF(#REF!=O38,1,0)</f>
        <v>#REF!</v>
      </c>
      <c r="AD38" s="95" t="e">
        <f aca="false">AND(#REF!="Non-risk",P38=TRUE())</f>
        <v>#REF!</v>
      </c>
      <c r="AE38" s="95" t="e">
        <f aca="false">AND(#REF!&lt;&gt;$Q38,#REF!&lt;&gt;"Both")</f>
        <v>#REF!</v>
      </c>
      <c r="AF38" s="95" t="e">
        <f aca="false">AND(#REF!="Both",AH38=1)</f>
        <v>#REF!</v>
      </c>
      <c r="AG38" s="91" t="s">
        <v>1448</v>
      </c>
      <c r="AH38" s="95" t="n">
        <v>1</v>
      </c>
      <c r="AI38" s="91" t="n">
        <v>22</v>
      </c>
      <c r="AK38" s="238"/>
      <c r="AL38" s="238"/>
      <c r="AM38" s="238"/>
      <c r="AN38" s="94"/>
      <c r="AO38" s="94"/>
      <c r="AP38" s="94"/>
      <c r="AQ38" s="238"/>
      <c r="AR38" s="238"/>
      <c r="AS38" s="238"/>
      <c r="AT38" s="94"/>
      <c r="AU38" s="94"/>
    </row>
    <row r="39" customFormat="false" ht="90" hidden="true" customHeight="false" outlineLevel="0" collapsed="false">
      <c r="A39" s="525" t="n">
        <v>848</v>
      </c>
      <c r="B39" s="327" t="s">
        <v>1522</v>
      </c>
      <c r="C39" s="327" t="s">
        <v>1523</v>
      </c>
      <c r="D39" s="327" t="e">
        <f aca="false">IF(AF39=TRUE(),AG39&amp; "  [If there is no additional information related to the CHIP contract, this information only needs to be entered in Medicaid Item Number "&amp;AI39&amp;".]",AG39)</f>
        <v>#REF!</v>
      </c>
      <c r="E39" s="526" t="s">
        <v>1518</v>
      </c>
      <c r="F39" s="437" t="s">
        <v>224</v>
      </c>
      <c r="G39" s="438" t="s">
        <v>303</v>
      </c>
      <c r="H39" s="527" t="s">
        <v>303</v>
      </c>
      <c r="I39" s="235" t="s">
        <v>15</v>
      </c>
      <c r="J39" s="235"/>
      <c r="K39" s="235" t="s">
        <v>38</v>
      </c>
      <c r="L39" s="236" t="s">
        <v>43</v>
      </c>
      <c r="M39" s="236"/>
      <c r="N39" s="236"/>
      <c r="O39" s="236"/>
      <c r="P39" s="237"/>
      <c r="Q39" s="236" t="s">
        <v>292</v>
      </c>
      <c r="S39" s="94" t="e">
        <f aca="false">IF(OR(T39=TRUE(),U39=TRUE(),V39=TRUE(),AD39=TRUE(),AE39=TRUE()),TRUE(),FALSE())</f>
        <v>#REF!</v>
      </c>
      <c r="T39" s="94" t="e">
        <f aca="false">#REF!</f>
        <v>#REF!</v>
      </c>
      <c r="U39" s="94" t="e">
        <f aca="false">#REF!</f>
        <v>#REF!</v>
      </c>
      <c r="V39" s="94" t="e">
        <f aca="false">IF(SUM(W39:AC39)&lt;1,TRUE(),FALSE())</f>
        <v>#REF!</v>
      </c>
      <c r="W39" s="95" t="e">
        <f aca="false">IF(#REF!=I39,1,0)</f>
        <v>#REF!</v>
      </c>
      <c r="X39" s="95" t="e">
        <f aca="false">IF(#REF!=J39,1,0)</f>
        <v>#REF!</v>
      </c>
      <c r="Y39" s="95" t="e">
        <f aca="false">IF(#REF!=K39,1,0)</f>
        <v>#REF!</v>
      </c>
      <c r="Z39" s="95" t="e">
        <f aca="false">IF(#REF!=L39,1,0)</f>
        <v>#REF!</v>
      </c>
      <c r="AA39" s="95" t="e">
        <f aca="false">IF(#REF!=M39,1,0)</f>
        <v>#REF!</v>
      </c>
      <c r="AB39" s="95" t="e">
        <f aca="false">IF(#REF!=N39,1,0)</f>
        <v>#REF!</v>
      </c>
      <c r="AC39" s="95" t="e">
        <f aca="false">IF(#REF!=O39,1,0)</f>
        <v>#REF!</v>
      </c>
      <c r="AD39" s="95" t="e">
        <f aca="false">AND(#REF!="Non-risk",P39=TRUE())</f>
        <v>#REF!</v>
      </c>
      <c r="AE39" s="95" t="e">
        <f aca="false">AND(#REF!&lt;&gt;$Q39,#REF!&lt;&gt;"Both")</f>
        <v>#REF!</v>
      </c>
      <c r="AF39" s="95" t="e">
        <f aca="false">AND(#REF!="Both",AH39=1)</f>
        <v>#REF!</v>
      </c>
      <c r="AG39" s="91" t="s">
        <v>1524</v>
      </c>
      <c r="AH39" s="95" t="n">
        <v>1</v>
      </c>
      <c r="AI39" s="91" t="n">
        <v>23</v>
      </c>
      <c r="AK39" s="238"/>
      <c r="AL39" s="238"/>
      <c r="AM39" s="238"/>
      <c r="AN39" s="94"/>
      <c r="AO39" s="94"/>
      <c r="AP39" s="94"/>
      <c r="AQ39" s="238"/>
      <c r="AR39" s="238"/>
      <c r="AS39" s="238"/>
      <c r="AT39" s="94"/>
      <c r="AU39" s="94"/>
    </row>
    <row r="40" customFormat="false" ht="108" hidden="true" customHeight="false" outlineLevel="0" collapsed="false">
      <c r="A40" s="525" t="n">
        <v>849</v>
      </c>
      <c r="B40" s="327" t="s">
        <v>1525</v>
      </c>
      <c r="C40" s="327" t="s">
        <v>1526</v>
      </c>
      <c r="D40" s="327" t="e">
        <f aca="false">IF(AF40=TRUE(),AG40&amp; "  [If there is no additional information related to the CHIP contract, this information only needs to be entered in Medicaid Item Number "&amp;AI40&amp;".]",AG40)</f>
        <v>#REF!</v>
      </c>
      <c r="E40" s="526" t="s">
        <v>1518</v>
      </c>
      <c r="F40" s="437" t="s">
        <v>224</v>
      </c>
      <c r="G40" s="438" t="s">
        <v>303</v>
      </c>
      <c r="H40" s="527" t="s">
        <v>303</v>
      </c>
      <c r="I40" s="523" t="s">
        <v>15</v>
      </c>
      <c r="J40" s="523"/>
      <c r="K40" s="523" t="s">
        <v>38</v>
      </c>
      <c r="L40" s="524" t="s">
        <v>43</v>
      </c>
      <c r="M40" s="524"/>
      <c r="N40" s="524"/>
      <c r="O40" s="524"/>
      <c r="P40" s="237"/>
      <c r="Q40" s="236" t="s">
        <v>292</v>
      </c>
      <c r="S40" s="94" t="e">
        <f aca="false">IF(OR(T40=TRUE(),U40=TRUE(),V40=TRUE(),AD40=TRUE(),AE40=TRUE()),TRUE(),FALSE())</f>
        <v>#REF!</v>
      </c>
      <c r="T40" s="94" t="e">
        <f aca="false">#REF!</f>
        <v>#REF!</v>
      </c>
      <c r="U40" s="94" t="e">
        <f aca="false">#REF!</f>
        <v>#REF!</v>
      </c>
      <c r="V40" s="94" t="e">
        <f aca="false">IF(SUM(W40:AC40)&lt;1,TRUE(),FALSE())</f>
        <v>#REF!</v>
      </c>
      <c r="W40" s="95" t="e">
        <f aca="false">IF(#REF!=I40,1,0)</f>
        <v>#REF!</v>
      </c>
      <c r="X40" s="95" t="e">
        <f aca="false">IF(#REF!=J40,1,0)</f>
        <v>#REF!</v>
      </c>
      <c r="Y40" s="95" t="e">
        <f aca="false">IF(#REF!=K40,1,0)</f>
        <v>#REF!</v>
      </c>
      <c r="Z40" s="95" t="e">
        <f aca="false">IF(#REF!=L40,1,0)</f>
        <v>#REF!</v>
      </c>
      <c r="AA40" s="95" t="e">
        <f aca="false">IF(#REF!=M40,1,0)</f>
        <v>#REF!</v>
      </c>
      <c r="AB40" s="95" t="e">
        <f aca="false">IF(#REF!=N40,1,0)</f>
        <v>#REF!</v>
      </c>
      <c r="AC40" s="95" t="e">
        <f aca="false">IF(#REF!=O40,1,0)</f>
        <v>#REF!</v>
      </c>
      <c r="AD40" s="95" t="e">
        <f aca="false">AND(#REF!="Non-risk",P40=TRUE())</f>
        <v>#REF!</v>
      </c>
      <c r="AE40" s="95" t="e">
        <f aca="false">AND(#REF!&lt;&gt;$Q40,#REF!&lt;&gt;"Both")</f>
        <v>#REF!</v>
      </c>
      <c r="AF40" s="95" t="e">
        <f aca="false">AND(#REF!="Both",AH40=1)</f>
        <v>#REF!</v>
      </c>
      <c r="AG40" s="91" t="s">
        <v>1527</v>
      </c>
      <c r="AH40" s="95" t="n">
        <v>1</v>
      </c>
      <c r="AI40" s="91" t="n">
        <v>24</v>
      </c>
      <c r="AK40" s="238"/>
      <c r="AL40" s="238"/>
      <c r="AM40" s="238"/>
      <c r="AN40" s="94"/>
      <c r="AO40" s="94"/>
      <c r="AP40" s="94"/>
      <c r="AQ40" s="238"/>
      <c r="AR40" s="238"/>
      <c r="AS40" s="238"/>
      <c r="AT40" s="94"/>
      <c r="AU40" s="94"/>
    </row>
    <row r="41" customFormat="false" ht="180" hidden="true" customHeight="false" outlineLevel="0" collapsed="false">
      <c r="A41" s="525" t="n">
        <v>850</v>
      </c>
      <c r="B41" s="327" t="s">
        <v>1528</v>
      </c>
      <c r="C41" s="327" t="s">
        <v>1529</v>
      </c>
      <c r="D41" s="327" t="e">
        <f aca="false">IF(AF41=TRUE(),AG41&amp; "  [If there is no additional information related to the CHIP contract, this information only needs to be entered in Medicaid Item Number "&amp;AI41&amp;".]",AG41)</f>
        <v>#REF!</v>
      </c>
      <c r="E41" s="526" t="s">
        <v>1518</v>
      </c>
      <c r="F41" s="437" t="s">
        <v>224</v>
      </c>
      <c r="G41" s="438" t="s">
        <v>303</v>
      </c>
      <c r="H41" s="527" t="s">
        <v>303</v>
      </c>
      <c r="I41" s="523" t="s">
        <v>15</v>
      </c>
      <c r="J41" s="523"/>
      <c r="K41" s="523" t="s">
        <v>38</v>
      </c>
      <c r="L41" s="524" t="s">
        <v>43</v>
      </c>
      <c r="M41" s="236"/>
      <c r="N41" s="236"/>
      <c r="O41" s="236"/>
      <c r="P41" s="237"/>
      <c r="Q41" s="236" t="s">
        <v>292</v>
      </c>
      <c r="S41" s="94" t="e">
        <f aca="false">IF(OR(T41=TRUE(),U41=TRUE(),V41=TRUE(),AD41=TRUE(),AE41=TRUE()),TRUE(),FALSE())</f>
        <v>#REF!</v>
      </c>
      <c r="T41" s="94" t="e">
        <f aca="false">#REF!</f>
        <v>#REF!</v>
      </c>
      <c r="U41" s="94" t="e">
        <f aca="false">#REF!</f>
        <v>#REF!</v>
      </c>
      <c r="V41" s="94" t="e">
        <f aca="false">IF(SUM(W41:AC41)&lt;1,TRUE(),FALSE())</f>
        <v>#REF!</v>
      </c>
      <c r="W41" s="95" t="e">
        <f aca="false">IF(#REF!=I41,1,0)</f>
        <v>#REF!</v>
      </c>
      <c r="X41" s="95" t="e">
        <f aca="false">IF(#REF!=J41,1,0)</f>
        <v>#REF!</v>
      </c>
      <c r="Y41" s="95" t="e">
        <f aca="false">IF(#REF!=K41,1,0)</f>
        <v>#REF!</v>
      </c>
      <c r="Z41" s="95" t="e">
        <f aca="false">IF(#REF!=L41,1,0)</f>
        <v>#REF!</v>
      </c>
      <c r="AA41" s="95" t="e">
        <f aca="false">IF(#REF!=M41,1,0)</f>
        <v>#REF!</v>
      </c>
      <c r="AB41" s="95" t="e">
        <f aca="false">IF(#REF!=N41,1,0)</f>
        <v>#REF!</v>
      </c>
      <c r="AC41" s="95" t="e">
        <f aca="false">IF(#REF!=O41,1,0)</f>
        <v>#REF!</v>
      </c>
      <c r="AD41" s="95" t="e">
        <f aca="false">AND(#REF!="Non-risk",P41=TRUE())</f>
        <v>#REF!</v>
      </c>
      <c r="AE41" s="95" t="e">
        <f aca="false">AND(#REF!&lt;&gt;$Q41,#REF!&lt;&gt;"Both")</f>
        <v>#REF!</v>
      </c>
      <c r="AF41" s="95" t="e">
        <f aca="false">AND(#REF!="Both",AH41=1)</f>
        <v>#REF!</v>
      </c>
      <c r="AG41" s="91" t="s">
        <v>1530</v>
      </c>
      <c r="AH41" s="95" t="n">
        <v>1</v>
      </c>
      <c r="AI41" s="91" t="n">
        <v>25</v>
      </c>
      <c r="AK41" s="238"/>
      <c r="AL41" s="238"/>
      <c r="AM41" s="238"/>
      <c r="AN41" s="94"/>
      <c r="AO41" s="94"/>
      <c r="AP41" s="94"/>
      <c r="AQ41" s="238"/>
      <c r="AR41" s="238"/>
      <c r="AS41" s="238"/>
      <c r="AT41" s="94"/>
      <c r="AU41" s="94"/>
    </row>
    <row r="42" customFormat="false" ht="72" hidden="true" customHeight="false" outlineLevel="0" collapsed="false">
      <c r="A42" s="525" t="n">
        <v>851</v>
      </c>
      <c r="B42" s="325" t="s">
        <v>1531</v>
      </c>
      <c r="C42" s="327" t="s">
        <v>1532</v>
      </c>
      <c r="D42" s="327" t="e">
        <f aca="false">IF(AF42=TRUE(),AG42&amp; "  [If there is no additional information related to the CHIP contract, this information only needs to be entered in Medicaid Item Number "&amp;AI42&amp;".]",AG42)</f>
        <v>#REF!</v>
      </c>
      <c r="E42" s="526"/>
      <c r="F42" s="437" t="s">
        <v>224</v>
      </c>
      <c r="G42" s="438" t="s">
        <v>303</v>
      </c>
      <c r="H42" s="527" t="s">
        <v>303</v>
      </c>
      <c r="I42" s="235" t="s">
        <v>15</v>
      </c>
      <c r="J42" s="235"/>
      <c r="K42" s="235" t="s">
        <v>38</v>
      </c>
      <c r="L42" s="236" t="s">
        <v>43</v>
      </c>
      <c r="M42" s="236"/>
      <c r="N42" s="236"/>
      <c r="O42" s="236"/>
      <c r="P42" s="237"/>
      <c r="Q42" s="236" t="s">
        <v>292</v>
      </c>
      <c r="S42" s="94" t="e">
        <f aca="false">IF(OR(T42=TRUE(),U42=TRUE(),V42=TRUE(),AD42=TRUE(),AE42=TRUE()),TRUE(),FALSE())</f>
        <v>#REF!</v>
      </c>
      <c r="T42" s="94" t="e">
        <f aca="false">#REF!</f>
        <v>#REF!</v>
      </c>
      <c r="U42" s="94" t="e">
        <f aca="false">#REF!</f>
        <v>#REF!</v>
      </c>
      <c r="V42" s="94" t="e">
        <f aca="false">IF(SUM(W42:AC42)&lt;1,TRUE(),FALSE())</f>
        <v>#REF!</v>
      </c>
      <c r="W42" s="95" t="e">
        <f aca="false">IF(#REF!=I42,1,0)</f>
        <v>#REF!</v>
      </c>
      <c r="X42" s="95" t="e">
        <f aca="false">IF(#REF!=J42,1,0)</f>
        <v>#REF!</v>
      </c>
      <c r="Y42" s="95" t="e">
        <f aca="false">IF(#REF!=K42,1,0)</f>
        <v>#REF!</v>
      </c>
      <c r="Z42" s="95" t="e">
        <f aca="false">IF(#REF!=L42,1,0)</f>
        <v>#REF!</v>
      </c>
      <c r="AA42" s="95" t="e">
        <f aca="false">IF(#REF!=M42,1,0)</f>
        <v>#REF!</v>
      </c>
      <c r="AB42" s="95" t="e">
        <f aca="false">IF(#REF!=N42,1,0)</f>
        <v>#REF!</v>
      </c>
      <c r="AC42" s="95" t="e">
        <f aca="false">IF(#REF!=O42,1,0)</f>
        <v>#REF!</v>
      </c>
      <c r="AD42" s="95" t="e">
        <f aca="false">AND(#REF!="Non-risk",P42=TRUE())</f>
        <v>#REF!</v>
      </c>
      <c r="AE42" s="95" t="e">
        <f aca="false">AND(#REF!&lt;&gt;$Q42,#REF!&lt;&gt;"Both")</f>
        <v>#REF!</v>
      </c>
      <c r="AF42" s="95" t="e">
        <f aca="false">AND(#REF!="Both",AH42=1)</f>
        <v>#REF!</v>
      </c>
      <c r="AG42" s="91" t="s">
        <v>1454</v>
      </c>
      <c r="AH42" s="95" t="n">
        <v>1</v>
      </c>
      <c r="AI42" s="91" t="n">
        <v>27</v>
      </c>
      <c r="AK42" s="238"/>
      <c r="AL42" s="238"/>
      <c r="AM42" s="238"/>
      <c r="AN42" s="94"/>
      <c r="AO42" s="94"/>
      <c r="AP42" s="94"/>
      <c r="AQ42" s="238"/>
      <c r="AR42" s="238"/>
      <c r="AS42" s="238"/>
      <c r="AT42" s="94"/>
      <c r="AU42" s="94"/>
    </row>
    <row r="43" customFormat="false" ht="252" hidden="true" customHeight="false" outlineLevel="0" collapsed="false">
      <c r="A43" s="525" t="n">
        <v>852</v>
      </c>
      <c r="B43" s="327" t="s">
        <v>224</v>
      </c>
      <c r="C43" s="327" t="s">
        <v>1533</v>
      </c>
      <c r="D43" s="327" t="e">
        <f aca="false">IF(AF43=TRUE(),AG43&amp; "  [If there is no additional information related to the CHIP contract, this information only needs to be entered in Medicaid Item Number "&amp;AI43&amp;".]",AG43)</f>
        <v>#REF!</v>
      </c>
      <c r="E43" s="526"/>
      <c r="F43" s="437" t="s">
        <v>224</v>
      </c>
      <c r="G43" s="438" t="s">
        <v>303</v>
      </c>
      <c r="H43" s="527" t="s">
        <v>303</v>
      </c>
      <c r="I43" s="235" t="s">
        <v>15</v>
      </c>
      <c r="J43" s="235"/>
      <c r="K43" s="235" t="s">
        <v>38</v>
      </c>
      <c r="L43" s="236" t="s">
        <v>43</v>
      </c>
      <c r="M43" s="236"/>
      <c r="N43" s="236"/>
      <c r="O43" s="236"/>
      <c r="P43" s="237"/>
      <c r="Q43" s="236" t="s">
        <v>292</v>
      </c>
      <c r="S43" s="94" t="e">
        <f aca="false">IF(OR(T43=TRUE(),U43=TRUE(),V43=TRUE(),AD43=TRUE(),AE43=TRUE()),TRUE(),FALSE())</f>
        <v>#REF!</v>
      </c>
      <c r="T43" s="94" t="e">
        <f aca="false">#REF!</f>
        <v>#REF!</v>
      </c>
      <c r="U43" s="94" t="e">
        <f aca="false">#REF!</f>
        <v>#REF!</v>
      </c>
      <c r="V43" s="94" t="e">
        <f aca="false">IF(SUM(W43:AC43)&lt;1,TRUE(),FALSE())</f>
        <v>#REF!</v>
      </c>
      <c r="W43" s="95" t="e">
        <f aca="false">IF(#REF!=I43,1,0)</f>
        <v>#REF!</v>
      </c>
      <c r="X43" s="95" t="e">
        <f aca="false">IF(#REF!=J43,1,0)</f>
        <v>#REF!</v>
      </c>
      <c r="Y43" s="95" t="e">
        <f aca="false">IF(#REF!=K43,1,0)</f>
        <v>#REF!</v>
      </c>
      <c r="Z43" s="95" t="e">
        <f aca="false">IF(#REF!=L43,1,0)</f>
        <v>#REF!</v>
      </c>
      <c r="AA43" s="95" t="e">
        <f aca="false">IF(#REF!=M43,1,0)</f>
        <v>#REF!</v>
      </c>
      <c r="AB43" s="95" t="e">
        <f aca="false">IF(#REF!=N43,1,0)</f>
        <v>#REF!</v>
      </c>
      <c r="AC43" s="95" t="e">
        <f aca="false">IF(#REF!=O43,1,0)</f>
        <v>#REF!</v>
      </c>
      <c r="AD43" s="95" t="e">
        <f aca="false">AND(#REF!="Non-risk",P43=TRUE())</f>
        <v>#REF!</v>
      </c>
      <c r="AE43" s="95" t="e">
        <f aca="false">AND(#REF!&lt;&gt;$Q43,#REF!&lt;&gt;"Both")</f>
        <v>#REF!</v>
      </c>
      <c r="AF43" s="95" t="e">
        <f aca="false">AND(#REF!="Both",AH43=1)</f>
        <v>#REF!</v>
      </c>
      <c r="AG43" s="91" t="s">
        <v>1534</v>
      </c>
      <c r="AH43" s="95" t="n">
        <v>1</v>
      </c>
      <c r="AI43" s="91" t="n">
        <v>37</v>
      </c>
      <c r="AK43" s="238"/>
      <c r="AL43" s="238"/>
      <c r="AM43" s="238"/>
      <c r="AN43" s="94"/>
      <c r="AO43" s="94"/>
      <c r="AP43" s="94"/>
      <c r="AQ43" s="238"/>
      <c r="AR43" s="238"/>
      <c r="AS43" s="238"/>
      <c r="AT43" s="94"/>
      <c r="AU43" s="94"/>
    </row>
    <row r="44" customFormat="false" ht="54" hidden="false" customHeight="false" outlineLevel="0" collapsed="false">
      <c r="A44" s="515"/>
      <c r="B44" s="385"/>
      <c r="C44" s="316"/>
      <c r="D44" s="476" t="s">
        <v>1535</v>
      </c>
      <c r="E44" s="241"/>
      <c r="F44" s="420"/>
      <c r="G44" s="389"/>
      <c r="H44" s="390"/>
      <c r="I44" s="219"/>
      <c r="J44" s="219"/>
      <c r="K44" s="219"/>
      <c r="L44" s="219"/>
      <c r="M44" s="219"/>
      <c r="N44" s="219"/>
      <c r="O44" s="219"/>
      <c r="Q44" s="94"/>
      <c r="S44" s="94"/>
      <c r="T44" s="94"/>
      <c r="U44" s="94"/>
      <c r="V44" s="94"/>
      <c r="AG44" s="91"/>
      <c r="AI44" s="91"/>
      <c r="AK44" s="238"/>
      <c r="AL44" s="238"/>
      <c r="AM44" s="238"/>
      <c r="AN44" s="94"/>
      <c r="AO44" s="94"/>
      <c r="AP44" s="94"/>
      <c r="AQ44" s="238"/>
      <c r="AR44" s="238"/>
      <c r="AS44" s="238"/>
      <c r="AT44" s="94"/>
      <c r="AU44" s="94"/>
    </row>
    <row r="45" customFormat="false" ht="84" hidden="false" customHeight="true" outlineLevel="0" collapsed="false">
      <c r="A45" s="513" t="s">
        <v>1536</v>
      </c>
      <c r="B45" s="214" t="s">
        <v>1537</v>
      </c>
      <c r="C45" s="231" t="s">
        <v>1538</v>
      </c>
      <c r="D45" s="231" t="s">
        <v>1539</v>
      </c>
      <c r="E45" s="514"/>
      <c r="F45" s="425"/>
      <c r="G45" s="382"/>
      <c r="H45" s="469"/>
      <c r="I45" s="235" t="s">
        <v>15</v>
      </c>
      <c r="J45" s="235"/>
      <c r="K45" s="235" t="s">
        <v>38</v>
      </c>
      <c r="L45" s="236" t="s">
        <v>43</v>
      </c>
      <c r="M45" s="236"/>
      <c r="N45" s="236"/>
      <c r="O45" s="236"/>
      <c r="P45" s="237"/>
      <c r="Q45" s="236" t="s">
        <v>292</v>
      </c>
      <c r="S45" s="148" t="b">
        <f aca="false">IF(OR(T45=TRUE(),U45=TRUE(),V45=TRUE(),AD45=TRUE(),AE45=TRUE()),TRUE(),FALSE())</f>
        <v>1</v>
      </c>
      <c r="T45" s="94" t="n">
        <f aca="false">$T$7</f>
        <v>1</v>
      </c>
      <c r="U45" s="148" t="b">
        <f aca="false">$U$7</f>
        <v>0</v>
      </c>
      <c r="V45" s="148" t="b">
        <f aca="false">IF(SUM(W45:AC45)&lt;1,TRUE(),FALSE())</f>
        <v>1</v>
      </c>
      <c r="W45" s="94" t="n">
        <f aca="false">IF($I$3=I45,1,0)</f>
        <v>0</v>
      </c>
      <c r="X45" s="94" t="n">
        <f aca="false">IF($J$3=J45,1,0)</f>
        <v>0</v>
      </c>
      <c r="Y45" s="94" t="n">
        <f aca="false">IF($K$3=K45,1,0)</f>
        <v>0</v>
      </c>
      <c r="Z45" s="94" t="n">
        <f aca="false">IF($L$3=L45,1,0)</f>
        <v>0</v>
      </c>
      <c r="AA45" s="94" t="n">
        <f aca="false">IF($M$3=M45,1,0)</f>
        <v>0</v>
      </c>
      <c r="AB45" s="94" t="n">
        <f aca="false">IF($N$3=N45,1,0)</f>
        <v>0</v>
      </c>
      <c r="AC45" s="94" t="n">
        <f aca="false">IF($O$3=O45,1,0)</f>
        <v>0</v>
      </c>
      <c r="AD45" s="159" t="b">
        <f aca="false">AND($P$2="Non-risk",P45=TRUE())</f>
        <v>0</v>
      </c>
      <c r="AE45" s="159" t="b">
        <f aca="false">AND($Q$3&lt;&gt;$Q45,$Q$3&lt;&gt;"Both")</f>
        <v>1</v>
      </c>
      <c r="AF45" s="159" t="b">
        <f aca="false">AND($Q$3="Both",AH45=1)</f>
        <v>0</v>
      </c>
      <c r="AG45" s="91" t="s">
        <v>1540</v>
      </c>
      <c r="AH45" s="95" t="n">
        <v>1</v>
      </c>
      <c r="AI45" s="91" t="n">
        <v>41</v>
      </c>
      <c r="AK45" s="160" t="n">
        <f aca="false">IF(OR(AL45=TRUE(),AND(AM45=TRUE(),AN45=FALSE()),AF45=TRUE(),(OR(AT45=FALSE(),AT45="NA"))),0,IF(OR(AN45=FALSE(),AO45=FALSE(),AP45=FALSE()),1,0))</f>
        <v>0</v>
      </c>
      <c r="AL45" s="238" t="n">
        <f aca="false">$S45</f>
        <v>1</v>
      </c>
      <c r="AM45" s="238" t="str">
        <f aca="false">IF(OR(Q45="CHIP",AI45=""),"NA",IF(AND(AF45=TRUE(),_xlfn.xlookup(AI45,$A$8:$A$58,$AK$8:$AK$58)=0),TRUE(),FALSE()))</f>
        <v>NA</v>
      </c>
      <c r="AN45" s="148" t="b">
        <f aca="false">IF(F45&lt;&gt;"",TRUE(),FALSE())</f>
        <v>0</v>
      </c>
      <c r="AO45" s="94" t="str">
        <f aca="false">IF(OR($F45&lt;&gt;"Met"),"NA",(IF(AND($F45="Met",$F45&lt;&gt;""),TRUE(),FALSE())))</f>
        <v>NA</v>
      </c>
      <c r="AP45" s="148" t="b">
        <f aca="false">IF(OR($F45="Met",$F45="Not met"),"NA",(IF((AND(OR($F45="N/A",$F45="Unsure"),$G45&lt;&gt;"")),TRUE(),FALSE())))</f>
        <v>0</v>
      </c>
      <c r="AQ45" s="238" t="n">
        <f aca="false">IF(OR(AR45=TRUE(),AND(AS45=TRUE(),AT45=FALSE())),0,(IF(OR(AND(OR(AS45=FALSE(),AS45="N/A"),AT45=FALSE()),AU45=FALSE()),1,0)))</f>
        <v>0</v>
      </c>
      <c r="AR45" s="238" t="n">
        <f aca="false">$S45</f>
        <v>1</v>
      </c>
      <c r="AS45" s="238" t="n">
        <f aca="false">IF(OR(Q45="Medicaid",AI45=""),"N/A",IF(AND(AF45=TRUE(),SUM($AQ$8:$AQ$28)=0),TRUE(),FALSE()))</f>
        <v>0</v>
      </c>
      <c r="AT45" s="148" t="b">
        <f aca="false">IF(AND(H45="",F45="Met"),FALSE(),TRUE())</f>
        <v>1</v>
      </c>
      <c r="AU45" s="94" t="str">
        <f aca="false">IF(OR(H45="",H45="Met",H45="N/A"),"NA",(IF(AND((OR(H45="Not Met",H45="Unsure")),G45&lt;&gt;""),TRUE(),FALSE())))</f>
        <v>NA</v>
      </c>
    </row>
    <row r="46" customFormat="false" ht="126" hidden="false" customHeight="false" outlineLevel="0" collapsed="false">
      <c r="A46" s="513" t="s">
        <v>1541</v>
      </c>
      <c r="B46" s="231" t="s">
        <v>1542</v>
      </c>
      <c r="C46" s="231" t="s">
        <v>1543</v>
      </c>
      <c r="D46" s="231" t="s">
        <v>1544</v>
      </c>
      <c r="E46" s="514"/>
      <c r="F46" s="425"/>
      <c r="G46" s="382"/>
      <c r="H46" s="469"/>
      <c r="I46" s="235" t="s">
        <v>15</v>
      </c>
      <c r="J46" s="235"/>
      <c r="K46" s="235" t="s">
        <v>38</v>
      </c>
      <c r="L46" s="236" t="s">
        <v>43</v>
      </c>
      <c r="M46" s="236"/>
      <c r="N46" s="236"/>
      <c r="O46" s="236"/>
      <c r="P46" s="237"/>
      <c r="Q46" s="236" t="s">
        <v>292</v>
      </c>
      <c r="S46" s="148" t="b">
        <f aca="false">IF(OR(T46=TRUE(),U46=TRUE(),V46=TRUE(),AD46=TRUE(),AE46=TRUE()),TRUE(),FALSE())</f>
        <v>1</v>
      </c>
      <c r="T46" s="94" t="n">
        <f aca="false">$T$7</f>
        <v>1</v>
      </c>
      <c r="U46" s="148" t="b">
        <f aca="false">$U$7</f>
        <v>0</v>
      </c>
      <c r="V46" s="148" t="b">
        <f aca="false">IF(SUM(W46:AC46)&lt;1,TRUE(),FALSE())</f>
        <v>1</v>
      </c>
      <c r="W46" s="94" t="n">
        <f aca="false">IF($I$3=I46,1,0)</f>
        <v>0</v>
      </c>
      <c r="X46" s="94" t="n">
        <f aca="false">IF($J$3=J46,1,0)</f>
        <v>0</v>
      </c>
      <c r="Y46" s="94" t="n">
        <f aca="false">IF($K$3=K46,1,0)</f>
        <v>0</v>
      </c>
      <c r="Z46" s="94" t="n">
        <f aca="false">IF($L$3=L46,1,0)</f>
        <v>0</v>
      </c>
      <c r="AA46" s="94" t="n">
        <f aca="false">IF($M$3=M46,1,0)</f>
        <v>0</v>
      </c>
      <c r="AB46" s="94" t="n">
        <f aca="false">IF($N$3=N46,1,0)</f>
        <v>0</v>
      </c>
      <c r="AC46" s="94" t="n">
        <f aca="false">IF($O$3=O46,1,0)</f>
        <v>0</v>
      </c>
      <c r="AD46" s="159" t="b">
        <f aca="false">AND($P$2="Non-risk",P46=TRUE())</f>
        <v>0</v>
      </c>
      <c r="AE46" s="159" t="b">
        <f aca="false">AND($Q$3&lt;&gt;$Q46,$Q$3&lt;&gt;"Both")</f>
        <v>1</v>
      </c>
      <c r="AF46" s="159" t="b">
        <f aca="false">AND($Q$3="Both",AH46=1)</f>
        <v>0</v>
      </c>
      <c r="AG46" s="91" t="s">
        <v>1544</v>
      </c>
      <c r="AI46" s="91"/>
      <c r="AK46" s="160" t="n">
        <f aca="false">IF(OR(AL46=TRUE(),AND(AM46=TRUE(),AN46=FALSE()),AF46=TRUE(),(OR(AT46=FALSE(),AT46="NA"))),0,IF(OR(AN46=FALSE(),AO46=FALSE(),AP46=FALSE()),1,0))</f>
        <v>0</v>
      </c>
      <c r="AL46" s="238" t="n">
        <f aca="false">$S46</f>
        <v>1</v>
      </c>
      <c r="AM46" s="238" t="str">
        <f aca="false">IF(OR(Q46="CHIP",AI46=""),"NA",IF(AND(AF46=TRUE(),_xlfn.xlookup(AI46,$A$8:$A$58,$AK$8:$AK$58)=0),TRUE(),FALSE()))</f>
        <v>NA</v>
      </c>
      <c r="AN46" s="148" t="b">
        <f aca="false">IF(F46&lt;&gt;"",TRUE(),FALSE())</f>
        <v>0</v>
      </c>
      <c r="AO46" s="94" t="str">
        <f aca="false">IF(OR($F46&lt;&gt;"Met"),"NA",(IF(AND($F46="Met",$F46&lt;&gt;""),TRUE(),FALSE())))</f>
        <v>NA</v>
      </c>
      <c r="AP46" s="148" t="b">
        <f aca="false">IF(OR($F46="Met",$F46="Not met"),"NA",(IF((AND(OR($F46="N/A",$F46="Unsure"),$G46&lt;&gt;"")),TRUE(),FALSE())))</f>
        <v>0</v>
      </c>
      <c r="AQ46" s="238" t="n">
        <f aca="false">IF(OR(AR46=TRUE(),AND(AS46=TRUE(),AT46=FALSE())),0,(IF(OR(AND(OR(AS46=FALSE(),AS46="N/A"),AT46=FALSE()),AU46=FALSE()),1,0)))</f>
        <v>0</v>
      </c>
      <c r="AR46" s="238" t="n">
        <f aca="false">$S46</f>
        <v>1</v>
      </c>
      <c r="AS46" s="238" t="str">
        <f aca="false">IF(OR(Q46="Medicaid",AI46=""),"N/A",IF(AND(AF46=TRUE(),SUM($AQ$8:$AQ$28)=0),TRUE(),FALSE()))</f>
        <v>N/A</v>
      </c>
      <c r="AT46" s="148" t="b">
        <f aca="false">IF(AND(H46="",F46="Met"),FALSE(),TRUE())</f>
        <v>1</v>
      </c>
      <c r="AU46" s="94" t="str">
        <f aca="false">IF(OR(H46="",H46="Met",H46="N/A"),"NA",(IF(AND((OR(H46="Not Met",H46="Unsure")),G46&lt;&gt;""),TRUE(),FALSE())))</f>
        <v>NA</v>
      </c>
    </row>
    <row r="47" customFormat="false" ht="36" hidden="false" customHeight="false" outlineLevel="0" collapsed="false">
      <c r="A47" s="515"/>
      <c r="B47" s="240"/>
      <c r="C47" s="316"/>
      <c r="D47" s="476" t="s">
        <v>1545</v>
      </c>
      <c r="E47" s="241"/>
      <c r="F47" s="420"/>
      <c r="G47" s="389"/>
      <c r="H47" s="390"/>
      <c r="I47" s="219"/>
      <c r="J47" s="219"/>
      <c r="K47" s="219"/>
      <c r="L47" s="219"/>
      <c r="M47" s="219"/>
      <c r="N47" s="219"/>
      <c r="O47" s="219"/>
      <c r="Q47" s="94"/>
      <c r="S47" s="94"/>
      <c r="T47" s="94"/>
      <c r="U47" s="94"/>
      <c r="V47" s="94"/>
      <c r="AG47" s="91"/>
      <c r="AI47" s="91"/>
      <c r="AK47" s="238"/>
      <c r="AL47" s="238"/>
      <c r="AM47" s="238"/>
      <c r="AN47" s="94"/>
      <c r="AO47" s="94"/>
      <c r="AP47" s="94"/>
      <c r="AQ47" s="238"/>
      <c r="AR47" s="238"/>
      <c r="AS47" s="238"/>
      <c r="AT47" s="94"/>
      <c r="AU47" s="94"/>
    </row>
    <row r="48" customFormat="false" ht="153" hidden="false" customHeight="true" outlineLevel="0" collapsed="false">
      <c r="A48" s="513" t="s">
        <v>1546</v>
      </c>
      <c r="B48" s="214" t="s">
        <v>1547</v>
      </c>
      <c r="C48" s="231" t="s">
        <v>1548</v>
      </c>
      <c r="D48" s="231" t="s">
        <v>1549</v>
      </c>
      <c r="E48" s="514"/>
      <c r="F48" s="425"/>
      <c r="G48" s="382"/>
      <c r="H48" s="469"/>
      <c r="I48" s="235" t="s">
        <v>15</v>
      </c>
      <c r="J48" s="235"/>
      <c r="K48" s="235" t="s">
        <v>38</v>
      </c>
      <c r="L48" s="236" t="s">
        <v>43</v>
      </c>
      <c r="M48" s="236"/>
      <c r="N48" s="236"/>
      <c r="O48" s="236"/>
      <c r="P48" s="237"/>
      <c r="Q48" s="236" t="s">
        <v>292</v>
      </c>
      <c r="S48" s="148" t="b">
        <f aca="false">IF(OR(T48=TRUE(),U48=TRUE(),V48=TRUE(),AD48=TRUE(),AE48=TRUE()),TRUE(),FALSE())</f>
        <v>1</v>
      </c>
      <c r="T48" s="94" t="n">
        <f aca="false">$T$7</f>
        <v>1</v>
      </c>
      <c r="U48" s="148" t="b">
        <f aca="false">$U$7</f>
        <v>0</v>
      </c>
      <c r="V48" s="148" t="b">
        <f aca="false">IF(SUM(W48:AC48)&lt;1,TRUE(),FALSE())</f>
        <v>1</v>
      </c>
      <c r="W48" s="94" t="n">
        <f aca="false">IF($I$3=I48,1,0)</f>
        <v>0</v>
      </c>
      <c r="X48" s="94" t="n">
        <f aca="false">IF($J$3=J48,1,0)</f>
        <v>0</v>
      </c>
      <c r="Y48" s="94" t="n">
        <f aca="false">IF($K$3=K48,1,0)</f>
        <v>0</v>
      </c>
      <c r="Z48" s="94" t="n">
        <f aca="false">IF($L$3=L48,1,0)</f>
        <v>0</v>
      </c>
      <c r="AA48" s="94" t="n">
        <f aca="false">IF($M$3=M48,1,0)</f>
        <v>0</v>
      </c>
      <c r="AB48" s="94" t="n">
        <f aca="false">IF($N$3=N48,1,0)</f>
        <v>0</v>
      </c>
      <c r="AC48" s="94" t="n">
        <f aca="false">IF($O$3=O48,1,0)</f>
        <v>0</v>
      </c>
      <c r="AD48" s="159" t="b">
        <f aca="false">AND($P$2="Non-risk",P48=TRUE())</f>
        <v>0</v>
      </c>
      <c r="AE48" s="159" t="b">
        <f aca="false">AND($Q$3&lt;&gt;$Q48,$Q$3&lt;&gt;"Both")</f>
        <v>1</v>
      </c>
      <c r="AF48" s="159" t="b">
        <f aca="false">AND($Q$3="Both",AH48=1)</f>
        <v>0</v>
      </c>
      <c r="AG48" s="91" t="s">
        <v>1550</v>
      </c>
      <c r="AH48" s="95" t="n">
        <v>1</v>
      </c>
      <c r="AI48" s="91" t="n">
        <v>53</v>
      </c>
      <c r="AK48" s="160" t="n">
        <f aca="false">IF(OR(AL48=TRUE(),AND(AM48=TRUE(),AN48=FALSE()),AF48=TRUE(),(OR(AT48=FALSE(),AT48="NA"))),0,IF(OR(AN48=FALSE(),AO48=FALSE(),AP48=FALSE()),1,0))</f>
        <v>0</v>
      </c>
      <c r="AL48" s="238" t="n">
        <f aca="false">$S48</f>
        <v>1</v>
      </c>
      <c r="AM48" s="238" t="str">
        <f aca="false">IF(OR(Q48="CHIP",AI48=""),"NA",IF(AND(AF48=TRUE(),_xlfn.xlookup(AI48,$A$8:$A$58,$AK$8:$AK$58)=0),TRUE(),FALSE()))</f>
        <v>NA</v>
      </c>
      <c r="AN48" s="148" t="b">
        <f aca="false">IF(F48&lt;&gt;"",TRUE(),FALSE())</f>
        <v>0</v>
      </c>
      <c r="AO48" s="94" t="str">
        <f aca="false">IF(OR($F48&lt;&gt;"Met"),"NA",(IF(AND($F48="Met",$F48&lt;&gt;""),TRUE(),FALSE())))</f>
        <v>NA</v>
      </c>
      <c r="AP48" s="148" t="b">
        <f aca="false">IF(OR($F48="Met",$F48="Not met"),"NA",(IF((AND(OR($F48="N/A",$F48="Unsure"),$G48&lt;&gt;"")),TRUE(),FALSE())))</f>
        <v>0</v>
      </c>
      <c r="AQ48" s="238" t="n">
        <f aca="false">IF(OR(AR48=TRUE(),AND(AS48=TRUE(),AT48=FALSE())),0,(IF(OR(AND(OR(AS48=FALSE(),AS48="N/A"),AT48=FALSE()),AU48=FALSE()),1,0)))</f>
        <v>0</v>
      </c>
      <c r="AR48" s="238" t="n">
        <f aca="false">$S48</f>
        <v>1</v>
      </c>
      <c r="AS48" s="238" t="n">
        <f aca="false">IF(OR(Q48="Medicaid",AI48=""),"N/A",IF(AND(AF48=TRUE(),SUM($AQ$8:$AQ$28)=0),TRUE(),FALSE()))</f>
        <v>0</v>
      </c>
      <c r="AT48" s="148" t="b">
        <f aca="false">IF(AND(H48="",F48="Met"),FALSE(),TRUE())</f>
        <v>1</v>
      </c>
      <c r="AU48" s="94" t="str">
        <f aca="false">IF(OR(H48="",H48="Met",H48="N/A"),"NA",(IF(AND((OR(H48="Not Met",H48="Unsure")),G48&lt;&gt;""),TRUE(),FALSE())))</f>
        <v>NA</v>
      </c>
    </row>
    <row r="49" customFormat="false" ht="72" hidden="false" customHeight="false" outlineLevel="0" collapsed="false">
      <c r="A49" s="513" t="s">
        <v>1551</v>
      </c>
      <c r="B49" s="214" t="s">
        <v>1552</v>
      </c>
      <c r="C49" s="231" t="s">
        <v>1553</v>
      </c>
      <c r="D49" s="231" t="s">
        <v>1472</v>
      </c>
      <c r="E49" s="514"/>
      <c r="F49" s="425"/>
      <c r="G49" s="382"/>
      <c r="H49" s="469"/>
      <c r="I49" s="235" t="s">
        <v>15</v>
      </c>
      <c r="J49" s="235"/>
      <c r="K49" s="235" t="s">
        <v>38</v>
      </c>
      <c r="L49" s="236" t="s">
        <v>43</v>
      </c>
      <c r="M49" s="236"/>
      <c r="N49" s="236"/>
      <c r="O49" s="236"/>
      <c r="P49" s="237"/>
      <c r="Q49" s="236" t="s">
        <v>292</v>
      </c>
      <c r="S49" s="148" t="b">
        <f aca="false">IF(OR(T49=TRUE(),U49=TRUE(),V49=TRUE(),AD49=TRUE(),AE49=TRUE()),TRUE(),FALSE())</f>
        <v>1</v>
      </c>
      <c r="T49" s="94" t="n">
        <f aca="false">$T$7</f>
        <v>1</v>
      </c>
      <c r="U49" s="148" t="b">
        <f aca="false">$U$7</f>
        <v>0</v>
      </c>
      <c r="V49" s="148" t="b">
        <f aca="false">IF(SUM(W49:AC49)&lt;1,TRUE(),FALSE())</f>
        <v>1</v>
      </c>
      <c r="W49" s="94" t="n">
        <f aca="false">IF($I$3=I49,1,0)</f>
        <v>0</v>
      </c>
      <c r="X49" s="94" t="n">
        <f aca="false">IF($J$3=J49,1,0)</f>
        <v>0</v>
      </c>
      <c r="Y49" s="94" t="n">
        <f aca="false">IF($K$3=K49,1,0)</f>
        <v>0</v>
      </c>
      <c r="Z49" s="94" t="n">
        <f aca="false">IF($L$3=L49,1,0)</f>
        <v>0</v>
      </c>
      <c r="AA49" s="94" t="n">
        <f aca="false">IF($M$3=M49,1,0)</f>
        <v>0</v>
      </c>
      <c r="AB49" s="94" t="n">
        <f aca="false">IF($N$3=N49,1,0)</f>
        <v>0</v>
      </c>
      <c r="AC49" s="94" t="n">
        <f aca="false">IF($O$3=O49,1,0)</f>
        <v>0</v>
      </c>
      <c r="AD49" s="159" t="b">
        <f aca="false">AND($P$2="Non-risk",P49=TRUE())</f>
        <v>0</v>
      </c>
      <c r="AE49" s="159" t="b">
        <f aca="false">AND($Q$3&lt;&gt;$Q49,$Q$3&lt;&gt;"Both")</f>
        <v>1</v>
      </c>
      <c r="AF49" s="159" t="b">
        <f aca="false">AND($Q$3="Both",AH49=1)</f>
        <v>0</v>
      </c>
      <c r="AG49" s="91" t="s">
        <v>1554</v>
      </c>
      <c r="AH49" s="95" t="n">
        <v>1</v>
      </c>
      <c r="AI49" s="91" t="n">
        <v>65</v>
      </c>
      <c r="AK49" s="160" t="n">
        <f aca="false">IF(OR(AL49=TRUE(),AND(AM49=TRUE(),AN49=FALSE()),AF49=TRUE(),(OR(AT49=FALSE(),AT49="NA"))),0,IF(OR(AN49=FALSE(),AO49=FALSE(),AP49=FALSE()),1,0))</f>
        <v>0</v>
      </c>
      <c r="AL49" s="238" t="n">
        <f aca="false">$S49</f>
        <v>1</v>
      </c>
      <c r="AM49" s="238" t="str">
        <f aca="false">IF(OR(Q49="CHIP",AI49=""),"NA",IF(AND(AF49=TRUE(),_xlfn.xlookup(AI49,$A$8:$A$58,$AK$8:$AK$58)=0),TRUE(),FALSE()))</f>
        <v>NA</v>
      </c>
      <c r="AN49" s="148" t="b">
        <f aca="false">IF(F49&lt;&gt;"",TRUE(),FALSE())</f>
        <v>0</v>
      </c>
      <c r="AO49" s="94" t="str">
        <f aca="false">IF(OR($F49&lt;&gt;"Met"),"NA",(IF(AND($F49="Met",$F49&lt;&gt;""),TRUE(),FALSE())))</f>
        <v>NA</v>
      </c>
      <c r="AP49" s="148" t="b">
        <f aca="false">IF(OR($F49="Met",$F49="Not met"),"NA",(IF((AND(OR($F49="N/A",$F49="Unsure"),$G49&lt;&gt;"")),TRUE(),FALSE())))</f>
        <v>0</v>
      </c>
      <c r="AQ49" s="238" t="n">
        <f aca="false">IF(OR(AR49=TRUE(),AND(AS49=TRUE(),AT49=FALSE())),0,(IF(OR(AND(OR(AS49=FALSE(),AS49="N/A"),AT49=FALSE()),AU49=FALSE()),1,0)))</f>
        <v>0</v>
      </c>
      <c r="AR49" s="238" t="n">
        <f aca="false">$S49</f>
        <v>1</v>
      </c>
      <c r="AS49" s="238" t="n">
        <f aca="false">IF(OR(Q49="Medicaid",AI49=""),"N/A",IF(AND(AF49=TRUE(),SUM($AQ$8:$AQ$28)=0),TRUE(),FALSE()))</f>
        <v>0</v>
      </c>
      <c r="AT49" s="148" t="b">
        <f aca="false">IF(AND(H49="",F49="Met"),FALSE(),TRUE())</f>
        <v>1</v>
      </c>
      <c r="AU49" s="94" t="str">
        <f aca="false">IF(OR(H49="",H49="Met",H49="N/A"),"NA",(IF(AND((OR(H49="Not Met",H49="Unsure")),G49&lt;&gt;""),TRUE(),FALSE())))</f>
        <v>NA</v>
      </c>
    </row>
    <row r="50" customFormat="false" ht="202.5" hidden="false" customHeight="true" outlineLevel="0" collapsed="false">
      <c r="A50" s="513" t="s">
        <v>1555</v>
      </c>
      <c r="B50" s="231" t="s">
        <v>1556</v>
      </c>
      <c r="C50" s="231" t="s">
        <v>1557</v>
      </c>
      <c r="D50" s="231" t="s">
        <v>1476</v>
      </c>
      <c r="E50" s="517" t="n">
        <v>2</v>
      </c>
      <c r="F50" s="425"/>
      <c r="G50" s="382"/>
      <c r="H50" s="469"/>
      <c r="I50" s="235" t="s">
        <v>15</v>
      </c>
      <c r="J50" s="235"/>
      <c r="K50" s="235" t="s">
        <v>38</v>
      </c>
      <c r="L50" s="236" t="s">
        <v>43</v>
      </c>
      <c r="M50" s="236"/>
      <c r="N50" s="236" t="s">
        <v>193</v>
      </c>
      <c r="O50" s="236" t="s">
        <v>52</v>
      </c>
      <c r="P50" s="237"/>
      <c r="Q50" s="236" t="s">
        <v>292</v>
      </c>
      <c r="S50" s="148" t="b">
        <f aca="false">IF(OR(T50=TRUE(),U50=TRUE(),V50=TRUE(),AD50=TRUE(),AE50=TRUE()),TRUE(),FALSE())</f>
        <v>1</v>
      </c>
      <c r="T50" s="94" t="n">
        <f aca="false">$T$7</f>
        <v>1</v>
      </c>
      <c r="U50" s="148" t="b">
        <f aca="false">$U$7</f>
        <v>0</v>
      </c>
      <c r="V50" s="148" t="b">
        <f aca="false">IF(SUM(W50:AC50)&lt;1,TRUE(),FALSE())</f>
        <v>1</v>
      </c>
      <c r="W50" s="94" t="n">
        <f aca="false">IF($I$3=I50,1,0)</f>
        <v>0</v>
      </c>
      <c r="X50" s="94" t="n">
        <f aca="false">IF($J$3=J50,1,0)</f>
        <v>0</v>
      </c>
      <c r="Y50" s="94" t="n">
        <f aca="false">IF($K$3=K50,1,0)</f>
        <v>0</v>
      </c>
      <c r="Z50" s="94" t="n">
        <f aca="false">IF($L$3=L50,1,0)</f>
        <v>0</v>
      </c>
      <c r="AA50" s="94" t="n">
        <f aca="false">IF($M$3=M50,1,0)</f>
        <v>0</v>
      </c>
      <c r="AB50" s="94" t="n">
        <f aca="false">IF($N$3=N50,1,0)</f>
        <v>0</v>
      </c>
      <c r="AC50" s="94" t="n">
        <f aca="false">IF($O$3=O50,1,0)</f>
        <v>0</v>
      </c>
      <c r="AD50" s="159" t="b">
        <f aca="false">AND($P$2="Non-risk",P50=TRUE())</f>
        <v>0</v>
      </c>
      <c r="AE50" s="159" t="b">
        <f aca="false">AND($Q$3&lt;&gt;$Q50,$Q$3&lt;&gt;"Both")</f>
        <v>1</v>
      </c>
      <c r="AF50" s="159" t="b">
        <f aca="false">AND($Q$3="Both",AH50=1)</f>
        <v>0</v>
      </c>
      <c r="AG50" s="91" t="s">
        <v>1476</v>
      </c>
      <c r="AH50" s="95" t="n">
        <v>1</v>
      </c>
      <c r="AI50" s="91" t="n">
        <v>68</v>
      </c>
      <c r="AK50" s="160" t="n">
        <f aca="false">IF(OR(AL50=TRUE(),AND(AM50=TRUE(),AN50=FALSE()),AF50=TRUE(),(OR(AT50=FALSE(),AT50="NA"))),0,IF(OR(AN50=FALSE(),AO50=FALSE(),AP50=FALSE()),1,0))</f>
        <v>0</v>
      </c>
      <c r="AL50" s="238" t="n">
        <f aca="false">$S50</f>
        <v>1</v>
      </c>
      <c r="AM50" s="238" t="str">
        <f aca="false">IF(OR(Q50="CHIP",AI50=""),"NA",IF(AND(AF50=TRUE(),_xlfn.xlookup(AI50,$A$8:$A$58,$AK$8:$AK$58)=0),TRUE(),FALSE()))</f>
        <v>NA</v>
      </c>
      <c r="AN50" s="148" t="b">
        <f aca="false">IF(F50&lt;&gt;"",TRUE(),FALSE())</f>
        <v>0</v>
      </c>
      <c r="AO50" s="94" t="str">
        <f aca="false">IF(OR($F50&lt;&gt;"Met"),"NA",(IF(AND($F50="Met",$F50&lt;&gt;""),TRUE(),FALSE())))</f>
        <v>NA</v>
      </c>
      <c r="AP50" s="148" t="b">
        <f aca="false">IF(OR($F50="Met",$F50="Not met"),"NA",(IF((AND(OR($F50="N/A",$F50="Unsure"),$G50&lt;&gt;"")),TRUE(),FALSE())))</f>
        <v>0</v>
      </c>
      <c r="AQ50" s="238" t="n">
        <f aca="false">IF(OR(AR50=TRUE(),AND(AS50=TRUE(),AT50=FALSE())),0,(IF(OR(AND(OR(AS50=FALSE(),AS50="N/A"),AT50=FALSE()),AU50=FALSE()),1,0)))</f>
        <v>0</v>
      </c>
      <c r="AR50" s="238" t="n">
        <f aca="false">$S50</f>
        <v>1</v>
      </c>
      <c r="AS50" s="238" t="n">
        <f aca="false">IF(OR(Q50="Medicaid",AI50=""),"N/A",IF(AND(AF50=TRUE(),SUM($AQ$8:$AQ$28)=0),TRUE(),FALSE()))</f>
        <v>0</v>
      </c>
      <c r="AT50" s="148" t="b">
        <f aca="false">IF(AND(H50="",F50="Met"),FALSE(),TRUE())</f>
        <v>1</v>
      </c>
      <c r="AU50" s="94" t="str">
        <f aca="false">IF(OR(H50="",H50="Met",H50="N/A"),"NA",(IF(AND((OR(H50="Not Met",H50="Unsure")),G50&lt;&gt;""),TRUE(),FALSE())))</f>
        <v>NA</v>
      </c>
    </row>
    <row r="51" customFormat="false" ht="18" hidden="false" customHeight="false" outlineLevel="0" collapsed="false">
      <c r="A51" s="515"/>
      <c r="B51" s="385"/>
      <c r="C51" s="316"/>
      <c r="D51" s="476" t="s">
        <v>1558</v>
      </c>
      <c r="E51" s="241"/>
      <c r="F51" s="420"/>
      <c r="G51" s="389"/>
      <c r="H51" s="390"/>
      <c r="I51" s="219"/>
      <c r="J51" s="219"/>
      <c r="K51" s="219"/>
      <c r="L51" s="219"/>
      <c r="M51" s="219"/>
      <c r="N51" s="219"/>
      <c r="O51" s="219"/>
      <c r="Q51" s="94"/>
      <c r="S51" s="94"/>
      <c r="T51" s="94"/>
      <c r="U51" s="94"/>
      <c r="V51" s="94"/>
      <c r="AG51" s="91"/>
      <c r="AI51" s="91"/>
      <c r="AK51" s="238"/>
      <c r="AL51" s="238"/>
      <c r="AM51" s="238"/>
      <c r="AN51" s="94"/>
      <c r="AO51" s="94"/>
      <c r="AP51" s="94"/>
      <c r="AQ51" s="238"/>
      <c r="AR51" s="238"/>
      <c r="AS51" s="238"/>
      <c r="AT51" s="94"/>
      <c r="AU51" s="94"/>
    </row>
    <row r="52" customFormat="false" ht="66.75" hidden="false" customHeight="true" outlineLevel="0" collapsed="false">
      <c r="A52" s="513" t="s">
        <v>1559</v>
      </c>
      <c r="B52" s="214" t="s">
        <v>1560</v>
      </c>
      <c r="C52" s="231" t="s">
        <v>1561</v>
      </c>
      <c r="D52" s="231" t="s">
        <v>1481</v>
      </c>
      <c r="E52" s="514"/>
      <c r="F52" s="528"/>
      <c r="G52" s="393"/>
      <c r="H52" s="529"/>
      <c r="I52" s="235" t="s">
        <v>15</v>
      </c>
      <c r="J52" s="235"/>
      <c r="K52" s="235" t="s">
        <v>38</v>
      </c>
      <c r="L52" s="236" t="s">
        <v>43</v>
      </c>
      <c r="M52" s="236"/>
      <c r="N52" s="236"/>
      <c r="O52" s="236"/>
      <c r="P52" s="237"/>
      <c r="Q52" s="236" t="s">
        <v>292</v>
      </c>
      <c r="S52" s="148" t="b">
        <f aca="false">IF(OR(T52=TRUE(),U52=TRUE(),V52=TRUE(),AD52=TRUE(),AE52=TRUE()),TRUE(),FALSE())</f>
        <v>1</v>
      </c>
      <c r="T52" s="94" t="n">
        <f aca="false">$T$7</f>
        <v>1</v>
      </c>
      <c r="U52" s="148" t="b">
        <f aca="false">$U$7</f>
        <v>0</v>
      </c>
      <c r="V52" s="148" t="b">
        <f aca="false">IF(SUM(W52:AC52)&lt;1,TRUE(),FALSE())</f>
        <v>1</v>
      </c>
      <c r="W52" s="94" t="n">
        <f aca="false">IF($I$3=I52,1,0)</f>
        <v>0</v>
      </c>
      <c r="X52" s="94" t="n">
        <f aca="false">IF($J$3=J52,1,0)</f>
        <v>0</v>
      </c>
      <c r="Y52" s="94" t="n">
        <f aca="false">IF($K$3=K52,1,0)</f>
        <v>0</v>
      </c>
      <c r="Z52" s="94" t="n">
        <f aca="false">IF($L$3=L52,1,0)</f>
        <v>0</v>
      </c>
      <c r="AA52" s="94" t="n">
        <f aca="false">IF($M$3=M52,1,0)</f>
        <v>0</v>
      </c>
      <c r="AB52" s="94" t="n">
        <f aca="false">IF($N$3=N52,1,0)</f>
        <v>0</v>
      </c>
      <c r="AC52" s="94" t="n">
        <f aca="false">IF($O$3=O52,1,0)</f>
        <v>0</v>
      </c>
      <c r="AD52" s="159" t="b">
        <f aca="false">AND($P$2="Non-risk",P52=TRUE())</f>
        <v>0</v>
      </c>
      <c r="AE52" s="159" t="b">
        <f aca="false">AND($Q$3&lt;&gt;$Q52,$Q$3&lt;&gt;"Both")</f>
        <v>1</v>
      </c>
      <c r="AF52" s="159" t="b">
        <f aca="false">AND($Q$3="Both",AH52=1)</f>
        <v>0</v>
      </c>
      <c r="AG52" s="91" t="s">
        <v>1481</v>
      </c>
      <c r="AH52" s="95" t="n">
        <v>1</v>
      </c>
      <c r="AI52" s="91" t="n">
        <v>70</v>
      </c>
      <c r="AK52" s="160" t="n">
        <f aca="false">IF(OR(AL52=TRUE(),AND(AM52=TRUE(),AN52=FALSE()),AF52=TRUE(),(OR(AT52=FALSE(),AT52="NA"))),0,IF(OR(AN52=FALSE(),AO52=FALSE(),AP52=FALSE()),1,0))</f>
        <v>0</v>
      </c>
      <c r="AL52" s="238" t="n">
        <f aca="false">$S52</f>
        <v>1</v>
      </c>
      <c r="AM52" s="238" t="str">
        <f aca="false">IF(OR(Q52="CHIP",AI52=""),"NA",IF(AND(AF52=TRUE(),_xlfn.xlookup(AI52,$A$8:$A$58,$AK$8:$AK$58)=0),TRUE(),FALSE()))</f>
        <v>NA</v>
      </c>
      <c r="AN52" s="148" t="b">
        <f aca="false">IF(F52&lt;&gt;"",TRUE(),FALSE())</f>
        <v>0</v>
      </c>
      <c r="AO52" s="94" t="str">
        <f aca="false">IF(OR($F52&lt;&gt;"Met"),"NA",(IF(AND($F52="Met",$F52&lt;&gt;""),TRUE(),FALSE())))</f>
        <v>NA</v>
      </c>
      <c r="AP52" s="148" t="b">
        <f aca="false">IF(OR($F52="Met",$F52="Not met"),"NA",(IF((AND(OR($F52="N/A",$F52="Unsure"),$G52&lt;&gt;"")),TRUE(),FALSE())))</f>
        <v>0</v>
      </c>
      <c r="AQ52" s="238" t="n">
        <f aca="false">IF(OR(AR52=TRUE(),AND(AS52=TRUE(),AT52=FALSE())),0,(IF(OR(AND(OR(AS52=FALSE(),AS52="N/A"),AT52=FALSE()),AU52=FALSE()),1,0)))</f>
        <v>0</v>
      </c>
      <c r="AR52" s="238" t="n">
        <f aca="false">$S52</f>
        <v>1</v>
      </c>
      <c r="AS52" s="238" t="n">
        <f aca="false">IF(OR(Q52="Medicaid",AI52=""),"N/A",IF(AND(AF52=TRUE(),SUM($AQ$8:$AQ$28)=0),TRUE(),FALSE()))</f>
        <v>0</v>
      </c>
      <c r="AT52" s="148" t="b">
        <f aca="false">IF(AND(H52="",F52="Met"),FALSE(),TRUE())</f>
        <v>1</v>
      </c>
      <c r="AU52" s="94" t="str">
        <f aca="false">IF(OR(H52="",H52="Met",H52="N/A"),"NA",(IF(AND((OR(H52="Not Met",H52="Unsure")),G52&lt;&gt;""),TRUE(),FALSE())))</f>
        <v>NA</v>
      </c>
    </row>
    <row r="53" customFormat="false" ht="144" hidden="true" customHeight="false" outlineLevel="0" collapsed="false">
      <c r="A53" s="525" t="n">
        <v>882</v>
      </c>
      <c r="B53" s="327" t="s">
        <v>1562</v>
      </c>
      <c r="C53" s="327" t="s">
        <v>1563</v>
      </c>
      <c r="D53" s="327" t="e">
        <f aca="false">IF(AF53=TRUE(),AG53&amp; "  [If there is no additional information related to the CHIP contract, this information only needs to be entered in Medicaid Item Number "&amp;AI53&amp;".]",AG53)</f>
        <v>#REF!</v>
      </c>
      <c r="E53" s="526"/>
      <c r="F53" s="437" t="s">
        <v>224</v>
      </c>
      <c r="G53" s="438" t="s">
        <v>303</v>
      </c>
      <c r="H53" s="527" t="s">
        <v>303</v>
      </c>
      <c r="I53" s="235" t="s">
        <v>15</v>
      </c>
      <c r="J53" s="235"/>
      <c r="K53" s="235" t="s">
        <v>38</v>
      </c>
      <c r="L53" s="236" t="s">
        <v>43</v>
      </c>
      <c r="M53" s="236"/>
      <c r="N53" s="236"/>
      <c r="O53" s="236"/>
      <c r="P53" s="237"/>
      <c r="Q53" s="236" t="s">
        <v>292</v>
      </c>
      <c r="S53" s="94" t="e">
        <f aca="false">IF(OR(T53=TRUE(),U53=TRUE(),V53=TRUE(),AD53=TRUE(),AE53=TRUE()),TRUE(),FALSE())</f>
        <v>#REF!</v>
      </c>
      <c r="T53" s="94" t="e">
        <f aca="false">#REF!</f>
        <v>#REF!</v>
      </c>
      <c r="U53" s="94" t="e">
        <f aca="false">#REF!</f>
        <v>#REF!</v>
      </c>
      <c r="V53" s="94" t="e">
        <f aca="false">IF(SUM(W53:AC53)&lt;1,TRUE(),FALSE())</f>
        <v>#REF!</v>
      </c>
      <c r="W53" s="95" t="e">
        <f aca="false">IF(#REF!=I53,1,0)</f>
        <v>#REF!</v>
      </c>
      <c r="X53" s="95" t="e">
        <f aca="false">IF(#REF!=J53,1,0)</f>
        <v>#REF!</v>
      </c>
      <c r="Y53" s="95" t="e">
        <f aca="false">IF(#REF!=K53,1,0)</f>
        <v>#REF!</v>
      </c>
      <c r="Z53" s="95" t="e">
        <f aca="false">IF(#REF!=L53,1,0)</f>
        <v>#REF!</v>
      </c>
      <c r="AA53" s="95" t="e">
        <f aca="false">IF(#REF!=M53,1,0)</f>
        <v>#REF!</v>
      </c>
      <c r="AB53" s="95" t="e">
        <f aca="false">IF(#REF!=N53,1,0)</f>
        <v>#REF!</v>
      </c>
      <c r="AC53" s="95" t="e">
        <f aca="false">IF(#REF!=O53,1,0)</f>
        <v>#REF!</v>
      </c>
      <c r="AD53" s="95" t="e">
        <f aca="false">AND(#REF!="Non-risk",P53=TRUE())</f>
        <v>#REF!</v>
      </c>
      <c r="AE53" s="95" t="e">
        <f aca="false">AND(#REF!&lt;&gt;$Q53,#REF!&lt;&gt;"Both")</f>
        <v>#REF!</v>
      </c>
      <c r="AF53" s="95" t="e">
        <f aca="false">AND(#REF!="Both",AH53=1)</f>
        <v>#REF!</v>
      </c>
      <c r="AG53" s="91" t="s">
        <v>1564</v>
      </c>
      <c r="AH53" s="95" t="n">
        <v>1</v>
      </c>
      <c r="AI53" s="91" t="n">
        <v>72</v>
      </c>
      <c r="AK53" s="238"/>
      <c r="AL53" s="238"/>
      <c r="AM53" s="238"/>
      <c r="AN53" s="94"/>
      <c r="AO53" s="94"/>
      <c r="AP53" s="94"/>
      <c r="AQ53" s="238"/>
      <c r="AR53" s="238"/>
      <c r="AS53" s="238"/>
      <c r="AT53" s="94"/>
      <c r="AU53" s="94"/>
    </row>
    <row r="54" customFormat="false" ht="144" hidden="true" customHeight="false" outlineLevel="0" collapsed="false">
      <c r="A54" s="525" t="n">
        <v>883</v>
      </c>
      <c r="B54" s="327" t="s">
        <v>1565</v>
      </c>
      <c r="C54" s="327" t="s">
        <v>1563</v>
      </c>
      <c r="D54" s="327" t="e">
        <f aca="false">IF(AF54=TRUE(),AG54&amp; "  [If there is no additional information related to the CHIP contract, this information only needs to be entered in Medicaid Item Number "&amp;AI54&amp;".]",AG54)</f>
        <v>#REF!</v>
      </c>
      <c r="E54" s="526"/>
      <c r="F54" s="437" t="s">
        <v>224</v>
      </c>
      <c r="G54" s="438" t="s">
        <v>303</v>
      </c>
      <c r="H54" s="527" t="s">
        <v>303</v>
      </c>
      <c r="I54" s="235" t="s">
        <v>15</v>
      </c>
      <c r="J54" s="235"/>
      <c r="K54" s="235" t="s">
        <v>38</v>
      </c>
      <c r="L54" s="236" t="s">
        <v>43</v>
      </c>
      <c r="M54" s="236"/>
      <c r="N54" s="236"/>
      <c r="O54" s="236"/>
      <c r="P54" s="237"/>
      <c r="Q54" s="236" t="s">
        <v>292</v>
      </c>
      <c r="S54" s="94" t="e">
        <f aca="false">IF(OR(T54=TRUE(),U54=TRUE(),V54=TRUE(),AD54=TRUE(),AE54=TRUE()),TRUE(),FALSE())</f>
        <v>#REF!</v>
      </c>
      <c r="T54" s="94" t="e">
        <f aca="false">#REF!</f>
        <v>#REF!</v>
      </c>
      <c r="U54" s="94" t="e">
        <f aca="false">#REF!</f>
        <v>#REF!</v>
      </c>
      <c r="V54" s="94" t="e">
        <f aca="false">IF(SUM(W54:AC54)&lt;1,TRUE(),FALSE())</f>
        <v>#REF!</v>
      </c>
      <c r="W54" s="95" t="e">
        <f aca="false">IF(#REF!=I54,1,0)</f>
        <v>#REF!</v>
      </c>
      <c r="X54" s="95" t="e">
        <f aca="false">IF(#REF!=J54,1,0)</f>
        <v>#REF!</v>
      </c>
      <c r="Y54" s="95" t="e">
        <f aca="false">IF(#REF!=K54,1,0)</f>
        <v>#REF!</v>
      </c>
      <c r="Z54" s="95" t="e">
        <f aca="false">IF(#REF!=L54,1,0)</f>
        <v>#REF!</v>
      </c>
      <c r="AA54" s="95" t="e">
        <f aca="false">IF(#REF!=M54,1,0)</f>
        <v>#REF!</v>
      </c>
      <c r="AB54" s="95" t="e">
        <f aca="false">IF(#REF!=N54,1,0)</f>
        <v>#REF!</v>
      </c>
      <c r="AC54" s="95" t="e">
        <f aca="false">IF(#REF!=O54,1,0)</f>
        <v>#REF!</v>
      </c>
      <c r="AD54" s="95" t="e">
        <f aca="false">AND(#REF!="Non-risk",P54=TRUE())</f>
        <v>#REF!</v>
      </c>
      <c r="AE54" s="95" t="e">
        <f aca="false">AND(#REF!&lt;&gt;$Q54,#REF!&lt;&gt;"Both")</f>
        <v>#REF!</v>
      </c>
      <c r="AF54" s="95" t="e">
        <f aca="false">AND(#REF!="Both",AH54=1)</f>
        <v>#REF!</v>
      </c>
      <c r="AG54" s="91" t="s">
        <v>1566</v>
      </c>
      <c r="AH54" s="95" t="n">
        <v>1</v>
      </c>
      <c r="AI54" s="91" t="n">
        <v>73</v>
      </c>
      <c r="AK54" s="238"/>
      <c r="AL54" s="238"/>
      <c r="AM54" s="238"/>
      <c r="AN54" s="94"/>
      <c r="AO54" s="94"/>
      <c r="AP54" s="94"/>
      <c r="AQ54" s="238"/>
      <c r="AR54" s="238"/>
      <c r="AS54" s="238"/>
      <c r="AT54" s="94"/>
      <c r="AU54" s="94"/>
    </row>
    <row r="55" customFormat="false" ht="216" hidden="true" customHeight="false" outlineLevel="0" collapsed="false">
      <c r="A55" s="525" t="n">
        <v>884</v>
      </c>
      <c r="B55" s="327" t="s">
        <v>1567</v>
      </c>
      <c r="C55" s="327" t="s">
        <v>1568</v>
      </c>
      <c r="D55" s="327" t="e">
        <f aca="false">IF(AF55=TRUE(),AG55&amp; "  [If there is no additional information related to the CHIP contract, this information only needs to be entered in Medicaid Item Number "&amp;AI55&amp;".]",AG55)</f>
        <v>#REF!</v>
      </c>
      <c r="E55" s="526"/>
      <c r="F55" s="437" t="s">
        <v>224</v>
      </c>
      <c r="G55" s="438" t="s">
        <v>303</v>
      </c>
      <c r="H55" s="527" t="s">
        <v>303</v>
      </c>
      <c r="I55" s="235" t="s">
        <v>15</v>
      </c>
      <c r="J55" s="235"/>
      <c r="K55" s="235" t="s">
        <v>38</v>
      </c>
      <c r="L55" s="236" t="s">
        <v>43</v>
      </c>
      <c r="M55" s="236"/>
      <c r="N55" s="236"/>
      <c r="O55" s="236"/>
      <c r="P55" s="237"/>
      <c r="Q55" s="236" t="s">
        <v>292</v>
      </c>
      <c r="S55" s="94" t="e">
        <f aca="false">IF(OR(T55=TRUE(),U55=TRUE(),V55=TRUE(),AD55=TRUE(),AE55=TRUE()),TRUE(),FALSE())</f>
        <v>#REF!</v>
      </c>
      <c r="T55" s="94" t="e">
        <f aca="false">#REF!</f>
        <v>#REF!</v>
      </c>
      <c r="U55" s="94" t="e">
        <f aca="false">#REF!</f>
        <v>#REF!</v>
      </c>
      <c r="V55" s="94" t="e">
        <f aca="false">IF(SUM(W55:AC55)&lt;1,TRUE(),FALSE())</f>
        <v>#REF!</v>
      </c>
      <c r="W55" s="95" t="e">
        <f aca="false">IF(#REF!=I55,1,0)</f>
        <v>#REF!</v>
      </c>
      <c r="X55" s="95" t="e">
        <f aca="false">IF(#REF!=J55,1,0)</f>
        <v>#REF!</v>
      </c>
      <c r="Y55" s="95" t="e">
        <f aca="false">IF(#REF!=K55,1,0)</f>
        <v>#REF!</v>
      </c>
      <c r="Z55" s="95" t="e">
        <f aca="false">IF(#REF!=L55,1,0)</f>
        <v>#REF!</v>
      </c>
      <c r="AA55" s="95" t="e">
        <f aca="false">IF(#REF!=M55,1,0)</f>
        <v>#REF!</v>
      </c>
      <c r="AB55" s="95" t="e">
        <f aca="false">IF(#REF!=N55,1,0)</f>
        <v>#REF!</v>
      </c>
      <c r="AC55" s="95" t="e">
        <f aca="false">IF(#REF!=O55,1,0)</f>
        <v>#REF!</v>
      </c>
      <c r="AD55" s="95" t="e">
        <f aca="false">AND(#REF!="Non-risk",P55=TRUE())</f>
        <v>#REF!</v>
      </c>
      <c r="AE55" s="95" t="e">
        <f aca="false">AND(#REF!&lt;&gt;$Q55,#REF!&lt;&gt;"Both")</f>
        <v>#REF!</v>
      </c>
      <c r="AF55" s="95" t="e">
        <f aca="false">AND(#REF!="Both",AH55=1)</f>
        <v>#REF!</v>
      </c>
      <c r="AG55" s="91" t="s">
        <v>1569</v>
      </c>
      <c r="AI55" s="91"/>
      <c r="AK55" s="238"/>
      <c r="AL55" s="238"/>
      <c r="AM55" s="238"/>
      <c r="AN55" s="94"/>
      <c r="AO55" s="94"/>
      <c r="AP55" s="94"/>
      <c r="AQ55" s="238"/>
      <c r="AR55" s="238"/>
      <c r="AS55" s="238"/>
      <c r="AT55" s="94"/>
      <c r="AU55" s="94"/>
    </row>
    <row r="56" customFormat="false" ht="90" hidden="true" customHeight="false" outlineLevel="0" collapsed="false">
      <c r="A56" s="525" t="n">
        <v>885</v>
      </c>
      <c r="B56" s="327" t="s">
        <v>1570</v>
      </c>
      <c r="C56" s="327" t="s">
        <v>1571</v>
      </c>
      <c r="D56" s="327" t="e">
        <f aca="false">IF(AF56=TRUE(),AG56&amp; "  [If there is no additional information related to the CHIP contract, this information only needs to be entered in Medicaid Item Number "&amp;AI56&amp;".]",AG56)</f>
        <v>#REF!</v>
      </c>
      <c r="E56" s="526"/>
      <c r="F56" s="437" t="s">
        <v>224</v>
      </c>
      <c r="G56" s="438" t="s">
        <v>303</v>
      </c>
      <c r="H56" s="527" t="s">
        <v>303</v>
      </c>
      <c r="I56" s="523" t="s">
        <v>15</v>
      </c>
      <c r="J56" s="523"/>
      <c r="K56" s="523" t="s">
        <v>38</v>
      </c>
      <c r="L56" s="524" t="s">
        <v>43</v>
      </c>
      <c r="M56" s="524"/>
      <c r="N56" s="524"/>
      <c r="O56" s="524"/>
      <c r="P56" s="237"/>
      <c r="Q56" s="236" t="s">
        <v>292</v>
      </c>
      <c r="S56" s="94" t="e">
        <f aca="false">IF(OR(T56=TRUE(),U56=TRUE(),V56=TRUE(),AD56=TRUE(),AE56=TRUE()),TRUE(),FALSE())</f>
        <v>#REF!</v>
      </c>
      <c r="T56" s="94" t="e">
        <f aca="false">#REF!</f>
        <v>#REF!</v>
      </c>
      <c r="U56" s="94" t="e">
        <f aca="false">#REF!</f>
        <v>#REF!</v>
      </c>
      <c r="V56" s="94" t="e">
        <f aca="false">IF(SUM(W56:AC56)&lt;1,TRUE(),FALSE())</f>
        <v>#REF!</v>
      </c>
      <c r="W56" s="95" t="e">
        <f aca="false">IF(#REF!=I56,1,0)</f>
        <v>#REF!</v>
      </c>
      <c r="X56" s="95" t="e">
        <f aca="false">IF(#REF!=J56,1,0)</f>
        <v>#REF!</v>
      </c>
      <c r="Y56" s="95" t="e">
        <f aca="false">IF(#REF!=K56,1,0)</f>
        <v>#REF!</v>
      </c>
      <c r="Z56" s="95" t="e">
        <f aca="false">IF(#REF!=L56,1,0)</f>
        <v>#REF!</v>
      </c>
      <c r="AA56" s="95" t="e">
        <f aca="false">IF(#REF!=M56,1,0)</f>
        <v>#REF!</v>
      </c>
      <c r="AB56" s="95" t="e">
        <f aca="false">IF(#REF!=N56,1,0)</f>
        <v>#REF!</v>
      </c>
      <c r="AC56" s="95" t="e">
        <f aca="false">IF(#REF!=O56,1,0)</f>
        <v>#REF!</v>
      </c>
      <c r="AD56" s="95" t="e">
        <f aca="false">AND(#REF!="Non-risk",P56=TRUE())</f>
        <v>#REF!</v>
      </c>
      <c r="AE56" s="95" t="e">
        <f aca="false">AND(#REF!&lt;&gt;$Q56,#REF!&lt;&gt;"Both")</f>
        <v>#REF!</v>
      </c>
      <c r="AF56" s="95" t="e">
        <f aca="false">AND(#REF!="Both",AH56=1)</f>
        <v>#REF!</v>
      </c>
      <c r="AG56" s="91" t="s">
        <v>1572</v>
      </c>
      <c r="AH56" s="95" t="n">
        <v>1</v>
      </c>
      <c r="AI56" s="91" t="n">
        <v>75</v>
      </c>
      <c r="AK56" s="238"/>
      <c r="AL56" s="238"/>
      <c r="AM56" s="238"/>
      <c r="AN56" s="94"/>
      <c r="AO56" s="94"/>
      <c r="AP56" s="94"/>
      <c r="AQ56" s="238"/>
      <c r="AR56" s="238"/>
      <c r="AS56" s="238"/>
      <c r="AT56" s="94"/>
      <c r="AU56" s="94"/>
    </row>
    <row r="57" customFormat="false" ht="18" hidden="false" customHeight="false" outlineLevel="0" collapsed="false">
      <c r="A57" s="515"/>
      <c r="B57" s="240"/>
      <c r="C57" s="240"/>
      <c r="D57" s="168" t="s">
        <v>1573</v>
      </c>
      <c r="E57" s="317"/>
      <c r="F57" s="420"/>
      <c r="G57" s="389"/>
      <c r="H57" s="498"/>
      <c r="I57" s="530"/>
      <c r="J57" s="530"/>
      <c r="K57" s="530"/>
      <c r="L57" s="219"/>
      <c r="M57" s="219"/>
      <c r="N57" s="219"/>
      <c r="O57" s="219"/>
      <c r="Q57" s="94"/>
      <c r="S57" s="94"/>
      <c r="T57" s="94"/>
      <c r="U57" s="94"/>
      <c r="V57" s="94"/>
      <c r="AG57" s="91"/>
      <c r="AI57" s="91"/>
      <c r="AK57" s="238"/>
      <c r="AL57" s="238"/>
      <c r="AM57" s="238"/>
      <c r="AN57" s="94"/>
      <c r="AO57" s="94"/>
      <c r="AP57" s="94"/>
      <c r="AQ57" s="238"/>
      <c r="AR57" s="238"/>
      <c r="AS57" s="238"/>
      <c r="AT57" s="94"/>
      <c r="AU57" s="94"/>
    </row>
    <row r="58" customFormat="false" ht="136.5" hidden="false" customHeight="true" outlineLevel="0" collapsed="false">
      <c r="A58" s="513" t="s">
        <v>1574</v>
      </c>
      <c r="B58" s="231" t="s">
        <v>1575</v>
      </c>
      <c r="C58" s="231" t="s">
        <v>1576</v>
      </c>
      <c r="D58" s="231" t="s">
        <v>1577</v>
      </c>
      <c r="E58" s="514"/>
      <c r="F58" s="425"/>
      <c r="G58" s="382"/>
      <c r="H58" s="469"/>
      <c r="I58" s="235" t="s">
        <v>15</v>
      </c>
      <c r="J58" s="235"/>
      <c r="K58" s="235" t="s">
        <v>38</v>
      </c>
      <c r="L58" s="236" t="s">
        <v>43</v>
      </c>
      <c r="M58" s="524"/>
      <c r="N58" s="524"/>
      <c r="O58" s="524"/>
      <c r="P58" s="237"/>
      <c r="Q58" s="236" t="s">
        <v>292</v>
      </c>
      <c r="S58" s="148" t="b">
        <f aca="false">IF(OR(T58=TRUE(),U58=TRUE(),V58=TRUE(),AD58=TRUE(),AE58=TRUE()),TRUE(),FALSE())</f>
        <v>1</v>
      </c>
      <c r="T58" s="94" t="n">
        <f aca="false">$T$7</f>
        <v>1</v>
      </c>
      <c r="U58" s="148" t="b">
        <f aca="false">$U$7</f>
        <v>0</v>
      </c>
      <c r="V58" s="148" t="b">
        <f aca="false">IF(SUM(W58:AC58)&lt;1,TRUE(),FALSE())</f>
        <v>1</v>
      </c>
      <c r="W58" s="94" t="n">
        <f aca="false">IF($I$3=I58,1,0)</f>
        <v>0</v>
      </c>
      <c r="X58" s="94" t="n">
        <f aca="false">IF($J$3=J58,1,0)</f>
        <v>0</v>
      </c>
      <c r="Y58" s="94" t="n">
        <f aca="false">IF($K$3=K58,1,0)</f>
        <v>0</v>
      </c>
      <c r="Z58" s="94" t="n">
        <f aca="false">IF($L$3=L58,1,0)</f>
        <v>0</v>
      </c>
      <c r="AA58" s="94" t="n">
        <f aca="false">IF($M$3=M58,1,0)</f>
        <v>0</v>
      </c>
      <c r="AB58" s="94" t="n">
        <f aca="false">IF($N$3=N58,1,0)</f>
        <v>0</v>
      </c>
      <c r="AC58" s="94" t="n">
        <f aca="false">IF($O$3=O58,1,0)</f>
        <v>0</v>
      </c>
      <c r="AD58" s="159" t="b">
        <f aca="false">AND($P$2="Non-risk",P58=TRUE())</f>
        <v>0</v>
      </c>
      <c r="AE58" s="159" t="b">
        <f aca="false">AND($Q$3&lt;&gt;$Q58,$Q$3&lt;&gt;"Both")</f>
        <v>1</v>
      </c>
      <c r="AF58" s="159" t="b">
        <f aca="false">AND($Q$3="Both",AH58=1)</f>
        <v>0</v>
      </c>
      <c r="AG58" s="91" t="s">
        <v>1577</v>
      </c>
      <c r="AI58" s="91"/>
      <c r="AK58" s="160" t="n">
        <f aca="false">IF(OR(AL58=TRUE(),AND(AM58=TRUE(),AN58=FALSE()),AF58=TRUE(),(OR(AT58=FALSE(),AT58="NA"))),0,IF(OR(AN58=FALSE(),AO58=FALSE(),AP58=FALSE()),1,0))</f>
        <v>0</v>
      </c>
      <c r="AL58" s="238" t="n">
        <f aca="false">$S58</f>
        <v>1</v>
      </c>
      <c r="AM58" s="238" t="str">
        <f aca="false">IF(OR(Q58="CHIP",AI58=""),"NA",IF(AND(AF58=TRUE(),_xlfn.xlookup(AI58,$A$8:$A$58,$AK$8:$AK$58)=0),TRUE(),FALSE()))</f>
        <v>NA</v>
      </c>
      <c r="AN58" s="148" t="b">
        <f aca="false">IF(F58&lt;&gt;"",TRUE(),FALSE())</f>
        <v>0</v>
      </c>
      <c r="AO58" s="94" t="str">
        <f aca="false">IF(OR($F58&lt;&gt;"Met"),"NA",(IF(AND($F58="Met",$F58&lt;&gt;""),TRUE(),FALSE())))</f>
        <v>NA</v>
      </c>
      <c r="AP58" s="148" t="b">
        <f aca="false">IF(OR($F58="Met",$F58="Not met"),"NA",(IF((AND(OR($F58="N/A",$F58="Unsure"),$G58&lt;&gt;"")),TRUE(),FALSE())))</f>
        <v>0</v>
      </c>
      <c r="AQ58" s="238" t="n">
        <f aca="false">IF(OR(AR58=TRUE(),AND(AS58=TRUE(),AT58=FALSE())),0,(IF(OR(AND(OR(AS58=FALSE(),AS58="N/A"),AT58=FALSE()),AU58=FALSE()),1,0)))</f>
        <v>0</v>
      </c>
      <c r="AR58" s="238" t="n">
        <f aca="false">$S58</f>
        <v>1</v>
      </c>
      <c r="AS58" s="238" t="str">
        <f aca="false">IF(OR(Q58="Medicaid",AI58=""),"N/A",IF(AND(AF58=TRUE(),SUM($AQ$8:$AQ$28)=0),TRUE(),FALSE()))</f>
        <v>N/A</v>
      </c>
      <c r="AT58" s="148" t="b">
        <f aca="false">IF(AND(H58="",F58="Met"),FALSE(),TRUE())</f>
        <v>1</v>
      </c>
      <c r="AU58" s="94" t="str">
        <f aca="false">IF(OR(H58="",H58="Met",H58="N/A"),"NA",(IF(AND((OR(H58="Not Met",H58="Unsure")),G58&lt;&gt;""),TRUE(),FALSE())))</f>
        <v>NA</v>
      </c>
    </row>
    <row r="59" s="354" customFormat="true" ht="18" hidden="false" customHeight="false" outlineLevel="0" collapsed="false">
      <c r="A59" s="486" t="s">
        <v>305</v>
      </c>
      <c r="B59" s="486"/>
      <c r="C59" s="272"/>
      <c r="D59" s="531"/>
      <c r="E59" s="272"/>
      <c r="F59" s="485"/>
      <c r="G59" s="489"/>
      <c r="H59" s="532"/>
      <c r="I59" s="489"/>
      <c r="J59" s="489"/>
      <c r="K59" s="489"/>
      <c r="L59" s="395"/>
      <c r="M59" s="395"/>
    </row>
    <row r="60" customFormat="false" ht="34.5" hidden="false" customHeight="true" outlineLevel="0" collapsed="false">
      <c r="A60" s="533" t="n">
        <v>2</v>
      </c>
      <c r="B60" s="442" t="s">
        <v>1578</v>
      </c>
      <c r="C60" s="442"/>
      <c r="D60" s="442"/>
      <c r="E60" s="442"/>
      <c r="F60" s="442"/>
      <c r="G60" s="442"/>
      <c r="H60" s="534" t="s">
        <v>307</v>
      </c>
      <c r="I60" s="492"/>
      <c r="J60" s="445"/>
      <c r="K60" s="94"/>
      <c r="L60" s="94"/>
    </row>
    <row r="61" customFormat="false" ht="78.75" hidden="false" customHeight="true" outlineLevel="0" collapsed="false">
      <c r="A61" s="533" t="s">
        <v>1579</v>
      </c>
      <c r="B61" s="442" t="s">
        <v>1580</v>
      </c>
      <c r="C61" s="442"/>
      <c r="D61" s="442"/>
      <c r="E61" s="442"/>
      <c r="F61" s="442"/>
      <c r="G61" s="442"/>
      <c r="H61" s="534" t="s">
        <v>307</v>
      </c>
      <c r="I61" s="492"/>
      <c r="J61" s="445"/>
      <c r="K61" s="94"/>
      <c r="L61" s="94"/>
    </row>
    <row r="62" customFormat="false" ht="48" hidden="false" customHeight="true" outlineLevel="0" collapsed="false">
      <c r="A62" s="533" t="n">
        <v>7</v>
      </c>
      <c r="B62" s="442" t="s">
        <v>1581</v>
      </c>
      <c r="C62" s="442"/>
      <c r="D62" s="442"/>
      <c r="E62" s="442"/>
      <c r="F62" s="442"/>
      <c r="G62" s="442"/>
      <c r="H62" s="534" t="s">
        <v>307</v>
      </c>
      <c r="I62" s="492"/>
      <c r="J62" s="445"/>
      <c r="K62" s="94"/>
      <c r="L62" s="94"/>
    </row>
  </sheetData>
  <mergeCells count="12">
    <mergeCell ref="A1:C1"/>
    <mergeCell ref="D1:H1"/>
    <mergeCell ref="I1:O1"/>
    <mergeCell ref="A2:B2"/>
    <mergeCell ref="A3:H3"/>
    <mergeCell ref="A4:C4"/>
    <mergeCell ref="E4:H4"/>
    <mergeCell ref="A5:H5"/>
    <mergeCell ref="W6:AC6"/>
    <mergeCell ref="B60:G60"/>
    <mergeCell ref="B61:G61"/>
    <mergeCell ref="B62:G62"/>
  </mergeCells>
  <conditionalFormatting sqref="F8:H58">
    <cfRule type="expression" priority="2" aboveAverage="0" equalAverage="0" bottom="0" percent="0" rank="0" text="" dxfId="20">
      <formula>$AF8=1</formula>
    </cfRule>
    <cfRule type="expression" priority="3" aboveAverage="0" equalAverage="0" bottom="0" percent="0" rank="0" text="" dxfId="21">
      <formula>$S8=1</formula>
    </cfRule>
  </conditionalFormatting>
  <dataValidations count="2">
    <dataValidation allowBlank="true" errorStyle="stop" operator="between" showDropDown="false" showErrorMessage="true" showInputMessage="true" sqref="F8:F11 F13:F14 F16:F17 F19 F21:F23 F25:F26 F28 F30:F33 F36:F43 F45:F46 F48:F50 F52:F56 F58"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14" location="'H. Grievance and Appeals'!A66" display="3a, 3b"/>
    <hyperlink ref="E23" location="'H. Grievance and Appeals'!A65" display="#'H. Grievance and Appeals'.A65"/>
    <hyperlink ref="E34" location="'H. Grievance and Appeals'!A71" display="#'H. Grievance and Appeals'.A71"/>
    <hyperlink ref="E50" location="'H. Grievance and Appeals'!A65" display="#'H. Grievance and Appeals'.A65"/>
    <hyperlink ref="H60" location="'H. Grievance and Appeals'!E23" display="Return to item number"/>
    <hyperlink ref="H61" location="'H. Grievance and Appeals'!E14" display="Return to item number"/>
    <hyperlink ref="H62" location="'H. Grievance and Appeals'!E34"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23" man="true" max="16383" min="0"/>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37"/>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6" topLeftCell="A33" activePane="bottomLeft" state="frozen"/>
      <selection pane="topLeft" activeCell="A1" activeCellId="0" sqref="A1"/>
      <selection pane="bottomLeft" activeCell="F8" activeCellId="0" sqref="F8"/>
    </sheetView>
  </sheetViews>
  <sheetFormatPr defaultColWidth="9.15625" defaultRowHeight="18" zeroHeight="false" outlineLevelRow="0" outlineLevelCol="0"/>
  <cols>
    <col collapsed="false" customWidth="true" hidden="false" outlineLevel="0" max="1" min="1" style="95" width="16.57"/>
    <col collapsed="false" customWidth="true" hidden="false" outlineLevel="0" max="2" min="2" style="95" width="32.86"/>
    <col collapsed="false" customWidth="true" hidden="false" outlineLevel="0" max="3" min="3" style="95" width="38.57"/>
    <col collapsed="false" customWidth="true" hidden="false" outlineLevel="0" max="4" min="4" style="95" width="131.71"/>
    <col collapsed="false" customWidth="true" hidden="false" outlineLevel="0" max="5" min="5" style="95" width="16.29"/>
    <col collapsed="false" customWidth="true" hidden="false" outlineLevel="0" max="6" min="6" style="190" width="41.42"/>
    <col collapsed="false" customWidth="true" hidden="false" outlineLevel="0" max="7" min="7" style="95" width="33.71"/>
    <col collapsed="false" customWidth="true" hidden="false" outlineLevel="0" max="8" min="8" style="191" width="34.42"/>
    <col collapsed="false" customWidth="true" hidden="true" outlineLevel="0" max="9" min="9" style="95" width="31.01"/>
    <col collapsed="false" customWidth="false" hidden="true" outlineLevel="0" max="15" min="10"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6.71"/>
    <col collapsed="false" customWidth="true" hidden="true" outlineLevel="0" max="21" min="20" style="95" width="14.01"/>
    <col collapsed="false" customWidth="true" hidden="true" outlineLevel="0" max="22" min="22" style="95" width="16.42"/>
    <col collapsed="false" customWidth="false" hidden="true" outlineLevel="0" max="29" min="23" style="95" width="9.14"/>
    <col collapsed="false" customWidth="true" hidden="true" outlineLevel="0" max="30" min="30" style="95" width="19.14"/>
    <col collapsed="false" customWidth="false" hidden="true" outlineLevel="0" max="31" min="31" style="95" width="9.14"/>
    <col collapsed="false" customWidth="true" hidden="true" outlineLevel="0" max="32" min="32" style="95" width="14.57"/>
    <col collapsed="false" customWidth="true" hidden="true" outlineLevel="0" max="33" min="33" style="95" width="53.42"/>
    <col collapsed="false" customWidth="false" hidden="true" outlineLevel="0" max="37" min="34" style="95" width="9.14"/>
    <col collapsed="false" customWidth="true" hidden="true" outlineLevel="0" max="38" min="38" style="95" width="14.28"/>
    <col collapsed="false" customWidth="true" hidden="true" outlineLevel="0" max="39" min="39" style="95" width="13.14"/>
    <col collapsed="false" customWidth="true" hidden="true" outlineLevel="0" max="40" min="40" style="95" width="13.43"/>
    <col collapsed="false" customWidth="false" hidden="true" outlineLevel="0" max="41" min="41" style="95" width="9.14"/>
    <col collapsed="false" customWidth="true" hidden="true" outlineLevel="0" max="42" min="42" style="95" width="14.28"/>
    <col collapsed="false" customWidth="false" hidden="true" outlineLevel="0" max="43" min="43" style="95" width="9.14"/>
    <col collapsed="false" customWidth="true" hidden="true" outlineLevel="0" max="45" min="44" style="95" width="12.57"/>
    <col collapsed="false" customWidth="false" hidden="true" outlineLevel="0" max="48" min="46" style="95" width="9.14"/>
    <col collapsed="false" customWidth="true" hidden="true" outlineLevel="0" max="49" min="49" style="95" width="8"/>
    <col collapsed="false" customWidth="false" hidden="true" outlineLevel="0" max="58" min="50" style="95" width="9.14"/>
    <col collapsed="false" customWidth="false" hidden="false" outlineLevel="0" max="1024" min="59" style="95" width="9.14"/>
  </cols>
  <sheetData>
    <row r="1" customFormat="false" ht="56.25" hidden="false" customHeight="true" outlineLevel="0" collapsed="false">
      <c r="A1" s="535" t="s">
        <v>1582</v>
      </c>
      <c r="B1" s="535"/>
      <c r="C1" s="535"/>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29.25" hidden="false" customHeight="true" outlineLevel="0" collapsed="false">
      <c r="A2" s="197" t="s">
        <v>177</v>
      </c>
      <c r="B2" s="197"/>
      <c r="C2" s="198"/>
      <c r="D2" s="198"/>
      <c r="E2" s="198"/>
      <c r="F2" s="199"/>
      <c r="G2" s="198"/>
      <c r="H2" s="200"/>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72.75" hidden="false" customHeight="true" outlineLevel="0" collapsed="false">
      <c r="A3" s="536" t="s">
        <v>179</v>
      </c>
      <c r="B3" s="536"/>
      <c r="C3" s="536"/>
      <c r="D3" s="536"/>
      <c r="E3" s="536"/>
      <c r="F3" s="536"/>
      <c r="G3" s="536"/>
      <c r="H3" s="536"/>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15.75" hidden="false" customHeight="true" outlineLevel="0" collapsed="false">
      <c r="A4" s="204" t="s">
        <v>334</v>
      </c>
      <c r="B4" s="204"/>
      <c r="C4" s="204"/>
      <c r="D4" s="205" t="s">
        <v>178</v>
      </c>
      <c r="E4" s="198"/>
      <c r="F4" s="412"/>
      <c r="G4" s="413"/>
      <c r="H4" s="200"/>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537" t="s">
        <v>2</v>
      </c>
      <c r="B5" s="537"/>
      <c r="C5" s="538"/>
      <c r="D5" s="538"/>
      <c r="E5" s="539"/>
      <c r="F5" s="540" t="s">
        <v>2</v>
      </c>
      <c r="G5" s="540"/>
      <c r="H5" s="541"/>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s="134" customFormat="true" ht="126" hidden="false" customHeight="true" outlineLevel="0" collapsed="false">
      <c r="A6" s="296" t="s">
        <v>185</v>
      </c>
      <c r="B6" s="297" t="s">
        <v>186</v>
      </c>
      <c r="C6" s="297" t="s">
        <v>187</v>
      </c>
      <c r="D6" s="297" t="s">
        <v>188</v>
      </c>
      <c r="E6" s="298" t="s">
        <v>189</v>
      </c>
      <c r="F6" s="299" t="s">
        <v>397</v>
      </c>
      <c r="G6" s="300" t="s">
        <v>1583</v>
      </c>
      <c r="H6" s="449" t="s">
        <v>1584</v>
      </c>
      <c r="I6" s="301" t="s">
        <v>15</v>
      </c>
      <c r="J6" s="301" t="s">
        <v>30</v>
      </c>
      <c r="K6" s="301" t="s">
        <v>38</v>
      </c>
      <c r="L6" s="129" t="s">
        <v>43</v>
      </c>
      <c r="M6" s="128" t="s">
        <v>48</v>
      </c>
      <c r="N6" s="129" t="s">
        <v>193</v>
      </c>
      <c r="O6" s="129" t="s">
        <v>52</v>
      </c>
      <c r="P6" s="128" t="s">
        <v>194</v>
      </c>
      <c r="Q6" s="128" t="s">
        <v>195</v>
      </c>
      <c r="R6" s="130"/>
      <c r="S6" s="131" t="s">
        <v>196</v>
      </c>
      <c r="T6" s="132" t="s">
        <v>197</v>
      </c>
      <c r="U6" s="132" t="s">
        <v>198</v>
      </c>
      <c r="V6" s="132" t="s">
        <v>199</v>
      </c>
      <c r="W6" s="132" t="s">
        <v>200</v>
      </c>
      <c r="X6" s="132"/>
      <c r="Y6" s="132"/>
      <c r="Z6" s="132"/>
      <c r="AA6" s="132"/>
      <c r="AB6" s="132"/>
      <c r="AC6" s="132"/>
      <c r="AD6" s="132" t="s">
        <v>201</v>
      </c>
      <c r="AE6" s="132" t="s">
        <v>202</v>
      </c>
      <c r="AF6" s="133" t="s">
        <v>203</v>
      </c>
      <c r="AG6" s="134" t="s">
        <v>204</v>
      </c>
      <c r="AH6" s="135" t="s">
        <v>205</v>
      </c>
      <c r="AI6" s="135" t="s">
        <v>337</v>
      </c>
      <c r="AJ6" s="135" t="s">
        <v>207</v>
      </c>
      <c r="AK6" s="302" t="s">
        <v>208</v>
      </c>
      <c r="AL6" s="303" t="s">
        <v>209</v>
      </c>
      <c r="AM6" s="303" t="s">
        <v>338</v>
      </c>
      <c r="AN6" s="135" t="s">
        <v>211</v>
      </c>
      <c r="AO6" s="135" t="s">
        <v>212</v>
      </c>
      <c r="AP6" s="135" t="s">
        <v>213</v>
      </c>
      <c r="AQ6" s="302" t="s">
        <v>214</v>
      </c>
      <c r="AR6" s="303" t="s">
        <v>209</v>
      </c>
      <c r="AS6" s="303" t="s">
        <v>339</v>
      </c>
      <c r="AT6" s="135" t="s">
        <v>340</v>
      </c>
      <c r="AU6" s="135" t="s">
        <v>341</v>
      </c>
      <c r="AV6" s="133"/>
      <c r="AW6" s="133"/>
      <c r="AX6" s="133" t="s">
        <v>218</v>
      </c>
      <c r="AY6" s="133" t="s">
        <v>219</v>
      </c>
    </row>
    <row r="7" customFormat="false" ht="25.5" hidden="false" customHeight="false" outlineLevel="0" collapsed="false">
      <c r="A7" s="452"/>
      <c r="B7" s="542"/>
      <c r="C7" s="543"/>
      <c r="D7" s="454" t="s">
        <v>1585</v>
      </c>
      <c r="E7" s="509"/>
      <c r="F7" s="544"/>
      <c r="G7" s="545"/>
      <c r="H7" s="546"/>
      <c r="I7" s="245"/>
      <c r="J7" s="245"/>
      <c r="K7" s="245"/>
      <c r="L7" s="246"/>
      <c r="M7" s="218"/>
      <c r="N7" s="246"/>
      <c r="O7" s="246"/>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IF(OR($Q$3="CHIP",$U$7=TRUE()),"N/A",IF((SUMIF($Q8:$Q33,"Medicaid",$AK$8:$AK$33)=0),"Complete","Incomplete"))</f>
        <v>Complete</v>
      </c>
      <c r="AY7" s="151" t="str">
        <f aca="false">IF(OR($Q$3="Medicaid",$U$7=TRUE()),"N/A",IF((SUMIF($Q8:$Q33,"CHIP",$AK$8:$AK$33)=0),"Complete","Incomplete"))</f>
        <v>Complete</v>
      </c>
    </row>
    <row r="8" customFormat="false" ht="128.25" hidden="false" customHeight="true" outlineLevel="0" collapsed="false">
      <c r="A8" s="513" t="s">
        <v>1586</v>
      </c>
      <c r="B8" s="214" t="s">
        <v>1587</v>
      </c>
      <c r="C8" s="231" t="s">
        <v>1588</v>
      </c>
      <c r="D8" s="231" t="s">
        <v>1589</v>
      </c>
      <c r="E8" s="514"/>
      <c r="F8" s="425"/>
      <c r="G8" s="382"/>
      <c r="H8" s="469"/>
      <c r="I8" s="235" t="s">
        <v>15</v>
      </c>
      <c r="J8" s="235" t="s">
        <v>30</v>
      </c>
      <c r="K8" s="235" t="s">
        <v>38</v>
      </c>
      <c r="L8" s="236" t="s">
        <v>43</v>
      </c>
      <c r="M8" s="236" t="s">
        <v>48</v>
      </c>
      <c r="N8" s="236"/>
      <c r="O8" s="236"/>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IF(OR(Q8="Medicaid",AI8=""),"NA",IF(AND(AF8=TRUE(),_xlfn.xlookup(AI8,$A$8:$A$33,$AK$8:$AK$33)=0),TRUE(),FALSE()))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IF(OR(Q8="Medicaid",AI8=""),"N/A",IF(AND(AF8=TRUE(),_xlfn.xlookup(AI8,$A$8:$A$20,$AQ$8:$AQ$20)=0),TRUE(),FALSE()))</f>
        <v>N/A</v>
      </c>
      <c r="AT8" s="148" t="b">
        <f aca="false">IF(AND(H8="",F8="Met"),FALSE(),TRUE())</f>
        <v>1</v>
      </c>
      <c r="AU8" s="94" t="str">
        <f aca="false">IF(OR(H8="",H8="Met",H8="N/A"),"NA",(IF(AND((OR(H8="Not Met",H8="Unsure")),G8&lt;&gt;""),TRUE(),FALSE())))</f>
        <v>NA</v>
      </c>
    </row>
    <row r="9" customFormat="false" ht="36" hidden="false" customHeight="false" outlineLevel="0" collapsed="false">
      <c r="A9" s="513" t="s">
        <v>1590</v>
      </c>
      <c r="B9" s="231" t="s">
        <v>1591</v>
      </c>
      <c r="C9" s="231" t="s">
        <v>1592</v>
      </c>
      <c r="D9" s="231" t="s">
        <v>1593</v>
      </c>
      <c r="E9" s="517" t="n">
        <v>12</v>
      </c>
      <c r="F9" s="425"/>
      <c r="G9" s="382"/>
      <c r="H9" s="469"/>
      <c r="I9" s="235" t="s">
        <v>15</v>
      </c>
      <c r="J9" s="235" t="s">
        <v>30</v>
      </c>
      <c r="K9" s="235"/>
      <c r="L9" s="236"/>
      <c r="M9" s="236"/>
      <c r="N9" s="236"/>
      <c r="O9" s="236" t="s">
        <v>52</v>
      </c>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IF(OR(Q9="Medicaid",AI9=""),"NA",IF(AND(AF9=TRUE(),_xlfn.xlookup(AI9,$A$8:$A$33,$AK$8:$AK$33)=0),TRUE(),FALSE()))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IF(OR(Q9="Medicaid",AI9=""),"N/A",IF(AND(AF9=TRUE(),_xlfn.xlookup(AI9,$A$8:$A$20,$AQ$8:$AQ$20)=0),TRUE(),FALSE()))</f>
        <v>N/A</v>
      </c>
      <c r="AT9" s="148" t="b">
        <f aca="false">IF(AND(H9="",F9="Met"),FALSE(),TRUE())</f>
        <v>1</v>
      </c>
      <c r="AU9" s="94" t="str">
        <f aca="false">IF(OR(H9="",H9="Met",H9="N/A"),"NA",(IF(AND((OR(H9="Not Met",H9="Unsure")),G9&lt;&gt;""),TRUE(),FALSE())))</f>
        <v>NA</v>
      </c>
    </row>
    <row r="10" customFormat="false" ht="18" hidden="false" customHeight="false" outlineLevel="0" collapsed="false">
      <c r="A10" s="515"/>
      <c r="B10" s="240"/>
      <c r="C10" s="240"/>
      <c r="D10" s="168" t="s">
        <v>1594</v>
      </c>
      <c r="E10" s="317"/>
      <c r="F10" s="420"/>
      <c r="G10" s="389"/>
      <c r="H10" s="498"/>
      <c r="I10" s="445"/>
      <c r="J10" s="445"/>
      <c r="K10" s="445"/>
      <c r="L10" s="94"/>
      <c r="M10" s="94"/>
      <c r="N10" s="94"/>
      <c r="O10" s="94"/>
      <c r="Q10" s="94"/>
      <c r="S10" s="94"/>
      <c r="T10" s="94"/>
      <c r="U10" s="94"/>
      <c r="V10" s="94"/>
      <c r="AI10" s="91"/>
      <c r="AK10" s="238"/>
      <c r="AL10" s="238"/>
      <c r="AM10" s="238"/>
      <c r="AN10" s="94"/>
      <c r="AO10" s="94"/>
      <c r="AP10" s="94"/>
      <c r="AQ10" s="238"/>
      <c r="AR10" s="238"/>
      <c r="AS10" s="238"/>
      <c r="AT10" s="94"/>
      <c r="AU10" s="94"/>
    </row>
    <row r="11" customFormat="false" ht="72" hidden="false" customHeight="true" outlineLevel="0" collapsed="false">
      <c r="A11" s="513" t="s">
        <v>1595</v>
      </c>
      <c r="B11" s="214" t="s">
        <v>1596</v>
      </c>
      <c r="C11" s="231" t="s">
        <v>1597</v>
      </c>
      <c r="D11" s="311" t="s">
        <v>1598</v>
      </c>
      <c r="E11" s="547"/>
      <c r="F11" s="425"/>
      <c r="G11" s="382"/>
      <c r="H11" s="383"/>
      <c r="I11" s="235" t="s">
        <v>15</v>
      </c>
      <c r="J11" s="235" t="s">
        <v>30</v>
      </c>
      <c r="K11" s="235" t="s">
        <v>38</v>
      </c>
      <c r="L11" s="236" t="s">
        <v>43</v>
      </c>
      <c r="M11" s="236"/>
      <c r="N11" s="236"/>
      <c r="O11" s="236"/>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IF(OR(Q11="Medicaid",AI11=""),"NA",IF(AND(AF11=TRUE(),_xlfn.xlookup(AI11,$A$8:$A$33,$AK$8:$AK$33)=0),TRUE(),FALSE()))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IF(OR(Q11="Medicaid",AI11=""),"N/A",IF(AND(AF11=TRUE(),_xlfn.xlookup(AI11,$A$8:$A$20,$AQ$8:$AQ$20)=0),TRUE(),FALSE()))</f>
        <v>N/A</v>
      </c>
      <c r="AT11" s="148" t="b">
        <f aca="false">IF(AND(H11="",F11="Met"),FALSE(),TRUE())</f>
        <v>1</v>
      </c>
      <c r="AU11" s="94" t="str">
        <f aca="false">IF(OR(H11="",H11="Met",H11="N/A"),"NA",(IF(AND((OR(H11="Not Met",H11="Unsure")),G11&lt;&gt;""),TRUE(),FALSE())))</f>
        <v>NA</v>
      </c>
    </row>
    <row r="12" customFormat="false" ht="36" hidden="false" customHeight="false" outlineLevel="0" collapsed="false">
      <c r="A12" s="515"/>
      <c r="B12" s="385"/>
      <c r="C12" s="548"/>
      <c r="D12" s="168" t="s">
        <v>1599</v>
      </c>
      <c r="E12" s="241"/>
      <c r="F12" s="549"/>
      <c r="G12" s="389"/>
      <c r="H12" s="390"/>
      <c r="I12" s="245"/>
      <c r="J12" s="245"/>
      <c r="K12" s="245"/>
      <c r="L12" s="246"/>
      <c r="M12" s="246"/>
      <c r="N12" s="94"/>
      <c r="O12" s="94"/>
      <c r="Q12" s="94"/>
      <c r="S12" s="94"/>
      <c r="T12" s="94"/>
      <c r="U12" s="94"/>
      <c r="V12" s="94"/>
      <c r="AI12" s="91"/>
      <c r="AK12" s="238"/>
      <c r="AL12" s="238"/>
      <c r="AM12" s="238"/>
      <c r="AN12" s="94"/>
      <c r="AO12" s="94"/>
      <c r="AP12" s="94"/>
      <c r="AQ12" s="238"/>
      <c r="AR12" s="238"/>
      <c r="AS12" s="238"/>
      <c r="AT12" s="94"/>
      <c r="AU12" s="94"/>
    </row>
    <row r="13" customFormat="false" ht="58.5" hidden="false" customHeight="true" outlineLevel="0" collapsed="false">
      <c r="A13" s="513" t="s">
        <v>1600</v>
      </c>
      <c r="B13" s="214" t="s">
        <v>1601</v>
      </c>
      <c r="C13" s="463" t="s">
        <v>1602</v>
      </c>
      <c r="D13" s="311" t="s">
        <v>1603</v>
      </c>
      <c r="E13" s="547"/>
      <c r="F13" s="425"/>
      <c r="G13" s="382"/>
      <c r="H13" s="383"/>
      <c r="I13" s="235" t="s">
        <v>15</v>
      </c>
      <c r="J13" s="235" t="s">
        <v>30</v>
      </c>
      <c r="K13" s="235" t="s">
        <v>38</v>
      </c>
      <c r="L13" s="236" t="s">
        <v>43</v>
      </c>
      <c r="M13" s="236"/>
      <c r="N13" s="236"/>
      <c r="O13" s="236"/>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IF(OR(Q13="Medicaid",AI13=""),"NA",IF(AND(AF13=TRUE(),_xlfn.xlookup(AI13,$A$8:$A$33,$AK$8:$AK$33)=0),TRUE(),FALSE()))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IF(OR(Q13="Medicaid",AI13=""),"N/A",IF(AND(AF13=TRUE(),_xlfn.xlookup(AI13,$A$8:$A$20,$AQ$8:$AQ$20)=0),TRUE(),FALSE()))</f>
        <v>N/A</v>
      </c>
      <c r="AT13" s="148" t="b">
        <f aca="false">IF(AND(H13="",F13="Met"),FALSE(),TRUE())</f>
        <v>1</v>
      </c>
      <c r="AU13" s="94" t="str">
        <f aca="false">IF(OR(H13="",H13="Met",H13="N/A"),"NA",(IF(AND((OR(H13="Not Met",H13="Unsure")),G13&lt;&gt;""),TRUE(),FALSE())))</f>
        <v>NA</v>
      </c>
    </row>
    <row r="14" customFormat="false" ht="144" hidden="false" customHeight="false" outlineLevel="0" collapsed="false">
      <c r="A14" s="513" t="s">
        <v>1604</v>
      </c>
      <c r="B14" s="231" t="s">
        <v>1605</v>
      </c>
      <c r="C14" s="231" t="s">
        <v>1606</v>
      </c>
      <c r="D14" s="231" t="s">
        <v>1607</v>
      </c>
      <c r="E14" s="514"/>
      <c r="F14" s="425"/>
      <c r="G14" s="382"/>
      <c r="H14" s="469"/>
      <c r="I14" s="235" t="s">
        <v>15</v>
      </c>
      <c r="J14" s="235"/>
      <c r="K14" s="235"/>
      <c r="L14" s="236"/>
      <c r="M14" s="236"/>
      <c r="N14" s="236"/>
      <c r="O14" s="236"/>
      <c r="P14" s="237"/>
      <c r="Q14" s="236" t="s">
        <v>226</v>
      </c>
      <c r="S14" s="148" t="b">
        <f aca="false">IF(OR(T14=TRUE(),U14=TRUE(),V14=TRUE(),AD14=TRUE(),AE14=TRUE()),TRUE(),FALSE())</f>
        <v>1</v>
      </c>
      <c r="T14" s="94" t="n">
        <f aca="false">$T$7</f>
        <v>1</v>
      </c>
      <c r="U14" s="148" t="b">
        <f aca="false">$U$7</f>
        <v>0</v>
      </c>
      <c r="V14" s="148" t="b">
        <f aca="false">IF(SUM(W14:AC14)&lt;1,TRUE(),FALSE())</f>
        <v>1</v>
      </c>
      <c r="W14" s="94" t="n">
        <f aca="false">IF($I$3=I14,1,0)</f>
        <v>0</v>
      </c>
      <c r="X14" s="94" t="n">
        <f aca="false">IF($J$3=J14,1,0)</f>
        <v>0</v>
      </c>
      <c r="Y14" s="94" t="n">
        <f aca="false">IF($K$3=K14,1,0)</f>
        <v>0</v>
      </c>
      <c r="Z14" s="94" t="n">
        <f aca="false">IF($L$3=L14,1,0)</f>
        <v>0</v>
      </c>
      <c r="AA14" s="94" t="n">
        <f aca="false">IF($M$3=M14,1,0)</f>
        <v>0</v>
      </c>
      <c r="AB14" s="94" t="n">
        <f aca="false">IF($N$3=N14,1,0)</f>
        <v>0</v>
      </c>
      <c r="AC14" s="94" t="n">
        <f aca="false">IF($O$3=O14,1,0)</f>
        <v>0</v>
      </c>
      <c r="AD14" s="159" t="b">
        <f aca="false">AND($P$2="Non-risk",P14=TRUE())</f>
        <v>0</v>
      </c>
      <c r="AE14" s="159" t="b">
        <f aca="false">AND($Q$3&lt;&gt;$Q14,$Q$3&lt;&gt;"Both")</f>
        <v>1</v>
      </c>
      <c r="AF14" s="159" t="b">
        <f aca="false">AND($Q$3="Both",AH14=1)</f>
        <v>0</v>
      </c>
      <c r="AI14" s="91"/>
      <c r="AK14" s="160" t="n">
        <f aca="false">IF(OR(AL14=TRUE(),AND(AM14=TRUE(),AN14=FALSE()),AF14=TRUE(),(OR(AT14=FALSE(),AT14="NA"))),0,IF(OR(AN14=FALSE(),AO14=FALSE(),AP14=FALSE()),1,0))</f>
        <v>0</v>
      </c>
      <c r="AL14" s="238" t="n">
        <f aca="false">$S14</f>
        <v>1</v>
      </c>
      <c r="AM14" s="238" t="str">
        <f aca="false">IF(OR(Q14="Medicaid",AI14=""),"NA",IF(AND(AF14=TRUE(),_xlfn.xlookup(AI14,$A$8:$A$33,$AK$8:$AK$33)=0),TRUE(),FALSE()))</f>
        <v>NA</v>
      </c>
      <c r="AN14" s="148" t="b">
        <f aca="false">IF(F14&lt;&gt;"",TRUE(),FALSE())</f>
        <v>0</v>
      </c>
      <c r="AO14" s="94" t="str">
        <f aca="false">IF(OR($F14&lt;&gt;"Met"),"NA",(IF(AND($F14="Met",$F14&lt;&gt;""),TRUE(),FALSE())))</f>
        <v>NA</v>
      </c>
      <c r="AP14" s="148" t="b">
        <f aca="false">IF(OR($F14="Met",$F14="Not met"),"NA",(IF((AND(OR($F14="N/A",$F14="Unsure"),$G14&lt;&gt;"")),TRUE(),FALSE())))</f>
        <v>0</v>
      </c>
      <c r="AQ14" s="238" t="n">
        <f aca="false">IF(OR(AR14=TRUE(),AND(AS14=TRUE(),AT14=FALSE())),0,(IF(OR(AND(OR(AS14=FALSE(),AS14="N/A"),AT14=FALSE()),AU14=FALSE()),1,0)))</f>
        <v>0</v>
      </c>
      <c r="AR14" s="238" t="n">
        <f aca="false">$S14</f>
        <v>1</v>
      </c>
      <c r="AS14" s="238" t="str">
        <f aca="false">IF(OR(Q14="Medicaid",AI14=""),"N/A",IF(AND(AF14=TRUE(),_xlfn.xlookup(AI14,$A$8:$A$20,$AQ$8:$AQ$20)=0),TRUE(),FALSE()))</f>
        <v>N/A</v>
      </c>
      <c r="AT14" s="148" t="b">
        <f aca="false">IF(AND(H14="",F14="Met"),FALSE(),TRUE())</f>
        <v>1</v>
      </c>
      <c r="AU14" s="94" t="str">
        <f aca="false">IF(OR(H14="",H14="Met",H14="N/A"),"NA",(IF(AND((OR(H14="Not Met",H14="Unsure")),G14&lt;&gt;""),TRUE(),FALSE())))</f>
        <v>NA</v>
      </c>
    </row>
    <row r="15" customFormat="false" ht="18" hidden="false" customHeight="false" outlineLevel="0" collapsed="false">
      <c r="A15" s="515"/>
      <c r="B15" s="385"/>
      <c r="C15" s="548"/>
      <c r="D15" s="476" t="s">
        <v>1608</v>
      </c>
      <c r="E15" s="241"/>
      <c r="F15" s="549"/>
      <c r="G15" s="389"/>
      <c r="H15" s="390"/>
      <c r="I15" s="245"/>
      <c r="J15" s="245"/>
      <c r="K15" s="245"/>
      <c r="L15" s="246"/>
      <c r="M15" s="246"/>
      <c r="N15" s="94"/>
      <c r="O15" s="94"/>
      <c r="Q15" s="94"/>
      <c r="S15" s="94"/>
      <c r="T15" s="94"/>
      <c r="U15" s="94"/>
      <c r="V15" s="94"/>
      <c r="AI15" s="91"/>
      <c r="AK15" s="238"/>
      <c r="AL15" s="238"/>
      <c r="AM15" s="238"/>
      <c r="AN15" s="94"/>
      <c r="AO15" s="94"/>
      <c r="AP15" s="94"/>
      <c r="AQ15" s="238"/>
      <c r="AR15" s="238"/>
      <c r="AS15" s="238"/>
      <c r="AT15" s="94"/>
      <c r="AU15" s="94"/>
    </row>
    <row r="16" customFormat="false" ht="106.5" hidden="false" customHeight="true" outlineLevel="0" collapsed="false">
      <c r="A16" s="513" t="s">
        <v>1609</v>
      </c>
      <c r="B16" s="214" t="s">
        <v>1610</v>
      </c>
      <c r="C16" s="463" t="s">
        <v>1611</v>
      </c>
      <c r="D16" s="311" t="s">
        <v>1612</v>
      </c>
      <c r="E16" s="547"/>
      <c r="F16" s="425"/>
      <c r="G16" s="382"/>
      <c r="H16" s="383"/>
      <c r="I16" s="235" t="s">
        <v>15</v>
      </c>
      <c r="J16" s="235" t="s">
        <v>30</v>
      </c>
      <c r="K16" s="235" t="s">
        <v>38</v>
      </c>
      <c r="L16" s="236" t="s">
        <v>43</v>
      </c>
      <c r="M16" s="236"/>
      <c r="N16" s="236"/>
      <c r="O16" s="236"/>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IF(OR(Q16="Medicaid",AI16=""),"NA",IF(AND(AF16=TRUE(),_xlfn.xlookup(AI16,$A$8:$A$33,$AK$8:$AK$33)=0),TRUE(),FALSE()))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IF(OR(Q16="Medicaid",AI16=""),"N/A",IF(AND(AF16=TRUE(),_xlfn.xlookup(AI16,$A$8:$A$20,$AQ$8:$AQ$20)=0),TRUE(),FALSE()))</f>
        <v>N/A</v>
      </c>
      <c r="AT16" s="148" t="b">
        <f aca="false">IF(AND(H16="",F16="Met"),FALSE(),TRUE())</f>
        <v>1</v>
      </c>
      <c r="AU16" s="94" t="str">
        <f aca="false">IF(OR(H16="",H16="Met",H16="N/A"),"NA",(IF(AND((OR(H16="Not Met",H16="Unsure")),G16&lt;&gt;""),TRUE(),FALSE())))</f>
        <v>NA</v>
      </c>
    </row>
    <row r="17" s="553" customFormat="true" ht="18" hidden="false" customHeight="false" outlineLevel="0" collapsed="false">
      <c r="A17" s="515"/>
      <c r="B17" s="385"/>
      <c r="C17" s="548"/>
      <c r="D17" s="476" t="s">
        <v>1613</v>
      </c>
      <c r="E17" s="241"/>
      <c r="F17" s="549"/>
      <c r="G17" s="389"/>
      <c r="H17" s="390"/>
      <c r="I17" s="550"/>
      <c r="J17" s="550"/>
      <c r="K17" s="550"/>
      <c r="L17" s="551"/>
      <c r="M17" s="551"/>
      <c r="N17" s="552"/>
      <c r="O17" s="552"/>
      <c r="Q17" s="552"/>
      <c r="S17" s="552"/>
      <c r="T17" s="552"/>
      <c r="U17" s="552"/>
      <c r="V17" s="552"/>
      <c r="AI17" s="554"/>
      <c r="AK17" s="555"/>
      <c r="AL17" s="555"/>
      <c r="AM17" s="555"/>
      <c r="AN17" s="552"/>
      <c r="AO17" s="552"/>
      <c r="AP17" s="552"/>
      <c r="AQ17" s="555"/>
      <c r="AR17" s="555"/>
      <c r="AS17" s="555"/>
      <c r="AT17" s="552"/>
      <c r="AU17" s="552"/>
    </row>
    <row r="18" customFormat="false" ht="62.25" hidden="false" customHeight="true" outlineLevel="0" collapsed="false">
      <c r="A18" s="513" t="s">
        <v>1614</v>
      </c>
      <c r="B18" s="214" t="s">
        <v>1615</v>
      </c>
      <c r="C18" s="231" t="s">
        <v>1616</v>
      </c>
      <c r="D18" s="231" t="s">
        <v>1617</v>
      </c>
      <c r="E18" s="517" t="n">
        <v>14</v>
      </c>
      <c r="F18" s="425"/>
      <c r="G18" s="382"/>
      <c r="H18" s="469"/>
      <c r="I18" s="235" t="s">
        <v>15</v>
      </c>
      <c r="J18" s="235" t="s">
        <v>30</v>
      </c>
      <c r="K18" s="235" t="s">
        <v>38</v>
      </c>
      <c r="L18" s="236" t="s">
        <v>43</v>
      </c>
      <c r="M18" s="236"/>
      <c r="N18" s="236"/>
      <c r="O18" s="236"/>
      <c r="P18" s="237"/>
      <c r="Q18" s="236" t="s">
        <v>226</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I18" s="91"/>
      <c r="AK18" s="160" t="n">
        <f aca="false">IF(OR(AL18=TRUE(),AND(AM18=TRUE(),AN18=FALSE()),AF18=TRUE(),(OR(AT18=FALSE(),AT18="NA"))),0,IF(OR(AN18=FALSE(),AO18=FALSE(),AP18=FALSE()),1,0))</f>
        <v>0</v>
      </c>
      <c r="AL18" s="238" t="n">
        <f aca="false">$S18</f>
        <v>1</v>
      </c>
      <c r="AM18" s="238" t="str">
        <f aca="false">IF(OR(Q18="Medicaid",AI18=""),"NA",IF(AND(AF18=TRUE(),_xlfn.xlookup(AI18,$A$8:$A$33,$AK$8:$AK$33)=0),TRUE(),FALSE()))</f>
        <v>NA</v>
      </c>
      <c r="AN18" s="148" t="b">
        <f aca="false">IF(F18&lt;&gt;"",TRUE(),FALSE())</f>
        <v>0</v>
      </c>
      <c r="AO18" s="94" t="str">
        <f aca="false">IF(OR($F18&lt;&gt;"Met"),"NA",(IF(AND($F18="Met",$F18&lt;&gt;""),TRUE(),FALSE())))</f>
        <v>NA</v>
      </c>
      <c r="AP18" s="148" t="b">
        <f aca="false">IF(OR($F18="Met",$F18="Not met"),"NA",(IF((AND(OR($F18="N/A",$F18="Unsure"),$G18&lt;&gt;"")),TRUE(),FALSE())))</f>
        <v>0</v>
      </c>
      <c r="AQ18" s="238" t="n">
        <f aca="false">IF(OR(AR18=TRUE(),AND(AS18=TRUE(),AT18=FALSE())),0,(IF(OR(AND(OR(AS18=FALSE(),AS18="N/A"),AT18=FALSE()),AU18=FALSE()),1,0)))</f>
        <v>0</v>
      </c>
      <c r="AR18" s="238" t="n">
        <f aca="false">$S18</f>
        <v>1</v>
      </c>
      <c r="AS18" s="238" t="str">
        <f aca="false">IF(OR(Q18="Medicaid",AI18=""),"N/A",IF(AND(AF18=TRUE(),_xlfn.xlookup(AI18,$A$8:$A$20,$AQ$8:$AQ$20)=0),TRUE(),FALSE()))</f>
        <v>N/A</v>
      </c>
      <c r="AT18" s="148" t="b">
        <f aca="false">IF(AND(H18="",F18="Met"),FALSE(),TRUE())</f>
        <v>1</v>
      </c>
      <c r="AU18" s="94" t="str">
        <f aca="false">IF(OR(H18="",H18="Met",H18="N/A"),"NA",(IF(AND((OR(H18="Not Met",H18="Unsure")),G18&lt;&gt;""),TRUE(),FALSE())))</f>
        <v>NA</v>
      </c>
    </row>
    <row r="19" customFormat="false" ht="18" hidden="false" customHeight="false" outlineLevel="0" collapsed="false">
      <c r="A19" s="515"/>
      <c r="B19" s="385"/>
      <c r="C19" s="548"/>
      <c r="D19" s="476" t="s">
        <v>1618</v>
      </c>
      <c r="E19" s="241"/>
      <c r="F19" s="549"/>
      <c r="G19" s="389"/>
      <c r="H19" s="390"/>
      <c r="I19" s="245"/>
      <c r="J19" s="245"/>
      <c r="K19" s="245"/>
      <c r="L19" s="246"/>
      <c r="M19" s="246"/>
      <c r="N19" s="94"/>
      <c r="O19" s="94"/>
      <c r="Q19" s="94"/>
      <c r="S19" s="94"/>
      <c r="T19" s="94"/>
      <c r="U19" s="94"/>
      <c r="V19" s="94"/>
      <c r="AI19" s="91"/>
      <c r="AK19" s="238"/>
      <c r="AL19" s="238"/>
      <c r="AM19" s="238"/>
      <c r="AN19" s="94"/>
      <c r="AO19" s="94"/>
      <c r="AP19" s="94"/>
      <c r="AQ19" s="238"/>
      <c r="AR19" s="238"/>
      <c r="AS19" s="238"/>
      <c r="AT19" s="94"/>
      <c r="AU19" s="94"/>
    </row>
    <row r="20" customFormat="false" ht="351" hidden="false" customHeight="true" outlineLevel="0" collapsed="false">
      <c r="A20" s="513" t="s">
        <v>1619</v>
      </c>
      <c r="B20" s="231" t="s">
        <v>1620</v>
      </c>
      <c r="C20" s="463" t="s">
        <v>1621</v>
      </c>
      <c r="D20" s="231" t="s">
        <v>1622</v>
      </c>
      <c r="E20" s="517" t="n">
        <v>15</v>
      </c>
      <c r="F20" s="425"/>
      <c r="G20" s="382"/>
      <c r="H20" s="469"/>
      <c r="I20" s="235" t="s">
        <v>15</v>
      </c>
      <c r="J20" s="235" t="s">
        <v>30</v>
      </c>
      <c r="K20" s="235" t="s">
        <v>38</v>
      </c>
      <c r="L20" s="236" t="s">
        <v>43</v>
      </c>
      <c r="M20" s="236" t="s">
        <v>48</v>
      </c>
      <c r="N20" s="236"/>
      <c r="O20" s="236" t="s">
        <v>52</v>
      </c>
      <c r="P20" s="237"/>
      <c r="Q20" s="236" t="s">
        <v>226</v>
      </c>
      <c r="S20" s="148" t="b">
        <f aca="false">IF(OR(T20=TRUE(),U20=TRUE(),V20=TRUE(),AD20=TRUE(),AE20=TRUE()),TRUE(),FALSE())</f>
        <v>1</v>
      </c>
      <c r="T20" s="94" t="n">
        <f aca="false">$T$7</f>
        <v>1</v>
      </c>
      <c r="U20" s="148" t="b">
        <f aca="false">$U$7</f>
        <v>0</v>
      </c>
      <c r="V20" s="148" t="b">
        <f aca="false">IF(SUM(W20:AC20)&lt;1,TRUE(),FALSE())</f>
        <v>1</v>
      </c>
      <c r="W20" s="94" t="n">
        <f aca="false">IF($I$3=I20,1,0)</f>
        <v>0</v>
      </c>
      <c r="X20" s="94" t="n">
        <f aca="false">IF($J$3=J20,1,0)</f>
        <v>0</v>
      </c>
      <c r="Y20" s="94" t="n">
        <f aca="false">IF($K$3=K20,1,0)</f>
        <v>0</v>
      </c>
      <c r="Z20" s="94" t="n">
        <f aca="false">IF($L$3=L20,1,0)</f>
        <v>0</v>
      </c>
      <c r="AA20" s="94" t="n">
        <f aca="false">IF($M$3=M20,1,0)</f>
        <v>0</v>
      </c>
      <c r="AB20" s="94" t="n">
        <f aca="false">IF($N$3=N20,1,0)</f>
        <v>0</v>
      </c>
      <c r="AC20" s="94" t="n">
        <f aca="false">IF($O$3=O20,1,0)</f>
        <v>0</v>
      </c>
      <c r="AD20" s="159" t="b">
        <f aca="false">AND($P$2="Non-risk",P20=TRUE())</f>
        <v>0</v>
      </c>
      <c r="AE20" s="159" t="b">
        <f aca="false">AND($Q$3&lt;&gt;$Q20,$Q$3&lt;&gt;"Both")</f>
        <v>1</v>
      </c>
      <c r="AF20" s="159" t="b">
        <f aca="false">AND($Q$3="Both",AH20=1)</f>
        <v>0</v>
      </c>
      <c r="AI20" s="91"/>
      <c r="AK20" s="160" t="n">
        <f aca="false">IF(OR(AL20=TRUE(),AND(AM20=TRUE(),AN20=FALSE()),AF20=TRUE(),(OR(AT20=FALSE(),AT20="NA"))),0,IF(OR(AN20=FALSE(),AO20=FALSE(),AP20=FALSE()),1,0))</f>
        <v>0</v>
      </c>
      <c r="AL20" s="238" t="n">
        <f aca="false">$S20</f>
        <v>1</v>
      </c>
      <c r="AM20" s="238" t="str">
        <f aca="false">IF(OR(Q20="Medicaid",AI20=""),"NA",IF(AND(AF20=TRUE(),_xlfn.xlookup(AI20,$A$8:$A$33,$AK$8:$AK$33)=0),TRUE(),FALSE()))</f>
        <v>NA</v>
      </c>
      <c r="AN20" s="148" t="b">
        <f aca="false">IF(F20&lt;&gt;"",TRUE(),FALSE())</f>
        <v>0</v>
      </c>
      <c r="AO20" s="94" t="str">
        <f aca="false">IF(OR($F20&lt;&gt;"Met"),"NA",(IF(AND($F20="Met",$F20&lt;&gt;""),TRUE(),FALSE())))</f>
        <v>NA</v>
      </c>
      <c r="AP20" s="148" t="b">
        <f aca="false">IF(OR($F20="Met",$F20="Not met"),"NA",(IF((AND(OR($F20="N/A",$F20="Unsure"),$G20&lt;&gt;"")),TRUE(),FALSE())))</f>
        <v>0</v>
      </c>
      <c r="AQ20" s="238" t="n">
        <f aca="false">IF(OR(AR20=TRUE(),AND(AS20=TRUE(),AT20=FALSE())),0,(IF(OR(AND(OR(AS20=FALSE(),AS20="N/A"),AT20=FALSE()),AU20=FALSE()),1,0)))</f>
        <v>0</v>
      </c>
      <c r="AR20" s="238" t="n">
        <f aca="false">$S20</f>
        <v>1</v>
      </c>
      <c r="AS20" s="238" t="str">
        <f aca="false">IF(OR(Q20="Medicaid",AI20=""),"N/A",IF(AND(AF20=TRUE(),_xlfn.xlookup(AI20,$A$8:$A$20,$AQ$8:$AQ$20)=0),TRUE(),FALSE()))</f>
        <v>N/A</v>
      </c>
      <c r="AT20" s="148" t="b">
        <f aca="false">IF(AND(H20="",F20="Met"),FALSE(),TRUE())</f>
        <v>1</v>
      </c>
      <c r="AU20" s="94" t="str">
        <f aca="false">IF(OR(H20="",H20="Met",H20="N/A"),"NA",(IF(AND((OR(H20="Not Met",H20="Unsure")),G20&lt;&gt;""),TRUE(),FALSE())))</f>
        <v>NA</v>
      </c>
    </row>
    <row r="21" customFormat="false" ht="18" hidden="false" customHeight="false" outlineLevel="0" collapsed="false">
      <c r="A21" s="515"/>
      <c r="B21" s="385"/>
      <c r="C21" s="240"/>
      <c r="D21" s="225" t="s">
        <v>1623</v>
      </c>
      <c r="E21" s="241"/>
      <c r="F21" s="549"/>
      <c r="G21" s="389"/>
      <c r="H21" s="390"/>
      <c r="I21" s="245"/>
      <c r="J21" s="245"/>
      <c r="K21" s="245"/>
      <c r="L21" s="246"/>
      <c r="M21" s="246"/>
      <c r="N21" s="94"/>
      <c r="O21" s="94"/>
      <c r="Q21" s="94"/>
      <c r="S21" s="94"/>
      <c r="T21" s="94"/>
      <c r="U21" s="94"/>
      <c r="V21" s="94"/>
      <c r="AI21" s="91"/>
      <c r="AK21" s="238"/>
      <c r="AL21" s="238"/>
      <c r="AM21" s="238"/>
      <c r="AN21" s="94"/>
      <c r="AO21" s="94"/>
      <c r="AP21" s="94"/>
      <c r="AQ21" s="238"/>
      <c r="AR21" s="238"/>
      <c r="AS21" s="238"/>
      <c r="AT21" s="94"/>
      <c r="AU21" s="94"/>
    </row>
    <row r="22" customFormat="false" ht="138.75" hidden="false" customHeight="true" outlineLevel="0" collapsed="false">
      <c r="A22" s="513" t="s">
        <v>1624</v>
      </c>
      <c r="B22" s="211" t="s">
        <v>1625</v>
      </c>
      <c r="C22" s="231" t="s">
        <v>1626</v>
      </c>
      <c r="D22" s="231" t="s">
        <v>1627</v>
      </c>
      <c r="E22" s="514"/>
      <c r="F22" s="425"/>
      <c r="G22" s="382"/>
      <c r="H22" s="469"/>
      <c r="I22" s="235" t="s">
        <v>15</v>
      </c>
      <c r="J22" s="235" t="s">
        <v>30</v>
      </c>
      <c r="K22" s="235" t="s">
        <v>38</v>
      </c>
      <c r="L22" s="236" t="s">
        <v>43</v>
      </c>
      <c r="M22" s="236" t="s">
        <v>48</v>
      </c>
      <c r="N22" s="236"/>
      <c r="O22" s="236"/>
      <c r="P22" s="237"/>
      <c r="Q22" s="236" t="s">
        <v>292</v>
      </c>
      <c r="S22" s="148" t="b">
        <f aca="false">IF(OR(T22=TRUE(),U22=TRUE(),V22=TRUE(),AD22=TRUE(),AE22=TRUE()),TRUE(),FALSE())</f>
        <v>1</v>
      </c>
      <c r="T22" s="94" t="n">
        <f aca="false">$T$7</f>
        <v>1</v>
      </c>
      <c r="U22" s="148" t="b">
        <f aca="false">$U$7</f>
        <v>0</v>
      </c>
      <c r="V22" s="148" t="b">
        <f aca="false">IF(SUM(W22:AC22)&lt;1,TRUE(),FALSE())</f>
        <v>1</v>
      </c>
      <c r="W22" s="94" t="n">
        <f aca="false">IF($I$3=I22,1,0)</f>
        <v>0</v>
      </c>
      <c r="X22" s="94" t="n">
        <f aca="false">IF($J$3=J22,1,0)</f>
        <v>0</v>
      </c>
      <c r="Y22" s="94" t="n">
        <f aca="false">IF($K$3=K22,1,0)</f>
        <v>0</v>
      </c>
      <c r="Z22" s="94" t="n">
        <f aca="false">IF($L$3=L22,1,0)</f>
        <v>0</v>
      </c>
      <c r="AA22" s="94" t="n">
        <f aca="false">IF($M$3=M22,1,0)</f>
        <v>0</v>
      </c>
      <c r="AB22" s="94" t="n">
        <f aca="false">IF($N$3=N22,1,0)</f>
        <v>0</v>
      </c>
      <c r="AC22" s="94" t="n">
        <f aca="false">IF($O$3=O22,1,0)</f>
        <v>0</v>
      </c>
      <c r="AD22" s="159" t="b">
        <f aca="false">AND($P$2="Non-risk",P22=TRUE())</f>
        <v>0</v>
      </c>
      <c r="AE22" s="159" t="b">
        <f aca="false">AND($Q$3&lt;&gt;$Q22,$Q$3&lt;&gt;"Both")</f>
        <v>1</v>
      </c>
      <c r="AF22" s="159" t="b">
        <f aca="false">AND($Q$3="Both",AH22=1)</f>
        <v>0</v>
      </c>
      <c r="AG22" s="91" t="s">
        <v>1627</v>
      </c>
      <c r="AH22" s="95" t="n">
        <v>1</v>
      </c>
      <c r="AI22" s="91" t="n">
        <v>1</v>
      </c>
      <c r="AK22" s="160" t="n">
        <f aca="false">IF(OR(AL22=TRUE(),AND(AM22=TRUE(),AN22=FALSE()),AF22=TRUE(),(OR(AT22=FALSE(),AT22="NA"))),0,IF(OR(AN22=FALSE(),AO22=FALSE(),AP22=FALSE()),1,0))</f>
        <v>0</v>
      </c>
      <c r="AL22" s="238" t="n">
        <f aca="false">$S22</f>
        <v>1</v>
      </c>
      <c r="AM22" s="238" t="str">
        <f aca="false">IF(OR(Q22="CHIP",AI22=""),"NA",IF(AND(AF22=TRUE(),_xlfn.xlookup(AI22,$A$8:$A$33,$AK$8:$AK$33)=0),TRUE(),FALSE()))</f>
        <v>NA</v>
      </c>
      <c r="AN22" s="148" t="b">
        <f aca="false">IF(F22&lt;&gt;"",TRUE(),FALSE())</f>
        <v>0</v>
      </c>
      <c r="AO22" s="94" t="str">
        <f aca="false">IF(OR($F22&lt;&gt;"Met"),"NA",(IF(AND($F22="Met",$F22&lt;&gt;""),TRUE(),FALSE())))</f>
        <v>NA</v>
      </c>
      <c r="AP22" s="148" t="b">
        <f aca="false">IF(OR($F22="Met",$F22="Not met"),"NA",(IF((AND(OR($F22="N/A",$F22="Unsure"),$G22&lt;&gt;"")),TRUE(),FALSE())))</f>
        <v>0</v>
      </c>
      <c r="AQ22" s="238" t="n">
        <f aca="false">IF(OR(AR22=TRUE(),AND(AS22=TRUE(),AT22=FALSE())),0,(IF(OR(AND(OR(AS22=FALSE(),AS22="N/A"),AT22=FALSE()),AU22=FALSE()),1,0)))</f>
        <v>0</v>
      </c>
      <c r="AR22" s="238" t="n">
        <f aca="false">$S22</f>
        <v>1</v>
      </c>
      <c r="AS22" s="238" t="n">
        <f aca="false">IF(OR(Q22="Medicaid",AI22=""),"N/A",IF(AND(AF22=TRUE(),SUM($AQ$8:$AQ$20)=0),TRUE(),FALSE()))</f>
        <v>0</v>
      </c>
      <c r="AT22" s="148" t="b">
        <f aca="false">IF(AND(H22="",F22="Met"),FALSE(),TRUE())</f>
        <v>1</v>
      </c>
      <c r="AU22" s="94" t="str">
        <f aca="false">IF(OR(H22="",H22="Met",H22="N/A"),"NA",(IF(AND((OR(H22="Not Met",H22="Unsure")),G22&lt;&gt;""),TRUE(),FALSE())))</f>
        <v>NA</v>
      </c>
    </row>
    <row r="23" customFormat="false" ht="18" hidden="false" customHeight="false" outlineLevel="0" collapsed="false">
      <c r="A23" s="515"/>
      <c r="B23" s="240"/>
      <c r="C23" s="240"/>
      <c r="D23" s="168" t="s">
        <v>1628</v>
      </c>
      <c r="E23" s="317"/>
      <c r="F23" s="420"/>
      <c r="G23" s="389"/>
      <c r="H23" s="498"/>
      <c r="I23" s="445"/>
      <c r="J23" s="445"/>
      <c r="K23" s="445"/>
      <c r="L23" s="94"/>
      <c r="M23" s="94"/>
      <c r="N23" s="94"/>
      <c r="O23" s="94"/>
      <c r="Q23" s="94"/>
      <c r="S23" s="94"/>
      <c r="T23" s="94"/>
      <c r="U23" s="94"/>
      <c r="V23" s="94"/>
      <c r="AG23" s="91"/>
      <c r="AI23" s="91"/>
      <c r="AK23" s="238"/>
      <c r="AL23" s="238"/>
      <c r="AM23" s="238"/>
      <c r="AN23" s="94"/>
      <c r="AO23" s="94"/>
      <c r="AP23" s="94"/>
      <c r="AQ23" s="238"/>
      <c r="AR23" s="238"/>
      <c r="AS23" s="238"/>
      <c r="AT23" s="94"/>
      <c r="AU23" s="94"/>
    </row>
    <row r="24" customFormat="false" ht="72" hidden="false" customHeight="false" outlineLevel="0" collapsed="false">
      <c r="A24" s="513" t="s">
        <v>1629</v>
      </c>
      <c r="B24" s="211" t="s">
        <v>1630</v>
      </c>
      <c r="C24" s="231" t="s">
        <v>1631</v>
      </c>
      <c r="D24" s="231" t="s">
        <v>1598</v>
      </c>
      <c r="E24" s="547"/>
      <c r="F24" s="425"/>
      <c r="G24" s="382"/>
      <c r="H24" s="383"/>
      <c r="I24" s="235" t="s">
        <v>15</v>
      </c>
      <c r="J24" s="235"/>
      <c r="K24" s="235" t="s">
        <v>38</v>
      </c>
      <c r="L24" s="236" t="s">
        <v>43</v>
      </c>
      <c r="M24" s="236"/>
      <c r="N24" s="236" t="s">
        <v>193</v>
      </c>
      <c r="O24" s="236" t="s">
        <v>52</v>
      </c>
      <c r="P24" s="237"/>
      <c r="Q24" s="236" t="s">
        <v>292</v>
      </c>
      <c r="S24" s="148" t="b">
        <f aca="false">IF(OR(T24=TRUE(),U24=TRUE(),V24=TRUE(),AD24=TRUE(),AE24=TRUE()),TRUE(),FALSE())</f>
        <v>1</v>
      </c>
      <c r="T24" s="94" t="n">
        <f aca="false">$T$7</f>
        <v>1</v>
      </c>
      <c r="U24" s="148" t="b">
        <f aca="false">$U$7</f>
        <v>0</v>
      </c>
      <c r="V24" s="148" t="b">
        <f aca="false">IF(SUM(W24:AC24)&lt;1,TRUE(),FALSE())</f>
        <v>1</v>
      </c>
      <c r="W24" s="94" t="n">
        <f aca="false">IF($I$3=I24,1,0)</f>
        <v>0</v>
      </c>
      <c r="X24" s="94" t="n">
        <f aca="false">IF($J$3=J24,1,0)</f>
        <v>0</v>
      </c>
      <c r="Y24" s="94" t="n">
        <f aca="false">IF($K$3=K24,1,0)</f>
        <v>0</v>
      </c>
      <c r="Z24" s="94" t="n">
        <f aca="false">IF($L$3=L24,1,0)</f>
        <v>0</v>
      </c>
      <c r="AA24" s="94" t="n">
        <f aca="false">IF($M$3=M24,1,0)</f>
        <v>0</v>
      </c>
      <c r="AB24" s="94" t="n">
        <f aca="false">IF($N$3=N24,1,0)</f>
        <v>0</v>
      </c>
      <c r="AC24" s="94" t="n">
        <f aca="false">IF($O$3=O24,1,0)</f>
        <v>0</v>
      </c>
      <c r="AD24" s="159" t="b">
        <f aca="false">AND($P$2="Non-risk",P24=TRUE())</f>
        <v>0</v>
      </c>
      <c r="AE24" s="159" t="b">
        <f aca="false">AND($Q$3&lt;&gt;$Q24,$Q$3&lt;&gt;"Both")</f>
        <v>1</v>
      </c>
      <c r="AF24" s="159" t="b">
        <f aca="false">AND($Q$3="Both",AH24=1)</f>
        <v>0</v>
      </c>
      <c r="AG24" s="91" t="s">
        <v>1598</v>
      </c>
      <c r="AH24" s="95" t="n">
        <v>1</v>
      </c>
      <c r="AI24" s="91" t="n">
        <v>23</v>
      </c>
      <c r="AK24" s="160" t="n">
        <f aca="false">IF(OR(AL24=TRUE(),AND(AM24=TRUE(),AN24=FALSE()),AF24=TRUE(),(OR(AT24=FALSE(),AT24="NA"))),0,IF(OR(AN24=FALSE(),AO24=FALSE(),AP24=FALSE()),1,0))</f>
        <v>0</v>
      </c>
      <c r="AL24" s="238" t="n">
        <f aca="false">$S24</f>
        <v>1</v>
      </c>
      <c r="AM24" s="238" t="str">
        <f aca="false">IF(OR(Q24="CHIP",AI24=""),"NA",IF(AND(AF24=TRUE(),_xlfn.xlookup(AI24,$A$8:$A$33,$AK$8:$AK$33)=0),TRUE(),FALSE()))</f>
        <v>NA</v>
      </c>
      <c r="AN24" s="148" t="b">
        <f aca="false">IF(F24&lt;&gt;"",TRUE(),FALSE())</f>
        <v>0</v>
      </c>
      <c r="AO24" s="94" t="str">
        <f aca="false">IF(OR($F24&lt;&gt;"Met"),"NA",(IF(AND($F24="Met",$F24&lt;&gt;""),TRUE(),FALSE())))</f>
        <v>NA</v>
      </c>
      <c r="AP24" s="148" t="b">
        <f aca="false">IF(OR($F24="Met",$F24="Not met"),"NA",(IF((AND(OR($F24="N/A",$F24="Unsure"),$G24&lt;&gt;"")),TRUE(),FALSE())))</f>
        <v>0</v>
      </c>
      <c r="AQ24" s="238" t="n">
        <f aca="false">IF(OR(AR24=TRUE(),AND(AS24=TRUE(),AT24=FALSE())),0,(IF(OR(AND(OR(AS24=FALSE(),AS24="N/A"),AT24=FALSE()),AU24=FALSE()),1,0)))</f>
        <v>0</v>
      </c>
      <c r="AR24" s="238" t="n">
        <f aca="false">$S24</f>
        <v>1</v>
      </c>
      <c r="AS24" s="238" t="n">
        <f aca="false">IF(OR(Q24="Medicaid",AI24=""),"N/A",IF(AND(AF24=TRUE(),SUM($AQ$8:$AQ$20)=0),TRUE(),FALSE()))</f>
        <v>0</v>
      </c>
      <c r="AT24" s="148" t="b">
        <f aca="false">IF(AND(H24="",F24="Met"),FALSE(),TRUE())</f>
        <v>1</v>
      </c>
      <c r="AU24" s="94" t="str">
        <f aca="false">IF(OR(H24="",H24="Met",H24="N/A"),"NA",(IF(AND((OR(H24="Not Met",H24="Unsure")),G24&lt;&gt;""),TRUE(),FALSE())))</f>
        <v>NA</v>
      </c>
    </row>
    <row r="25" customFormat="false" ht="18" hidden="false" customHeight="false" outlineLevel="0" collapsed="false">
      <c r="A25" s="515"/>
      <c r="B25" s="385"/>
      <c r="C25" s="240"/>
      <c r="D25" s="225" t="s">
        <v>1632</v>
      </c>
      <c r="E25" s="241"/>
      <c r="F25" s="549"/>
      <c r="G25" s="389"/>
      <c r="H25" s="390"/>
      <c r="I25" s="245"/>
      <c r="J25" s="245"/>
      <c r="K25" s="245"/>
      <c r="L25" s="246"/>
      <c r="M25" s="246"/>
      <c r="N25" s="94"/>
      <c r="O25" s="94"/>
      <c r="Q25" s="94"/>
      <c r="S25" s="94"/>
      <c r="T25" s="94"/>
      <c r="U25" s="94"/>
      <c r="V25" s="94"/>
      <c r="AG25" s="91"/>
      <c r="AI25" s="91"/>
      <c r="AK25" s="238"/>
      <c r="AL25" s="238"/>
      <c r="AM25" s="238"/>
      <c r="AN25" s="94"/>
      <c r="AO25" s="94"/>
      <c r="AP25" s="94"/>
      <c r="AQ25" s="238"/>
      <c r="AR25" s="238"/>
      <c r="AS25" s="238"/>
      <c r="AT25" s="94"/>
      <c r="AU25" s="94"/>
    </row>
    <row r="26" customFormat="false" ht="54" hidden="false" customHeight="false" outlineLevel="0" collapsed="false">
      <c r="A26" s="513" t="s">
        <v>1633</v>
      </c>
      <c r="B26" s="211" t="s">
        <v>1634</v>
      </c>
      <c r="C26" s="231" t="s">
        <v>1635</v>
      </c>
      <c r="D26" s="231" t="s">
        <v>1636</v>
      </c>
      <c r="E26" s="547"/>
      <c r="F26" s="425"/>
      <c r="G26" s="382"/>
      <c r="H26" s="383"/>
      <c r="I26" s="235" t="s">
        <v>15</v>
      </c>
      <c r="J26" s="235"/>
      <c r="K26" s="235" t="s">
        <v>38</v>
      </c>
      <c r="L26" s="236" t="s">
        <v>43</v>
      </c>
      <c r="M26" s="236"/>
      <c r="N26" s="236" t="s">
        <v>193</v>
      </c>
      <c r="O26" s="236" t="s">
        <v>52</v>
      </c>
      <c r="P26" s="237"/>
      <c r="Q26" s="236" t="s">
        <v>292</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G26" s="91" t="s">
        <v>1636</v>
      </c>
      <c r="AH26" s="95" t="n">
        <v>1</v>
      </c>
      <c r="AI26" s="91" t="n">
        <v>41</v>
      </c>
      <c r="AK26" s="160" t="n">
        <f aca="false">IF(OR(AL26=TRUE(),AND(AM26=TRUE(),AN26=FALSE()),AF26=TRUE(),(OR(AT26=FALSE(),AT26="NA"))),0,IF(OR(AN26=FALSE(),AO26=FALSE(),AP26=FALSE()),1,0))</f>
        <v>0</v>
      </c>
      <c r="AL26" s="238" t="n">
        <f aca="false">$S26</f>
        <v>1</v>
      </c>
      <c r="AM26" s="238" t="str">
        <f aca="false">IF(OR(Q26="CHIP",AI26=""),"NA",IF(AND(AF26=TRUE(),_xlfn.xlookup(AI26,$A$8:$A$33,$AK$8:$AK$33)=0),TRUE(),FALSE()))</f>
        <v>NA</v>
      </c>
      <c r="AN26" s="148" t="b">
        <f aca="false">IF(F26&lt;&gt;"",TRUE(),FALSE())</f>
        <v>0</v>
      </c>
      <c r="AO26" s="94" t="str">
        <f aca="false">IF(OR($F26&lt;&gt;"Met"),"NA",(IF(AND($F26="Met",$F26&lt;&gt;""),TRUE(),FALSE())))</f>
        <v>NA</v>
      </c>
      <c r="AP26" s="148" t="b">
        <f aca="false">IF(OR($F26="Met",$F26="Not met"),"NA",(IF((AND(OR($F26="N/A",$F26="Unsure"),$G26&lt;&gt;"")),TRUE(),FALSE())))</f>
        <v>0</v>
      </c>
      <c r="AQ26" s="238" t="n">
        <f aca="false">IF(OR(AR26=TRUE(),AND(AS26=TRUE(),AT26=FALSE())),0,(IF(OR(AND(OR(AS26=FALSE(),AS26="N/A"),AT26=FALSE()),AU26=FALSE()),1,0)))</f>
        <v>0</v>
      </c>
      <c r="AR26" s="238" t="n">
        <f aca="false">$S26</f>
        <v>1</v>
      </c>
      <c r="AS26" s="238" t="n">
        <f aca="false">IF(OR(Q26="Medicaid",AI26=""),"N/A",IF(AND(AF26=TRUE(),SUM($AQ$8:$AQ$20)=0),TRUE(),FALSE()))</f>
        <v>0</v>
      </c>
      <c r="AT26" s="148" t="b">
        <f aca="false">IF(AND(H26="",F26="Met"),FALSE(),TRUE())</f>
        <v>1</v>
      </c>
      <c r="AU26" s="94" t="str">
        <f aca="false">IF(OR(H26="",H26="Met",H26="N/A"),"NA",(IF(AND((OR(H26="Not Met",H26="Unsure")),G26&lt;&gt;""),TRUE(),FALSE())))</f>
        <v>NA</v>
      </c>
    </row>
    <row r="27" customFormat="false" ht="130.5" hidden="false" customHeight="true" outlineLevel="0" collapsed="false">
      <c r="A27" s="513" t="s">
        <v>1637</v>
      </c>
      <c r="B27" s="214" t="s">
        <v>1638</v>
      </c>
      <c r="C27" s="231" t="s">
        <v>1639</v>
      </c>
      <c r="D27" s="231" t="s">
        <v>1640</v>
      </c>
      <c r="E27" s="514"/>
      <c r="F27" s="425"/>
      <c r="G27" s="382"/>
      <c r="H27" s="469"/>
      <c r="I27" s="235" t="s">
        <v>15</v>
      </c>
      <c r="J27" s="235"/>
      <c r="K27" s="235" t="s">
        <v>38</v>
      </c>
      <c r="L27" s="236" t="s">
        <v>43</v>
      </c>
      <c r="M27" s="236" t="s">
        <v>48</v>
      </c>
      <c r="N27" s="236" t="s">
        <v>193</v>
      </c>
      <c r="O27" s="236" t="s">
        <v>52</v>
      </c>
      <c r="P27" s="237"/>
      <c r="Q27" s="236" t="s">
        <v>292</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G27" s="91" t="s">
        <v>1640</v>
      </c>
      <c r="AI27" s="91"/>
      <c r="AK27" s="160" t="n">
        <f aca="false">IF(OR(AL27=TRUE(),AND(AM27=TRUE(),AN27=FALSE()),AF27=TRUE(),(OR(AT27=FALSE(),AT27="NA"))),0,IF(OR(AN27=FALSE(),AO27=FALSE(),AP27=FALSE()),1,0))</f>
        <v>0</v>
      </c>
      <c r="AL27" s="238" t="n">
        <f aca="false">$S27</f>
        <v>1</v>
      </c>
      <c r="AM27" s="238" t="str">
        <f aca="false">IF(OR(Q27="CHIP",AI27=""),"NA",IF(AND(AF27=TRUE(),_xlfn.xlookup(AI27,$A$8:$A$33,$AK$8:$AK$33)=0),TRUE(),FALSE()))</f>
        <v>NA</v>
      </c>
      <c r="AN27" s="148"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IF(OR(Q27="Medicaid",AI27=""),"N/A",IF(AND(AF27=TRUE(),SUM($AQ$8:$AQ$20)=0),TRUE(),FALSE()))</f>
        <v>N/A</v>
      </c>
      <c r="AT27" s="148" t="b">
        <f aca="false">IF(AND(H27="",F27="Met"),FALSE(),TRUE())</f>
        <v>1</v>
      </c>
      <c r="AU27" s="94" t="str">
        <f aca="false">IF(OR(H27="",H27="Met",H27="N/A"),"NA",(IF(AND((OR(H27="Not Met",H27="Unsure")),G27&lt;&gt;""),TRUE(),FALSE())))</f>
        <v>NA</v>
      </c>
    </row>
    <row r="28" customFormat="false" ht="18" hidden="false" customHeight="false" outlineLevel="0" collapsed="false">
      <c r="A28" s="515"/>
      <c r="B28" s="385"/>
      <c r="C28" s="240"/>
      <c r="D28" s="225" t="s">
        <v>1641</v>
      </c>
      <c r="E28" s="241"/>
      <c r="F28" s="549"/>
      <c r="G28" s="389"/>
      <c r="H28" s="390"/>
      <c r="I28" s="245"/>
      <c r="J28" s="245"/>
      <c r="K28" s="245"/>
      <c r="L28" s="246"/>
      <c r="M28" s="246"/>
      <c r="N28" s="94"/>
      <c r="O28" s="94"/>
      <c r="Q28" s="94"/>
      <c r="S28" s="94"/>
      <c r="T28" s="94"/>
      <c r="U28" s="94"/>
      <c r="V28" s="94"/>
      <c r="AG28" s="91"/>
      <c r="AI28" s="91"/>
      <c r="AK28" s="238"/>
      <c r="AL28" s="238"/>
      <c r="AM28" s="238"/>
      <c r="AN28" s="94"/>
      <c r="AO28" s="94"/>
      <c r="AP28" s="94"/>
      <c r="AQ28" s="238"/>
      <c r="AR28" s="238"/>
      <c r="AS28" s="238"/>
      <c r="AT28" s="94"/>
      <c r="AU28" s="94"/>
    </row>
    <row r="29" customFormat="false" ht="156" hidden="false" customHeight="true" outlineLevel="0" collapsed="false">
      <c r="A29" s="513" t="s">
        <v>1642</v>
      </c>
      <c r="B29" s="211" t="s">
        <v>1643</v>
      </c>
      <c r="C29" s="231" t="s">
        <v>1644</v>
      </c>
      <c r="D29" s="231" t="s">
        <v>1645</v>
      </c>
      <c r="E29" s="547"/>
      <c r="F29" s="425"/>
      <c r="G29" s="382"/>
      <c r="H29" s="383"/>
      <c r="I29" s="235" t="s">
        <v>15</v>
      </c>
      <c r="J29" s="235"/>
      <c r="K29" s="235" t="s">
        <v>38</v>
      </c>
      <c r="L29" s="236" t="s">
        <v>43</v>
      </c>
      <c r="M29" s="236"/>
      <c r="N29" s="236"/>
      <c r="O29" s="236"/>
      <c r="P29" s="237"/>
      <c r="Q29" s="236" t="s">
        <v>292</v>
      </c>
      <c r="S29" s="148" t="b">
        <f aca="false">IF(OR(T29=TRUE(),U29=TRUE(),V29=TRUE(),AD29=TRUE(),AE29=TRUE()),TRUE(),FALSE())</f>
        <v>1</v>
      </c>
      <c r="T29" s="94" t="n">
        <f aca="false">$T$7</f>
        <v>1</v>
      </c>
      <c r="U29" s="148" t="b">
        <f aca="false">$U$7</f>
        <v>0</v>
      </c>
      <c r="V29" s="148" t="b">
        <f aca="false">IF(SUM(W29:AC29)&lt;1,TRUE(),FALSE())</f>
        <v>1</v>
      </c>
      <c r="W29" s="94" t="n">
        <f aca="false">IF($I$3=I29,1,0)</f>
        <v>0</v>
      </c>
      <c r="X29" s="94" t="n">
        <f aca="false">IF($J$3=J29,1,0)</f>
        <v>0</v>
      </c>
      <c r="Y29" s="94" t="n">
        <f aca="false">IF($K$3=K29,1,0)</f>
        <v>0</v>
      </c>
      <c r="Z29" s="94" t="n">
        <f aca="false">IF($L$3=L29,1,0)</f>
        <v>0</v>
      </c>
      <c r="AA29" s="94" t="n">
        <f aca="false">IF($M$3=M29,1,0)</f>
        <v>0</v>
      </c>
      <c r="AB29" s="94" t="n">
        <f aca="false">IF($N$3=N29,1,0)</f>
        <v>0</v>
      </c>
      <c r="AC29" s="94" t="n">
        <f aca="false">IF($O$3=O29,1,0)</f>
        <v>0</v>
      </c>
      <c r="AD29" s="159" t="b">
        <f aca="false">AND($P$2="Non-risk",P29=TRUE())</f>
        <v>0</v>
      </c>
      <c r="AE29" s="159" t="b">
        <f aca="false">AND($Q$3&lt;&gt;$Q29,$Q$3&lt;&gt;"Both")</f>
        <v>1</v>
      </c>
      <c r="AF29" s="159" t="b">
        <f aca="false">AND($Q$3="Both",AH29=1)</f>
        <v>0</v>
      </c>
      <c r="AG29" s="91" t="s">
        <v>1645</v>
      </c>
      <c r="AH29" s="95" t="n">
        <v>1</v>
      </c>
      <c r="AI29" s="91" t="n">
        <v>61</v>
      </c>
      <c r="AK29" s="160" t="n">
        <f aca="false">IF(OR(AL29=TRUE(),AND(AM29=TRUE(),AN29=FALSE()),AF29=TRUE(),(OR(AT29=FALSE(),AT29="NA"))),0,IF(OR(AN29=FALSE(),AO29=FALSE(),AP29=FALSE()),1,0))</f>
        <v>0</v>
      </c>
      <c r="AL29" s="238" t="n">
        <f aca="false">$S29</f>
        <v>1</v>
      </c>
      <c r="AM29" s="238" t="str">
        <f aca="false">IF(OR(Q29="CHIP",AI29=""),"NA",IF(AND(AF29=TRUE(),_xlfn.xlookup(AI29,$A$8:$A$33,$AK$8:$AK$33)=0),TRUE(),FALSE()))</f>
        <v>NA</v>
      </c>
      <c r="AN29" s="148" t="b">
        <f aca="false">IF(F29&lt;&gt;"",TRUE(),FALSE())</f>
        <v>0</v>
      </c>
      <c r="AO29" s="94" t="str">
        <f aca="false">IF(OR($F29&lt;&gt;"Met"),"NA",(IF(AND($F29="Met",$F29&lt;&gt;""),TRUE(),FALSE())))</f>
        <v>NA</v>
      </c>
      <c r="AP29" s="148" t="b">
        <f aca="false">IF(OR($F29="Met",$F29="Not met"),"NA",(IF((AND(OR($F29="N/A",$F29="Unsure"),$G29&lt;&gt;"")),TRUE(),FALSE())))</f>
        <v>0</v>
      </c>
      <c r="AQ29" s="238" t="n">
        <f aca="false">IF(OR(AR29=TRUE(),AND(AS29=TRUE(),AT29=FALSE())),0,(IF(OR(AND(OR(AS29=FALSE(),AS29="N/A"),AT29=FALSE()),AU29=FALSE()),1,0)))</f>
        <v>0</v>
      </c>
      <c r="AR29" s="238" t="n">
        <f aca="false">$S29</f>
        <v>1</v>
      </c>
      <c r="AS29" s="238" t="n">
        <f aca="false">IF(OR(Q29="Medicaid",AI29=""),"N/A",IF(AND(AF29=TRUE(),SUM($AQ$8:$AQ$20)=0),TRUE(),FALSE()))</f>
        <v>0</v>
      </c>
      <c r="AT29" s="148" t="b">
        <f aca="false">IF(AND(H29="",F29="Met"),FALSE(),TRUE())</f>
        <v>1</v>
      </c>
      <c r="AU29" s="94" t="str">
        <f aca="false">IF(OR(H29="",H29="Met",H29="N/A"),"NA",(IF(AND((OR(H29="Not Met",H29="Unsure")),G29&lt;&gt;""),TRUE(),FALSE())))</f>
        <v>NA</v>
      </c>
    </row>
    <row r="30" customFormat="false" ht="18" hidden="false" customHeight="false" outlineLevel="0" collapsed="false">
      <c r="A30" s="515"/>
      <c r="B30" s="385"/>
      <c r="C30" s="240"/>
      <c r="D30" s="225" t="s">
        <v>1646</v>
      </c>
      <c r="E30" s="241"/>
      <c r="F30" s="549"/>
      <c r="G30" s="389"/>
      <c r="H30" s="390"/>
      <c r="I30" s="245"/>
      <c r="J30" s="245"/>
      <c r="K30" s="245"/>
      <c r="L30" s="246"/>
      <c r="M30" s="246"/>
      <c r="N30" s="94"/>
      <c r="O30" s="94"/>
      <c r="Q30" s="94"/>
      <c r="S30" s="94"/>
      <c r="T30" s="94"/>
      <c r="U30" s="94"/>
      <c r="V30" s="94"/>
      <c r="AG30" s="91"/>
      <c r="AI30" s="91"/>
      <c r="AK30" s="238"/>
      <c r="AL30" s="238"/>
      <c r="AM30" s="238"/>
      <c r="AN30" s="94"/>
      <c r="AO30" s="94"/>
      <c r="AP30" s="94"/>
      <c r="AQ30" s="238"/>
      <c r="AR30" s="238"/>
      <c r="AS30" s="238"/>
      <c r="AT30" s="94"/>
      <c r="AU30" s="94"/>
    </row>
    <row r="31" customFormat="false" ht="107.25" hidden="false" customHeight="true" outlineLevel="0" collapsed="false">
      <c r="A31" s="513" t="s">
        <v>1647</v>
      </c>
      <c r="B31" s="211" t="s">
        <v>1648</v>
      </c>
      <c r="C31" s="231" t="s">
        <v>1649</v>
      </c>
      <c r="D31" s="231" t="s">
        <v>1650</v>
      </c>
      <c r="E31" s="547"/>
      <c r="F31" s="425"/>
      <c r="G31" s="382"/>
      <c r="H31" s="383"/>
      <c r="I31" s="235" t="s">
        <v>15</v>
      </c>
      <c r="J31" s="235"/>
      <c r="K31" s="235" t="s">
        <v>38</v>
      </c>
      <c r="L31" s="236" t="s">
        <v>43</v>
      </c>
      <c r="M31" s="236"/>
      <c r="N31" s="236"/>
      <c r="O31" s="236"/>
      <c r="P31" s="237"/>
      <c r="Q31" s="236" t="s">
        <v>292</v>
      </c>
      <c r="S31" s="148" t="b">
        <f aca="false">IF(OR(T31=TRUE(),U31=TRUE(),V31=TRUE(),AD31=TRUE(),AE31=TRUE()),TRUE(),FALSE())</f>
        <v>1</v>
      </c>
      <c r="T31" s="94" t="n">
        <f aca="false">$T$7</f>
        <v>1</v>
      </c>
      <c r="U31" s="148" t="b">
        <f aca="false">$U$7</f>
        <v>0</v>
      </c>
      <c r="V31" s="148" t="b">
        <f aca="false">IF(SUM(W31:AC31)&lt;1,TRUE(),FALSE())</f>
        <v>1</v>
      </c>
      <c r="W31" s="94" t="n">
        <f aca="false">IF($I$3=I31,1,0)</f>
        <v>0</v>
      </c>
      <c r="X31" s="94" t="n">
        <f aca="false">IF($J$3=J31,1,0)</f>
        <v>0</v>
      </c>
      <c r="Y31" s="94" t="n">
        <f aca="false">IF($K$3=K31,1,0)</f>
        <v>0</v>
      </c>
      <c r="Z31" s="94" t="n">
        <f aca="false">IF($L$3=L31,1,0)</f>
        <v>0</v>
      </c>
      <c r="AA31" s="94" t="n">
        <f aca="false">IF($M$3=M31,1,0)</f>
        <v>0</v>
      </c>
      <c r="AB31" s="94" t="n">
        <f aca="false">IF($N$3=N31,1,0)</f>
        <v>0</v>
      </c>
      <c r="AC31" s="94" t="n">
        <f aca="false">IF($O$3=O31,1,0)</f>
        <v>0</v>
      </c>
      <c r="AD31" s="159" t="b">
        <f aca="false">AND($P$2="Non-risk",P31=TRUE())</f>
        <v>0</v>
      </c>
      <c r="AE31" s="159" t="b">
        <f aca="false">AND($Q$3&lt;&gt;$Q31,$Q$3&lt;&gt;"Both")</f>
        <v>1</v>
      </c>
      <c r="AF31" s="159" t="b">
        <f aca="false">AND($Q$3="Both",AH31=1)</f>
        <v>0</v>
      </c>
      <c r="AG31" s="91" t="s">
        <v>1650</v>
      </c>
      <c r="AH31" s="95" t="n">
        <v>1</v>
      </c>
      <c r="AI31" s="91" t="n">
        <v>79</v>
      </c>
      <c r="AK31" s="160" t="n">
        <f aca="false">IF(OR(AL31=TRUE(),AND(AM31=TRUE(),AN31=FALSE()),AF31=TRUE(),(OR(AT31=FALSE(),AT31="NA"))),0,IF(OR(AN31=FALSE(),AO31=FALSE(),AP31=FALSE()),1,0))</f>
        <v>0</v>
      </c>
      <c r="AL31" s="238" t="n">
        <f aca="false">$S31</f>
        <v>1</v>
      </c>
      <c r="AM31" s="238" t="str">
        <f aca="false">IF(OR(Q31="CHIP",AI31=""),"NA",IF(AND(AF31=TRUE(),_xlfn.xlookup(AI31,$A$8:$A$33,$AK$8:$AK$33)=0),TRUE(),FALSE()))</f>
        <v>NA</v>
      </c>
      <c r="AN31" s="148" t="b">
        <f aca="false">IF(F31&lt;&gt;"",TRUE(),FALSE())</f>
        <v>0</v>
      </c>
      <c r="AO31" s="94" t="str">
        <f aca="false">IF(OR($F31&lt;&gt;"Met"),"NA",(IF(AND($F31="Met",$F31&lt;&gt;""),TRUE(),FALSE())))</f>
        <v>NA</v>
      </c>
      <c r="AP31" s="148" t="b">
        <f aca="false">IF(OR($F31="Met",$F31="Not met"),"NA",(IF((AND(OR($F31="N/A",$F31="Unsure"),$G31&lt;&gt;"")),TRUE(),FALSE())))</f>
        <v>0</v>
      </c>
      <c r="AQ31" s="238" t="n">
        <f aca="false">IF(OR(AR31=TRUE(),AND(AS31=TRUE(),AT31=FALSE())),0,(IF(OR(AND(OR(AS31=FALSE(),AS31="N/A"),AT31=FALSE()),AU31=FALSE()),1,0)))</f>
        <v>0</v>
      </c>
      <c r="AR31" s="238" t="n">
        <f aca="false">$S31</f>
        <v>1</v>
      </c>
      <c r="AS31" s="238" t="n">
        <f aca="false">IF(OR(Q31="Medicaid",AI31=""),"N/A",IF(AND(AF31=TRUE(),SUM($AQ$8:$AQ$20)=0),TRUE(),FALSE()))</f>
        <v>0</v>
      </c>
      <c r="AT31" s="148" t="b">
        <f aca="false">IF(AND(H31="",F31="Met"),FALSE(),TRUE())</f>
        <v>1</v>
      </c>
      <c r="AU31" s="94" t="str">
        <f aca="false">IF(OR(H31="",H31="Met",H31="N/A"),"NA",(IF(AND((OR(H31="Not Met",H31="Unsure")),G31&lt;&gt;""),TRUE(),FALSE())))</f>
        <v>NA</v>
      </c>
    </row>
    <row r="32" customFormat="false" ht="18" hidden="false" customHeight="false" outlineLevel="0" collapsed="false">
      <c r="A32" s="515"/>
      <c r="B32" s="385"/>
      <c r="C32" s="240"/>
      <c r="D32" s="225" t="s">
        <v>1651</v>
      </c>
      <c r="E32" s="241"/>
      <c r="F32" s="549"/>
      <c r="G32" s="389"/>
      <c r="H32" s="390"/>
      <c r="I32" s="245"/>
      <c r="J32" s="245"/>
      <c r="K32" s="245"/>
      <c r="L32" s="246"/>
      <c r="M32" s="246"/>
      <c r="N32" s="94"/>
      <c r="O32" s="94"/>
      <c r="Q32" s="94"/>
      <c r="S32" s="94"/>
      <c r="T32" s="94"/>
      <c r="U32" s="94"/>
      <c r="V32" s="94"/>
      <c r="AG32" s="91"/>
      <c r="AI32" s="91"/>
      <c r="AK32" s="238"/>
      <c r="AL32" s="238"/>
      <c r="AM32" s="238"/>
      <c r="AN32" s="94"/>
      <c r="AO32" s="94"/>
      <c r="AP32" s="94"/>
      <c r="AQ32" s="238"/>
      <c r="AR32" s="238"/>
      <c r="AS32" s="238"/>
      <c r="AT32" s="94"/>
      <c r="AU32" s="94"/>
    </row>
    <row r="33" customFormat="false" ht="369.75" hidden="false" customHeight="true" outlineLevel="0" collapsed="false">
      <c r="A33" s="513" t="s">
        <v>1652</v>
      </c>
      <c r="B33" s="231" t="s">
        <v>1653</v>
      </c>
      <c r="C33" s="463" t="s">
        <v>1621</v>
      </c>
      <c r="D33" s="231" t="s">
        <v>1622</v>
      </c>
      <c r="E33" s="514"/>
      <c r="F33" s="425"/>
      <c r="G33" s="382"/>
      <c r="H33" s="469"/>
      <c r="I33" s="235" t="s">
        <v>15</v>
      </c>
      <c r="J33" s="235" t="s">
        <v>30</v>
      </c>
      <c r="K33" s="235" t="s">
        <v>38</v>
      </c>
      <c r="L33" s="236" t="s">
        <v>43</v>
      </c>
      <c r="M33" s="236" t="s">
        <v>48</v>
      </c>
      <c r="N33" s="236"/>
      <c r="O33" s="236" t="s">
        <v>52</v>
      </c>
      <c r="P33" s="237"/>
      <c r="Q33" s="236" t="s">
        <v>292</v>
      </c>
      <c r="S33" s="148" t="b">
        <f aca="false">IF(OR(T33=TRUE(),U33=TRUE(),V33=TRUE(),AD33=TRUE(),AE33=TRUE()),TRUE(),FALSE())</f>
        <v>1</v>
      </c>
      <c r="T33" s="94" t="n">
        <f aca="false">$T$7</f>
        <v>1</v>
      </c>
      <c r="U33" s="148" t="b">
        <f aca="false">$U$7</f>
        <v>0</v>
      </c>
      <c r="V33" s="148" t="b">
        <f aca="false">IF(SUM(W33:AC33)&lt;1,TRUE(),FALSE())</f>
        <v>1</v>
      </c>
      <c r="W33" s="94" t="n">
        <f aca="false">IF($I$3=I33,1,0)</f>
        <v>0</v>
      </c>
      <c r="X33" s="94" t="n">
        <f aca="false">IF($J$3=J33,1,0)</f>
        <v>0</v>
      </c>
      <c r="Y33" s="94" t="n">
        <f aca="false">IF($K$3=K33,1,0)</f>
        <v>0</v>
      </c>
      <c r="Z33" s="94" t="n">
        <f aca="false">IF($L$3=L33,1,0)</f>
        <v>0</v>
      </c>
      <c r="AA33" s="94" t="n">
        <f aca="false">IF($M$3=M33,1,0)</f>
        <v>0</v>
      </c>
      <c r="AB33" s="94" t="n">
        <f aca="false">IF($N$3=N33,1,0)</f>
        <v>0</v>
      </c>
      <c r="AC33" s="94" t="n">
        <f aca="false">IF($O$3=O33,1,0)</f>
        <v>0</v>
      </c>
      <c r="AD33" s="159" t="b">
        <f aca="false">AND($P$2="Non-risk",P33=TRUE())</f>
        <v>0</v>
      </c>
      <c r="AE33" s="159" t="b">
        <f aca="false">AND($Q$3&lt;&gt;$Q33,$Q$3&lt;&gt;"Both")</f>
        <v>1</v>
      </c>
      <c r="AF33" s="159" t="b">
        <f aca="false">AND($Q$3="Both",AH33=1)</f>
        <v>0</v>
      </c>
      <c r="AG33" s="91" t="s">
        <v>1622</v>
      </c>
      <c r="AH33" s="95" t="n">
        <v>1</v>
      </c>
      <c r="AI33" s="91" t="n">
        <v>85</v>
      </c>
      <c r="AK33" s="160" t="n">
        <f aca="false">IF(OR(AL33=TRUE(),AND(AM33=TRUE(),AN33=FALSE()),AF33=TRUE(),(OR(AT33=FALSE(),AT33="NA"))),0,IF(OR(AN33=FALSE(),AO33=FALSE(),AP33=FALSE()),1,0))</f>
        <v>0</v>
      </c>
      <c r="AL33" s="238" t="n">
        <f aca="false">$S33</f>
        <v>1</v>
      </c>
      <c r="AM33" s="238" t="str">
        <f aca="false">IF(OR(Q33="CHIP",AI33=""),"NA",IF(AND(AF33=TRUE(),_xlfn.xlookup(AI33,$A$8:$A$33,$AK$8:$AK$33)=0),TRUE(),FALSE()))</f>
        <v>NA</v>
      </c>
      <c r="AN33" s="148" t="b">
        <f aca="false">IF(F33&lt;&gt;"",TRUE(),FALSE())</f>
        <v>0</v>
      </c>
      <c r="AO33" s="94" t="str">
        <f aca="false">IF(OR($F33&lt;&gt;"Met"),"NA",(IF(AND($F33="Met",$F33&lt;&gt;""),TRUE(),FALSE())))</f>
        <v>NA</v>
      </c>
      <c r="AP33" s="148" t="b">
        <f aca="false">IF(OR($F33="Met",$F33="Not met"),"NA",(IF((AND(OR($F33="N/A",$F33="Unsure"),$G33&lt;&gt;"")),TRUE(),FALSE())))</f>
        <v>0</v>
      </c>
      <c r="AQ33" s="238" t="n">
        <f aca="false">IF(OR(AR33=TRUE(),AND(AS33=TRUE(),AT33=FALSE())),0,(IF(OR(AND(OR(AS33=FALSE(),AS33="N/A"),AT33=FALSE()),AU33=FALSE()),1,0)))</f>
        <v>0</v>
      </c>
      <c r="AR33" s="238" t="n">
        <f aca="false">$S33</f>
        <v>1</v>
      </c>
      <c r="AS33" s="238" t="n">
        <f aca="false">IF(OR(Q33="Medicaid",AI33=""),"N/A",IF(AND(AF33=TRUE(),SUM($AQ$8:$AQ$20)=0),TRUE(),FALSE()))</f>
        <v>0</v>
      </c>
      <c r="AT33" s="148" t="b">
        <f aca="false">IF(AND(H33="",F33="Met"),FALSE(),TRUE())</f>
        <v>1</v>
      </c>
      <c r="AU33" s="94" t="str">
        <f aca="false">IF(OR(H33="",H33="Met",H33="N/A"),"NA",(IF(AND((OR(H33="Not Met",H33="Unsure")),G33&lt;&gt;""),TRUE(),FALSE())))</f>
        <v>NA</v>
      </c>
    </row>
    <row r="34" customFormat="false" ht="18" hidden="false" customHeight="false" outlineLevel="0" collapsed="false">
      <c r="A34" s="486" t="s">
        <v>305</v>
      </c>
      <c r="B34" s="272"/>
      <c r="C34" s="272"/>
      <c r="D34" s="531"/>
      <c r="E34" s="395"/>
      <c r="F34" s="199"/>
      <c r="G34" s="395"/>
      <c r="H34" s="408"/>
      <c r="I34" s="445"/>
      <c r="J34" s="445"/>
      <c r="K34" s="445"/>
      <c r="L34" s="445"/>
      <c r="M34" s="94"/>
      <c r="N34" s="94"/>
    </row>
    <row r="35" customFormat="false" ht="142.5" hidden="false" customHeight="true" outlineLevel="0" collapsed="false">
      <c r="A35" s="533" t="n">
        <v>12</v>
      </c>
      <c r="B35" s="442" t="s">
        <v>1654</v>
      </c>
      <c r="C35" s="442"/>
      <c r="D35" s="442"/>
      <c r="E35" s="442"/>
      <c r="F35" s="442"/>
      <c r="G35" s="442"/>
      <c r="H35" s="534" t="s">
        <v>307</v>
      </c>
      <c r="I35" s="492"/>
      <c r="J35" s="445"/>
      <c r="K35" s="445"/>
      <c r="L35" s="445"/>
      <c r="M35" s="94"/>
      <c r="N35" s="94"/>
    </row>
    <row r="36" customFormat="false" ht="27" hidden="false" customHeight="true" outlineLevel="0" collapsed="false">
      <c r="A36" s="533" t="n">
        <v>14</v>
      </c>
      <c r="B36" s="442" t="s">
        <v>1655</v>
      </c>
      <c r="C36" s="442"/>
      <c r="D36" s="442"/>
      <c r="E36" s="442"/>
      <c r="F36" s="442"/>
      <c r="G36" s="442"/>
      <c r="H36" s="534" t="s">
        <v>307</v>
      </c>
      <c r="I36" s="492"/>
      <c r="J36" s="445"/>
      <c r="K36" s="445"/>
      <c r="L36" s="445"/>
      <c r="M36" s="94"/>
      <c r="N36" s="94"/>
    </row>
    <row r="37" customFormat="false" ht="35.25" hidden="false" customHeight="true" outlineLevel="0" collapsed="false">
      <c r="A37" s="533" t="n">
        <v>15</v>
      </c>
      <c r="B37" s="442" t="s">
        <v>1656</v>
      </c>
      <c r="C37" s="442"/>
      <c r="D37" s="442"/>
      <c r="E37" s="442"/>
      <c r="F37" s="442"/>
      <c r="G37" s="442"/>
      <c r="H37" s="534" t="s">
        <v>307</v>
      </c>
      <c r="I37" s="492"/>
      <c r="J37" s="445"/>
      <c r="K37" s="445"/>
      <c r="L37" s="445"/>
      <c r="M37" s="94"/>
      <c r="N37" s="94"/>
    </row>
  </sheetData>
  <mergeCells count="11">
    <mergeCell ref="A1:C1"/>
    <mergeCell ref="D1:H1"/>
    <mergeCell ref="I1:O1"/>
    <mergeCell ref="A2:B2"/>
    <mergeCell ref="A3:H3"/>
    <mergeCell ref="A4:C4"/>
    <mergeCell ref="F5:G5"/>
    <mergeCell ref="W6:AC6"/>
    <mergeCell ref="B35:G35"/>
    <mergeCell ref="B36:G36"/>
    <mergeCell ref="B37:G37"/>
  </mergeCells>
  <conditionalFormatting sqref="F8:H33">
    <cfRule type="expression" priority="2" aboveAverage="0" equalAverage="0" bottom="0" percent="0" rank="0" text="" dxfId="22">
      <formula>$AF8=1</formula>
    </cfRule>
    <cfRule type="expression" priority="3" aboveAverage="0" equalAverage="0" bottom="0" percent="0" rank="0" text="" dxfId="23">
      <formula>$S8=1</formula>
    </cfRule>
  </conditionalFormatting>
  <dataValidations count="2">
    <dataValidation allowBlank="true" errorStyle="stop" operator="between" showDropDown="false" showErrorMessage="true" showInputMessage="true" sqref="F8:F9 F11 F13:F14 F16 F18 F20 F22 F24 F26:F27 F29 F31 F33"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9" location="'I. Program Integrity'!A46" display="#'I. Program Integrity'.A46"/>
    <hyperlink ref="E18" location="'I. Program Integrity'!A48" display="#'I. Program Integrity'.A48"/>
    <hyperlink ref="E20" location="'I. Program Integrity'!A49" display="#'I. Program Integrity'.A49"/>
    <hyperlink ref="H35" location="'I. Program Integrity'!E9" display="Return to item number"/>
    <hyperlink ref="H36" location="'I. Program Integrity'!E18" display="Return to item number"/>
    <hyperlink ref="H37" location="'I. Program Integrity'!E20"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colBreaks count="2" manualBreakCount="2">
    <brk id="29" man="true" max="65535" min="0"/>
    <brk id="48" man="true" max="65535" min="0"/>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79"/>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6" topLeftCell="A7" activePane="bottomLeft" state="frozen"/>
      <selection pane="topLeft" activeCell="A1" activeCellId="0" sqref="A1"/>
      <selection pane="bottomLeft" activeCell="I2" activeCellId="0" sqref="I2"/>
    </sheetView>
  </sheetViews>
  <sheetFormatPr defaultColWidth="9.15625" defaultRowHeight="18" zeroHeight="false" outlineLevelRow="0" outlineLevelCol="0"/>
  <cols>
    <col collapsed="false" customWidth="true" hidden="false" outlineLevel="0" max="1" min="1" style="95" width="9.85"/>
    <col collapsed="false" customWidth="true" hidden="false" outlineLevel="0" max="2" min="2" style="95" width="23.42"/>
    <col collapsed="false" customWidth="true" hidden="false" outlineLevel="0" max="3" min="3" style="95" width="26.85"/>
    <col collapsed="false" customWidth="true" hidden="false" outlineLevel="0" max="4" min="4" style="95" width="105.86"/>
    <col collapsed="false" customWidth="true" hidden="false" outlineLevel="0" max="5" min="5" style="95" width="12.42"/>
    <col collapsed="false" customWidth="true" hidden="false" outlineLevel="0" max="6" min="6" style="190" width="29.14"/>
    <col collapsed="false" customWidth="true" hidden="false" outlineLevel="0" max="7" min="7" style="95" width="33.71"/>
    <col collapsed="false" customWidth="true" hidden="false" outlineLevel="0" max="8" min="8" style="191" width="34.42"/>
    <col collapsed="false" customWidth="true" hidden="true" outlineLevel="0" max="9" min="9" style="95" width="24.71"/>
    <col collapsed="false" customWidth="false" hidden="true" outlineLevel="0" max="15" min="10"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1.42"/>
    <col collapsed="false" customWidth="true" hidden="true" outlineLevel="0" max="20" min="20" style="95" width="12.57"/>
    <col collapsed="false" customWidth="true" hidden="true" outlineLevel="0" max="21" min="21" style="95" width="13.14"/>
    <col collapsed="false" customWidth="false" hidden="true" outlineLevel="0" max="29" min="22" style="95" width="9.14"/>
    <col collapsed="false" customWidth="true" hidden="true" outlineLevel="0" max="30" min="30" style="95" width="19.14"/>
    <col collapsed="false" customWidth="false" hidden="true" outlineLevel="0" max="31" min="31" style="95" width="9.14"/>
    <col collapsed="false" customWidth="true" hidden="true" outlineLevel="0" max="32" min="32" style="95" width="14.57"/>
    <col collapsed="false" customWidth="true" hidden="true" outlineLevel="0" max="33" min="33" style="95" width="52.42"/>
    <col collapsed="false" customWidth="true" hidden="true" outlineLevel="0" max="34" min="34" style="95" width="12.14"/>
    <col collapsed="false" customWidth="false" hidden="true" outlineLevel="0" max="37" min="35" style="95" width="9.14"/>
    <col collapsed="false" customWidth="true" hidden="true" outlineLevel="0" max="38" min="38" style="95" width="12.57"/>
    <col collapsed="false" customWidth="false" hidden="true" outlineLevel="0" max="39" min="39" style="95" width="9.14"/>
    <col collapsed="false" customWidth="true" hidden="true" outlineLevel="0" max="40" min="40" style="95" width="14.57"/>
    <col collapsed="false" customWidth="false" hidden="true" outlineLevel="0" max="41" min="41" style="95" width="9.14"/>
    <col collapsed="false" customWidth="true" hidden="true" outlineLevel="0" max="42" min="42" style="95" width="15.15"/>
    <col collapsed="false" customWidth="false" hidden="true" outlineLevel="0" max="43" min="43" style="95" width="9.14"/>
    <col collapsed="false" customWidth="true" hidden="true" outlineLevel="0" max="44" min="44" style="95" width="12.57"/>
    <col collapsed="false" customWidth="true" hidden="true" outlineLevel="0" max="45" min="45" style="95" width="18.14"/>
    <col collapsed="false" customWidth="true" hidden="true" outlineLevel="0" max="46" min="46" style="95" width="11.42"/>
    <col collapsed="false" customWidth="true" hidden="true" outlineLevel="0" max="47" min="47" style="95" width="11.99"/>
    <col collapsed="false" customWidth="true" hidden="true" outlineLevel="0" max="48" min="48" style="95" width="10.71"/>
    <col collapsed="false" customWidth="false" hidden="true" outlineLevel="0" max="49" min="49" style="95" width="9.14"/>
    <col collapsed="false" customWidth="true" hidden="true" outlineLevel="0" max="50" min="50" style="95" width="12.14"/>
    <col collapsed="false" customWidth="false" hidden="true" outlineLevel="0" max="55" min="51" style="95" width="9.14"/>
    <col collapsed="false" customWidth="false" hidden="false" outlineLevel="0" max="1024" min="56" style="95" width="9.14"/>
  </cols>
  <sheetData>
    <row r="1" customFormat="false" ht="72" hidden="false" customHeight="true" outlineLevel="0" collapsed="false">
      <c r="A1" s="192" t="s">
        <v>1657</v>
      </c>
      <c r="B1" s="192"/>
      <c r="C1" s="192"/>
      <c r="D1" s="556" t="s">
        <v>170</v>
      </c>
      <c r="E1" s="556"/>
      <c r="F1" s="556"/>
      <c r="G1" s="556"/>
      <c r="H1" s="556"/>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18.75" hidden="true" customHeight="true" outlineLevel="0" collapsed="false">
      <c r="A2" s="359" t="s">
        <v>177</v>
      </c>
      <c r="B2" s="359"/>
      <c r="C2" s="90"/>
      <c r="D2" s="90"/>
      <c r="E2" s="90"/>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s="558" customFormat="true" ht="90"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R3" s="95"/>
      <c r="S3" s="91"/>
      <c r="T3" s="91" t="s">
        <v>180</v>
      </c>
      <c r="U3" s="91" t="s">
        <v>181</v>
      </c>
      <c r="V3" s="557"/>
      <c r="AI3" s="220"/>
      <c r="AK3" s="559"/>
      <c r="AL3" s="559"/>
      <c r="AM3" s="559"/>
      <c r="AQ3" s="559"/>
      <c r="AR3" s="559"/>
      <c r="AS3" s="559"/>
    </row>
    <row r="4" customFormat="false" ht="15.75" hidden="false" customHeight="true" outlineLevel="0" collapsed="false">
      <c r="A4" s="204" t="s">
        <v>334</v>
      </c>
      <c r="B4" s="204"/>
      <c r="C4" s="204"/>
      <c r="D4" s="205" t="s">
        <v>178</v>
      </c>
      <c r="E4" s="198"/>
      <c r="F4" s="412"/>
      <c r="G4" s="413"/>
      <c r="H4" s="200"/>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537" t="s">
        <v>1658</v>
      </c>
      <c r="B5" s="537"/>
      <c r="C5" s="538"/>
      <c r="D5" s="538"/>
      <c r="E5" s="539"/>
      <c r="F5" s="540" t="s">
        <v>396</v>
      </c>
      <c r="G5" s="540"/>
      <c r="H5" s="541"/>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296" t="s">
        <v>185</v>
      </c>
      <c r="B6" s="297" t="s">
        <v>186</v>
      </c>
      <c r="C6" s="297" t="s">
        <v>187</v>
      </c>
      <c r="D6" s="297" t="s">
        <v>188</v>
      </c>
      <c r="E6" s="298" t="s">
        <v>189</v>
      </c>
      <c r="F6" s="299" t="s">
        <v>397</v>
      </c>
      <c r="G6" s="300" t="s">
        <v>336</v>
      </c>
      <c r="H6" s="125" t="s">
        <v>1422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305"/>
      <c r="B7" s="452"/>
      <c r="C7" s="453"/>
      <c r="D7" s="454" t="s">
        <v>1659</v>
      </c>
      <c r="E7" s="509"/>
      <c r="F7" s="560"/>
      <c r="G7" s="561"/>
      <c r="H7" s="562"/>
      <c r="I7" s="245"/>
      <c r="J7" s="245"/>
      <c r="K7" s="246"/>
      <c r="L7" s="246"/>
      <c r="M7" s="94"/>
      <c r="N7" s="94"/>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IF(OR($Q$3="CHIP",$U$7=TRUE()),"N/A",IF((SUMIF($Q8:$Q18,"Medicaid",$AK$8:$AK$18)=0),"Complete","Incomplete"))</f>
        <v>Complete</v>
      </c>
      <c r="AY7" s="151" t="str">
        <f aca="false">IF(OR($Q$3="Medicaid",$U$7=TRUE()),"N/A",IF((SUMIF($Q8:$Q18,"CHIP",$AK$8:$AK$18)=0),"Complete","Incomplete"))</f>
        <v>Complete</v>
      </c>
    </row>
    <row r="8" customFormat="false" ht="108" hidden="false" customHeight="false" outlineLevel="0" collapsed="false">
      <c r="A8" s="230" t="s">
        <v>1660</v>
      </c>
      <c r="B8" s="231" t="s">
        <v>1661</v>
      </c>
      <c r="C8" s="231" t="s">
        <v>1662</v>
      </c>
      <c r="D8" s="231" t="s">
        <v>1663</v>
      </c>
      <c r="E8" s="517" t="n">
        <v>1</v>
      </c>
      <c r="F8" s="425"/>
      <c r="G8" s="382"/>
      <c r="H8" s="469"/>
      <c r="I8" s="235" t="s">
        <v>15</v>
      </c>
      <c r="J8" s="235" t="s">
        <v>30</v>
      </c>
      <c r="K8" s="235" t="s">
        <v>38</v>
      </c>
      <c r="L8" s="236" t="s">
        <v>43</v>
      </c>
      <c r="M8" s="236" t="s">
        <v>48</v>
      </c>
      <c r="N8" s="236"/>
      <c r="O8" s="236"/>
      <c r="P8" s="384" t="b">
        <f aca="false">TRUE()</f>
        <v>1</v>
      </c>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J8" s="95" t="n">
        <v>1</v>
      </c>
      <c r="AK8" s="160" t="n">
        <f aca="false">IF(OR(AL8=TRUE(),AND(AM8=TRUE(),AN8=FALSE()),AF8=TRUE(),(OR(AT8=FALSE(),AT8="NA"))),0,IF(OR(AN8=FALSE(),AO8=FALSE(),AP8=FALSE()),1,0))</f>
        <v>0</v>
      </c>
      <c r="AL8" s="238" t="n">
        <f aca="false">$S8</f>
        <v>1</v>
      </c>
      <c r="AM8" s="238" t="str">
        <f aca="false">IF(OR(Q8="Medicaid",AI8=""),"NA",IF(AND(AF8=TRUE(),_xlfn.xlookup(AI8,$A$8:$A$18,$AK$8:$AK$18)=0),TRUE(),FALSE()))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IF(OR(Q8="Medicaid",AI8=""),"N/A",IF(AND(AF8=TRUE(),_xlfn.xlookup(AI8,$A$8:$A$18,$AQ$8:$AQ$18)=0),TRUE(),FALSE()))</f>
        <v>N/A</v>
      </c>
      <c r="AT8" s="148" t="b">
        <f aca="false">IF(AND(H8="",F8="Met"),FALSE(),TRUE())</f>
        <v>1</v>
      </c>
      <c r="AU8" s="94" t="str">
        <f aca="false">IF(OR(H8="",H8="Met",H8="N/A"),"NA",(IF(AND((OR(H8="Not Met",H8="Unsure")),G8&lt;&gt;""),TRUE(),FALSE())))</f>
        <v>NA</v>
      </c>
    </row>
    <row r="9" customFormat="false" ht="72" hidden="false" customHeight="false" outlineLevel="0" collapsed="false">
      <c r="A9" s="230" t="s">
        <v>1664</v>
      </c>
      <c r="B9" s="231" t="s">
        <v>1665</v>
      </c>
      <c r="C9" s="231" t="s">
        <v>1666</v>
      </c>
      <c r="D9" s="231" t="s">
        <v>1667</v>
      </c>
      <c r="E9" s="517" t="n">
        <v>2</v>
      </c>
      <c r="F9" s="425"/>
      <c r="G9" s="382"/>
      <c r="H9" s="469"/>
      <c r="I9" s="235" t="s">
        <v>15</v>
      </c>
      <c r="J9" s="235" t="s">
        <v>30</v>
      </c>
      <c r="K9" s="235" t="s">
        <v>38</v>
      </c>
      <c r="L9" s="236" t="s">
        <v>43</v>
      </c>
      <c r="M9" s="236" t="s">
        <v>48</v>
      </c>
      <c r="N9" s="236"/>
      <c r="O9" s="236"/>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IF(OR(Q9="Medicaid",AI9=""),"NA",IF(AND(AF9=TRUE(),_xlfn.xlookup(AI9,$A$8:$A$18,$AK$8:$AK$18)=0),TRUE(),FALSE()))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IF(OR(Q9="Medicaid",AI9=""),"N/A",IF(AND(AF9=TRUE(),_xlfn.xlookup(AI9,$A$8:$A$18,$AQ$8:$AQ$18)=0),TRUE(),FALSE()))</f>
        <v>N/A</v>
      </c>
      <c r="AT9" s="148" t="b">
        <f aca="false">IF(AND(H9="",F9="Met"),FALSE(),TRUE())</f>
        <v>1</v>
      </c>
      <c r="AU9" s="94" t="str">
        <f aca="false">IF(OR(H9="",H9="Met",H9="N/A"),"NA",(IF(AND((OR(H9="Not Met",H9="Unsure")),G9&lt;&gt;""),TRUE(),FALSE())))</f>
        <v>NA</v>
      </c>
    </row>
    <row r="10" customFormat="false" ht="18" hidden="false" customHeight="false" outlineLevel="0" collapsed="false">
      <c r="A10" s="239"/>
      <c r="B10" s="385"/>
      <c r="C10" s="316"/>
      <c r="D10" s="225" t="s">
        <v>1668</v>
      </c>
      <c r="E10" s="241"/>
      <c r="F10" s="420"/>
      <c r="G10" s="389"/>
      <c r="H10" s="498"/>
      <c r="I10" s="245"/>
      <c r="J10" s="245"/>
      <c r="K10" s="245"/>
      <c r="L10" s="246"/>
      <c r="M10" s="246"/>
      <c r="N10" s="94"/>
      <c r="O10" s="94"/>
      <c r="Q10" s="94"/>
      <c r="S10" s="94"/>
      <c r="T10" s="94"/>
      <c r="U10" s="94"/>
      <c r="V10" s="94"/>
      <c r="AI10" s="91"/>
      <c r="AK10" s="238"/>
      <c r="AL10" s="238"/>
      <c r="AM10" s="238"/>
      <c r="AN10" s="94"/>
      <c r="AO10" s="94"/>
      <c r="AP10" s="94"/>
      <c r="AQ10" s="238"/>
      <c r="AR10" s="238"/>
      <c r="AS10" s="238"/>
      <c r="AT10" s="94"/>
      <c r="AU10" s="94"/>
    </row>
    <row r="11" customFormat="false" ht="54" hidden="false" customHeight="false" outlineLevel="0" collapsed="false">
      <c r="A11" s="230" t="s">
        <v>1669</v>
      </c>
      <c r="B11" s="211" t="s">
        <v>1670</v>
      </c>
      <c r="C11" s="311" t="s">
        <v>1671</v>
      </c>
      <c r="D11" s="231" t="s">
        <v>1672</v>
      </c>
      <c r="E11" s="547"/>
      <c r="F11" s="425"/>
      <c r="G11" s="382"/>
      <c r="H11" s="469"/>
      <c r="I11" s="235" t="s">
        <v>15</v>
      </c>
      <c r="J11" s="235" t="s">
        <v>30</v>
      </c>
      <c r="K11" s="235" t="s">
        <v>38</v>
      </c>
      <c r="L11" s="236" t="s">
        <v>43</v>
      </c>
      <c r="M11" s="236" t="s">
        <v>48</v>
      </c>
      <c r="N11" s="236"/>
      <c r="O11" s="236"/>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IF(OR(Q11="Medicaid",AI11=""),"NA",IF(AND(AF11=TRUE(),_xlfn.xlookup(AI11,$A$8:$A$18,$AK$8:$AK$18)=0),TRUE(),FALSE()))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IF(OR(Q11="Medicaid",AI11=""),"N/A",IF(AND(AF11=TRUE(),_xlfn.xlookup(AI11,$A$8:$A$18,$AQ$8:$AQ$18)=0),TRUE(),FALSE()))</f>
        <v>N/A</v>
      </c>
      <c r="AT11" s="148" t="b">
        <f aca="false">IF(AND(H11="",F11="Met"),FALSE(),TRUE())</f>
        <v>1</v>
      </c>
      <c r="AU11" s="94" t="str">
        <f aca="false">IF(OR(H11="",H11="Met",H11="N/A"),"NA",(IF(AND((OR(H11="Not Met",H11="Unsure")),G11&lt;&gt;""),TRUE(),FALSE())))</f>
        <v>NA</v>
      </c>
    </row>
    <row r="12" customFormat="false" ht="18" hidden="false" customHeight="false" outlineLevel="0" collapsed="false">
      <c r="A12" s="239"/>
      <c r="B12" s="385"/>
      <c r="C12" s="316"/>
      <c r="D12" s="225" t="s">
        <v>1673</v>
      </c>
      <c r="E12" s="241"/>
      <c r="F12" s="420"/>
      <c r="G12" s="389"/>
      <c r="H12" s="498"/>
      <c r="I12" s="245"/>
      <c r="J12" s="245"/>
      <c r="K12" s="245"/>
      <c r="L12" s="246"/>
      <c r="M12" s="246"/>
      <c r="N12" s="94"/>
      <c r="O12" s="94"/>
      <c r="Q12" s="94"/>
      <c r="S12" s="94"/>
      <c r="T12" s="94"/>
      <c r="U12" s="94"/>
      <c r="V12" s="94"/>
      <c r="AI12" s="91"/>
      <c r="AK12" s="238"/>
      <c r="AL12" s="238"/>
      <c r="AM12" s="238"/>
      <c r="AN12" s="94"/>
      <c r="AO12" s="94"/>
      <c r="AP12" s="94"/>
      <c r="AQ12" s="238"/>
      <c r="AR12" s="238"/>
      <c r="AS12" s="238"/>
      <c r="AT12" s="94"/>
      <c r="AU12" s="94"/>
    </row>
    <row r="13" customFormat="false" ht="90" hidden="false" customHeight="false" outlineLevel="0" collapsed="false">
      <c r="A13" s="230" t="s">
        <v>1674</v>
      </c>
      <c r="B13" s="311" t="s">
        <v>1675</v>
      </c>
      <c r="C13" s="231" t="s">
        <v>1676</v>
      </c>
      <c r="D13" s="311" t="s">
        <v>1677</v>
      </c>
      <c r="E13" s="547"/>
      <c r="F13" s="425"/>
      <c r="G13" s="382"/>
      <c r="H13" s="469"/>
      <c r="I13" s="235" t="s">
        <v>15</v>
      </c>
      <c r="J13" s="235" t="s">
        <v>30</v>
      </c>
      <c r="K13" s="235" t="s">
        <v>38</v>
      </c>
      <c r="L13" s="236" t="s">
        <v>43</v>
      </c>
      <c r="M13" s="236" t="s">
        <v>48</v>
      </c>
      <c r="N13" s="236"/>
      <c r="O13" s="236"/>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J13" s="95" t="n">
        <v>1</v>
      </c>
      <c r="AK13" s="160" t="n">
        <f aca="false">IF(OR(AL13=TRUE(),AND(AM13=TRUE(),AN13=FALSE()),AF13=TRUE(),(OR(AT13=FALSE(),AT13="NA"))),0,IF(OR(AN13=FALSE(),AO13=FALSE(),AP13=FALSE()),1,0))</f>
        <v>0</v>
      </c>
      <c r="AL13" s="238" t="n">
        <f aca="false">$S13</f>
        <v>1</v>
      </c>
      <c r="AM13" s="238" t="str">
        <f aca="false">IF(OR(Q13="Medicaid",AI13=""),"NA",IF(AND(AF13=TRUE(),_xlfn.xlookup(AI13,$A$8:$A$18,$AK$8:$AK$18)=0),TRUE(),FALSE()))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IF(OR(Q13="Medicaid",AI13=""),"N/A",IF(AND(AF13=TRUE(),_xlfn.xlookup(AI13,$A$8:$A$18,$AQ$8:$AQ$18)=0),TRUE(),FALSE()))</f>
        <v>N/A</v>
      </c>
      <c r="AT13" s="148" t="b">
        <f aca="false">IF(AND(H13="",F13="Met"),FALSE(),TRUE())</f>
        <v>1</v>
      </c>
      <c r="AU13" s="94" t="str">
        <f aca="false">IF(OR(H13="",H13="Met",H13="N/A"),"NA",(IF(AND((OR(H13="Not Met",H13="Unsure")),G13&lt;&gt;""),TRUE(),FALSE())))</f>
        <v>NA</v>
      </c>
    </row>
    <row r="14" customFormat="false" ht="18" hidden="false" customHeight="false" outlineLevel="0" collapsed="false">
      <c r="A14" s="239"/>
      <c r="B14" s="385"/>
      <c r="C14" s="316"/>
      <c r="D14" s="225" t="s">
        <v>1678</v>
      </c>
      <c r="E14" s="241"/>
      <c r="F14" s="420"/>
      <c r="G14" s="389"/>
      <c r="H14" s="498"/>
      <c r="I14" s="245"/>
      <c r="J14" s="245"/>
      <c r="K14" s="245"/>
      <c r="L14" s="246"/>
      <c r="M14" s="246"/>
      <c r="N14" s="94"/>
      <c r="O14" s="94"/>
      <c r="Q14" s="94"/>
      <c r="S14" s="94"/>
      <c r="T14" s="94"/>
      <c r="U14" s="94"/>
      <c r="V14" s="94"/>
      <c r="AI14" s="91"/>
      <c r="AK14" s="238"/>
      <c r="AL14" s="238"/>
      <c r="AM14" s="238"/>
      <c r="AN14" s="94"/>
      <c r="AO14" s="94"/>
      <c r="AP14" s="94"/>
      <c r="AQ14" s="238"/>
      <c r="AR14" s="238"/>
      <c r="AS14" s="238"/>
      <c r="AT14" s="94"/>
      <c r="AU14" s="94"/>
    </row>
    <row r="15" customFormat="false" ht="77.25" hidden="false" customHeight="true" outlineLevel="0" collapsed="false">
      <c r="A15" s="230" t="s">
        <v>1679</v>
      </c>
      <c r="B15" s="211" t="s">
        <v>1680</v>
      </c>
      <c r="C15" s="311" t="s">
        <v>1681</v>
      </c>
      <c r="D15" s="311" t="s">
        <v>1682</v>
      </c>
      <c r="E15" s="547"/>
      <c r="F15" s="425"/>
      <c r="G15" s="382"/>
      <c r="H15" s="469"/>
      <c r="I15" s="235" t="s">
        <v>15</v>
      </c>
      <c r="J15" s="235" t="s">
        <v>30</v>
      </c>
      <c r="K15" s="235"/>
      <c r="L15" s="236"/>
      <c r="M15" s="236"/>
      <c r="N15" s="236"/>
      <c r="O15" s="236"/>
      <c r="P15" s="237"/>
      <c r="Q15" s="236"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I15" s="91"/>
      <c r="AK15" s="160" t="n">
        <f aca="false">IF(OR(AL15=TRUE(),AND(AM15=TRUE(),AN15=FALSE()),AF15=TRUE(),(OR(AT15=FALSE(),AT15="NA"))),0,IF(OR(AN15=FALSE(),AO15=FALSE(),AP15=FALSE()),1,0))</f>
        <v>0</v>
      </c>
      <c r="AL15" s="238" t="n">
        <f aca="false">$S15</f>
        <v>1</v>
      </c>
      <c r="AM15" s="238" t="str">
        <f aca="false">IF(OR(Q15="Medicaid",AI15=""),"NA",IF(AND(AF15=TRUE(),_xlfn.xlookup(AI15,$A$8:$A$18,$AK$8:$AK$18)=0),TRUE(),FALSE()))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IF(OR(Q15="Medicaid",AI15=""),"N/A",IF(AND(AF15=TRUE(),_xlfn.xlookup(AI15,$A$8:$A$18,$AQ$8:$AQ$18)=0),TRUE(),FALSE()))</f>
        <v>N/A</v>
      </c>
      <c r="AT15" s="148" t="b">
        <f aca="false">IF(AND(H15="",F15="Met"),FALSE(),TRUE())</f>
        <v>1</v>
      </c>
      <c r="AU15" s="94" t="str">
        <f aca="false">IF(OR(H15="",H15="Met",H15="N/A"),"NA",(IF(AND((OR(H15="Not Met",H15="Unsure")),G15&lt;&gt;""),TRUE(),FALSE())))</f>
        <v>NA</v>
      </c>
    </row>
    <row r="16" customFormat="false" ht="94.5" hidden="false" customHeight="true" outlineLevel="0" collapsed="false">
      <c r="A16" s="230" t="s">
        <v>1683</v>
      </c>
      <c r="B16" s="214" t="s">
        <v>1684</v>
      </c>
      <c r="C16" s="231" t="s">
        <v>1685</v>
      </c>
      <c r="D16" s="231" t="s">
        <v>1686</v>
      </c>
      <c r="E16" s="514"/>
      <c r="F16" s="425"/>
      <c r="G16" s="382"/>
      <c r="H16" s="469"/>
      <c r="I16" s="235" t="s">
        <v>15</v>
      </c>
      <c r="J16" s="235" t="s">
        <v>30</v>
      </c>
      <c r="K16" s="235"/>
      <c r="L16" s="236"/>
      <c r="M16" s="236"/>
      <c r="N16" s="236"/>
      <c r="O16" s="236"/>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IF(OR(Q16="Medicaid",AI16=""),"NA",IF(AND(AF16=TRUE(),_xlfn.xlookup(AI16,$A$8:$A$18,$AK$8:$AK$18)=0),TRUE(),FALSE()))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IF(OR(Q16="Medicaid",AI16=""),"N/A",IF(AND(AF16=TRUE(),_xlfn.xlookup(AI16,$A$8:$A$18,$AQ$8:$AQ$18)=0),TRUE(),FALSE()))</f>
        <v>N/A</v>
      </c>
      <c r="AT16" s="148" t="b">
        <f aca="false">IF(AND(H16="",F16="Met"),FALSE(),TRUE())</f>
        <v>1</v>
      </c>
      <c r="AU16" s="94" t="str">
        <f aca="false">IF(OR(H16="",H16="Met",H16="N/A"),"NA",(IF(AND((OR(H16="Not Met",H16="Unsure")),G16&lt;&gt;""),TRUE(),FALSE())))</f>
        <v>NA</v>
      </c>
    </row>
    <row r="17" customFormat="false" ht="18" hidden="false" customHeight="false" outlineLevel="0" collapsed="false">
      <c r="A17" s="239"/>
      <c r="B17" s="385"/>
      <c r="C17" s="316"/>
      <c r="D17" s="225" t="s">
        <v>1687</v>
      </c>
      <c r="E17" s="241"/>
      <c r="F17" s="420"/>
      <c r="G17" s="389"/>
      <c r="H17" s="498"/>
      <c r="I17" s="245"/>
      <c r="J17" s="245"/>
      <c r="K17" s="245"/>
      <c r="L17" s="246"/>
      <c r="M17" s="246"/>
      <c r="N17" s="94"/>
      <c r="O17" s="94"/>
      <c r="Q17" s="94"/>
      <c r="S17" s="94"/>
      <c r="T17" s="94"/>
      <c r="U17" s="94"/>
      <c r="V17" s="94"/>
      <c r="AI17" s="91"/>
      <c r="AK17" s="238"/>
      <c r="AL17" s="238"/>
      <c r="AM17" s="238"/>
      <c r="AN17" s="94"/>
      <c r="AO17" s="94"/>
      <c r="AP17" s="94"/>
      <c r="AQ17" s="238"/>
      <c r="AR17" s="238"/>
      <c r="AS17" s="238"/>
      <c r="AT17" s="94"/>
      <c r="AU17" s="94"/>
    </row>
    <row r="18" customFormat="false" ht="90" hidden="false" customHeight="false" outlineLevel="0" collapsed="false">
      <c r="A18" s="230" t="s">
        <v>1688</v>
      </c>
      <c r="B18" s="231" t="s">
        <v>1689</v>
      </c>
      <c r="C18" s="231" t="s">
        <v>1690</v>
      </c>
      <c r="D18" s="231" t="s">
        <v>1691</v>
      </c>
      <c r="E18" s="514"/>
      <c r="F18" s="425"/>
      <c r="G18" s="382"/>
      <c r="H18" s="469"/>
      <c r="I18" s="235" t="s">
        <v>15</v>
      </c>
      <c r="J18" s="235" t="s">
        <v>30</v>
      </c>
      <c r="K18" s="235"/>
      <c r="L18" s="236"/>
      <c r="M18" s="236"/>
      <c r="N18" s="236"/>
      <c r="O18" s="236"/>
      <c r="P18" s="237"/>
      <c r="Q18" s="236" t="s">
        <v>226</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I18" s="91"/>
      <c r="AK18" s="160" t="n">
        <f aca="false">IF(OR(AL18=TRUE(),AND(AM18=TRUE(),AN18=FALSE()),AF18=TRUE(),(OR(AT18=FALSE(),AT18="NA"))),0,IF(OR(AN18=FALSE(),AO18=FALSE(),AP18=FALSE()),1,0))</f>
        <v>0</v>
      </c>
      <c r="AL18" s="238" t="n">
        <f aca="false">$S18</f>
        <v>1</v>
      </c>
      <c r="AM18" s="238" t="str">
        <f aca="false">IF(OR(Q18="Medicaid",AI18=""),"NA",IF(AND(AF18=TRUE(),_xlfn.xlookup(AI18,$A$8:$A$18,$AK$8:$AK$18)=0),TRUE(),FALSE()))</f>
        <v>NA</v>
      </c>
      <c r="AN18" s="148" t="b">
        <f aca="false">IF(F18&lt;&gt;"",TRUE(),FALSE())</f>
        <v>0</v>
      </c>
      <c r="AO18" s="94" t="str">
        <f aca="false">IF(OR($F18&lt;&gt;"Met"),"NA",(IF(AND($F18="Met",$F18&lt;&gt;""),TRUE(),FALSE())))</f>
        <v>NA</v>
      </c>
      <c r="AP18" s="148" t="b">
        <f aca="false">IF(OR($F18="Met",$F18="Not met"),"NA",(IF((AND(OR($F18="N/A",$F18="Unsure"),$G18&lt;&gt;"")),TRUE(),FALSE())))</f>
        <v>0</v>
      </c>
      <c r="AQ18" s="238" t="n">
        <f aca="false">IF(OR(AR18=TRUE(),AND(AS18=TRUE(),AT18=FALSE())),0,(IF(OR(AND(OR(AS18=FALSE(),AS18="N/A"),AT18=FALSE()),AU18=FALSE()),1,0)))</f>
        <v>0</v>
      </c>
      <c r="AR18" s="238" t="n">
        <f aca="false">$S18</f>
        <v>1</v>
      </c>
      <c r="AS18" s="238" t="str">
        <f aca="false">IF(OR(Q18="Medicaid",AI18=""),"N/A",IF(AND(AF18=TRUE(),_xlfn.xlookup(AI18,$A$8:$A$18,$AQ$8:$AQ$18)=0),TRUE(),FALSE()))</f>
        <v>N/A</v>
      </c>
      <c r="AT18" s="148" t="b">
        <f aca="false">IF(AND(H18="",F18="Met"),FALSE(),TRUE())</f>
        <v>1</v>
      </c>
      <c r="AU18" s="94" t="str">
        <f aca="false">IF(OR(H18="",H18="Met",H18="N/A"),"NA",(IF(AND((OR(H18="Not Met",H18="Unsure")),G18&lt;&gt;""),TRUE(),FALSE())))</f>
        <v>NA</v>
      </c>
    </row>
    <row r="19" customFormat="false" ht="18.75" hidden="true" customHeight="false" outlineLevel="0" collapsed="false">
      <c r="A19" s="563"/>
      <c r="B19" s="564"/>
      <c r="C19" s="565"/>
      <c r="D19" s="566" t="s">
        <v>1692</v>
      </c>
      <c r="E19" s="563"/>
      <c r="F19" s="567"/>
      <c r="G19" s="568"/>
      <c r="H19" s="569"/>
      <c r="I19" s="94"/>
      <c r="J19" s="445"/>
      <c r="K19" s="445"/>
      <c r="L19" s="445"/>
      <c r="M19" s="445"/>
      <c r="N19" s="94"/>
      <c r="O19" s="94"/>
      <c r="Q19" s="94"/>
      <c r="S19" s="94"/>
      <c r="T19" s="94"/>
      <c r="U19" s="94"/>
      <c r="V19" s="94"/>
      <c r="AI19" s="91"/>
      <c r="AK19" s="238"/>
      <c r="AL19" s="238"/>
      <c r="AM19" s="238"/>
      <c r="AN19" s="94"/>
      <c r="AO19" s="94"/>
      <c r="AP19" s="94"/>
      <c r="AQ19" s="238"/>
      <c r="AR19" s="238"/>
      <c r="AS19" s="238"/>
      <c r="AT19" s="94"/>
      <c r="AU19" s="94"/>
    </row>
    <row r="20" customFormat="false" ht="67.5" hidden="true" customHeight="true" outlineLevel="0" collapsed="false">
      <c r="A20" s="570" t="n">
        <v>1089</v>
      </c>
      <c r="B20" s="571" t="s">
        <v>1693</v>
      </c>
      <c r="C20" s="480" t="s">
        <v>1694</v>
      </c>
      <c r="D20" s="326" t="e">
        <f aca="false">IF(AF20=TRUE(),AG20&amp; "  [If there is no additional information related to the CHIP contract, this information only needs to be entered in Medicaid Item Number "&amp;AI20&amp;".]",AG20)</f>
        <v>#REF!</v>
      </c>
      <c r="E20" s="572"/>
      <c r="F20" s="573" t="s">
        <v>224</v>
      </c>
      <c r="G20" s="574" t="s">
        <v>303</v>
      </c>
      <c r="H20" s="575"/>
      <c r="I20" s="235" t="s">
        <v>15</v>
      </c>
      <c r="J20" s="235"/>
      <c r="K20" s="235" t="s">
        <v>38</v>
      </c>
      <c r="L20" s="236" t="s">
        <v>43</v>
      </c>
      <c r="M20" s="236" t="s">
        <v>48</v>
      </c>
      <c r="N20" s="524" t="s">
        <v>193</v>
      </c>
      <c r="O20" s="236" t="s">
        <v>52</v>
      </c>
      <c r="P20" s="237"/>
      <c r="Q20" s="236" t="s">
        <v>292</v>
      </c>
      <c r="S20" s="94" t="e">
        <f aca="false">IF(OR(T20=TRUE(),U20=TRUE(),V20=TRUE(),AD20=TRUE(),AE20=TRUE()),TRUE(),FALSE())</f>
        <v>#REF!</v>
      </c>
      <c r="T20" s="94" t="e">
        <f aca="false">#REF!</f>
        <v>#REF!</v>
      </c>
      <c r="U20" s="94" t="e">
        <f aca="false">#REF!</f>
        <v>#REF!</v>
      </c>
      <c r="V20" s="94" t="e">
        <f aca="false">IF(SUM(W20:AC20)&lt;1,TRUE(),FALSE())</f>
        <v>#REF!</v>
      </c>
      <c r="W20" s="95" t="e">
        <f aca="false">IF(#REF!=I20,1,0)</f>
        <v>#REF!</v>
      </c>
      <c r="X20" s="95" t="e">
        <f aca="false">IF(#REF!=J20,1,0)</f>
        <v>#REF!</v>
      </c>
      <c r="Y20" s="95" t="e">
        <f aca="false">IF(#REF!=K20,1,0)</f>
        <v>#REF!</v>
      </c>
      <c r="Z20" s="95" t="e">
        <f aca="false">IF(#REF!=L20,1,0)</f>
        <v>#REF!</v>
      </c>
      <c r="AA20" s="95" t="e">
        <f aca="false">IF(#REF!=M20,1,0)</f>
        <v>#REF!</v>
      </c>
      <c r="AB20" s="95" t="e">
        <f aca="false">IF(#REF!=N20,1,0)</f>
        <v>#REF!</v>
      </c>
      <c r="AC20" s="95" t="e">
        <f aca="false">IF(#REF!=O20,1,0)</f>
        <v>#REF!</v>
      </c>
      <c r="AD20" s="95" t="e">
        <f aca="false">AND(#REF!="Non-risk",P20=TRUE())</f>
        <v>#REF!</v>
      </c>
      <c r="AE20" s="95" t="e">
        <f aca="false">AND(#REF!&lt;&gt;$Q20,#REF!&lt;&gt;"Both")</f>
        <v>#REF!</v>
      </c>
      <c r="AF20" s="95" t="e">
        <f aca="false">AND(#REF!="Both",AH20=1)</f>
        <v>#REF!</v>
      </c>
      <c r="AG20" s="91" t="s">
        <v>1695</v>
      </c>
      <c r="AH20" s="95" t="n">
        <v>1</v>
      </c>
      <c r="AI20" s="91" t="n">
        <v>1</v>
      </c>
      <c r="AK20" s="238" t="e">
        <f aca="false">IF(OR(AL20=TRUE(),AND(AM20=TRUE(),AN20=FALSE())),0,IF(OR(AN20=FALSE(),AO20=FALSE(),AP20=FALSE()),1,0))</f>
        <v>#REF!</v>
      </c>
      <c r="AL20" s="238" t="e">
        <f aca="false">$S20</f>
        <v>#REF!</v>
      </c>
      <c r="AM20" s="238" t="e">
        <f aca="false">IF(OR(Q20="Medicaid",AI20=""),"NA",IF(AND(AF20=TRUE(),_xlfn.xlookup(AI20,$A$8:$A$18,$AK$8:$AK$18)=0),TRUE(),FALSE()))</f>
        <v>#REF!</v>
      </c>
      <c r="AN20" s="94" t="e">
        <f aca="false">IF(#REF!&lt;&gt;"",TRUE(),FALSE())</f>
        <v>#REF!</v>
      </c>
      <c r="AO20" s="94" t="e">
        <f aca="false">IF(OR(#REF!&lt;&gt;"Citation",#REF!&lt;&gt;"Met"),"NA",(IF(AND(#REF!="Citation",#REF!="Met",#REF!&lt;&gt;""),TRUE(),FALSE())))</f>
        <v>#REF!</v>
      </c>
      <c r="AP20" s="94" t="e">
        <f aca="false">IF(OR(#REF!="Met",#REF!="Not met"),"NA",(IF((AND(OR(#REF!="N/A",#REF!="Unsure"),#REF!&lt;&gt;"")),TRUE(),FALSE())))</f>
        <v>#REF!</v>
      </c>
      <c r="AQ20" s="238" t="e">
        <f aca="false">IF(OR(AR20=TRUE(),AND(AS20=TRUE(),AT20=FALSE())),0,(IF(OR(AND(OR(AS20=FALSE(),AS20="N/A"),AT20=FALSE()),AU20=FALSE()),1,0)))</f>
        <v>#REF!</v>
      </c>
      <c r="AR20" s="238" t="e">
        <f aca="false">$S20</f>
        <v>#REF!</v>
      </c>
      <c r="AS20" s="238" t="e">
        <f aca="false">IF(Q20="Medicaid","N/A",IF(#REF!="",AM20,FALSE()))</f>
        <v>#REF!</v>
      </c>
      <c r="AT20" s="94" t="e">
        <f aca="false">IF(#REF!="Citation",IF(F20&lt;&gt;"",TRUE(),FALSE()),"NA")</f>
        <v>#REF!</v>
      </c>
      <c r="AU20" s="94" t="str">
        <f aca="false">IF(OR(F20="",F20="Met",F20="N/A"),"NA",(IF(AND((OR(F20="Not Met",F20="Unsure")),G20&lt;&gt;""),TRUE(),FALSE())))</f>
        <v>NA</v>
      </c>
    </row>
    <row r="21" customFormat="false" ht="67.5" hidden="true" customHeight="true" outlineLevel="0" collapsed="false">
      <c r="A21" s="570" t="n">
        <v>1090</v>
      </c>
      <c r="B21" s="576" t="s">
        <v>1696</v>
      </c>
      <c r="C21" s="327" t="s">
        <v>1694</v>
      </c>
      <c r="D21" s="327" t="e">
        <f aca="false">IF(AF21=TRUE(),AG21&amp; "  [If there is no additional information related to the CHIP contract, this information only needs to be entered in Medicaid Item Number "&amp;AI21&amp;".]",AG21)</f>
        <v>#REF!</v>
      </c>
      <c r="E21" s="526"/>
      <c r="F21" s="340" t="s">
        <v>224</v>
      </c>
      <c r="G21" s="577" t="s">
        <v>303</v>
      </c>
      <c r="H21" s="578"/>
      <c r="I21" s="235" t="s">
        <v>15</v>
      </c>
      <c r="J21" s="235"/>
      <c r="K21" s="235" t="s">
        <v>38</v>
      </c>
      <c r="L21" s="236" t="s">
        <v>43</v>
      </c>
      <c r="M21" s="236" t="s">
        <v>48</v>
      </c>
      <c r="N21" s="524" t="s">
        <v>193</v>
      </c>
      <c r="O21" s="236" t="s">
        <v>52</v>
      </c>
      <c r="P21" s="237"/>
      <c r="Q21" s="236" t="s">
        <v>292</v>
      </c>
      <c r="S21" s="94" t="e">
        <f aca="false">IF(OR(T21=TRUE(),U21=TRUE(),V21=TRUE(),AD21=TRUE(),AE21=TRUE()),TRUE(),FALSE())</f>
        <v>#REF!</v>
      </c>
      <c r="T21" s="94" t="e">
        <f aca="false">#REF!</f>
        <v>#REF!</v>
      </c>
      <c r="U21" s="94" t="e">
        <f aca="false">#REF!</f>
        <v>#REF!</v>
      </c>
      <c r="V21" s="94" t="e">
        <f aca="false">IF(SUM(W21:AC21)&lt;1,TRUE(),FALSE())</f>
        <v>#REF!</v>
      </c>
      <c r="W21" s="95" t="e">
        <f aca="false">IF(#REF!=I21,1,0)</f>
        <v>#REF!</v>
      </c>
      <c r="X21" s="95" t="e">
        <f aca="false">IF(#REF!=J21,1,0)</f>
        <v>#REF!</v>
      </c>
      <c r="Y21" s="95" t="e">
        <f aca="false">IF(#REF!=K21,1,0)</f>
        <v>#REF!</v>
      </c>
      <c r="Z21" s="95" t="e">
        <f aca="false">IF(#REF!=L21,1,0)</f>
        <v>#REF!</v>
      </c>
      <c r="AA21" s="95" t="e">
        <f aca="false">IF(#REF!=M21,1,0)</f>
        <v>#REF!</v>
      </c>
      <c r="AB21" s="95" t="e">
        <f aca="false">IF(#REF!=N21,1,0)</f>
        <v>#REF!</v>
      </c>
      <c r="AC21" s="95" t="e">
        <f aca="false">IF(#REF!=O21,1,0)</f>
        <v>#REF!</v>
      </c>
      <c r="AD21" s="95" t="e">
        <f aca="false">AND(#REF!="Non-risk",P21=TRUE())</f>
        <v>#REF!</v>
      </c>
      <c r="AE21" s="95" t="e">
        <f aca="false">AND(#REF!&lt;&gt;$Q21,#REF!&lt;&gt;"Both")</f>
        <v>#REF!</v>
      </c>
      <c r="AF21" s="95" t="e">
        <f aca="false">AND(#REF!="Both",AH21=1)</f>
        <v>#REF!</v>
      </c>
      <c r="AG21" s="91" t="s">
        <v>1697</v>
      </c>
      <c r="AH21" s="95" t="n">
        <v>1</v>
      </c>
      <c r="AI21" s="91" t="n">
        <v>2</v>
      </c>
      <c r="AK21" s="238" t="e">
        <f aca="false">IF(OR(AL21=TRUE(),AND(AM21=TRUE(),AN21=FALSE())),0,IF(OR(AN21=FALSE(),AO21=FALSE(),AP21=FALSE()),1,0))</f>
        <v>#REF!</v>
      </c>
      <c r="AL21" s="238" t="e">
        <f aca="false">$S21</f>
        <v>#REF!</v>
      </c>
      <c r="AM21" s="238" t="e">
        <f aca="false">IF(OR(Q21="Medicaid",AI21=""),"NA",IF(AND(AF21=TRUE(),_xlfn.xlookup(AI21,$A$8:$A$18,$AK$8:$AK$18)=0),TRUE(),FALSE()))</f>
        <v>#REF!</v>
      </c>
      <c r="AN21" s="94" t="e">
        <f aca="false">IF(#REF!&lt;&gt;"",TRUE(),FALSE())</f>
        <v>#REF!</v>
      </c>
      <c r="AO21" s="94" t="e">
        <f aca="false">IF(OR(#REF!&lt;&gt;"Citation",#REF!&lt;&gt;"Met"),"NA",(IF(AND(#REF!="Citation",#REF!="Met",#REF!&lt;&gt;""),TRUE(),FALSE())))</f>
        <v>#REF!</v>
      </c>
      <c r="AP21" s="94" t="e">
        <f aca="false">IF(OR(#REF!="Met",#REF!="Not met"),"NA",(IF((AND(OR(#REF!="N/A",#REF!="Unsure"),#REF!&lt;&gt;"")),TRUE(),FALSE())))</f>
        <v>#REF!</v>
      </c>
      <c r="AQ21" s="238" t="e">
        <f aca="false">IF(OR(AR21=TRUE(),AND(AS21=TRUE(),AT21=FALSE())),0,(IF(OR(AND(OR(AS21=FALSE(),AS21="N/A"),AT21=FALSE()),AU21=FALSE()),1,0)))</f>
        <v>#REF!</v>
      </c>
      <c r="AR21" s="238" t="e">
        <f aca="false">$S21</f>
        <v>#REF!</v>
      </c>
      <c r="AS21" s="238" t="e">
        <f aca="false">IF(Q21="Medicaid","N/A",IF(#REF!="",AM21,FALSE()))</f>
        <v>#REF!</v>
      </c>
      <c r="AT21" s="94" t="e">
        <f aca="false">IF(#REF!="Citation",IF(F21&lt;&gt;"",TRUE(),FALSE()),"NA")</f>
        <v>#REF!</v>
      </c>
      <c r="AU21" s="94" t="str">
        <f aca="false">IF(OR(F21="",F21="Met",F21="N/A"),"NA",(IF(AND((OR(F21="Not Met",F21="Unsure")),G21&lt;&gt;""),TRUE(),FALSE())))</f>
        <v>NA</v>
      </c>
    </row>
    <row r="22" customFormat="false" ht="67.5" hidden="true" customHeight="true" outlineLevel="0" collapsed="false">
      <c r="A22" s="570" t="n">
        <v>1091</v>
      </c>
      <c r="B22" s="579" t="s">
        <v>1698</v>
      </c>
      <c r="C22" s="580" t="s">
        <v>1699</v>
      </c>
      <c r="D22" s="581" t="e">
        <f aca="false">IF(AF22=TRUE(),AG22&amp; "  [If there is no additional information related to the CHIP contract, this information only needs to be entered in Medicaid Item Number "&amp;AI22&amp;".]",AG22)</f>
        <v>#REF!</v>
      </c>
      <c r="E22" s="582" t="n">
        <v>2</v>
      </c>
      <c r="F22" s="583" t="s">
        <v>224</v>
      </c>
      <c r="G22" s="584" t="s">
        <v>303</v>
      </c>
      <c r="H22" s="585"/>
      <c r="I22" s="235" t="s">
        <v>15</v>
      </c>
      <c r="J22" s="235"/>
      <c r="K22" s="235" t="s">
        <v>38</v>
      </c>
      <c r="L22" s="236" t="s">
        <v>43</v>
      </c>
      <c r="M22" s="236" t="s">
        <v>48</v>
      </c>
      <c r="N22" s="236"/>
      <c r="O22" s="236"/>
      <c r="P22" s="237"/>
      <c r="Q22" s="236" t="s">
        <v>292</v>
      </c>
      <c r="S22" s="94" t="e">
        <f aca="false">IF(OR(T22=TRUE(),U22=TRUE(),V22=TRUE(),AD22=TRUE(),AE22=TRUE()),TRUE(),FALSE())</f>
        <v>#REF!</v>
      </c>
      <c r="T22" s="94" t="e">
        <f aca="false">#REF!</f>
        <v>#REF!</v>
      </c>
      <c r="U22" s="94" t="e">
        <f aca="false">#REF!</f>
        <v>#REF!</v>
      </c>
      <c r="V22" s="94" t="e">
        <f aca="false">IF(SUM(W22:AC22)&lt;1,TRUE(),FALSE())</f>
        <v>#REF!</v>
      </c>
      <c r="W22" s="95" t="e">
        <f aca="false">IF(#REF!=I22,1,0)</f>
        <v>#REF!</v>
      </c>
      <c r="X22" s="95" t="e">
        <f aca="false">IF(#REF!=J22,1,0)</f>
        <v>#REF!</v>
      </c>
      <c r="Y22" s="95" t="e">
        <f aca="false">IF(#REF!=K22,1,0)</f>
        <v>#REF!</v>
      </c>
      <c r="Z22" s="95" t="e">
        <f aca="false">IF(#REF!=L22,1,0)</f>
        <v>#REF!</v>
      </c>
      <c r="AA22" s="95" t="e">
        <f aca="false">IF(#REF!=M22,1,0)</f>
        <v>#REF!</v>
      </c>
      <c r="AB22" s="95" t="e">
        <f aca="false">IF(#REF!=N22,1,0)</f>
        <v>#REF!</v>
      </c>
      <c r="AC22" s="95" t="e">
        <f aca="false">IF(#REF!=O22,1,0)</f>
        <v>#REF!</v>
      </c>
      <c r="AD22" s="95" t="e">
        <f aca="false">AND(#REF!="Non-risk",P22=TRUE())</f>
        <v>#REF!</v>
      </c>
      <c r="AE22" s="95" t="e">
        <f aca="false">AND(#REF!&lt;&gt;$Q22,#REF!&lt;&gt;"Both")</f>
        <v>#REF!</v>
      </c>
      <c r="AF22" s="95" t="e">
        <f aca="false">AND(#REF!="Both",AH22=1)</f>
        <v>#REF!</v>
      </c>
      <c r="AG22" s="91" t="s">
        <v>1700</v>
      </c>
      <c r="AI22" s="91"/>
      <c r="AK22" s="238" t="e">
        <f aca="false">IF(OR(AL22=TRUE(),AND(AM22=TRUE(),AN22=FALSE())),0,IF(OR(AN22=FALSE(),AO22=FALSE(),AP22=FALSE()),1,0))</f>
        <v>#REF!</v>
      </c>
      <c r="AL22" s="238" t="e">
        <f aca="false">$S22</f>
        <v>#REF!</v>
      </c>
      <c r="AM22" s="238" t="str">
        <f aca="false">IF(OR(Q22="Medicaid",AI22=""),"NA",IF(AND(AF22=TRUE(),_xlfn.xlookup(AI22,$A$8:$A$18,$AK$8:$AK$18)=0),TRUE(),FALSE()))</f>
        <v>NA</v>
      </c>
      <c r="AN22" s="94" t="e">
        <f aca="false">IF(#REF!&lt;&gt;"",TRUE(),FALSE())</f>
        <v>#REF!</v>
      </c>
      <c r="AO22" s="94" t="e">
        <f aca="false">IF(OR(#REF!&lt;&gt;"Citation",#REF!&lt;&gt;"Met"),"NA",(IF(AND(#REF!="Citation",#REF!="Met",#REF!&lt;&gt;""),TRUE(),FALSE())))</f>
        <v>#REF!</v>
      </c>
      <c r="AP22" s="94" t="e">
        <f aca="false">IF(OR(#REF!="Met",#REF!="Not met"),"NA",(IF((AND(OR(#REF!="N/A",#REF!="Unsure"),#REF!&lt;&gt;"")),TRUE(),FALSE())))</f>
        <v>#REF!</v>
      </c>
      <c r="AQ22" s="238" t="e">
        <f aca="false">IF(OR(AR22=TRUE(),AND(AS22=TRUE(),AT22=FALSE())),0,(IF(OR(AND(OR(AS22=FALSE(),AS22="N/A"),AT22=FALSE()),AU22=FALSE()),1,0)))</f>
        <v>#REF!</v>
      </c>
      <c r="AR22" s="238" t="e">
        <f aca="false">$S22</f>
        <v>#REF!</v>
      </c>
      <c r="AS22" s="238" t="e">
        <f aca="false">IF(Q22="Medicaid","N/A",IF(#REF!="",AM22,FALSE()))</f>
        <v>#REF!</v>
      </c>
      <c r="AT22" s="94" t="e">
        <f aca="false">IF(#REF!="Citation",IF(F22&lt;&gt;"",TRUE(),FALSE()),"NA")</f>
        <v>#REF!</v>
      </c>
      <c r="AU22" s="94" t="str">
        <f aca="false">IF(OR(F22="",F22="Met",F22="N/A"),"NA",(IF(AND((OR(F22="Not Met",F22="Unsure")),G22&lt;&gt;""),TRUE(),FALSE())))</f>
        <v>NA</v>
      </c>
    </row>
    <row r="23" customFormat="false" ht="18.75" hidden="true" customHeight="false" outlineLevel="0" collapsed="false">
      <c r="A23" s="586"/>
      <c r="B23" s="587"/>
      <c r="C23" s="588"/>
      <c r="D23" s="589" t="s">
        <v>1701</v>
      </c>
      <c r="E23" s="590"/>
      <c r="F23" s="567"/>
      <c r="G23" s="568"/>
      <c r="H23" s="569"/>
      <c r="I23" s="245"/>
      <c r="J23" s="245"/>
      <c r="K23" s="245"/>
      <c r="L23" s="246"/>
      <c r="M23" s="246"/>
      <c r="N23" s="94"/>
      <c r="O23" s="94"/>
      <c r="Q23" s="94"/>
      <c r="S23" s="94"/>
      <c r="T23" s="94"/>
      <c r="U23" s="94"/>
      <c r="V23" s="94"/>
      <c r="AG23" s="91"/>
      <c r="AI23" s="91"/>
      <c r="AK23" s="238"/>
      <c r="AL23" s="238"/>
      <c r="AM23" s="238"/>
      <c r="AN23" s="94"/>
      <c r="AO23" s="94"/>
      <c r="AP23" s="94"/>
      <c r="AQ23" s="238"/>
      <c r="AR23" s="238"/>
      <c r="AS23" s="238"/>
      <c r="AT23" s="94"/>
      <c r="AU23" s="94"/>
    </row>
    <row r="24" customFormat="false" ht="54" hidden="true" customHeight="false" outlineLevel="0" collapsed="false">
      <c r="A24" s="570" t="n">
        <v>1092</v>
      </c>
      <c r="B24" s="591" t="s">
        <v>1702</v>
      </c>
      <c r="C24" s="592" t="s">
        <v>1703</v>
      </c>
      <c r="D24" s="326" t="e">
        <f aca="false">IF(AF24=TRUE(),AG24&amp; "  [If there is no additional information related to the CHIP contract, this information only needs to be entered in Medicaid Item Number "&amp;AI24&amp;".]",AG24)</f>
        <v>#REF!</v>
      </c>
      <c r="E24" s="593"/>
      <c r="F24" s="573" t="s">
        <v>224</v>
      </c>
      <c r="G24" s="574" t="s">
        <v>303</v>
      </c>
      <c r="H24" s="575"/>
      <c r="I24" s="235" t="s">
        <v>15</v>
      </c>
      <c r="J24" s="235"/>
      <c r="K24" s="235" t="s">
        <v>38</v>
      </c>
      <c r="L24" s="236" t="s">
        <v>43</v>
      </c>
      <c r="M24" s="236" t="s">
        <v>48</v>
      </c>
      <c r="N24" s="236" t="s">
        <v>193</v>
      </c>
      <c r="O24" s="236" t="s">
        <v>52</v>
      </c>
      <c r="P24" s="237"/>
      <c r="Q24" s="236" t="s">
        <v>292</v>
      </c>
      <c r="S24" s="94" t="e">
        <f aca="false">IF(OR(T24=TRUE(),U24=TRUE(),V24=TRUE(),AD24=TRUE(),AE24=TRUE()),TRUE(),FALSE())</f>
        <v>#REF!</v>
      </c>
      <c r="T24" s="94" t="e">
        <f aca="false">#REF!</f>
        <v>#REF!</v>
      </c>
      <c r="U24" s="94" t="e">
        <f aca="false">#REF!</f>
        <v>#REF!</v>
      </c>
      <c r="V24" s="94" t="e">
        <f aca="false">IF(SUM(W24:AC24)&lt;1,TRUE(),FALSE())</f>
        <v>#REF!</v>
      </c>
      <c r="W24" s="95" t="e">
        <f aca="false">IF(#REF!=I24,1,0)</f>
        <v>#REF!</v>
      </c>
      <c r="X24" s="95" t="e">
        <f aca="false">IF(#REF!=J24,1,0)</f>
        <v>#REF!</v>
      </c>
      <c r="Y24" s="95" t="e">
        <f aca="false">IF(#REF!=K24,1,0)</f>
        <v>#REF!</v>
      </c>
      <c r="Z24" s="95" t="e">
        <f aca="false">IF(#REF!=L24,1,0)</f>
        <v>#REF!</v>
      </c>
      <c r="AA24" s="95" t="e">
        <f aca="false">IF(#REF!=M24,1,0)</f>
        <v>#REF!</v>
      </c>
      <c r="AB24" s="95" t="e">
        <f aca="false">IF(#REF!=N24,1,0)</f>
        <v>#REF!</v>
      </c>
      <c r="AC24" s="95" t="e">
        <f aca="false">IF(#REF!=O24,1,0)</f>
        <v>#REF!</v>
      </c>
      <c r="AD24" s="95" t="e">
        <f aca="false">AND(#REF!="Non-risk",P24=TRUE())</f>
        <v>#REF!</v>
      </c>
      <c r="AE24" s="95" t="e">
        <f aca="false">AND(#REF!&lt;&gt;$Q24,#REF!&lt;&gt;"Both")</f>
        <v>#REF!</v>
      </c>
      <c r="AF24" s="95" t="e">
        <f aca="false">AND(#REF!="Both",AH24=1)</f>
        <v>#REF!</v>
      </c>
      <c r="AG24" s="91" t="s">
        <v>1672</v>
      </c>
      <c r="AH24" s="95" t="n">
        <v>1</v>
      </c>
      <c r="AI24" s="91" t="n">
        <v>6</v>
      </c>
      <c r="AK24" s="238" t="e">
        <f aca="false">IF(OR(AL24=TRUE(),AND(AM24=TRUE(),AN24=FALSE())),0,IF(OR(AN24=FALSE(),AO24=FALSE(),AP24=FALSE()),1,0))</f>
        <v>#REF!</v>
      </c>
      <c r="AL24" s="238" t="e">
        <f aca="false">$S24</f>
        <v>#REF!</v>
      </c>
      <c r="AM24" s="238" t="e">
        <f aca="false">IF(OR(Q24="Medicaid",AI24=""),"NA",IF(AND(AF24=TRUE(),_xlfn.xlookup(AI24,$A$8:$A$18,$AK$8:$AK$18)=0),TRUE(),FALSE()))</f>
        <v>#REF!</v>
      </c>
      <c r="AN24" s="94" t="e">
        <f aca="false">IF(#REF!&lt;&gt;"",TRUE(),FALSE())</f>
        <v>#REF!</v>
      </c>
      <c r="AO24" s="94" t="e">
        <f aca="false">IF(OR(#REF!&lt;&gt;"Citation",#REF!&lt;&gt;"Met"),"NA",(IF(AND(#REF!="Citation",#REF!="Met",#REF!&lt;&gt;""),TRUE(),FALSE())))</f>
        <v>#REF!</v>
      </c>
      <c r="AP24" s="94" t="e">
        <f aca="false">IF(OR(#REF!="Met",#REF!="Not met"),"NA",(IF((AND(OR(#REF!="N/A",#REF!="Unsure"),#REF!&lt;&gt;"")),TRUE(),FALSE())))</f>
        <v>#REF!</v>
      </c>
      <c r="AQ24" s="238" t="e">
        <f aca="false">IF(OR(AR24=TRUE(),AND(AS24=TRUE(),AT24=FALSE())),0,(IF(OR(AND(OR(AS24=FALSE(),AS24="N/A"),AT24=FALSE()),AU24=FALSE()),1,0)))</f>
        <v>#REF!</v>
      </c>
      <c r="AR24" s="238" t="e">
        <f aca="false">$S24</f>
        <v>#REF!</v>
      </c>
      <c r="AS24" s="238" t="e">
        <f aca="false">IF(Q24="Medicaid","N/A",IF(#REF!="",AM24,FALSE()))</f>
        <v>#REF!</v>
      </c>
      <c r="AT24" s="94" t="e">
        <f aca="false">IF(#REF!="Citation",IF(F24&lt;&gt;"",TRUE(),FALSE()),"NA")</f>
        <v>#REF!</v>
      </c>
      <c r="AU24" s="94" t="str">
        <f aca="false">IF(OR(F24="",F24="Met",F24="N/A"),"NA",(IF(AND((OR(F24="Not Met",F24="Unsure")),G24&lt;&gt;""),TRUE(),FALSE())))</f>
        <v>NA</v>
      </c>
    </row>
    <row r="25" customFormat="false" ht="67.5" hidden="true" customHeight="true" outlineLevel="0" collapsed="false">
      <c r="A25" s="594" t="n">
        <v>1093</v>
      </c>
      <c r="B25" s="576" t="s">
        <v>1704</v>
      </c>
      <c r="C25" s="327" t="s">
        <v>1705</v>
      </c>
      <c r="D25" s="327" t="e">
        <f aca="false">IF(AF25=TRUE(),AG25&amp; "  [If there is no additional information related to the CHIP contract, this information only needs to be entered in Medicaid Item Number "&amp;AI25&amp;".]",AG25)</f>
        <v>#REF!</v>
      </c>
      <c r="E25" s="526"/>
      <c r="F25" s="583" t="s">
        <v>224</v>
      </c>
      <c r="G25" s="584" t="s">
        <v>303</v>
      </c>
      <c r="H25" s="585"/>
      <c r="I25" s="235" t="s">
        <v>15</v>
      </c>
      <c r="J25" s="235"/>
      <c r="K25" s="235" t="s">
        <v>38</v>
      </c>
      <c r="L25" s="236" t="s">
        <v>43</v>
      </c>
      <c r="M25" s="236" t="s">
        <v>48</v>
      </c>
      <c r="N25" s="236" t="s">
        <v>193</v>
      </c>
      <c r="O25" s="236" t="s">
        <v>52</v>
      </c>
      <c r="P25" s="237"/>
      <c r="Q25" s="236" t="s">
        <v>292</v>
      </c>
      <c r="S25" s="94" t="e">
        <f aca="false">IF(OR(T25=TRUE(),U25=TRUE(),V25=TRUE(),AD25=TRUE(),AE25=TRUE()),TRUE(),FALSE())</f>
        <v>#REF!</v>
      </c>
      <c r="T25" s="94" t="e">
        <f aca="false">#REF!</f>
        <v>#REF!</v>
      </c>
      <c r="U25" s="94" t="e">
        <f aca="false">#REF!</f>
        <v>#REF!</v>
      </c>
      <c r="V25" s="94" t="e">
        <f aca="false">IF(SUM(W25:AC25)&lt;1,TRUE(),FALSE())</f>
        <v>#REF!</v>
      </c>
      <c r="W25" s="95" t="e">
        <f aca="false">IF(#REF!=I25,1,0)</f>
        <v>#REF!</v>
      </c>
      <c r="X25" s="95" t="e">
        <f aca="false">IF(#REF!=J25,1,0)</f>
        <v>#REF!</v>
      </c>
      <c r="Y25" s="95" t="e">
        <f aca="false">IF(#REF!=K25,1,0)</f>
        <v>#REF!</v>
      </c>
      <c r="Z25" s="95" t="e">
        <f aca="false">IF(#REF!=L25,1,0)</f>
        <v>#REF!</v>
      </c>
      <c r="AA25" s="95" t="e">
        <f aca="false">IF(#REF!=M25,1,0)</f>
        <v>#REF!</v>
      </c>
      <c r="AB25" s="95" t="e">
        <f aca="false">IF(#REF!=N25,1,0)</f>
        <v>#REF!</v>
      </c>
      <c r="AC25" s="95" t="e">
        <f aca="false">IF(#REF!=O25,1,0)</f>
        <v>#REF!</v>
      </c>
      <c r="AD25" s="95" t="e">
        <f aca="false">AND(#REF!="Non-risk",P25=TRUE())</f>
        <v>#REF!</v>
      </c>
      <c r="AE25" s="95" t="e">
        <f aca="false">AND(#REF!&lt;&gt;$Q25,#REF!&lt;&gt;"Both")</f>
        <v>#REF!</v>
      </c>
      <c r="AF25" s="95" t="e">
        <f aca="false">AND(#REF!="Both",AH25=1)</f>
        <v>#REF!</v>
      </c>
      <c r="AG25" s="91" t="s">
        <v>1706</v>
      </c>
      <c r="AH25" s="95" t="n">
        <v>1</v>
      </c>
      <c r="AI25" s="91" t="n">
        <v>7</v>
      </c>
      <c r="AK25" s="238" t="e">
        <f aca="false">IF(OR(AL25=TRUE(),AND(AM25=TRUE(),AN25=FALSE())),0,IF(OR(AN25=FALSE(),AO25=FALSE(),AP25=FALSE()),1,0))</f>
        <v>#REF!</v>
      </c>
      <c r="AL25" s="238" t="e">
        <f aca="false">$S25</f>
        <v>#REF!</v>
      </c>
      <c r="AM25" s="238" t="e">
        <f aca="false">IF(OR(Q25="Medicaid",AI25=""),"NA",IF(AND(AF25=TRUE(),_xlfn.xlookup(AI25,$A$8:$A$18,$AK$8:$AK$18)=0),TRUE(),FALSE()))</f>
        <v>#REF!</v>
      </c>
      <c r="AN25" s="94" t="e">
        <f aca="false">IF(#REF!&lt;&gt;"",TRUE(),FALSE())</f>
        <v>#REF!</v>
      </c>
      <c r="AO25" s="94" t="e">
        <f aca="false">IF(OR(#REF!&lt;&gt;"Citation",#REF!&lt;&gt;"Met"),"NA",(IF(AND(#REF!="Citation",#REF!="Met",#REF!&lt;&gt;""),TRUE(),FALSE())))</f>
        <v>#REF!</v>
      </c>
      <c r="AP25" s="94" t="e">
        <f aca="false">IF(OR(#REF!="Met",#REF!="Not met"),"NA",(IF((AND(OR(#REF!="N/A",#REF!="Unsure"),#REF!&lt;&gt;"")),TRUE(),FALSE())))</f>
        <v>#REF!</v>
      </c>
      <c r="AQ25" s="238" t="e">
        <f aca="false">IF(OR(AR25=TRUE(),AND(AS25=TRUE(),AT25=FALSE())),0,(IF(OR(AND(OR(AS25=FALSE(),AS25="N/A"),AT25=FALSE()),AU25=FALSE()),1,0)))</f>
        <v>#REF!</v>
      </c>
      <c r="AR25" s="238" t="e">
        <f aca="false">$S25</f>
        <v>#REF!</v>
      </c>
      <c r="AS25" s="238" t="e">
        <f aca="false">IF(Q25="Medicaid","N/A",IF(#REF!="",AM25,FALSE()))</f>
        <v>#REF!</v>
      </c>
      <c r="AT25" s="94" t="e">
        <f aca="false">IF(#REF!="Citation",IF(F25&lt;&gt;"",TRUE(),FALSE()),"NA")</f>
        <v>#REF!</v>
      </c>
      <c r="AU25" s="94" t="str">
        <f aca="false">IF(OR(F25="",F25="Met",F25="N/A"),"NA",(IF(AND((OR(F25="Not Met",F25="Unsure")),G25&lt;&gt;""),TRUE(),FALSE())))</f>
        <v>NA</v>
      </c>
    </row>
    <row r="26" customFormat="false" ht="18.75" hidden="true" customHeight="false" outlineLevel="0" collapsed="false">
      <c r="A26" s="586"/>
      <c r="B26" s="595"/>
      <c r="C26" s="596"/>
      <c r="D26" s="566" t="s">
        <v>1707</v>
      </c>
      <c r="E26" s="597"/>
      <c r="F26" s="567"/>
      <c r="G26" s="568"/>
      <c r="H26" s="569"/>
      <c r="I26" s="245"/>
      <c r="J26" s="245"/>
      <c r="K26" s="245"/>
      <c r="L26" s="246"/>
      <c r="M26" s="246"/>
      <c r="N26" s="94"/>
      <c r="O26" s="94"/>
      <c r="Q26" s="94"/>
      <c r="S26" s="94"/>
      <c r="T26" s="94"/>
      <c r="U26" s="94"/>
      <c r="V26" s="94"/>
      <c r="AG26" s="91"/>
      <c r="AI26" s="91"/>
      <c r="AK26" s="238"/>
      <c r="AL26" s="238"/>
      <c r="AM26" s="238"/>
      <c r="AN26" s="94"/>
      <c r="AO26" s="94"/>
      <c r="AP26" s="94"/>
      <c r="AQ26" s="238"/>
      <c r="AR26" s="238"/>
      <c r="AS26" s="238"/>
      <c r="AT26" s="94"/>
      <c r="AU26" s="94"/>
    </row>
    <row r="27" customFormat="false" ht="67.5" hidden="true" customHeight="true" outlineLevel="0" collapsed="false">
      <c r="A27" s="436" t="n">
        <v>1094</v>
      </c>
      <c r="B27" s="576" t="s">
        <v>1708</v>
      </c>
      <c r="C27" s="327" t="s">
        <v>1709</v>
      </c>
      <c r="D27" s="326" t="e">
        <f aca="false">IF(AF27=TRUE(),AG27&amp; "  [If there is no additional information related to the CHIP contract, this information only needs to be entered in Medicaid Item Number "&amp;AI27&amp;".]",AG27)</f>
        <v>#REF!</v>
      </c>
      <c r="E27" s="526" t="n">
        <v>3</v>
      </c>
      <c r="F27" s="598" t="s">
        <v>224</v>
      </c>
      <c r="G27" s="599" t="s">
        <v>303</v>
      </c>
      <c r="H27" s="600"/>
      <c r="I27" s="235" t="s">
        <v>15</v>
      </c>
      <c r="J27" s="235"/>
      <c r="K27" s="235" t="s">
        <v>38</v>
      </c>
      <c r="L27" s="236" t="s">
        <v>43</v>
      </c>
      <c r="M27" s="236" t="s">
        <v>48</v>
      </c>
      <c r="N27" s="236"/>
      <c r="O27" s="236" t="s">
        <v>52</v>
      </c>
      <c r="P27" s="237"/>
      <c r="Q27" s="236" t="s">
        <v>292</v>
      </c>
      <c r="S27" s="94" t="e">
        <f aca="false">IF(OR(T27=TRUE(),U27=TRUE(),V27=TRUE(),AD27=TRUE(),AE27=TRUE()),TRUE(),FALSE())</f>
        <v>#REF!</v>
      </c>
      <c r="T27" s="94" t="e">
        <f aca="false">#REF!</f>
        <v>#REF!</v>
      </c>
      <c r="U27" s="94" t="e">
        <f aca="false">#REF!</f>
        <v>#REF!</v>
      </c>
      <c r="V27" s="94" t="e">
        <f aca="false">IF(SUM(W27:AC27)&lt;1,TRUE(),FALSE())</f>
        <v>#REF!</v>
      </c>
      <c r="W27" s="95" t="e">
        <f aca="false">IF(#REF!=I27,1,0)</f>
        <v>#REF!</v>
      </c>
      <c r="X27" s="95" t="e">
        <f aca="false">IF(#REF!=J27,1,0)</f>
        <v>#REF!</v>
      </c>
      <c r="Y27" s="95" t="e">
        <f aca="false">IF(#REF!=K27,1,0)</f>
        <v>#REF!</v>
      </c>
      <c r="Z27" s="95" t="e">
        <f aca="false">IF(#REF!=L27,1,0)</f>
        <v>#REF!</v>
      </c>
      <c r="AA27" s="95" t="e">
        <f aca="false">IF(#REF!=M27,1,0)</f>
        <v>#REF!</v>
      </c>
      <c r="AB27" s="95" t="e">
        <f aca="false">IF(#REF!=N27,1,0)</f>
        <v>#REF!</v>
      </c>
      <c r="AC27" s="95" t="e">
        <f aca="false">IF(#REF!=O27,1,0)</f>
        <v>#REF!</v>
      </c>
      <c r="AD27" s="95" t="e">
        <f aca="false">AND(#REF!="Non-risk",P27=TRUE())</f>
        <v>#REF!</v>
      </c>
      <c r="AE27" s="95" t="e">
        <f aca="false">AND(#REF!&lt;&gt;$Q27,#REF!&lt;&gt;"Both")</f>
        <v>#REF!</v>
      </c>
      <c r="AF27" s="95" t="e">
        <f aca="false">AND(#REF!="Both",AH27=1)</f>
        <v>#REF!</v>
      </c>
      <c r="AG27" s="91" t="s">
        <v>1710</v>
      </c>
      <c r="AH27" s="95" t="n">
        <v>1</v>
      </c>
      <c r="AI27" s="91" t="n">
        <v>11</v>
      </c>
      <c r="AK27" s="238" t="e">
        <f aca="false">IF(OR(AL27=TRUE(),AND(AM27=TRUE(),AN27=FALSE())),0,IF(OR(AN27=FALSE(),AO27=FALSE(),AP27=FALSE()),1,0))</f>
        <v>#REF!</v>
      </c>
      <c r="AL27" s="238" t="e">
        <f aca="false">$S27</f>
        <v>#REF!</v>
      </c>
      <c r="AM27" s="238" t="e">
        <f aca="false">IF(OR(Q27="Medicaid",AI27=""),"NA",IF(AND(AF27=TRUE(),_xlfn.xlookup(AI27,$A$8:$A$18,$AK$8:$AK$18)=0),TRUE(),FALSE()))</f>
        <v>#REF!</v>
      </c>
      <c r="AN27" s="94" t="e">
        <f aca="false">IF(#REF!&lt;&gt;"",TRUE(),FALSE())</f>
        <v>#REF!</v>
      </c>
      <c r="AO27" s="94" t="e">
        <f aca="false">IF(OR(#REF!&lt;&gt;"Citation",#REF!&lt;&gt;"Met"),"NA",(IF(AND(#REF!="Citation",#REF!="Met",#REF!&lt;&gt;""),TRUE(),FALSE())))</f>
        <v>#REF!</v>
      </c>
      <c r="AP27" s="94" t="e">
        <f aca="false">IF(OR(#REF!="Met",#REF!="Not met"),"NA",(IF((AND(OR(#REF!="N/A",#REF!="Unsure"),#REF!&lt;&gt;"")),TRUE(),FALSE())))</f>
        <v>#REF!</v>
      </c>
      <c r="AQ27" s="238" t="e">
        <f aca="false">IF(OR(AR27=TRUE(),AND(AS27=TRUE(),AT27=FALSE())),0,(IF(OR(AND(OR(AS27=FALSE(),AS27="N/A"),AT27=FALSE()),AU27=FALSE()),1,0)))</f>
        <v>#REF!</v>
      </c>
      <c r="AR27" s="238" t="e">
        <f aca="false">$S27</f>
        <v>#REF!</v>
      </c>
      <c r="AS27" s="238" t="e">
        <f aca="false">IF(Q27="Medicaid","N/A",IF(#REF!="",AM27,FALSE()))</f>
        <v>#REF!</v>
      </c>
      <c r="AT27" s="94" t="e">
        <f aca="false">IF(#REF!="Citation",IF(F27&lt;&gt;"",TRUE(),FALSE()),"NA")</f>
        <v>#REF!</v>
      </c>
      <c r="AU27" s="94" t="str">
        <f aca="false">IF(OR(F27="",F27="Met",F27="N/A"),"NA",(IF(AND((OR(F27="Not Met",F27="Unsure")),G27&lt;&gt;""),TRUE(),FALSE())))</f>
        <v>NA</v>
      </c>
    </row>
    <row r="28" customFormat="false" ht="144" hidden="true" customHeight="false" outlineLevel="0" collapsed="false">
      <c r="A28" s="436" t="n">
        <v>1095</v>
      </c>
      <c r="B28" s="576" t="s">
        <v>1711</v>
      </c>
      <c r="C28" s="327" t="s">
        <v>1712</v>
      </c>
      <c r="D28" s="326" t="e">
        <f aca="false">IF(AF28=TRUE(),AG28&amp; "  [If there is no additional information related to the CHIP contract, this information only needs to be entered in Medicaid Item Number "&amp;AI28&amp;".]",AG28)</f>
        <v>#REF!</v>
      </c>
      <c r="E28" s="526" t="n">
        <v>3</v>
      </c>
      <c r="F28" s="340" t="s">
        <v>224</v>
      </c>
      <c r="G28" s="577" t="s">
        <v>303</v>
      </c>
      <c r="H28" s="578"/>
      <c r="I28" s="235" t="s">
        <v>15</v>
      </c>
      <c r="J28" s="235"/>
      <c r="K28" s="235" t="s">
        <v>38</v>
      </c>
      <c r="L28" s="236" t="s">
        <v>43</v>
      </c>
      <c r="M28" s="236" t="s">
        <v>48</v>
      </c>
      <c r="N28" s="236" t="s">
        <v>193</v>
      </c>
      <c r="O28" s="236" t="s">
        <v>52</v>
      </c>
      <c r="P28" s="237"/>
      <c r="Q28" s="236" t="s">
        <v>292</v>
      </c>
      <c r="S28" s="94" t="e">
        <f aca="false">IF(OR(T28=TRUE(),U28=TRUE(),V28=TRUE(),AD28=TRUE(),AE28=TRUE()),TRUE(),FALSE())</f>
        <v>#REF!</v>
      </c>
      <c r="T28" s="94" t="e">
        <f aca="false">#REF!</f>
        <v>#REF!</v>
      </c>
      <c r="U28" s="94" t="e">
        <f aca="false">#REF!</f>
        <v>#REF!</v>
      </c>
      <c r="V28" s="94" t="e">
        <f aca="false">IF(SUM(W28:AC28)&lt;1,TRUE(),FALSE())</f>
        <v>#REF!</v>
      </c>
      <c r="W28" s="95" t="e">
        <f aca="false">IF(#REF!=I28,1,0)</f>
        <v>#REF!</v>
      </c>
      <c r="X28" s="95" t="e">
        <f aca="false">IF(#REF!=J28,1,0)</f>
        <v>#REF!</v>
      </c>
      <c r="Y28" s="95" t="e">
        <f aca="false">IF(#REF!=K28,1,0)</f>
        <v>#REF!</v>
      </c>
      <c r="Z28" s="95" t="e">
        <f aca="false">IF(#REF!=L28,1,0)</f>
        <v>#REF!</v>
      </c>
      <c r="AA28" s="95" t="e">
        <f aca="false">IF(#REF!=M28,1,0)</f>
        <v>#REF!</v>
      </c>
      <c r="AB28" s="95" t="e">
        <f aca="false">IF(#REF!=N28,1,0)</f>
        <v>#REF!</v>
      </c>
      <c r="AC28" s="95" t="e">
        <f aca="false">IF(#REF!=O28,1,0)</f>
        <v>#REF!</v>
      </c>
      <c r="AD28" s="95" t="e">
        <f aca="false">AND(#REF!="Non-risk",P28=TRUE())</f>
        <v>#REF!</v>
      </c>
      <c r="AE28" s="95" t="e">
        <f aca="false">AND(#REF!&lt;&gt;$Q28,#REF!&lt;&gt;"Both")</f>
        <v>#REF!</v>
      </c>
      <c r="AF28" s="95" t="e">
        <f aca="false">AND(#REF!="Both",AH28=1)</f>
        <v>#REF!</v>
      </c>
      <c r="AG28" s="91" t="s">
        <v>1713</v>
      </c>
      <c r="AH28" s="95" t="n">
        <v>1</v>
      </c>
      <c r="AI28" s="91" t="n">
        <v>9</v>
      </c>
      <c r="AK28" s="238" t="e">
        <f aca="false">IF(OR(AL28=TRUE(),AND(AM28=TRUE(),AN28=FALSE())),0,IF(OR(AN28=FALSE(),AO28=FALSE(),AP28=FALSE()),1,0))</f>
        <v>#REF!</v>
      </c>
      <c r="AL28" s="238" t="e">
        <f aca="false">$S28</f>
        <v>#REF!</v>
      </c>
      <c r="AM28" s="238" t="e">
        <f aca="false">IF(OR(Q28="Medicaid",AI28=""),"NA",IF(AND(AF28=TRUE(),_xlfn.xlookup(AI28,$A$8:$A$18,$AK$8:$AK$18)=0),TRUE(),FALSE()))</f>
        <v>#REF!</v>
      </c>
      <c r="AN28" s="94" t="e">
        <f aca="false">IF(#REF!&lt;&gt;"",TRUE(),FALSE())</f>
        <v>#REF!</v>
      </c>
      <c r="AO28" s="94" t="e">
        <f aca="false">IF(OR(#REF!&lt;&gt;"Citation",#REF!&lt;&gt;"Met"),"NA",(IF(AND(#REF!="Citation",#REF!="Met",#REF!&lt;&gt;""),TRUE(),FALSE())))</f>
        <v>#REF!</v>
      </c>
      <c r="AP28" s="94" t="e">
        <f aca="false">IF(OR(#REF!="Met",#REF!="Not met"),"NA",(IF((AND(OR(#REF!="N/A",#REF!="Unsure"),#REF!&lt;&gt;"")),TRUE(),FALSE())))</f>
        <v>#REF!</v>
      </c>
      <c r="AQ28" s="238" t="e">
        <f aca="false">IF(OR(AR28=TRUE(),AND(AS28=TRUE(),AT28=FALSE())),0,(IF(OR(AND(OR(AS28=FALSE(),AS28="N/A"),AT28=FALSE()),AU28=FALSE()),1,0)))</f>
        <v>#REF!</v>
      </c>
      <c r="AR28" s="238" t="e">
        <f aca="false">$S28</f>
        <v>#REF!</v>
      </c>
      <c r="AS28" s="238" t="e">
        <f aca="false">IF(Q28="Medicaid","N/A",IF(#REF!="",AM28,FALSE()))</f>
        <v>#REF!</v>
      </c>
      <c r="AT28" s="94" t="e">
        <f aca="false">IF(#REF!="Citation",IF(F28&lt;&gt;"",TRUE(),FALSE()),"NA")</f>
        <v>#REF!</v>
      </c>
      <c r="AU28" s="94" t="str">
        <f aca="false">IF(OR(F28="",F28="Met",F28="N/A"),"NA",(IF(AND((OR(F28="Not Met",F28="Unsure")),G28&lt;&gt;""),TRUE(),FALSE())))</f>
        <v>NA</v>
      </c>
    </row>
    <row r="29" customFormat="false" ht="144" hidden="true" customHeight="false" outlineLevel="0" collapsed="false">
      <c r="A29" s="436" t="n">
        <v>1096</v>
      </c>
      <c r="B29" s="576" t="s">
        <v>1714</v>
      </c>
      <c r="C29" s="327" t="s">
        <v>1715</v>
      </c>
      <c r="D29" s="326" t="e">
        <f aca="false">IF(AF29=TRUE(),AG29&amp; "  [If there is no additional information related to the CHIP contract, this information only needs to be entered in Medicaid Item Number "&amp;AI29&amp;".]",AG29)</f>
        <v>#REF!</v>
      </c>
      <c r="E29" s="526" t="n">
        <v>3</v>
      </c>
      <c r="F29" s="340" t="s">
        <v>224</v>
      </c>
      <c r="G29" s="577" t="s">
        <v>303</v>
      </c>
      <c r="H29" s="578"/>
      <c r="I29" s="235" t="s">
        <v>15</v>
      </c>
      <c r="J29" s="235"/>
      <c r="K29" s="235" t="s">
        <v>38</v>
      </c>
      <c r="L29" s="236" t="s">
        <v>43</v>
      </c>
      <c r="M29" s="236" t="s">
        <v>48</v>
      </c>
      <c r="N29" s="236" t="s">
        <v>193</v>
      </c>
      <c r="O29" s="236" t="s">
        <v>52</v>
      </c>
      <c r="P29" s="237"/>
      <c r="Q29" s="236" t="s">
        <v>292</v>
      </c>
      <c r="S29" s="94" t="e">
        <f aca="false">IF(OR(T29=TRUE(),U29=TRUE(),V29=TRUE(),AD29=TRUE(),AE29=TRUE()),TRUE(),FALSE())</f>
        <v>#REF!</v>
      </c>
      <c r="T29" s="94" t="e">
        <f aca="false">#REF!</f>
        <v>#REF!</v>
      </c>
      <c r="U29" s="94" t="e">
        <f aca="false">#REF!</f>
        <v>#REF!</v>
      </c>
      <c r="V29" s="94" t="e">
        <f aca="false">IF(SUM(W29:AC29)&lt;1,TRUE(),FALSE())</f>
        <v>#REF!</v>
      </c>
      <c r="W29" s="95" t="e">
        <f aca="false">IF(#REF!=I29,1,0)</f>
        <v>#REF!</v>
      </c>
      <c r="X29" s="95" t="e">
        <f aca="false">IF(#REF!=J29,1,0)</f>
        <v>#REF!</v>
      </c>
      <c r="Y29" s="95" t="e">
        <f aca="false">IF(#REF!=K29,1,0)</f>
        <v>#REF!</v>
      </c>
      <c r="Z29" s="95" t="e">
        <f aca="false">IF(#REF!=L29,1,0)</f>
        <v>#REF!</v>
      </c>
      <c r="AA29" s="95" t="e">
        <f aca="false">IF(#REF!=M29,1,0)</f>
        <v>#REF!</v>
      </c>
      <c r="AB29" s="95" t="e">
        <f aca="false">IF(#REF!=N29,1,0)</f>
        <v>#REF!</v>
      </c>
      <c r="AC29" s="95" t="e">
        <f aca="false">IF(#REF!=O29,1,0)</f>
        <v>#REF!</v>
      </c>
      <c r="AD29" s="95" t="e">
        <f aca="false">AND(#REF!="Non-risk",P29=TRUE())</f>
        <v>#REF!</v>
      </c>
      <c r="AE29" s="95" t="e">
        <f aca="false">AND(#REF!&lt;&gt;$Q29,#REF!&lt;&gt;"Both")</f>
        <v>#REF!</v>
      </c>
      <c r="AF29" s="95" t="e">
        <f aca="false">AND(#REF!="Both",AH29=1)</f>
        <v>#REF!</v>
      </c>
      <c r="AG29" s="91" t="s">
        <v>1716</v>
      </c>
      <c r="AH29" s="95" t="n">
        <v>1</v>
      </c>
      <c r="AI29" s="91" t="n">
        <v>10</v>
      </c>
      <c r="AK29" s="238" t="e">
        <f aca="false">IF(OR(AL29=TRUE(),AND(AM29=TRUE(),AN29=FALSE())),0,IF(OR(AN29=FALSE(),AO29=FALSE(),AP29=FALSE()),1,0))</f>
        <v>#REF!</v>
      </c>
      <c r="AL29" s="238" t="e">
        <f aca="false">$S29</f>
        <v>#REF!</v>
      </c>
      <c r="AM29" s="238" t="e">
        <f aca="false">IF(OR(Q29="Medicaid",AI29=""),"NA",IF(AND(AF29=TRUE(),_xlfn.xlookup(AI29,$A$8:$A$18,$AK$8:$AK$18)=0),TRUE(),FALSE()))</f>
        <v>#REF!</v>
      </c>
      <c r="AN29" s="94" t="e">
        <f aca="false">IF(#REF!&lt;&gt;"",TRUE(),FALSE())</f>
        <v>#REF!</v>
      </c>
      <c r="AO29" s="94" t="e">
        <f aca="false">IF(OR(#REF!&lt;&gt;"Citation",#REF!&lt;&gt;"Met"),"NA",(IF(AND(#REF!="Citation",#REF!="Met",#REF!&lt;&gt;""),TRUE(),FALSE())))</f>
        <v>#REF!</v>
      </c>
      <c r="AP29" s="94" t="e">
        <f aca="false">IF(OR(#REF!="Met",#REF!="Not met"),"NA",(IF((AND(OR(#REF!="N/A",#REF!="Unsure"),#REF!&lt;&gt;"")),TRUE(),FALSE())))</f>
        <v>#REF!</v>
      </c>
      <c r="AQ29" s="238" t="e">
        <f aca="false">IF(OR(AR29=TRUE(),AND(AS29=TRUE(),AT29=FALSE())),0,(IF(OR(AND(OR(AS29=FALSE(),AS29="N/A"),AT29=FALSE()),AU29=FALSE()),1,0)))</f>
        <v>#REF!</v>
      </c>
      <c r="AR29" s="238" t="e">
        <f aca="false">$S29</f>
        <v>#REF!</v>
      </c>
      <c r="AS29" s="238" t="e">
        <f aca="false">IF(Q29="Medicaid","N/A",IF(#REF!="",AM29,FALSE()))</f>
        <v>#REF!</v>
      </c>
      <c r="AT29" s="94" t="e">
        <f aca="false">IF(#REF!="Citation",IF(F29&lt;&gt;"",TRUE(),FALSE()),"NA")</f>
        <v>#REF!</v>
      </c>
      <c r="AU29" s="94" t="str">
        <f aca="false">IF(OR(F29="",F29="Met",F29="N/A"),"NA",(IF(AND((OR(F29="Not Met",F29="Unsure")),G29&lt;&gt;""),TRUE(),FALSE())))</f>
        <v>NA</v>
      </c>
    </row>
    <row r="30" customFormat="false" ht="198" hidden="true" customHeight="false" outlineLevel="0" collapsed="false">
      <c r="A30" s="436" t="n">
        <v>1097</v>
      </c>
      <c r="B30" s="576" t="s">
        <v>1717</v>
      </c>
      <c r="C30" s="327" t="s">
        <v>1718</v>
      </c>
      <c r="D30" s="326" t="e">
        <f aca="false">IF(AF30=TRUE(),AG30&amp; "  [If there is no additional information related to the CHIP contract, this information only needs to be entered in Medicaid Item Number "&amp;AI30&amp;".]",AG30)</f>
        <v>#REF!</v>
      </c>
      <c r="E30" s="526" t="n">
        <v>3</v>
      </c>
      <c r="F30" s="340" t="s">
        <v>224</v>
      </c>
      <c r="G30" s="577" t="s">
        <v>303</v>
      </c>
      <c r="H30" s="578"/>
      <c r="I30" s="235" t="s">
        <v>15</v>
      </c>
      <c r="J30" s="235"/>
      <c r="K30" s="235" t="s">
        <v>38</v>
      </c>
      <c r="L30" s="236" t="s">
        <v>43</v>
      </c>
      <c r="M30" s="236" t="s">
        <v>48</v>
      </c>
      <c r="N30" s="236" t="s">
        <v>193</v>
      </c>
      <c r="O30" s="236" t="s">
        <v>52</v>
      </c>
      <c r="P30" s="237"/>
      <c r="Q30" s="236" t="s">
        <v>292</v>
      </c>
      <c r="S30" s="94" t="e">
        <f aca="false">IF(OR(T30=TRUE(),U30=TRUE(),V30=TRUE(),AD30=TRUE(),AE30=TRUE()),TRUE(),FALSE())</f>
        <v>#REF!</v>
      </c>
      <c r="T30" s="94" t="e">
        <f aca="false">#REF!</f>
        <v>#REF!</v>
      </c>
      <c r="U30" s="94" t="e">
        <f aca="false">#REF!</f>
        <v>#REF!</v>
      </c>
      <c r="V30" s="94" t="e">
        <f aca="false">IF(SUM(W30:AC30)&lt;1,TRUE(),FALSE())</f>
        <v>#REF!</v>
      </c>
      <c r="W30" s="95" t="e">
        <f aca="false">IF(#REF!=I30,1,0)</f>
        <v>#REF!</v>
      </c>
      <c r="X30" s="95" t="e">
        <f aca="false">IF(#REF!=J30,1,0)</f>
        <v>#REF!</v>
      </c>
      <c r="Y30" s="95" t="e">
        <f aca="false">IF(#REF!=K30,1,0)</f>
        <v>#REF!</v>
      </c>
      <c r="Z30" s="95" t="e">
        <f aca="false">IF(#REF!=L30,1,0)</f>
        <v>#REF!</v>
      </c>
      <c r="AA30" s="95" t="e">
        <f aca="false">IF(#REF!=M30,1,0)</f>
        <v>#REF!</v>
      </c>
      <c r="AB30" s="95" t="e">
        <f aca="false">IF(#REF!=N30,1,0)</f>
        <v>#REF!</v>
      </c>
      <c r="AC30" s="95" t="e">
        <f aca="false">IF(#REF!=O30,1,0)</f>
        <v>#REF!</v>
      </c>
      <c r="AD30" s="95" t="e">
        <f aca="false">AND(#REF!="Non-risk",P30=TRUE())</f>
        <v>#REF!</v>
      </c>
      <c r="AE30" s="95" t="e">
        <f aca="false">AND(#REF!&lt;&gt;$Q30,#REF!&lt;&gt;"Both")</f>
        <v>#REF!</v>
      </c>
      <c r="AF30" s="95" t="e">
        <f aca="false">AND(#REF!="Both",AH30=1)</f>
        <v>#REF!</v>
      </c>
      <c r="AG30" s="91" t="s">
        <v>1719</v>
      </c>
      <c r="AH30" s="95" t="n">
        <v>1</v>
      </c>
      <c r="AI30" s="91" t="n">
        <v>12</v>
      </c>
      <c r="AK30" s="238" t="e">
        <f aca="false">IF(OR(AL30=TRUE(),AND(AM30=TRUE(),AN30=FALSE())),0,IF(OR(AN30=FALSE(),AO30=FALSE(),AP30=FALSE()),1,0))</f>
        <v>#REF!</v>
      </c>
      <c r="AL30" s="238" t="e">
        <f aca="false">$S30</f>
        <v>#REF!</v>
      </c>
      <c r="AM30" s="238" t="e">
        <f aca="false">IF(OR(Q30="Medicaid",AI30=""),"NA",IF(AND(AF30=TRUE(),_xlfn.xlookup(AI30,$A$8:$A$18,$AK$8:$AK$18)=0),TRUE(),FALSE()))</f>
        <v>#REF!</v>
      </c>
      <c r="AN30" s="94" t="e">
        <f aca="false">IF(#REF!&lt;&gt;"",TRUE(),FALSE())</f>
        <v>#REF!</v>
      </c>
      <c r="AO30" s="94" t="e">
        <f aca="false">IF(OR(#REF!&lt;&gt;"Citation",#REF!&lt;&gt;"Met"),"NA",(IF(AND(#REF!="Citation",#REF!="Met",#REF!&lt;&gt;""),TRUE(),FALSE())))</f>
        <v>#REF!</v>
      </c>
      <c r="AP30" s="94" t="e">
        <f aca="false">IF(OR(#REF!="Met",#REF!="Not met"),"NA",(IF((AND(OR(#REF!="N/A",#REF!="Unsure"),#REF!&lt;&gt;"")),TRUE(),FALSE())))</f>
        <v>#REF!</v>
      </c>
      <c r="AQ30" s="238" t="e">
        <f aca="false">IF(OR(AR30=TRUE(),AND(AS30=TRUE(),AT30=FALSE())),0,(IF(OR(AND(OR(AS30=FALSE(),AS30="N/A"),AT30=FALSE()),AU30=FALSE()),1,0)))</f>
        <v>#REF!</v>
      </c>
      <c r="AR30" s="238" t="e">
        <f aca="false">$S30</f>
        <v>#REF!</v>
      </c>
      <c r="AS30" s="238" t="e">
        <f aca="false">IF(Q30="Medicaid","N/A",IF(#REF!="",AM30,FALSE()))</f>
        <v>#REF!</v>
      </c>
      <c r="AT30" s="94" t="e">
        <f aca="false">IF(#REF!="Citation",IF(F30&lt;&gt;"",TRUE(),FALSE()),"NA")</f>
        <v>#REF!</v>
      </c>
      <c r="AU30" s="94" t="str">
        <f aca="false">IF(OR(F30="",F30="Met",F30="N/A"),"NA",(IF(AND((OR(F30="Not Met",F30="Unsure")),G30&lt;&gt;""),TRUE(),FALSE())))</f>
        <v>NA</v>
      </c>
    </row>
    <row r="31" customFormat="false" ht="126" hidden="true" customHeight="false" outlineLevel="0" collapsed="false">
      <c r="A31" s="436" t="n">
        <v>1098</v>
      </c>
      <c r="B31" s="576" t="s">
        <v>1720</v>
      </c>
      <c r="C31" s="327" t="s">
        <v>1721</v>
      </c>
      <c r="D31" s="326" t="e">
        <f aca="false">IF(AF31=TRUE(),AG31&amp; "  [If there is no additional information related to the CHIP contract, this information only needs to be entered in Medicaid Item Number "&amp;AI31&amp;".]",AG31)</f>
        <v>#REF!</v>
      </c>
      <c r="E31" s="526" t="n">
        <v>3</v>
      </c>
      <c r="F31" s="340" t="s">
        <v>224</v>
      </c>
      <c r="G31" s="577" t="s">
        <v>303</v>
      </c>
      <c r="H31" s="578"/>
      <c r="I31" s="235" t="s">
        <v>15</v>
      </c>
      <c r="J31" s="235"/>
      <c r="K31" s="235" t="s">
        <v>38</v>
      </c>
      <c r="L31" s="236" t="s">
        <v>43</v>
      </c>
      <c r="M31" s="236" t="s">
        <v>48</v>
      </c>
      <c r="N31" s="236" t="s">
        <v>193</v>
      </c>
      <c r="O31" s="236" t="s">
        <v>52</v>
      </c>
      <c r="P31" s="237"/>
      <c r="Q31" s="236" t="s">
        <v>292</v>
      </c>
      <c r="S31" s="94" t="e">
        <f aca="false">IF(OR(T31=TRUE(),U31=TRUE(),V31=TRUE(),AD31=TRUE(),AE31=TRUE()),TRUE(),FALSE())</f>
        <v>#REF!</v>
      </c>
      <c r="T31" s="94" t="e">
        <f aca="false">#REF!</f>
        <v>#REF!</v>
      </c>
      <c r="U31" s="94" t="e">
        <f aca="false">#REF!</f>
        <v>#REF!</v>
      </c>
      <c r="V31" s="94" t="e">
        <f aca="false">IF(SUM(W31:AC31)&lt;1,TRUE(),FALSE())</f>
        <v>#REF!</v>
      </c>
      <c r="W31" s="95" t="e">
        <f aca="false">IF(#REF!=I31,1,0)</f>
        <v>#REF!</v>
      </c>
      <c r="X31" s="95" t="e">
        <f aca="false">IF(#REF!=J31,1,0)</f>
        <v>#REF!</v>
      </c>
      <c r="Y31" s="95" t="e">
        <f aca="false">IF(#REF!=K31,1,0)</f>
        <v>#REF!</v>
      </c>
      <c r="Z31" s="95" t="e">
        <f aca="false">IF(#REF!=L31,1,0)</f>
        <v>#REF!</v>
      </c>
      <c r="AA31" s="95" t="e">
        <f aca="false">IF(#REF!=M31,1,0)</f>
        <v>#REF!</v>
      </c>
      <c r="AB31" s="95" t="e">
        <f aca="false">IF(#REF!=N31,1,0)</f>
        <v>#REF!</v>
      </c>
      <c r="AC31" s="95" t="e">
        <f aca="false">IF(#REF!=O31,1,0)</f>
        <v>#REF!</v>
      </c>
      <c r="AD31" s="95" t="e">
        <f aca="false">AND(#REF!="Non-risk",P31=TRUE())</f>
        <v>#REF!</v>
      </c>
      <c r="AE31" s="95" t="e">
        <f aca="false">AND(#REF!&lt;&gt;$Q31,#REF!&lt;&gt;"Both")</f>
        <v>#REF!</v>
      </c>
      <c r="AF31" s="95" t="e">
        <f aca="false">AND(#REF!="Both",AH31=1)</f>
        <v>#REF!</v>
      </c>
      <c r="AG31" s="91" t="s">
        <v>1722</v>
      </c>
      <c r="AH31" s="95" t="n">
        <v>1</v>
      </c>
      <c r="AI31" s="91" t="n">
        <v>13</v>
      </c>
      <c r="AK31" s="238" t="e">
        <f aca="false">IF(OR(AL31=TRUE(),AND(AM31=TRUE(),AN31=FALSE())),0,IF(OR(AN31=FALSE(),AO31=FALSE(),AP31=FALSE()),1,0))</f>
        <v>#REF!</v>
      </c>
      <c r="AL31" s="238" t="e">
        <f aca="false">$S31</f>
        <v>#REF!</v>
      </c>
      <c r="AM31" s="238" t="e">
        <f aca="false">IF(OR(Q31="Medicaid",AI31=""),"NA",IF(AND(AF31=TRUE(),_xlfn.xlookup(AI31,$A$8:$A$18,$AK$8:$AK$18)=0),TRUE(),FALSE()))</f>
        <v>#REF!</v>
      </c>
      <c r="AN31" s="94" t="e">
        <f aca="false">IF(#REF!&lt;&gt;"",TRUE(),FALSE())</f>
        <v>#REF!</v>
      </c>
      <c r="AO31" s="94" t="e">
        <f aca="false">IF(OR(#REF!&lt;&gt;"Citation",#REF!&lt;&gt;"Met"),"NA",(IF(AND(#REF!="Citation",#REF!="Met",#REF!&lt;&gt;""),TRUE(),FALSE())))</f>
        <v>#REF!</v>
      </c>
      <c r="AP31" s="94" t="e">
        <f aca="false">IF(OR(#REF!="Met",#REF!="Not met"),"NA",(IF((AND(OR(#REF!="N/A",#REF!="Unsure"),#REF!&lt;&gt;"")),TRUE(),FALSE())))</f>
        <v>#REF!</v>
      </c>
      <c r="AQ31" s="238" t="e">
        <f aca="false">IF(OR(AR31=TRUE(),AND(AS31=TRUE(),AT31=FALSE())),0,(IF(OR(AND(OR(AS31=FALSE(),AS31="N/A"),AT31=FALSE()),AU31=FALSE()),1,0)))</f>
        <v>#REF!</v>
      </c>
      <c r="AR31" s="238" t="e">
        <f aca="false">$S31</f>
        <v>#REF!</v>
      </c>
      <c r="AS31" s="238" t="e">
        <f aca="false">IF(Q31="Medicaid","N/A",IF(#REF!="",AM31,FALSE()))</f>
        <v>#REF!</v>
      </c>
      <c r="AT31" s="94" t="e">
        <f aca="false">IF(#REF!="Citation",IF(F31&lt;&gt;"",TRUE(),FALSE()),"NA")</f>
        <v>#REF!</v>
      </c>
      <c r="AU31" s="94" t="str">
        <f aca="false">IF(OR(F31="",F31="Met",F31="N/A"),"NA",(IF(AND((OR(F31="Not Met",F31="Unsure")),G31&lt;&gt;""),TRUE(),FALSE())))</f>
        <v>NA</v>
      </c>
    </row>
    <row r="32" customFormat="false" ht="67.5" hidden="true" customHeight="true" outlineLevel="0" collapsed="false">
      <c r="A32" s="436" t="n">
        <v>1099</v>
      </c>
      <c r="B32" s="576" t="s">
        <v>1723</v>
      </c>
      <c r="C32" s="327" t="s">
        <v>1724</v>
      </c>
      <c r="D32" s="326" t="e">
        <f aca="false">IF(AF32=TRUE(),AG32&amp; "  [If there is no additional information related to the CHIP contract, this information only needs to be entered in Medicaid Item Number "&amp;AI32&amp;".]",AG32)</f>
        <v>#REF!</v>
      </c>
      <c r="E32" s="526" t="n">
        <v>3</v>
      </c>
      <c r="F32" s="340" t="s">
        <v>224</v>
      </c>
      <c r="G32" s="577" t="s">
        <v>303</v>
      </c>
      <c r="H32" s="578"/>
      <c r="I32" s="235" t="s">
        <v>15</v>
      </c>
      <c r="J32" s="235"/>
      <c r="K32" s="235" t="s">
        <v>38</v>
      </c>
      <c r="L32" s="236" t="s">
        <v>43</v>
      </c>
      <c r="M32" s="236" t="s">
        <v>48</v>
      </c>
      <c r="N32" s="236" t="s">
        <v>193</v>
      </c>
      <c r="O32" s="236" t="s">
        <v>52</v>
      </c>
      <c r="P32" s="237"/>
      <c r="Q32" s="236" t="s">
        <v>292</v>
      </c>
      <c r="S32" s="94" t="e">
        <f aca="false">IF(OR(T32=TRUE(),U32=TRUE(),V32=TRUE(),AD32=TRUE(),AE32=TRUE()),TRUE(),FALSE())</f>
        <v>#REF!</v>
      </c>
      <c r="T32" s="94" t="e">
        <f aca="false">#REF!</f>
        <v>#REF!</v>
      </c>
      <c r="U32" s="94" t="e">
        <f aca="false">#REF!</f>
        <v>#REF!</v>
      </c>
      <c r="V32" s="94" t="e">
        <f aca="false">IF(SUM(W32:AC32)&lt;1,TRUE(),FALSE())</f>
        <v>#REF!</v>
      </c>
      <c r="W32" s="95" t="e">
        <f aca="false">IF(#REF!=I32,1,0)</f>
        <v>#REF!</v>
      </c>
      <c r="X32" s="95" t="e">
        <f aca="false">IF(#REF!=J32,1,0)</f>
        <v>#REF!</v>
      </c>
      <c r="Y32" s="95" t="e">
        <f aca="false">IF(#REF!=K32,1,0)</f>
        <v>#REF!</v>
      </c>
      <c r="Z32" s="95" t="e">
        <f aca="false">IF(#REF!=L32,1,0)</f>
        <v>#REF!</v>
      </c>
      <c r="AA32" s="95" t="e">
        <f aca="false">IF(#REF!=M32,1,0)</f>
        <v>#REF!</v>
      </c>
      <c r="AB32" s="95" t="e">
        <f aca="false">IF(#REF!=N32,1,0)</f>
        <v>#REF!</v>
      </c>
      <c r="AC32" s="95" t="e">
        <f aca="false">IF(#REF!=O32,1,0)</f>
        <v>#REF!</v>
      </c>
      <c r="AD32" s="95" t="e">
        <f aca="false">AND(#REF!="Non-risk",P32=TRUE())</f>
        <v>#REF!</v>
      </c>
      <c r="AE32" s="95" t="e">
        <f aca="false">AND(#REF!&lt;&gt;$Q32,#REF!&lt;&gt;"Both")</f>
        <v>#REF!</v>
      </c>
      <c r="AF32" s="95" t="e">
        <f aca="false">AND(#REF!="Both",AH32=1)</f>
        <v>#REF!</v>
      </c>
      <c r="AG32" s="91" t="s">
        <v>1725</v>
      </c>
      <c r="AH32" s="95" t="n">
        <v>1</v>
      </c>
      <c r="AI32" s="91" t="n">
        <v>14</v>
      </c>
      <c r="AK32" s="238" t="e">
        <f aca="false">IF(OR(AL32=TRUE(),AND(AM32=TRUE(),AN32=FALSE())),0,IF(OR(AN32=FALSE(),AO32=FALSE(),AP32=FALSE()),1,0))</f>
        <v>#REF!</v>
      </c>
      <c r="AL32" s="238" t="e">
        <f aca="false">$S32</f>
        <v>#REF!</v>
      </c>
      <c r="AM32" s="238" t="e">
        <f aca="false">IF(OR(Q32="Medicaid",AI32=""),"NA",IF(AND(AF32=TRUE(),_xlfn.xlookup(AI32,$A$8:$A$18,$AK$8:$AK$18)=0),TRUE(),FALSE()))</f>
        <v>#REF!</v>
      </c>
      <c r="AN32" s="94" t="e">
        <f aca="false">IF(#REF!&lt;&gt;"",TRUE(),FALSE())</f>
        <v>#REF!</v>
      </c>
      <c r="AO32" s="94" t="e">
        <f aca="false">IF(OR(#REF!&lt;&gt;"Citation",#REF!&lt;&gt;"Met"),"NA",(IF(AND(#REF!="Citation",#REF!="Met",#REF!&lt;&gt;""),TRUE(),FALSE())))</f>
        <v>#REF!</v>
      </c>
      <c r="AP32" s="94" t="e">
        <f aca="false">IF(OR(#REF!="Met",#REF!="Not met"),"NA",(IF((AND(OR(#REF!="N/A",#REF!="Unsure"),#REF!&lt;&gt;"")),TRUE(),FALSE())))</f>
        <v>#REF!</v>
      </c>
      <c r="AQ32" s="238" t="e">
        <f aca="false">IF(OR(AR32=TRUE(),AND(AS32=TRUE(),AT32=FALSE())),0,(IF(OR(AND(OR(AS32=FALSE(),AS32="N/A"),AT32=FALSE()),AU32=FALSE()),1,0)))</f>
        <v>#REF!</v>
      </c>
      <c r="AR32" s="238" t="e">
        <f aca="false">$S32</f>
        <v>#REF!</v>
      </c>
      <c r="AS32" s="238" t="e">
        <f aca="false">IF(Q32="Medicaid","N/A",IF(#REF!="",AM32,FALSE()))</f>
        <v>#REF!</v>
      </c>
      <c r="AT32" s="94" t="e">
        <f aca="false">IF(#REF!="Citation",IF(F32&lt;&gt;"",TRUE(),FALSE()),"NA")</f>
        <v>#REF!</v>
      </c>
      <c r="AU32" s="94" t="str">
        <f aca="false">IF(OR(F32="",F32="Met",F32="N/A"),"NA",(IF(AND((OR(F32="Not Met",F32="Unsure")),G32&lt;&gt;""),TRUE(),FALSE())))</f>
        <v>NA</v>
      </c>
    </row>
    <row r="33" customFormat="false" ht="67.5" hidden="true" customHeight="true" outlineLevel="0" collapsed="false">
      <c r="A33" s="436" t="n">
        <v>1100</v>
      </c>
      <c r="B33" s="576" t="s">
        <v>1726</v>
      </c>
      <c r="C33" s="327" t="s">
        <v>1727</v>
      </c>
      <c r="D33" s="326" t="e">
        <f aca="false">IF(AF33=TRUE(),AG33&amp; "  [If there is no additional information related to the CHIP contract, this information only needs to be entered in Medicaid Item Number "&amp;AI33&amp;".]",AG33)</f>
        <v>#REF!</v>
      </c>
      <c r="E33" s="526" t="n">
        <v>3</v>
      </c>
      <c r="F33" s="340" t="s">
        <v>224</v>
      </c>
      <c r="G33" s="577" t="s">
        <v>303</v>
      </c>
      <c r="H33" s="578"/>
      <c r="I33" s="235" t="s">
        <v>15</v>
      </c>
      <c r="J33" s="235"/>
      <c r="K33" s="235" t="s">
        <v>38</v>
      </c>
      <c r="L33" s="236" t="s">
        <v>43</v>
      </c>
      <c r="M33" s="236" t="s">
        <v>48</v>
      </c>
      <c r="N33" s="236" t="s">
        <v>193</v>
      </c>
      <c r="O33" s="236" t="s">
        <v>52</v>
      </c>
      <c r="P33" s="237"/>
      <c r="Q33" s="236" t="s">
        <v>292</v>
      </c>
      <c r="S33" s="94" t="e">
        <f aca="false">IF(OR(T33=TRUE(),U33=TRUE(),V33=TRUE(),AD33=TRUE(),AE33=TRUE()),TRUE(),FALSE())</f>
        <v>#REF!</v>
      </c>
      <c r="T33" s="94" t="e">
        <f aca="false">#REF!</f>
        <v>#REF!</v>
      </c>
      <c r="U33" s="94" t="e">
        <f aca="false">#REF!</f>
        <v>#REF!</v>
      </c>
      <c r="V33" s="94" t="e">
        <f aca="false">IF(SUM(W33:AC33)&lt;1,TRUE(),FALSE())</f>
        <v>#REF!</v>
      </c>
      <c r="W33" s="95" t="e">
        <f aca="false">IF(#REF!=I33,1,0)</f>
        <v>#REF!</v>
      </c>
      <c r="X33" s="95" t="e">
        <f aca="false">IF(#REF!=J33,1,0)</f>
        <v>#REF!</v>
      </c>
      <c r="Y33" s="95" t="e">
        <f aca="false">IF(#REF!=K33,1,0)</f>
        <v>#REF!</v>
      </c>
      <c r="Z33" s="95" t="e">
        <f aca="false">IF(#REF!=L33,1,0)</f>
        <v>#REF!</v>
      </c>
      <c r="AA33" s="95" t="e">
        <f aca="false">IF(#REF!=M33,1,0)</f>
        <v>#REF!</v>
      </c>
      <c r="AB33" s="95" t="e">
        <f aca="false">IF(#REF!=N33,1,0)</f>
        <v>#REF!</v>
      </c>
      <c r="AC33" s="95" t="e">
        <f aca="false">IF(#REF!=O33,1,0)</f>
        <v>#REF!</v>
      </c>
      <c r="AD33" s="95" t="e">
        <f aca="false">AND(#REF!="Non-risk",P33=TRUE())</f>
        <v>#REF!</v>
      </c>
      <c r="AE33" s="95" t="e">
        <f aca="false">AND(#REF!&lt;&gt;$Q33,#REF!&lt;&gt;"Both")</f>
        <v>#REF!</v>
      </c>
      <c r="AF33" s="95" t="e">
        <f aca="false">AND(#REF!="Both",AH33=1)</f>
        <v>#REF!</v>
      </c>
      <c r="AG33" s="91" t="s">
        <v>1728</v>
      </c>
      <c r="AH33" s="95" t="n">
        <v>1</v>
      </c>
      <c r="AI33" s="91" t="n">
        <v>15</v>
      </c>
      <c r="AK33" s="238" t="e">
        <f aca="false">IF(OR(AL33=TRUE(),AND(AM33=TRUE(),AN33=FALSE())),0,IF(OR(AN33=FALSE(),AO33=FALSE(),AP33=FALSE()),1,0))</f>
        <v>#REF!</v>
      </c>
      <c r="AL33" s="238" t="e">
        <f aca="false">$S33</f>
        <v>#REF!</v>
      </c>
      <c r="AM33" s="238" t="e">
        <f aca="false">IF(OR(Q33="Medicaid",AI33=""),"NA",IF(AND(AF33=TRUE(),_xlfn.xlookup(AI33,$A$8:$A$18,$AK$8:$AK$18)=0),TRUE(),FALSE()))</f>
        <v>#REF!</v>
      </c>
      <c r="AN33" s="94" t="e">
        <f aca="false">IF(#REF!&lt;&gt;"",TRUE(),FALSE())</f>
        <v>#REF!</v>
      </c>
      <c r="AO33" s="94" t="e">
        <f aca="false">IF(OR(#REF!&lt;&gt;"Citation",#REF!&lt;&gt;"Met"),"NA",(IF(AND(#REF!="Citation",#REF!="Met",#REF!&lt;&gt;""),TRUE(),FALSE())))</f>
        <v>#REF!</v>
      </c>
      <c r="AP33" s="94" t="e">
        <f aca="false">IF(OR(#REF!="Met",#REF!="Not met"),"NA",(IF((AND(OR(#REF!="N/A",#REF!="Unsure"),#REF!&lt;&gt;"")),TRUE(),FALSE())))</f>
        <v>#REF!</v>
      </c>
      <c r="AQ33" s="238" t="e">
        <f aca="false">IF(OR(AR33=TRUE(),AND(AS33=TRUE(),AT33=FALSE())),0,(IF(OR(AND(OR(AS33=FALSE(),AS33="N/A"),AT33=FALSE()),AU33=FALSE()),1,0)))</f>
        <v>#REF!</v>
      </c>
      <c r="AR33" s="238" t="e">
        <f aca="false">$S33</f>
        <v>#REF!</v>
      </c>
      <c r="AS33" s="238" t="e">
        <f aca="false">IF(Q33="Medicaid","N/A",IF(#REF!="",AM33,FALSE()))</f>
        <v>#REF!</v>
      </c>
      <c r="AT33" s="94" t="e">
        <f aca="false">IF(#REF!="Citation",IF(F33&lt;&gt;"",TRUE(),FALSE()),"NA")</f>
        <v>#REF!</v>
      </c>
      <c r="AU33" s="94" t="str">
        <f aca="false">IF(OR(F33="",F33="Met",F33="N/A"),"NA",(IF(AND((OR(F33="Not Met",F33="Unsure")),G33&lt;&gt;""),TRUE(),FALSE())))</f>
        <v>NA</v>
      </c>
    </row>
    <row r="34" customFormat="false" ht="67.5" hidden="true" customHeight="true" outlineLevel="0" collapsed="false">
      <c r="A34" s="436" t="n">
        <v>1101</v>
      </c>
      <c r="B34" s="576" t="s">
        <v>1729</v>
      </c>
      <c r="C34" s="327" t="s">
        <v>1730</v>
      </c>
      <c r="D34" s="326" t="e">
        <f aca="false">IF(AF34=TRUE(),AG34&amp; "  [If there is no additional information related to the CHIP contract, this information only needs to be entered in Medicaid Item Number "&amp;AI34&amp;".]",AG34)</f>
        <v>#REF!</v>
      </c>
      <c r="E34" s="526" t="n">
        <v>3</v>
      </c>
      <c r="F34" s="340" t="s">
        <v>224</v>
      </c>
      <c r="G34" s="577" t="s">
        <v>303</v>
      </c>
      <c r="H34" s="578"/>
      <c r="I34" s="235" t="s">
        <v>15</v>
      </c>
      <c r="J34" s="235"/>
      <c r="K34" s="235" t="s">
        <v>38</v>
      </c>
      <c r="L34" s="236" t="s">
        <v>43</v>
      </c>
      <c r="M34" s="236" t="s">
        <v>48</v>
      </c>
      <c r="N34" s="236" t="s">
        <v>193</v>
      </c>
      <c r="O34" s="236" t="s">
        <v>52</v>
      </c>
      <c r="P34" s="237"/>
      <c r="Q34" s="236" t="s">
        <v>292</v>
      </c>
      <c r="S34" s="94" t="e">
        <f aca="false">IF(OR(T34=TRUE(),U34=TRUE(),V34=TRUE(),AD34=TRUE(),AE34=TRUE()),TRUE(),FALSE())</f>
        <v>#REF!</v>
      </c>
      <c r="T34" s="94" t="e">
        <f aca="false">#REF!</f>
        <v>#REF!</v>
      </c>
      <c r="U34" s="94" t="e">
        <f aca="false">#REF!</f>
        <v>#REF!</v>
      </c>
      <c r="V34" s="94" t="e">
        <f aca="false">IF(SUM(W34:AC34)&lt;1,TRUE(),FALSE())</f>
        <v>#REF!</v>
      </c>
      <c r="W34" s="95" t="e">
        <f aca="false">IF(#REF!=I34,1,0)</f>
        <v>#REF!</v>
      </c>
      <c r="X34" s="95" t="e">
        <f aca="false">IF(#REF!=J34,1,0)</f>
        <v>#REF!</v>
      </c>
      <c r="Y34" s="95" t="e">
        <f aca="false">IF(#REF!=K34,1,0)</f>
        <v>#REF!</v>
      </c>
      <c r="Z34" s="95" t="e">
        <f aca="false">IF(#REF!=L34,1,0)</f>
        <v>#REF!</v>
      </c>
      <c r="AA34" s="95" t="e">
        <f aca="false">IF(#REF!=M34,1,0)</f>
        <v>#REF!</v>
      </c>
      <c r="AB34" s="95" t="e">
        <f aca="false">IF(#REF!=N34,1,0)</f>
        <v>#REF!</v>
      </c>
      <c r="AC34" s="95" t="e">
        <f aca="false">IF(#REF!=O34,1,0)</f>
        <v>#REF!</v>
      </c>
      <c r="AD34" s="95" t="e">
        <f aca="false">AND(#REF!="Non-risk",P34=TRUE())</f>
        <v>#REF!</v>
      </c>
      <c r="AE34" s="95" t="e">
        <f aca="false">AND(#REF!&lt;&gt;$Q34,#REF!&lt;&gt;"Both")</f>
        <v>#REF!</v>
      </c>
      <c r="AF34" s="95" t="e">
        <f aca="false">AND(#REF!="Both",AH34=1)</f>
        <v>#REF!</v>
      </c>
      <c r="AG34" s="91" t="s">
        <v>1731</v>
      </c>
      <c r="AH34" s="95" t="n">
        <v>1</v>
      </c>
      <c r="AI34" s="91" t="n">
        <v>16</v>
      </c>
      <c r="AK34" s="238" t="e">
        <f aca="false">IF(OR(AL34=TRUE(),AND(AM34=TRUE(),AN34=FALSE())),0,IF(OR(AN34=FALSE(),AO34=FALSE(),AP34=FALSE()),1,0))</f>
        <v>#REF!</v>
      </c>
      <c r="AL34" s="238" t="e">
        <f aca="false">$S34</f>
        <v>#REF!</v>
      </c>
      <c r="AM34" s="238" t="e">
        <f aca="false">IF(OR(Q34="Medicaid",AI34=""),"NA",IF(AND(AF34=TRUE(),_xlfn.xlookup(AI34,$A$8:$A$18,$AK$8:$AK$18)=0),TRUE(),FALSE()))</f>
        <v>#REF!</v>
      </c>
      <c r="AN34" s="94" t="e">
        <f aca="false">IF(#REF!&lt;&gt;"",TRUE(),FALSE())</f>
        <v>#REF!</v>
      </c>
      <c r="AO34" s="94" t="e">
        <f aca="false">IF(OR(#REF!&lt;&gt;"Citation",#REF!&lt;&gt;"Met"),"NA",(IF(AND(#REF!="Citation",#REF!="Met",#REF!&lt;&gt;""),TRUE(),FALSE())))</f>
        <v>#REF!</v>
      </c>
      <c r="AP34" s="94" t="e">
        <f aca="false">IF(OR(#REF!="Met",#REF!="Not met"),"NA",(IF((AND(OR(#REF!="N/A",#REF!="Unsure"),#REF!&lt;&gt;"")),TRUE(),FALSE())))</f>
        <v>#REF!</v>
      </c>
      <c r="AQ34" s="238" t="e">
        <f aca="false">IF(OR(AR34=TRUE(),AND(AS34=TRUE(),AT34=FALSE())),0,(IF(OR(AND(OR(AS34=FALSE(),AS34="N/A"),AT34=FALSE()),AU34=FALSE()),1,0)))</f>
        <v>#REF!</v>
      </c>
      <c r="AR34" s="238" t="e">
        <f aca="false">$S34</f>
        <v>#REF!</v>
      </c>
      <c r="AS34" s="238" t="e">
        <f aca="false">IF(Q34="Medicaid","N/A",IF(#REF!="",AM34,FALSE()))</f>
        <v>#REF!</v>
      </c>
      <c r="AT34" s="94" t="e">
        <f aca="false">IF(#REF!="Citation",IF(F34&lt;&gt;"",TRUE(),FALSE()),"NA")</f>
        <v>#REF!</v>
      </c>
      <c r="AU34" s="94" t="str">
        <f aca="false">IF(OR(F34="",F34="Met",F34="N/A"),"NA",(IF(AND((OR(F34="Not Met",F34="Unsure")),G34&lt;&gt;""),TRUE(),FALSE())))</f>
        <v>NA</v>
      </c>
    </row>
    <row r="35" customFormat="false" ht="67.5" hidden="true" customHeight="true" outlineLevel="0" collapsed="false">
      <c r="A35" s="436" t="n">
        <v>1102</v>
      </c>
      <c r="B35" s="479" t="s">
        <v>1732</v>
      </c>
      <c r="C35" s="343" t="s">
        <v>1733</v>
      </c>
      <c r="D35" s="326" t="e">
        <f aca="false">IF(AF35=TRUE(),AG35&amp; "  [If there is no additional information related to the CHIP contract, this information only needs to be entered in Medicaid Item Number "&amp;AI35&amp;".]",AG35)</f>
        <v>#REF!</v>
      </c>
      <c r="E35" s="601" t="n">
        <v>3</v>
      </c>
      <c r="F35" s="346" t="s">
        <v>224</v>
      </c>
      <c r="G35" s="602" t="s">
        <v>303</v>
      </c>
      <c r="H35" s="603"/>
      <c r="I35" s="235" t="s">
        <v>15</v>
      </c>
      <c r="J35" s="235"/>
      <c r="K35" s="235" t="s">
        <v>38</v>
      </c>
      <c r="L35" s="236" t="s">
        <v>43</v>
      </c>
      <c r="M35" s="236" t="s">
        <v>48</v>
      </c>
      <c r="N35" s="236" t="s">
        <v>193</v>
      </c>
      <c r="O35" s="236" t="s">
        <v>52</v>
      </c>
      <c r="P35" s="237"/>
      <c r="Q35" s="236" t="s">
        <v>292</v>
      </c>
      <c r="S35" s="94" t="e">
        <f aca="false">IF(OR(T35=TRUE(),U35=TRUE(),V35=TRUE(),AD35=TRUE(),AE35=TRUE()),TRUE(),FALSE())</f>
        <v>#REF!</v>
      </c>
      <c r="T35" s="94" t="e">
        <f aca="false">#REF!</f>
        <v>#REF!</v>
      </c>
      <c r="U35" s="94" t="e">
        <f aca="false">#REF!</f>
        <v>#REF!</v>
      </c>
      <c r="V35" s="94" t="e">
        <f aca="false">IF(SUM(W35:AC35)&lt;1,TRUE(),FALSE())</f>
        <v>#REF!</v>
      </c>
      <c r="W35" s="95" t="e">
        <f aca="false">IF(#REF!=I35,1,0)</f>
        <v>#REF!</v>
      </c>
      <c r="X35" s="95" t="e">
        <f aca="false">IF(#REF!=J35,1,0)</f>
        <v>#REF!</v>
      </c>
      <c r="Y35" s="95" t="e">
        <f aca="false">IF(#REF!=K35,1,0)</f>
        <v>#REF!</v>
      </c>
      <c r="Z35" s="95" t="e">
        <f aca="false">IF(#REF!=L35,1,0)</f>
        <v>#REF!</v>
      </c>
      <c r="AA35" s="95" t="e">
        <f aca="false">IF(#REF!=M35,1,0)</f>
        <v>#REF!</v>
      </c>
      <c r="AB35" s="95" t="e">
        <f aca="false">IF(#REF!=N35,1,0)</f>
        <v>#REF!</v>
      </c>
      <c r="AC35" s="95" t="e">
        <f aca="false">IF(#REF!=O35,1,0)</f>
        <v>#REF!</v>
      </c>
      <c r="AD35" s="95" t="e">
        <f aca="false">AND(#REF!="Non-risk",P35=TRUE())</f>
        <v>#REF!</v>
      </c>
      <c r="AE35" s="95" t="e">
        <f aca="false">AND(#REF!&lt;&gt;$Q35,#REF!&lt;&gt;"Both")</f>
        <v>#REF!</v>
      </c>
      <c r="AF35" s="95" t="e">
        <f aca="false">AND(#REF!="Both",AH35=1)</f>
        <v>#REF!</v>
      </c>
      <c r="AG35" s="91" t="s">
        <v>1734</v>
      </c>
      <c r="AH35" s="95" t="n">
        <v>1</v>
      </c>
      <c r="AI35" s="91" t="n">
        <v>17</v>
      </c>
      <c r="AK35" s="238" t="e">
        <f aca="false">IF(OR(AL35=TRUE(),AND(AM35=TRUE(),AN35=FALSE())),0,IF(OR(AN35=FALSE(),AO35=FALSE(),AP35=FALSE()),1,0))</f>
        <v>#REF!</v>
      </c>
      <c r="AL35" s="238" t="e">
        <f aca="false">$S35</f>
        <v>#REF!</v>
      </c>
      <c r="AM35" s="238" t="e">
        <f aca="false">IF(OR(Q35="Medicaid",AI35=""),"NA",IF(AND(AF35=TRUE(),_xlfn.xlookup(AI35,$A$8:$A$18,$AK$8:$AK$18)=0),TRUE(),FALSE()))</f>
        <v>#REF!</v>
      </c>
      <c r="AN35" s="94" t="e">
        <f aca="false">IF(#REF!&lt;&gt;"",TRUE(),FALSE())</f>
        <v>#REF!</v>
      </c>
      <c r="AO35" s="94" t="e">
        <f aca="false">IF(OR(#REF!&lt;&gt;"Citation",#REF!&lt;&gt;"Met"),"NA",(IF(AND(#REF!="Citation",#REF!="Met",#REF!&lt;&gt;""),TRUE(),FALSE())))</f>
        <v>#REF!</v>
      </c>
      <c r="AP35" s="94" t="e">
        <f aca="false">IF(OR(#REF!="Met",#REF!="Not met"),"NA",(IF((AND(OR(#REF!="N/A",#REF!="Unsure"),#REF!&lt;&gt;"")),TRUE(),FALSE())))</f>
        <v>#REF!</v>
      </c>
      <c r="AQ35" s="238" t="e">
        <f aca="false">IF(OR(AR35=TRUE(),AND(AS35=TRUE(),AT35=FALSE())),0,(IF(OR(AND(OR(AS35=FALSE(),AS35="N/A"),AT35=FALSE()),AU35=FALSE()),1,0)))</f>
        <v>#REF!</v>
      </c>
      <c r="AR35" s="238" t="e">
        <f aca="false">$S35</f>
        <v>#REF!</v>
      </c>
      <c r="AS35" s="238" t="e">
        <f aca="false">IF(Q35="Medicaid","N/A",IF(#REF!="",AM35,FALSE()))</f>
        <v>#REF!</v>
      </c>
      <c r="AT35" s="94" t="e">
        <f aca="false">IF(#REF!="Citation",IF(F35&lt;&gt;"",TRUE(),FALSE()),"NA")</f>
        <v>#REF!</v>
      </c>
      <c r="AU35" s="94" t="str">
        <f aca="false">IF(OR(F35="",F35="Met",F35="N/A"),"NA",(IF(AND((OR(F35="Not Met",F35="Unsure")),G35&lt;&gt;""),TRUE(),FALSE())))</f>
        <v>NA</v>
      </c>
    </row>
    <row r="36" customFormat="false" ht="18.75" hidden="true" customHeight="false" outlineLevel="0" collapsed="false">
      <c r="A36" s="604"/>
      <c r="B36" s="564"/>
      <c r="C36" s="565"/>
      <c r="D36" s="566" t="s">
        <v>1735</v>
      </c>
      <c r="E36" s="563"/>
      <c r="F36" s="567"/>
      <c r="G36" s="568"/>
      <c r="H36" s="569"/>
      <c r="I36" s="245"/>
      <c r="J36" s="245"/>
      <c r="K36" s="245"/>
      <c r="L36" s="246"/>
      <c r="M36" s="246"/>
      <c r="N36" s="94"/>
      <c r="O36" s="94"/>
      <c r="Q36" s="94"/>
      <c r="S36" s="94"/>
      <c r="T36" s="94"/>
      <c r="U36" s="94"/>
      <c r="V36" s="94"/>
      <c r="AG36" s="91"/>
      <c r="AI36" s="91"/>
      <c r="AK36" s="238"/>
      <c r="AL36" s="238"/>
      <c r="AM36" s="238"/>
      <c r="AN36" s="94"/>
      <c r="AO36" s="94"/>
      <c r="AP36" s="94"/>
      <c r="AQ36" s="238"/>
      <c r="AR36" s="238"/>
      <c r="AS36" s="238"/>
      <c r="AT36" s="94"/>
      <c r="AU36" s="94"/>
    </row>
    <row r="37" customFormat="false" ht="67.5" hidden="true" customHeight="true" outlineLevel="0" collapsed="false">
      <c r="A37" s="570" t="n">
        <v>1103</v>
      </c>
      <c r="B37" s="605" t="s">
        <v>1736</v>
      </c>
      <c r="C37" s="326" t="s">
        <v>1737</v>
      </c>
      <c r="D37" s="326" t="e">
        <f aca="false">IF(AF37=TRUE(),AG37&amp; "  [If there is no additional information related to the CHIP contract, this information only needs to be entered in Medicaid Item Number "&amp;AI37&amp;".]",AG37)</f>
        <v>#REF!</v>
      </c>
      <c r="E37" s="606"/>
      <c r="F37" s="573" t="s">
        <v>224</v>
      </c>
      <c r="G37" s="574" t="s">
        <v>303</v>
      </c>
      <c r="H37" s="575"/>
      <c r="I37" s="235" t="s">
        <v>15</v>
      </c>
      <c r="J37" s="235"/>
      <c r="K37" s="235"/>
      <c r="L37" s="236"/>
      <c r="M37" s="236"/>
      <c r="N37" s="236"/>
      <c r="O37" s="236"/>
      <c r="P37" s="237"/>
      <c r="Q37" s="236" t="s">
        <v>292</v>
      </c>
      <c r="S37" s="94" t="e">
        <f aca="false">IF(OR(T37=TRUE(),U37=TRUE(),V37=TRUE(),AD37=TRUE(),AE37=TRUE()),TRUE(),FALSE())</f>
        <v>#REF!</v>
      </c>
      <c r="T37" s="94" t="e">
        <f aca="false">#REF!</f>
        <v>#REF!</v>
      </c>
      <c r="U37" s="94" t="e">
        <f aca="false">#REF!</f>
        <v>#REF!</v>
      </c>
      <c r="V37" s="94" t="e">
        <f aca="false">IF(SUM(W37:AC37)&lt;1,TRUE(),FALSE())</f>
        <v>#REF!</v>
      </c>
      <c r="W37" s="95" t="e">
        <f aca="false">IF(#REF!=I37,1,0)</f>
        <v>#REF!</v>
      </c>
      <c r="X37" s="95" t="e">
        <f aca="false">IF(#REF!=J37,1,0)</f>
        <v>#REF!</v>
      </c>
      <c r="Y37" s="95" t="e">
        <f aca="false">IF(#REF!=K37,1,0)</f>
        <v>#REF!</v>
      </c>
      <c r="Z37" s="95" t="e">
        <f aca="false">IF(#REF!=L37,1,0)</f>
        <v>#REF!</v>
      </c>
      <c r="AA37" s="95" t="e">
        <f aca="false">IF(#REF!=M37,1,0)</f>
        <v>#REF!</v>
      </c>
      <c r="AB37" s="95" t="e">
        <f aca="false">IF(#REF!=N37,1,0)</f>
        <v>#REF!</v>
      </c>
      <c r="AC37" s="95" t="e">
        <f aca="false">IF(#REF!=O37,1,0)</f>
        <v>#REF!</v>
      </c>
      <c r="AD37" s="95" t="e">
        <f aca="false">AND(#REF!="Non-risk",P37=TRUE())</f>
        <v>#REF!</v>
      </c>
      <c r="AE37" s="95" t="e">
        <f aca="false">AND(#REF!&lt;&gt;$Q37,#REF!&lt;&gt;"Both")</f>
        <v>#REF!</v>
      </c>
      <c r="AF37" s="95" t="e">
        <f aca="false">AND(#REF!="Both",AH37=1)</f>
        <v>#REF!</v>
      </c>
      <c r="AG37" s="91" t="s">
        <v>1738</v>
      </c>
      <c r="AH37" s="95" t="n">
        <v>1</v>
      </c>
      <c r="AI37" s="91" t="n">
        <v>23</v>
      </c>
      <c r="AK37" s="238" t="e">
        <f aca="false">IF(OR(AL37=TRUE(),AND(AM37=TRUE(),AN37=FALSE())),0,IF(OR(AN37=FALSE(),AO37=FALSE(),AP37=FALSE()),1,0))</f>
        <v>#REF!</v>
      </c>
      <c r="AL37" s="238" t="e">
        <f aca="false">$S37</f>
        <v>#REF!</v>
      </c>
      <c r="AM37" s="238" t="e">
        <f aca="false">IF(OR(Q37="Medicaid",AI37=""),"NA",IF(AND(AF37=TRUE(),_xlfn.xlookup(AI37,$A$8:$A$18,$AK$8:$AK$18)=0),TRUE(),FALSE()))</f>
        <v>#REF!</v>
      </c>
      <c r="AN37" s="94" t="e">
        <f aca="false">IF(#REF!&lt;&gt;"",TRUE(),FALSE())</f>
        <v>#REF!</v>
      </c>
      <c r="AO37" s="94" t="e">
        <f aca="false">IF(OR(#REF!&lt;&gt;"Citation",#REF!&lt;&gt;"Met"),"NA",(IF(AND(#REF!="Citation",#REF!="Met",#REF!&lt;&gt;""),TRUE(),FALSE())))</f>
        <v>#REF!</v>
      </c>
      <c r="AP37" s="94" t="e">
        <f aca="false">IF(OR(#REF!="Met",#REF!="Not met"),"NA",(IF((AND(OR(#REF!="N/A",#REF!="Unsure"),#REF!&lt;&gt;"")),TRUE(),FALSE())))</f>
        <v>#REF!</v>
      </c>
      <c r="AQ37" s="238" t="e">
        <f aca="false">IF(OR(AR37=TRUE(),AND(AS37=TRUE(),AT37=FALSE())),0,(IF(OR(AND(OR(AS37=FALSE(),AS37="N/A"),AT37=FALSE()),AU37=FALSE()),1,0)))</f>
        <v>#REF!</v>
      </c>
      <c r="AR37" s="238" t="e">
        <f aca="false">$S37</f>
        <v>#REF!</v>
      </c>
      <c r="AS37" s="238" t="e">
        <f aca="false">IF(Q37="Medicaid","N/A",IF(#REF!="",AM37,FALSE()))</f>
        <v>#REF!</v>
      </c>
      <c r="AT37" s="94" t="e">
        <f aca="false">IF(#REF!="Citation",IF(F37&lt;&gt;"",TRUE(),FALSE()),"NA")</f>
        <v>#REF!</v>
      </c>
      <c r="AU37" s="94" t="str">
        <f aca="false">IF(OR(F37="",F37="Met",F37="N/A"),"NA",(IF(AND((OR(F37="Not Met",F37="Unsure")),G37&lt;&gt;""),TRUE(),FALSE())))</f>
        <v>NA</v>
      </c>
    </row>
    <row r="38" customFormat="false" ht="67.5" hidden="true" customHeight="true" outlineLevel="0" collapsed="false">
      <c r="A38" s="570" t="n">
        <v>1104</v>
      </c>
      <c r="B38" s="576" t="s">
        <v>1739</v>
      </c>
      <c r="C38" s="327" t="s">
        <v>1740</v>
      </c>
      <c r="D38" s="327" t="e">
        <f aca="false">IF(AF38=TRUE(),AG38&amp; "  [If there is no additional information related to the CHIP contract, this information only needs to be entered in Medicaid Item Number "&amp;AI38&amp;".]",AG38)</f>
        <v>#REF!</v>
      </c>
      <c r="E38" s="526"/>
      <c r="F38" s="340" t="s">
        <v>224</v>
      </c>
      <c r="G38" s="577" t="s">
        <v>303</v>
      </c>
      <c r="H38" s="578"/>
      <c r="I38" s="235" t="s">
        <v>15</v>
      </c>
      <c r="J38" s="235"/>
      <c r="K38" s="235"/>
      <c r="L38" s="236"/>
      <c r="M38" s="236"/>
      <c r="N38" s="236"/>
      <c r="O38" s="236"/>
      <c r="P38" s="237"/>
      <c r="Q38" s="236" t="s">
        <v>292</v>
      </c>
      <c r="S38" s="94" t="e">
        <f aca="false">IF(OR(T38=TRUE(),U38=TRUE(),V38=TRUE(),AD38=TRUE(),AE38=TRUE()),TRUE(),FALSE())</f>
        <v>#REF!</v>
      </c>
      <c r="T38" s="94" t="e">
        <f aca="false">#REF!</f>
        <v>#REF!</v>
      </c>
      <c r="U38" s="94" t="e">
        <f aca="false">#REF!</f>
        <v>#REF!</v>
      </c>
      <c r="V38" s="94" t="e">
        <f aca="false">IF(SUM(W38:AC38)&lt;1,TRUE(),FALSE())</f>
        <v>#REF!</v>
      </c>
      <c r="W38" s="95" t="e">
        <f aca="false">IF(#REF!=I38,1,0)</f>
        <v>#REF!</v>
      </c>
      <c r="X38" s="95" t="e">
        <f aca="false">IF(#REF!=J38,1,0)</f>
        <v>#REF!</v>
      </c>
      <c r="Y38" s="95" t="e">
        <f aca="false">IF(#REF!=K38,1,0)</f>
        <v>#REF!</v>
      </c>
      <c r="Z38" s="95" t="e">
        <f aca="false">IF(#REF!=L38,1,0)</f>
        <v>#REF!</v>
      </c>
      <c r="AA38" s="95" t="e">
        <f aca="false">IF(#REF!=M38,1,0)</f>
        <v>#REF!</v>
      </c>
      <c r="AB38" s="95" t="e">
        <f aca="false">IF(#REF!=N38,1,0)</f>
        <v>#REF!</v>
      </c>
      <c r="AC38" s="95" t="e">
        <f aca="false">IF(#REF!=O38,1,0)</f>
        <v>#REF!</v>
      </c>
      <c r="AD38" s="95" t="e">
        <f aca="false">AND(#REF!="Non-risk",P38=TRUE())</f>
        <v>#REF!</v>
      </c>
      <c r="AE38" s="95" t="e">
        <f aca="false">AND(#REF!&lt;&gt;$Q38,#REF!&lt;&gt;"Both")</f>
        <v>#REF!</v>
      </c>
      <c r="AF38" s="95" t="e">
        <f aca="false">AND(#REF!="Both",AH38=1)</f>
        <v>#REF!</v>
      </c>
      <c r="AG38" s="91" t="s">
        <v>1741</v>
      </c>
      <c r="AH38" s="95" t="n">
        <v>1</v>
      </c>
      <c r="AI38" s="91" t="n">
        <v>24</v>
      </c>
      <c r="AK38" s="238" t="e">
        <f aca="false">IF(OR(AL38=TRUE(),AND(AM38=TRUE(),AN38=FALSE())),0,IF(OR(AN38=FALSE(),AO38=FALSE(),AP38=FALSE()),1,0))</f>
        <v>#REF!</v>
      </c>
      <c r="AL38" s="238" t="e">
        <f aca="false">$S38</f>
        <v>#REF!</v>
      </c>
      <c r="AM38" s="238" t="e">
        <f aca="false">IF(OR(Q38="Medicaid",AI38=""),"NA",IF(AND(AF38=TRUE(),_xlfn.xlookup(AI38,$A$8:$A$18,$AK$8:$AK$18)=0),TRUE(),FALSE()))</f>
        <v>#REF!</v>
      </c>
      <c r="AN38" s="94" t="e">
        <f aca="false">IF(#REF!&lt;&gt;"",TRUE(),FALSE())</f>
        <v>#REF!</v>
      </c>
      <c r="AO38" s="94" t="e">
        <f aca="false">IF(OR(#REF!&lt;&gt;"Citation",#REF!&lt;&gt;"Met"),"NA",(IF(AND(#REF!="Citation",#REF!="Met",#REF!&lt;&gt;""),TRUE(),FALSE())))</f>
        <v>#REF!</v>
      </c>
      <c r="AP38" s="94" t="e">
        <f aca="false">IF(OR(#REF!="Met",#REF!="Not met"),"NA",(IF((AND(OR(#REF!="N/A",#REF!="Unsure"),#REF!&lt;&gt;"")),TRUE(),FALSE())))</f>
        <v>#REF!</v>
      </c>
      <c r="AQ38" s="238" t="e">
        <f aca="false">IF(OR(AR38=TRUE(),AND(AS38=TRUE(),AT38=FALSE())),0,(IF(OR(AND(OR(AS38=FALSE(),AS38="N/A"),AT38=FALSE()),AU38=FALSE()),1,0)))</f>
        <v>#REF!</v>
      </c>
      <c r="AR38" s="238" t="e">
        <f aca="false">$S38</f>
        <v>#REF!</v>
      </c>
      <c r="AS38" s="238" t="e">
        <f aca="false">IF(Q38="Medicaid","N/A",IF(#REF!="",AM38,FALSE()))</f>
        <v>#REF!</v>
      </c>
      <c r="AT38" s="94" t="e">
        <f aca="false">IF(#REF!="Citation",IF(F38&lt;&gt;"",TRUE(),FALSE()),"NA")</f>
        <v>#REF!</v>
      </c>
      <c r="AU38" s="94" t="str">
        <f aca="false">IF(OR(F38="",F38="Met",F38="N/A"),"NA",(IF(AND((OR(F38="Not Met",F38="Unsure")),G38&lt;&gt;""),TRUE(),FALSE())))</f>
        <v>NA</v>
      </c>
    </row>
    <row r="39" customFormat="false" ht="67.5" hidden="true" customHeight="true" outlineLevel="0" collapsed="false">
      <c r="A39" s="570" t="n">
        <v>1105</v>
      </c>
      <c r="B39" s="576" t="s">
        <v>1742</v>
      </c>
      <c r="C39" s="327" t="s">
        <v>1743</v>
      </c>
      <c r="D39" s="327" t="e">
        <f aca="false">IF(AF39=TRUE(),AG39&amp; "  [If there is no additional information related to the CHIP contract, this information only needs to be entered in Medicaid Item Number "&amp;AI39&amp;".]",AG39)</f>
        <v>#REF!</v>
      </c>
      <c r="E39" s="526"/>
      <c r="F39" s="340" t="s">
        <v>224</v>
      </c>
      <c r="G39" s="577" t="s">
        <v>303</v>
      </c>
      <c r="H39" s="578"/>
      <c r="I39" s="235" t="s">
        <v>15</v>
      </c>
      <c r="J39" s="235"/>
      <c r="K39" s="235"/>
      <c r="L39" s="236"/>
      <c r="M39" s="236"/>
      <c r="N39" s="236"/>
      <c r="O39" s="236"/>
      <c r="P39" s="237"/>
      <c r="Q39" s="236" t="s">
        <v>292</v>
      </c>
      <c r="S39" s="94" t="e">
        <f aca="false">IF(OR(T39=TRUE(),U39=TRUE(),V39=TRUE(),AD39=TRUE(),AE39=TRUE()),TRUE(),FALSE())</f>
        <v>#REF!</v>
      </c>
      <c r="T39" s="94" t="e">
        <f aca="false">#REF!</f>
        <v>#REF!</v>
      </c>
      <c r="U39" s="94" t="e">
        <f aca="false">#REF!</f>
        <v>#REF!</v>
      </c>
      <c r="V39" s="94" t="e">
        <f aca="false">IF(SUM(W39:AC39)&lt;1,TRUE(),FALSE())</f>
        <v>#REF!</v>
      </c>
      <c r="W39" s="95" t="e">
        <f aca="false">IF(#REF!=I39,1,0)</f>
        <v>#REF!</v>
      </c>
      <c r="X39" s="95" t="e">
        <f aca="false">IF(#REF!=J39,1,0)</f>
        <v>#REF!</v>
      </c>
      <c r="Y39" s="95" t="e">
        <f aca="false">IF(#REF!=K39,1,0)</f>
        <v>#REF!</v>
      </c>
      <c r="Z39" s="95" t="e">
        <f aca="false">IF(#REF!=L39,1,0)</f>
        <v>#REF!</v>
      </c>
      <c r="AA39" s="95" t="e">
        <f aca="false">IF(#REF!=M39,1,0)</f>
        <v>#REF!</v>
      </c>
      <c r="AB39" s="95" t="e">
        <f aca="false">IF(#REF!=N39,1,0)</f>
        <v>#REF!</v>
      </c>
      <c r="AC39" s="95" t="e">
        <f aca="false">IF(#REF!=O39,1,0)</f>
        <v>#REF!</v>
      </c>
      <c r="AD39" s="95" t="e">
        <f aca="false">AND(#REF!="Non-risk",P39=TRUE())</f>
        <v>#REF!</v>
      </c>
      <c r="AE39" s="95" t="e">
        <f aca="false">AND(#REF!&lt;&gt;$Q39,#REF!&lt;&gt;"Both")</f>
        <v>#REF!</v>
      </c>
      <c r="AF39" s="95" t="e">
        <f aca="false">AND(#REF!="Both",AH39=1)</f>
        <v>#REF!</v>
      </c>
      <c r="AG39" s="91" t="s">
        <v>1744</v>
      </c>
      <c r="AH39" s="95" t="n">
        <v>1</v>
      </c>
      <c r="AI39" s="91" t="n">
        <v>25</v>
      </c>
      <c r="AK39" s="238" t="e">
        <f aca="false">IF(OR(AL39=TRUE(),AND(AM39=TRUE(),AN39=FALSE())),0,IF(OR(AN39=FALSE(),AO39=FALSE(),AP39=FALSE()),1,0))</f>
        <v>#REF!</v>
      </c>
      <c r="AL39" s="238" t="e">
        <f aca="false">$S39</f>
        <v>#REF!</v>
      </c>
      <c r="AM39" s="238" t="e">
        <f aca="false">IF(OR(Q39="Medicaid",AI39=""),"NA",IF(AND(AF39=TRUE(),_xlfn.xlookup(AI39,$A$8:$A$18,$AK$8:$AK$18)=0),TRUE(),FALSE()))</f>
        <v>#REF!</v>
      </c>
      <c r="AN39" s="94" t="e">
        <f aca="false">IF(#REF!&lt;&gt;"",TRUE(),FALSE())</f>
        <v>#REF!</v>
      </c>
      <c r="AO39" s="94" t="e">
        <f aca="false">IF(OR(#REF!&lt;&gt;"Citation",#REF!&lt;&gt;"Met"),"NA",(IF(AND(#REF!="Citation",#REF!="Met",#REF!&lt;&gt;""),TRUE(),FALSE())))</f>
        <v>#REF!</v>
      </c>
      <c r="AP39" s="94" t="e">
        <f aca="false">IF(OR(#REF!="Met",#REF!="Not met"),"NA",(IF((AND(OR(#REF!="N/A",#REF!="Unsure"),#REF!&lt;&gt;"")),TRUE(),FALSE())))</f>
        <v>#REF!</v>
      </c>
      <c r="AQ39" s="238" t="e">
        <f aca="false">IF(OR(AR39=TRUE(),AND(AS39=TRUE(),AT39=FALSE())),0,(IF(OR(AND(OR(AS39=FALSE(),AS39="N/A"),AT39=FALSE()),AU39=FALSE()),1,0)))</f>
        <v>#REF!</v>
      </c>
      <c r="AR39" s="238" t="e">
        <f aca="false">$S39</f>
        <v>#REF!</v>
      </c>
      <c r="AS39" s="238" t="e">
        <f aca="false">IF(Q39="Medicaid","N/A",IF(#REF!="",AM39,FALSE()))</f>
        <v>#REF!</v>
      </c>
      <c r="AT39" s="94" t="e">
        <f aca="false">IF(#REF!="Citation",IF(F39&lt;&gt;"",TRUE(),FALSE()),"NA")</f>
        <v>#REF!</v>
      </c>
      <c r="AU39" s="94" t="str">
        <f aca="false">IF(OR(F39="",F39="Met",F39="N/A"),"NA",(IF(AND((OR(F39="Not Met",F39="Unsure")),G39&lt;&gt;""),TRUE(),FALSE())))</f>
        <v>NA</v>
      </c>
    </row>
    <row r="40" customFormat="false" ht="67.5" hidden="true" customHeight="true" outlineLevel="0" collapsed="false">
      <c r="A40" s="570" t="n">
        <v>1106</v>
      </c>
      <c r="B40" s="576" t="s">
        <v>1745</v>
      </c>
      <c r="C40" s="327" t="s">
        <v>1746</v>
      </c>
      <c r="D40" s="327" t="e">
        <f aca="false">IF(AF40=TRUE(),AG40&amp; "  [If there is no additional information related to the CHIP contract, this information only needs to be entered in Medicaid Item Number "&amp;AI40&amp;".]",AG40)</f>
        <v>#REF!</v>
      </c>
      <c r="E40" s="526" t="n">
        <v>6</v>
      </c>
      <c r="F40" s="340" t="s">
        <v>224</v>
      </c>
      <c r="G40" s="577" t="s">
        <v>303</v>
      </c>
      <c r="H40" s="578"/>
      <c r="I40" s="235" t="s">
        <v>15</v>
      </c>
      <c r="J40" s="235"/>
      <c r="K40" s="235"/>
      <c r="L40" s="236"/>
      <c r="M40" s="236"/>
      <c r="N40" s="236"/>
      <c r="O40" s="236"/>
      <c r="P40" s="237"/>
      <c r="Q40" s="236" t="s">
        <v>292</v>
      </c>
      <c r="S40" s="94" t="e">
        <f aca="false">IF(OR(T40=TRUE(),U40=TRUE(),V40=TRUE(),AD40=TRUE(),AE40=TRUE()),TRUE(),FALSE())</f>
        <v>#REF!</v>
      </c>
      <c r="T40" s="94" t="e">
        <f aca="false">#REF!</f>
        <v>#REF!</v>
      </c>
      <c r="U40" s="94" t="e">
        <f aca="false">#REF!</f>
        <v>#REF!</v>
      </c>
      <c r="V40" s="94" t="e">
        <f aca="false">IF(SUM(W40:AC40)&lt;1,TRUE(),FALSE())</f>
        <v>#REF!</v>
      </c>
      <c r="W40" s="95" t="e">
        <f aca="false">IF(#REF!=I40,1,0)</f>
        <v>#REF!</v>
      </c>
      <c r="X40" s="95" t="e">
        <f aca="false">IF(#REF!=J40,1,0)</f>
        <v>#REF!</v>
      </c>
      <c r="Y40" s="95" t="e">
        <f aca="false">IF(#REF!=K40,1,0)</f>
        <v>#REF!</v>
      </c>
      <c r="Z40" s="95" t="e">
        <f aca="false">IF(#REF!=L40,1,0)</f>
        <v>#REF!</v>
      </c>
      <c r="AA40" s="95" t="e">
        <f aca="false">IF(#REF!=M40,1,0)</f>
        <v>#REF!</v>
      </c>
      <c r="AB40" s="95" t="e">
        <f aca="false">IF(#REF!=N40,1,0)</f>
        <v>#REF!</v>
      </c>
      <c r="AC40" s="95" t="e">
        <f aca="false">IF(#REF!=O40,1,0)</f>
        <v>#REF!</v>
      </c>
      <c r="AD40" s="95" t="e">
        <f aca="false">AND(#REF!="Non-risk",P40=TRUE())</f>
        <v>#REF!</v>
      </c>
      <c r="AE40" s="95" t="e">
        <f aca="false">AND(#REF!&lt;&gt;$Q40,#REF!&lt;&gt;"Both")</f>
        <v>#REF!</v>
      </c>
      <c r="AF40" s="95" t="e">
        <f aca="false">AND(#REF!="Both",AH40=1)</f>
        <v>#REF!</v>
      </c>
      <c r="AG40" s="91" t="s">
        <v>1747</v>
      </c>
      <c r="AH40" s="95" t="n">
        <v>1</v>
      </c>
      <c r="AI40" s="91" t="n">
        <v>26</v>
      </c>
      <c r="AK40" s="238" t="e">
        <f aca="false">IF(OR(AL40=TRUE(),AND(AM40=TRUE(),AN40=FALSE())),0,IF(OR(AN40=FALSE(),AO40=FALSE(),AP40=FALSE()),1,0))</f>
        <v>#REF!</v>
      </c>
      <c r="AL40" s="238" t="e">
        <f aca="false">$S40</f>
        <v>#REF!</v>
      </c>
      <c r="AM40" s="238" t="e">
        <f aca="false">IF(OR(Q40="Medicaid",AI40=""),"NA",IF(AND(AF40=TRUE(),_xlfn.xlookup(AI40,$A$8:$A$18,$AK$8:$AK$18)=0),TRUE(),FALSE()))</f>
        <v>#REF!</v>
      </c>
      <c r="AN40" s="94" t="e">
        <f aca="false">IF(#REF!&lt;&gt;"",TRUE(),FALSE())</f>
        <v>#REF!</v>
      </c>
      <c r="AO40" s="94" t="e">
        <f aca="false">IF(OR(#REF!&lt;&gt;"Citation",#REF!&lt;&gt;"Met"),"NA",(IF(AND(#REF!="Citation",#REF!="Met",#REF!&lt;&gt;""),TRUE(),FALSE())))</f>
        <v>#REF!</v>
      </c>
      <c r="AP40" s="94" t="e">
        <f aca="false">IF(OR(#REF!="Met",#REF!="Not met"),"NA",(IF((AND(OR(#REF!="N/A",#REF!="Unsure"),#REF!&lt;&gt;"")),TRUE(),FALSE())))</f>
        <v>#REF!</v>
      </c>
      <c r="AQ40" s="238" t="e">
        <f aca="false">IF(OR(AR40=TRUE(),AND(AS40=TRUE(),AT40=FALSE())),0,(IF(OR(AND(OR(AS40=FALSE(),AS40="N/A"),AT40=FALSE()),AU40=FALSE()),1,0)))</f>
        <v>#REF!</v>
      </c>
      <c r="AR40" s="238" t="e">
        <f aca="false">$S40</f>
        <v>#REF!</v>
      </c>
      <c r="AS40" s="238" t="e">
        <f aca="false">IF(Q40="Medicaid","N/A",IF(#REF!="",AM40,FALSE()))</f>
        <v>#REF!</v>
      </c>
      <c r="AT40" s="94" t="e">
        <f aca="false">IF(#REF!="Citation",IF(F40&lt;&gt;"",TRUE(),FALSE()),"NA")</f>
        <v>#REF!</v>
      </c>
      <c r="AU40" s="94" t="str">
        <f aca="false">IF(OR(F40="",F40="Met",F40="N/A"),"NA",(IF(AND((OR(F40="Not Met",F40="Unsure")),G40&lt;&gt;""),TRUE(),FALSE())))</f>
        <v>NA</v>
      </c>
    </row>
    <row r="41" customFormat="false" ht="409.5" hidden="true" customHeight="false" outlineLevel="0" collapsed="false">
      <c r="A41" s="570" t="n">
        <v>1107</v>
      </c>
      <c r="B41" s="576" t="s">
        <v>1748</v>
      </c>
      <c r="C41" s="327" t="s">
        <v>1749</v>
      </c>
      <c r="D41" s="327" t="e">
        <f aca="false">IF(AF41=TRUE(),AG41&amp; "  [If there is no additional information related to the CHIP contract, this information only needs to be entered in Medicaid Item Number "&amp;AI41&amp;".]",AG41)</f>
        <v>#REF!</v>
      </c>
      <c r="E41" s="526"/>
      <c r="F41" s="340" t="s">
        <v>224</v>
      </c>
      <c r="G41" s="577" t="s">
        <v>303</v>
      </c>
      <c r="H41" s="578"/>
      <c r="I41" s="235" t="s">
        <v>15</v>
      </c>
      <c r="J41" s="235"/>
      <c r="K41" s="235"/>
      <c r="L41" s="236"/>
      <c r="M41" s="236"/>
      <c r="N41" s="236"/>
      <c r="O41" s="236"/>
      <c r="P41" s="237"/>
      <c r="Q41" s="236" t="s">
        <v>292</v>
      </c>
      <c r="S41" s="94" t="e">
        <f aca="false">IF(OR(T41=TRUE(),U41=TRUE(),V41=TRUE(),AD41=TRUE(),AE41=TRUE()),TRUE(),FALSE())</f>
        <v>#REF!</v>
      </c>
      <c r="T41" s="94" t="e">
        <f aca="false">#REF!</f>
        <v>#REF!</v>
      </c>
      <c r="U41" s="94" t="e">
        <f aca="false">#REF!</f>
        <v>#REF!</v>
      </c>
      <c r="V41" s="94" t="e">
        <f aca="false">IF(SUM(W41:AC41)&lt;1,TRUE(),FALSE())</f>
        <v>#REF!</v>
      </c>
      <c r="W41" s="95" t="e">
        <f aca="false">IF(#REF!=I41,1,0)</f>
        <v>#REF!</v>
      </c>
      <c r="X41" s="95" t="e">
        <f aca="false">IF(#REF!=J41,1,0)</f>
        <v>#REF!</v>
      </c>
      <c r="Y41" s="95" t="e">
        <f aca="false">IF(#REF!=K41,1,0)</f>
        <v>#REF!</v>
      </c>
      <c r="Z41" s="95" t="e">
        <f aca="false">IF(#REF!=L41,1,0)</f>
        <v>#REF!</v>
      </c>
      <c r="AA41" s="95" t="e">
        <f aca="false">IF(#REF!=M41,1,0)</f>
        <v>#REF!</v>
      </c>
      <c r="AB41" s="95" t="e">
        <f aca="false">IF(#REF!=N41,1,0)</f>
        <v>#REF!</v>
      </c>
      <c r="AC41" s="95" t="e">
        <f aca="false">IF(#REF!=O41,1,0)</f>
        <v>#REF!</v>
      </c>
      <c r="AD41" s="95" t="e">
        <f aca="false">AND(#REF!="Non-risk",P41=TRUE())</f>
        <v>#REF!</v>
      </c>
      <c r="AE41" s="95" t="e">
        <f aca="false">AND(#REF!&lt;&gt;$Q41,#REF!&lt;&gt;"Both")</f>
        <v>#REF!</v>
      </c>
      <c r="AF41" s="95" t="e">
        <f aca="false">AND(#REF!="Both",AH41=1)</f>
        <v>#REF!</v>
      </c>
      <c r="AG41" s="91" t="s">
        <v>1750</v>
      </c>
      <c r="AH41" s="95" t="n">
        <v>1</v>
      </c>
      <c r="AI41" s="91" t="n">
        <v>27</v>
      </c>
      <c r="AK41" s="238" t="e">
        <f aca="false">IF(OR(AL41=TRUE(),AND(AM41=TRUE(),AN41=FALSE())),0,IF(OR(AN41=FALSE(),AO41=FALSE(),AP41=FALSE()),1,0))</f>
        <v>#REF!</v>
      </c>
      <c r="AL41" s="238" t="e">
        <f aca="false">$S41</f>
        <v>#REF!</v>
      </c>
      <c r="AM41" s="238" t="e">
        <f aca="false">IF(OR(Q41="Medicaid",AI41=""),"NA",IF(AND(AF41=TRUE(),_xlfn.xlookup(AI41,$A$8:$A$18,$AK$8:$AK$18)=0),TRUE(),FALSE()))</f>
        <v>#REF!</v>
      </c>
      <c r="AN41" s="94" t="e">
        <f aca="false">IF(#REF!&lt;&gt;"",TRUE(),FALSE())</f>
        <v>#REF!</v>
      </c>
      <c r="AO41" s="94" t="e">
        <f aca="false">IF(OR(#REF!&lt;&gt;"Citation",#REF!&lt;&gt;"Met"),"NA",(IF(AND(#REF!="Citation",#REF!="Met",#REF!&lt;&gt;""),TRUE(),FALSE())))</f>
        <v>#REF!</v>
      </c>
      <c r="AP41" s="94" t="e">
        <f aca="false">IF(OR(#REF!="Met",#REF!="Not met"),"NA",(IF((AND(OR(#REF!="N/A",#REF!="Unsure"),#REF!&lt;&gt;"")),TRUE(),FALSE())))</f>
        <v>#REF!</v>
      </c>
      <c r="AQ41" s="238" t="e">
        <f aca="false">IF(OR(AR41=TRUE(),AND(AS41=TRUE(),AT41=FALSE())),0,(IF(OR(AND(OR(AS41=FALSE(),AS41="N/A"),AT41=FALSE()),AU41=FALSE()),1,0)))</f>
        <v>#REF!</v>
      </c>
      <c r="AR41" s="238" t="e">
        <f aca="false">$S41</f>
        <v>#REF!</v>
      </c>
      <c r="AS41" s="238" t="e">
        <f aca="false">IF(Q41="Medicaid","N/A",IF(#REF!="",AM41,FALSE()))</f>
        <v>#REF!</v>
      </c>
      <c r="AT41" s="94" t="e">
        <f aca="false">IF(#REF!="Citation",IF(F41&lt;&gt;"",TRUE(),FALSE()),"NA")</f>
        <v>#REF!</v>
      </c>
      <c r="AU41" s="94" t="str">
        <f aca="false">IF(OR(F41="",F41="Met",F41="N/A"),"NA",(IF(AND((OR(F41="Not Met",F41="Unsure")),G41&lt;&gt;""),TRUE(),FALSE())))</f>
        <v>NA</v>
      </c>
    </row>
    <row r="42" customFormat="false" ht="67.5" hidden="true" customHeight="true" outlineLevel="0" collapsed="false">
      <c r="A42" s="570" t="n">
        <v>1108</v>
      </c>
      <c r="B42" s="576" t="s">
        <v>1751</v>
      </c>
      <c r="C42" s="327" t="s">
        <v>1752</v>
      </c>
      <c r="D42" s="327" t="e">
        <f aca="false">IF(AF42=TRUE(),AG42&amp; "  [If there is no additional information related to the CHIP contract, this information only needs to be entered in Medicaid Item Number "&amp;AI42&amp;".]",AG42)</f>
        <v>#REF!</v>
      </c>
      <c r="E42" s="526"/>
      <c r="F42" s="340" t="s">
        <v>224</v>
      </c>
      <c r="G42" s="577" t="s">
        <v>303</v>
      </c>
      <c r="H42" s="578"/>
      <c r="I42" s="235" t="s">
        <v>15</v>
      </c>
      <c r="J42" s="235"/>
      <c r="K42" s="235"/>
      <c r="L42" s="236"/>
      <c r="M42" s="236"/>
      <c r="N42" s="236"/>
      <c r="O42" s="236"/>
      <c r="P42" s="237"/>
      <c r="Q42" s="236" t="s">
        <v>292</v>
      </c>
      <c r="S42" s="94" t="e">
        <f aca="false">IF(OR(T42=TRUE(),U42=TRUE(),V42=TRUE(),AD42=TRUE(),AE42=TRUE()),TRUE(),FALSE())</f>
        <v>#REF!</v>
      </c>
      <c r="T42" s="94" t="e">
        <f aca="false">#REF!</f>
        <v>#REF!</v>
      </c>
      <c r="U42" s="94" t="e">
        <f aca="false">#REF!</f>
        <v>#REF!</v>
      </c>
      <c r="V42" s="94" t="e">
        <f aca="false">IF(SUM(W42:AC42)&lt;1,TRUE(),FALSE())</f>
        <v>#REF!</v>
      </c>
      <c r="W42" s="95" t="e">
        <f aca="false">IF(#REF!=I42,1,0)</f>
        <v>#REF!</v>
      </c>
      <c r="X42" s="95" t="e">
        <f aca="false">IF(#REF!=J42,1,0)</f>
        <v>#REF!</v>
      </c>
      <c r="Y42" s="95" t="e">
        <f aca="false">IF(#REF!=K42,1,0)</f>
        <v>#REF!</v>
      </c>
      <c r="Z42" s="95" t="e">
        <f aca="false">IF(#REF!=L42,1,0)</f>
        <v>#REF!</v>
      </c>
      <c r="AA42" s="95" t="e">
        <f aca="false">IF(#REF!=M42,1,0)</f>
        <v>#REF!</v>
      </c>
      <c r="AB42" s="95" t="e">
        <f aca="false">IF(#REF!=N42,1,0)</f>
        <v>#REF!</v>
      </c>
      <c r="AC42" s="95" t="e">
        <f aca="false">IF(#REF!=O42,1,0)</f>
        <v>#REF!</v>
      </c>
      <c r="AD42" s="95" t="e">
        <f aca="false">AND(#REF!="Non-risk",P42=TRUE())</f>
        <v>#REF!</v>
      </c>
      <c r="AE42" s="95" t="e">
        <f aca="false">AND(#REF!&lt;&gt;$Q42,#REF!&lt;&gt;"Both")</f>
        <v>#REF!</v>
      </c>
      <c r="AF42" s="95" t="e">
        <f aca="false">AND(#REF!="Both",AH42=1)</f>
        <v>#REF!</v>
      </c>
      <c r="AG42" s="91" t="s">
        <v>1753</v>
      </c>
      <c r="AH42" s="95" t="n">
        <v>1</v>
      </c>
      <c r="AI42" s="91" t="n">
        <v>28</v>
      </c>
      <c r="AK42" s="238" t="e">
        <f aca="false">IF(OR(AL42=TRUE(),AND(AM42=TRUE(),AN42=FALSE())),0,IF(OR(AN42=FALSE(),AO42=FALSE(),AP42=FALSE()),1,0))</f>
        <v>#REF!</v>
      </c>
      <c r="AL42" s="238" t="e">
        <f aca="false">$S42</f>
        <v>#REF!</v>
      </c>
      <c r="AM42" s="238" t="e">
        <f aca="false">IF(OR(Q42="Medicaid",AI42=""),"NA",IF(AND(AF42=TRUE(),_xlfn.xlookup(AI42,$A$8:$A$18,$AK$8:$AK$18)=0),TRUE(),FALSE()))</f>
        <v>#REF!</v>
      </c>
      <c r="AN42" s="94" t="e">
        <f aca="false">IF(#REF!&lt;&gt;"",TRUE(),FALSE())</f>
        <v>#REF!</v>
      </c>
      <c r="AO42" s="94" t="e">
        <f aca="false">IF(OR(#REF!&lt;&gt;"Citation",#REF!&lt;&gt;"Met"),"NA",(IF(AND(#REF!="Citation",#REF!="Met",#REF!&lt;&gt;""),TRUE(),FALSE())))</f>
        <v>#REF!</v>
      </c>
      <c r="AP42" s="94" t="e">
        <f aca="false">IF(OR(#REF!="Met",#REF!="Not met"),"NA",(IF((AND(OR(#REF!="N/A",#REF!="Unsure"),#REF!&lt;&gt;"")),TRUE(),FALSE())))</f>
        <v>#REF!</v>
      </c>
      <c r="AQ42" s="238" t="e">
        <f aca="false">IF(OR(AR42=TRUE(),AND(AS42=TRUE(),AT42=FALSE())),0,(IF(OR(AND(OR(AS42=FALSE(),AS42="N/A"),AT42=FALSE()),AU42=FALSE()),1,0)))</f>
        <v>#REF!</v>
      </c>
      <c r="AR42" s="238" t="e">
        <f aca="false">$S42</f>
        <v>#REF!</v>
      </c>
      <c r="AS42" s="238" t="e">
        <f aca="false">IF(Q42="Medicaid","N/A",IF(#REF!="",AM42,FALSE()))</f>
        <v>#REF!</v>
      </c>
      <c r="AT42" s="94" t="e">
        <f aca="false">IF(#REF!="Citation",IF(F42&lt;&gt;"",TRUE(),FALSE()),"NA")</f>
        <v>#REF!</v>
      </c>
      <c r="AU42" s="94" t="str">
        <f aca="false">IF(OR(F42="",F42="Met",F42="N/A"),"NA",(IF(AND((OR(F42="Not Met",F42="Unsure")),G42&lt;&gt;""),TRUE(),FALSE())))</f>
        <v>NA</v>
      </c>
    </row>
    <row r="43" customFormat="false" ht="67.5" hidden="true" customHeight="true" outlineLevel="0" collapsed="false">
      <c r="A43" s="570" t="n">
        <v>1109</v>
      </c>
      <c r="B43" s="576" t="s">
        <v>1754</v>
      </c>
      <c r="C43" s="327" t="s">
        <v>1755</v>
      </c>
      <c r="D43" s="327" t="e">
        <f aca="false">IF(AF43=TRUE(),AG43&amp; "  [If there is no additional information related to the CHIP contract, this information only needs to be entered in Medicaid Item Number "&amp;AI43&amp;".]",AG43)</f>
        <v>#REF!</v>
      </c>
      <c r="E43" s="526" t="n">
        <v>7</v>
      </c>
      <c r="F43" s="340" t="s">
        <v>224</v>
      </c>
      <c r="G43" s="577" t="s">
        <v>303</v>
      </c>
      <c r="H43" s="578"/>
      <c r="I43" s="235" t="s">
        <v>15</v>
      </c>
      <c r="J43" s="235"/>
      <c r="K43" s="235"/>
      <c r="L43" s="236"/>
      <c r="M43" s="236"/>
      <c r="N43" s="236"/>
      <c r="O43" s="236"/>
      <c r="P43" s="237"/>
      <c r="Q43" s="236" t="s">
        <v>292</v>
      </c>
      <c r="S43" s="94" t="e">
        <f aca="false">IF(OR(T43=TRUE(),U43=TRUE(),V43=TRUE(),AD43=TRUE(),AE43=TRUE()),TRUE(),FALSE())</f>
        <v>#REF!</v>
      </c>
      <c r="T43" s="94" t="e">
        <f aca="false">#REF!</f>
        <v>#REF!</v>
      </c>
      <c r="U43" s="94" t="e">
        <f aca="false">#REF!</f>
        <v>#REF!</v>
      </c>
      <c r="V43" s="94" t="e">
        <f aca="false">IF(SUM(W43:AC43)&lt;1,TRUE(),FALSE())</f>
        <v>#REF!</v>
      </c>
      <c r="W43" s="95" t="e">
        <f aca="false">IF(#REF!=I43,1,0)</f>
        <v>#REF!</v>
      </c>
      <c r="X43" s="95" t="e">
        <f aca="false">IF(#REF!=J43,1,0)</f>
        <v>#REF!</v>
      </c>
      <c r="Y43" s="95" t="e">
        <f aca="false">IF(#REF!=K43,1,0)</f>
        <v>#REF!</v>
      </c>
      <c r="Z43" s="95" t="e">
        <f aca="false">IF(#REF!=L43,1,0)</f>
        <v>#REF!</v>
      </c>
      <c r="AA43" s="95" t="e">
        <f aca="false">IF(#REF!=M43,1,0)</f>
        <v>#REF!</v>
      </c>
      <c r="AB43" s="95" t="e">
        <f aca="false">IF(#REF!=N43,1,0)</f>
        <v>#REF!</v>
      </c>
      <c r="AC43" s="95" t="e">
        <f aca="false">IF(#REF!=O43,1,0)</f>
        <v>#REF!</v>
      </c>
      <c r="AD43" s="95" t="e">
        <f aca="false">AND(#REF!="Non-risk",P43=TRUE())</f>
        <v>#REF!</v>
      </c>
      <c r="AE43" s="95" t="e">
        <f aca="false">AND(#REF!&lt;&gt;$Q43,#REF!&lt;&gt;"Both")</f>
        <v>#REF!</v>
      </c>
      <c r="AF43" s="95" t="e">
        <f aca="false">AND(#REF!="Both",AH43=1)</f>
        <v>#REF!</v>
      </c>
      <c r="AG43" s="91" t="s">
        <v>1756</v>
      </c>
      <c r="AH43" s="95" t="n">
        <v>1</v>
      </c>
      <c r="AI43" s="91" t="n">
        <v>29</v>
      </c>
      <c r="AK43" s="238" t="e">
        <f aca="false">IF(OR(AL43=TRUE(),AND(AM43=TRUE(),AN43=FALSE())),0,IF(OR(AN43=FALSE(),AO43=FALSE(),AP43=FALSE()),1,0))</f>
        <v>#REF!</v>
      </c>
      <c r="AL43" s="238" t="e">
        <f aca="false">$S43</f>
        <v>#REF!</v>
      </c>
      <c r="AM43" s="238" t="e">
        <f aca="false">IF(OR(Q43="Medicaid",AI43=""),"NA",IF(AND(AF43=TRUE(),_xlfn.xlookup(AI43,$A$8:$A$18,$AK$8:$AK$18)=0),TRUE(),FALSE()))</f>
        <v>#REF!</v>
      </c>
      <c r="AN43" s="94" t="e">
        <f aca="false">IF(#REF!&lt;&gt;"",TRUE(),FALSE())</f>
        <v>#REF!</v>
      </c>
      <c r="AO43" s="94" t="e">
        <f aca="false">IF(OR(#REF!&lt;&gt;"Citation",#REF!&lt;&gt;"Met"),"NA",(IF(AND(#REF!="Citation",#REF!="Met",#REF!&lt;&gt;""),TRUE(),FALSE())))</f>
        <v>#REF!</v>
      </c>
      <c r="AP43" s="94" t="e">
        <f aca="false">IF(OR(#REF!="Met",#REF!="Not met"),"NA",(IF((AND(OR(#REF!="N/A",#REF!="Unsure"),#REF!&lt;&gt;"")),TRUE(),FALSE())))</f>
        <v>#REF!</v>
      </c>
      <c r="AQ43" s="238" t="e">
        <f aca="false">IF(OR(AR43=TRUE(),AND(AS43=TRUE(),AT43=FALSE())),0,(IF(OR(AND(OR(AS43=FALSE(),AS43="N/A"),AT43=FALSE()),AU43=FALSE()),1,0)))</f>
        <v>#REF!</v>
      </c>
      <c r="AR43" s="238" t="e">
        <f aca="false">$S43</f>
        <v>#REF!</v>
      </c>
      <c r="AS43" s="238" t="e">
        <f aca="false">IF(Q43="Medicaid","N/A",IF(#REF!="",AM43,FALSE()))</f>
        <v>#REF!</v>
      </c>
      <c r="AT43" s="94" t="e">
        <f aca="false">IF(#REF!="Citation",IF(F43&lt;&gt;"",TRUE(),FALSE()),"NA")</f>
        <v>#REF!</v>
      </c>
      <c r="AU43" s="94" t="str">
        <f aca="false">IF(OR(F43="",F43="Met",F43="N/A"),"NA",(IF(AND((OR(F43="Not Met",F43="Unsure")),G43&lt;&gt;""),TRUE(),FALSE())))</f>
        <v>NA</v>
      </c>
    </row>
    <row r="44" customFormat="false" ht="67.5" hidden="true" customHeight="true" outlineLevel="0" collapsed="false">
      <c r="A44" s="570" t="n">
        <v>1110</v>
      </c>
      <c r="B44" s="576" t="s">
        <v>224</v>
      </c>
      <c r="C44" s="327" t="s">
        <v>1757</v>
      </c>
      <c r="D44" s="327" t="e">
        <f aca="false">IF(AF44=TRUE(),AG44&amp; "  [If there is no additional information related to the CHIP contract, this information only needs to be entered in Medicaid Item Number "&amp;AI44&amp;".]",AG44)</f>
        <v>#REF!</v>
      </c>
      <c r="E44" s="526"/>
      <c r="F44" s="340" t="s">
        <v>224</v>
      </c>
      <c r="G44" s="577" t="s">
        <v>303</v>
      </c>
      <c r="H44" s="578"/>
      <c r="I44" s="235" t="s">
        <v>15</v>
      </c>
      <c r="J44" s="235"/>
      <c r="K44" s="235"/>
      <c r="L44" s="236"/>
      <c r="M44" s="236"/>
      <c r="N44" s="236"/>
      <c r="O44" s="236"/>
      <c r="P44" s="237"/>
      <c r="Q44" s="236" t="s">
        <v>292</v>
      </c>
      <c r="S44" s="94" t="e">
        <f aca="false">IF(OR(T44=TRUE(),U44=TRUE(),V44=TRUE(),AD44=TRUE(),AE44=TRUE()),TRUE(),FALSE())</f>
        <v>#REF!</v>
      </c>
      <c r="T44" s="94" t="e">
        <f aca="false">#REF!</f>
        <v>#REF!</v>
      </c>
      <c r="U44" s="94" t="e">
        <f aca="false">#REF!</f>
        <v>#REF!</v>
      </c>
      <c r="V44" s="94" t="e">
        <f aca="false">IF(SUM(W44:AC44)&lt;1,TRUE(),FALSE())</f>
        <v>#REF!</v>
      </c>
      <c r="W44" s="95" t="e">
        <f aca="false">IF(#REF!=I44,1,0)</f>
        <v>#REF!</v>
      </c>
      <c r="X44" s="95" t="e">
        <f aca="false">IF(#REF!=J44,1,0)</f>
        <v>#REF!</v>
      </c>
      <c r="Y44" s="95" t="e">
        <f aca="false">IF(#REF!=K44,1,0)</f>
        <v>#REF!</v>
      </c>
      <c r="Z44" s="95" t="e">
        <f aca="false">IF(#REF!=L44,1,0)</f>
        <v>#REF!</v>
      </c>
      <c r="AA44" s="95" t="e">
        <f aca="false">IF(#REF!=M44,1,0)</f>
        <v>#REF!</v>
      </c>
      <c r="AB44" s="95" t="e">
        <f aca="false">IF(#REF!=N44,1,0)</f>
        <v>#REF!</v>
      </c>
      <c r="AC44" s="95" t="e">
        <f aca="false">IF(#REF!=O44,1,0)</f>
        <v>#REF!</v>
      </c>
      <c r="AD44" s="95" t="e">
        <f aca="false">AND(#REF!="Non-risk",P44=TRUE())</f>
        <v>#REF!</v>
      </c>
      <c r="AE44" s="95" t="e">
        <f aca="false">AND(#REF!&lt;&gt;$Q44,#REF!&lt;&gt;"Both")</f>
        <v>#REF!</v>
      </c>
      <c r="AF44" s="95" t="e">
        <f aca="false">AND(#REF!="Both",AH44=1)</f>
        <v>#REF!</v>
      </c>
      <c r="AG44" s="91" t="s">
        <v>1758</v>
      </c>
      <c r="AH44" s="95" t="n">
        <v>1</v>
      </c>
      <c r="AI44" s="91" t="n">
        <v>30</v>
      </c>
      <c r="AK44" s="238" t="e">
        <f aca="false">IF(OR(AL44=TRUE(),AND(AM44=TRUE(),AN44=FALSE())),0,IF(OR(AN44=FALSE(),AO44=FALSE(),AP44=FALSE()),1,0))</f>
        <v>#REF!</v>
      </c>
      <c r="AL44" s="238" t="e">
        <f aca="false">$S44</f>
        <v>#REF!</v>
      </c>
      <c r="AM44" s="238" t="e">
        <f aca="false">IF(OR(Q44="Medicaid",AI44=""),"NA",IF(AND(AF44=TRUE(),_xlfn.xlookup(AI44,$A$8:$A$18,$AK$8:$AK$18)=0),TRUE(),FALSE()))</f>
        <v>#REF!</v>
      </c>
      <c r="AN44" s="94" t="e">
        <f aca="false">IF(#REF!&lt;&gt;"",TRUE(),FALSE())</f>
        <v>#REF!</v>
      </c>
      <c r="AO44" s="94" t="e">
        <f aca="false">IF(OR(#REF!&lt;&gt;"Citation",#REF!&lt;&gt;"Met"),"NA",(IF(AND(#REF!="Citation",#REF!="Met",#REF!&lt;&gt;""),TRUE(),FALSE())))</f>
        <v>#REF!</v>
      </c>
      <c r="AP44" s="94" t="e">
        <f aca="false">IF(OR(#REF!="Met",#REF!="Not met"),"NA",(IF((AND(OR(#REF!="N/A",#REF!="Unsure"),#REF!&lt;&gt;"")),TRUE(),FALSE())))</f>
        <v>#REF!</v>
      </c>
      <c r="AQ44" s="238" t="e">
        <f aca="false">IF(OR(AR44=TRUE(),AND(AS44=TRUE(),AT44=FALSE())),0,(IF(OR(AND(OR(AS44=FALSE(),AS44="N/A"),AT44=FALSE()),AU44=FALSE()),1,0)))</f>
        <v>#REF!</v>
      </c>
      <c r="AR44" s="238" t="e">
        <f aca="false">$S44</f>
        <v>#REF!</v>
      </c>
      <c r="AS44" s="238" t="e">
        <f aca="false">IF(Q44="Medicaid","N/A",IF(#REF!="",AM44,FALSE()))</f>
        <v>#REF!</v>
      </c>
      <c r="AT44" s="94" t="e">
        <f aca="false">IF(#REF!="Citation",IF(F44&lt;&gt;"",TRUE(),FALSE()),"NA")</f>
        <v>#REF!</v>
      </c>
      <c r="AU44" s="94" t="str">
        <f aca="false">IF(OR(F44="",F44="Met",F44="N/A"),"NA",(IF(AND((OR(F44="Not Met",F44="Unsure")),G44&lt;&gt;""),TRUE(),FALSE())))</f>
        <v>NA</v>
      </c>
    </row>
    <row r="45" customFormat="false" ht="67.5" hidden="true" customHeight="true" outlineLevel="0" collapsed="false">
      <c r="A45" s="570" t="n">
        <v>1111</v>
      </c>
      <c r="B45" s="576" t="s">
        <v>1759</v>
      </c>
      <c r="C45" s="327" t="s">
        <v>1760</v>
      </c>
      <c r="D45" s="327" t="e">
        <f aca="false">IF(AF45=TRUE(),AG45&amp; "  [If there is no additional information related to the CHIP contract, this information only needs to be entered in Medicaid Item Number "&amp;AI45&amp;".]",AG45)</f>
        <v>#REF!</v>
      </c>
      <c r="E45" s="526"/>
      <c r="F45" s="340" t="s">
        <v>224</v>
      </c>
      <c r="G45" s="577" t="s">
        <v>303</v>
      </c>
      <c r="H45" s="578"/>
      <c r="I45" s="235" t="s">
        <v>15</v>
      </c>
      <c r="J45" s="235"/>
      <c r="K45" s="235"/>
      <c r="L45" s="236"/>
      <c r="M45" s="236"/>
      <c r="N45" s="236"/>
      <c r="O45" s="236"/>
      <c r="P45" s="237"/>
      <c r="Q45" s="236" t="s">
        <v>292</v>
      </c>
      <c r="S45" s="94" t="e">
        <f aca="false">IF(OR(T45=TRUE(),U45=TRUE(),V45=TRUE(),AD45=TRUE(),AE45=TRUE()),TRUE(),FALSE())</f>
        <v>#REF!</v>
      </c>
      <c r="T45" s="94" t="e">
        <f aca="false">#REF!</f>
        <v>#REF!</v>
      </c>
      <c r="U45" s="94" t="e">
        <f aca="false">#REF!</f>
        <v>#REF!</v>
      </c>
      <c r="V45" s="94" t="e">
        <f aca="false">IF(SUM(W45:AC45)&lt;1,TRUE(),FALSE())</f>
        <v>#REF!</v>
      </c>
      <c r="W45" s="95" t="e">
        <f aca="false">IF(#REF!=I45,1,0)</f>
        <v>#REF!</v>
      </c>
      <c r="X45" s="95" t="e">
        <f aca="false">IF(#REF!=J45,1,0)</f>
        <v>#REF!</v>
      </c>
      <c r="Y45" s="95" t="e">
        <f aca="false">IF(#REF!=K45,1,0)</f>
        <v>#REF!</v>
      </c>
      <c r="Z45" s="95" t="e">
        <f aca="false">IF(#REF!=L45,1,0)</f>
        <v>#REF!</v>
      </c>
      <c r="AA45" s="95" t="e">
        <f aca="false">IF(#REF!=M45,1,0)</f>
        <v>#REF!</v>
      </c>
      <c r="AB45" s="95" t="e">
        <f aca="false">IF(#REF!=N45,1,0)</f>
        <v>#REF!</v>
      </c>
      <c r="AC45" s="95" t="e">
        <f aca="false">IF(#REF!=O45,1,0)</f>
        <v>#REF!</v>
      </c>
      <c r="AD45" s="95" t="e">
        <f aca="false">AND(#REF!="Non-risk",P45=TRUE())</f>
        <v>#REF!</v>
      </c>
      <c r="AE45" s="95" t="e">
        <f aca="false">AND(#REF!&lt;&gt;$Q45,#REF!&lt;&gt;"Both")</f>
        <v>#REF!</v>
      </c>
      <c r="AF45" s="95" t="e">
        <f aca="false">AND(#REF!="Both",AH45=1)</f>
        <v>#REF!</v>
      </c>
      <c r="AG45" s="91" t="s">
        <v>1761</v>
      </c>
      <c r="AH45" s="95" t="n">
        <v>1</v>
      </c>
      <c r="AI45" s="91" t="n">
        <v>31</v>
      </c>
      <c r="AK45" s="238" t="e">
        <f aca="false">IF(OR(AL45=TRUE(),AND(AM45=TRUE(),AN45=FALSE())),0,IF(OR(AN45=FALSE(),AO45=FALSE(),AP45=FALSE()),1,0))</f>
        <v>#REF!</v>
      </c>
      <c r="AL45" s="238" t="e">
        <f aca="false">$S45</f>
        <v>#REF!</v>
      </c>
      <c r="AM45" s="238" t="e">
        <f aca="false">IF(OR(Q45="Medicaid",AI45=""),"NA",IF(AND(AF45=TRUE(),_xlfn.xlookup(AI45,$A$8:$A$18,$AK$8:$AK$18)=0),TRUE(),FALSE()))</f>
        <v>#REF!</v>
      </c>
      <c r="AN45" s="94" t="e">
        <f aca="false">IF(#REF!&lt;&gt;"",TRUE(),FALSE())</f>
        <v>#REF!</v>
      </c>
      <c r="AO45" s="94" t="e">
        <f aca="false">IF(OR(#REF!&lt;&gt;"Citation",#REF!&lt;&gt;"Met"),"NA",(IF(AND(#REF!="Citation",#REF!="Met",#REF!&lt;&gt;""),TRUE(),FALSE())))</f>
        <v>#REF!</v>
      </c>
      <c r="AP45" s="94" t="e">
        <f aca="false">IF(OR(#REF!="Met",#REF!="Not met"),"NA",(IF((AND(OR(#REF!="N/A",#REF!="Unsure"),#REF!&lt;&gt;"")),TRUE(),FALSE())))</f>
        <v>#REF!</v>
      </c>
      <c r="AQ45" s="238" t="e">
        <f aca="false">IF(OR(AR45=TRUE(),AND(AS45=TRUE(),AT45=FALSE())),0,(IF(OR(AND(OR(AS45=FALSE(),AS45="N/A"),AT45=FALSE()),AU45=FALSE()),1,0)))</f>
        <v>#REF!</v>
      </c>
      <c r="AR45" s="238" t="e">
        <f aca="false">$S45</f>
        <v>#REF!</v>
      </c>
      <c r="AS45" s="238" t="e">
        <f aca="false">IF(Q45="Medicaid","N/A",IF(#REF!="",AM45,FALSE()))</f>
        <v>#REF!</v>
      </c>
      <c r="AT45" s="94" t="e">
        <f aca="false">IF(#REF!="Citation",IF(F45&lt;&gt;"",TRUE(),FALSE()),"NA")</f>
        <v>#REF!</v>
      </c>
      <c r="AU45" s="94" t="str">
        <f aca="false">IF(OR(F45="",F45="Met",F45="N/A"),"NA",(IF(AND((OR(F45="Not Met",F45="Unsure")),G45&lt;&gt;""),TRUE(),FALSE())))</f>
        <v>NA</v>
      </c>
    </row>
    <row r="46" customFormat="false" ht="108" hidden="true" customHeight="false" outlineLevel="0" collapsed="false">
      <c r="A46" s="570" t="n">
        <v>1112</v>
      </c>
      <c r="B46" s="576" t="s">
        <v>1762</v>
      </c>
      <c r="C46" s="327" t="s">
        <v>1763</v>
      </c>
      <c r="D46" s="327" t="e">
        <f aca="false">IF(AF46=TRUE(),AG46&amp; "  [If there is no additional information related to the CHIP contract, this information only needs to be entered in Medicaid Item Number "&amp;AI46&amp;".]",AG46)</f>
        <v>#REF!</v>
      </c>
      <c r="E46" s="526"/>
      <c r="F46" s="340" t="s">
        <v>224</v>
      </c>
      <c r="G46" s="577" t="s">
        <v>303</v>
      </c>
      <c r="H46" s="578"/>
      <c r="I46" s="235" t="s">
        <v>15</v>
      </c>
      <c r="J46" s="235"/>
      <c r="K46" s="235"/>
      <c r="L46" s="236"/>
      <c r="M46" s="236"/>
      <c r="N46" s="236"/>
      <c r="O46" s="236"/>
      <c r="P46" s="237"/>
      <c r="Q46" s="236" t="s">
        <v>292</v>
      </c>
      <c r="S46" s="94" t="e">
        <f aca="false">IF(OR(T46=TRUE(),U46=TRUE(),V46=TRUE(),AD46=TRUE(),AE46=TRUE()),TRUE(),FALSE())</f>
        <v>#REF!</v>
      </c>
      <c r="T46" s="94" t="e">
        <f aca="false">#REF!</f>
        <v>#REF!</v>
      </c>
      <c r="U46" s="94" t="e">
        <f aca="false">#REF!</f>
        <v>#REF!</v>
      </c>
      <c r="V46" s="94" t="e">
        <f aca="false">IF(SUM(W46:AC46)&lt;1,TRUE(),FALSE())</f>
        <v>#REF!</v>
      </c>
      <c r="W46" s="95" t="e">
        <f aca="false">IF(#REF!=I46,1,0)</f>
        <v>#REF!</v>
      </c>
      <c r="X46" s="95" t="e">
        <f aca="false">IF(#REF!=J46,1,0)</f>
        <v>#REF!</v>
      </c>
      <c r="Y46" s="95" t="e">
        <f aca="false">IF(#REF!=K46,1,0)</f>
        <v>#REF!</v>
      </c>
      <c r="Z46" s="95" t="e">
        <f aca="false">IF(#REF!=L46,1,0)</f>
        <v>#REF!</v>
      </c>
      <c r="AA46" s="95" t="e">
        <f aca="false">IF(#REF!=M46,1,0)</f>
        <v>#REF!</v>
      </c>
      <c r="AB46" s="95" t="e">
        <f aca="false">IF(#REF!=N46,1,0)</f>
        <v>#REF!</v>
      </c>
      <c r="AC46" s="95" t="e">
        <f aca="false">IF(#REF!=O46,1,0)</f>
        <v>#REF!</v>
      </c>
      <c r="AD46" s="95" t="e">
        <f aca="false">AND(#REF!="Non-risk",P46=TRUE())</f>
        <v>#REF!</v>
      </c>
      <c r="AE46" s="95" t="e">
        <f aca="false">AND(#REF!&lt;&gt;$Q46,#REF!&lt;&gt;"Both")</f>
        <v>#REF!</v>
      </c>
      <c r="AF46" s="95" t="e">
        <f aca="false">AND(#REF!="Both",AH46=1)</f>
        <v>#REF!</v>
      </c>
      <c r="AG46" s="91" t="s">
        <v>1764</v>
      </c>
      <c r="AH46" s="95" t="n">
        <v>1</v>
      </c>
      <c r="AI46" s="91" t="n">
        <v>32</v>
      </c>
      <c r="AK46" s="238" t="e">
        <f aca="false">IF(OR(AL46=TRUE(),AND(AM46=TRUE(),AN46=FALSE())),0,IF(OR(AN46=FALSE(),AO46=FALSE(),AP46=FALSE()),1,0))</f>
        <v>#REF!</v>
      </c>
      <c r="AL46" s="238" t="e">
        <f aca="false">$S46</f>
        <v>#REF!</v>
      </c>
      <c r="AM46" s="238" t="e">
        <f aca="false">IF(OR(Q46="Medicaid",AI46=""),"NA",IF(AND(AF46=TRUE(),_xlfn.xlookup(AI46,$A$8:$A$18,$AK$8:$AK$18)=0),TRUE(),FALSE()))</f>
        <v>#REF!</v>
      </c>
      <c r="AN46" s="94" t="e">
        <f aca="false">IF(#REF!&lt;&gt;"",TRUE(),FALSE())</f>
        <v>#REF!</v>
      </c>
      <c r="AO46" s="94" t="e">
        <f aca="false">IF(OR(#REF!&lt;&gt;"Citation",#REF!&lt;&gt;"Met"),"NA",(IF(AND(#REF!="Citation",#REF!="Met",#REF!&lt;&gt;""),TRUE(),FALSE())))</f>
        <v>#REF!</v>
      </c>
      <c r="AP46" s="94" t="e">
        <f aca="false">IF(OR(#REF!="Met",#REF!="Not met"),"NA",(IF((AND(OR(#REF!="N/A",#REF!="Unsure"),#REF!&lt;&gt;"")),TRUE(),FALSE())))</f>
        <v>#REF!</v>
      </c>
      <c r="AQ46" s="238" t="e">
        <f aca="false">IF(OR(AR46=TRUE(),AND(AS46=TRUE(),AT46=FALSE())),0,(IF(OR(AND(OR(AS46=FALSE(),AS46="N/A"),AT46=FALSE()),AU46=FALSE()),1,0)))</f>
        <v>#REF!</v>
      </c>
      <c r="AR46" s="238" t="e">
        <f aca="false">$S46</f>
        <v>#REF!</v>
      </c>
      <c r="AS46" s="238" t="e">
        <f aca="false">IF(Q46="Medicaid","N/A",IF(#REF!="",AM46,FALSE()))</f>
        <v>#REF!</v>
      </c>
      <c r="AT46" s="94" t="e">
        <f aca="false">IF(#REF!="Citation",IF(F46&lt;&gt;"",TRUE(),FALSE()),"NA")</f>
        <v>#REF!</v>
      </c>
      <c r="AU46" s="94" t="str">
        <f aca="false">IF(OR(F46="",F46="Met",F46="N/A"),"NA",(IF(AND((OR(F46="Not Met",F46="Unsure")),G46&lt;&gt;""),TRUE(),FALSE())))</f>
        <v>NA</v>
      </c>
    </row>
    <row r="47" customFormat="false" ht="67.5" hidden="true" customHeight="true" outlineLevel="0" collapsed="false">
      <c r="A47" s="570" t="n">
        <v>1113</v>
      </c>
      <c r="B47" s="605" t="s">
        <v>1765</v>
      </c>
      <c r="C47" s="327" t="s">
        <v>1766</v>
      </c>
      <c r="D47" s="326" t="e">
        <f aca="false">IF(AF47=TRUE(),AG47&amp; "  [If there is no additional information related to the CHIP contract, this information only needs to be entered in Medicaid Item Number "&amp;AI47&amp;".]",AG47)</f>
        <v>#REF!</v>
      </c>
      <c r="E47" s="526"/>
      <c r="F47" s="340" t="s">
        <v>224</v>
      </c>
      <c r="G47" s="577" t="s">
        <v>303</v>
      </c>
      <c r="H47" s="578"/>
      <c r="I47" s="235" t="s">
        <v>15</v>
      </c>
      <c r="J47" s="235"/>
      <c r="K47" s="235"/>
      <c r="L47" s="236"/>
      <c r="M47" s="236"/>
      <c r="N47" s="236"/>
      <c r="O47" s="236"/>
      <c r="P47" s="237"/>
      <c r="Q47" s="236" t="s">
        <v>292</v>
      </c>
      <c r="S47" s="94" t="e">
        <f aca="false">IF(OR(T47=TRUE(),U47=TRUE(),V47=TRUE(),AD47=TRUE(),AE47=TRUE()),TRUE(),FALSE())</f>
        <v>#REF!</v>
      </c>
      <c r="T47" s="94" t="e">
        <f aca="false">#REF!</f>
        <v>#REF!</v>
      </c>
      <c r="U47" s="94" t="e">
        <f aca="false">#REF!</f>
        <v>#REF!</v>
      </c>
      <c r="V47" s="94" t="e">
        <f aca="false">IF(SUM(W47:AC47)&lt;1,TRUE(),FALSE())</f>
        <v>#REF!</v>
      </c>
      <c r="W47" s="95" t="e">
        <f aca="false">IF(#REF!=I47,1,0)</f>
        <v>#REF!</v>
      </c>
      <c r="X47" s="95" t="e">
        <f aca="false">IF(#REF!=J47,1,0)</f>
        <v>#REF!</v>
      </c>
      <c r="Y47" s="95" t="e">
        <f aca="false">IF(#REF!=K47,1,0)</f>
        <v>#REF!</v>
      </c>
      <c r="Z47" s="95" t="e">
        <f aca="false">IF(#REF!=L47,1,0)</f>
        <v>#REF!</v>
      </c>
      <c r="AA47" s="95" t="e">
        <f aca="false">IF(#REF!=M47,1,0)</f>
        <v>#REF!</v>
      </c>
      <c r="AB47" s="95" t="e">
        <f aca="false">IF(#REF!=N47,1,0)</f>
        <v>#REF!</v>
      </c>
      <c r="AC47" s="95" t="e">
        <f aca="false">IF(#REF!=O47,1,0)</f>
        <v>#REF!</v>
      </c>
      <c r="AD47" s="95" t="e">
        <f aca="false">AND(#REF!="Non-risk",P47=TRUE())</f>
        <v>#REF!</v>
      </c>
      <c r="AE47" s="95" t="e">
        <f aca="false">AND(#REF!&lt;&gt;$Q47,#REF!&lt;&gt;"Both")</f>
        <v>#REF!</v>
      </c>
      <c r="AF47" s="95" t="e">
        <f aca="false">AND(#REF!="Both",AH47=1)</f>
        <v>#REF!</v>
      </c>
      <c r="AG47" s="91" t="s">
        <v>1686</v>
      </c>
      <c r="AH47" s="95" t="n">
        <v>1</v>
      </c>
      <c r="AI47" s="91" t="n">
        <v>33</v>
      </c>
      <c r="AK47" s="238" t="e">
        <f aca="false">IF(OR(AL47=TRUE(),AND(AM47=TRUE(),AN47=FALSE())),0,IF(OR(AN47=FALSE(),AO47=FALSE(),AP47=FALSE()),1,0))</f>
        <v>#REF!</v>
      </c>
      <c r="AL47" s="238" t="e">
        <f aca="false">$S47</f>
        <v>#REF!</v>
      </c>
      <c r="AM47" s="238" t="e">
        <f aca="false">IF(OR(Q47="Medicaid",AI47=""),"NA",IF(AND(AF47=TRUE(),_xlfn.xlookup(AI47,$A$8:$A$18,$AK$8:$AK$18)=0),TRUE(),FALSE()))</f>
        <v>#REF!</v>
      </c>
      <c r="AN47" s="94" t="e">
        <f aca="false">IF(#REF!&lt;&gt;"",TRUE(),FALSE())</f>
        <v>#REF!</v>
      </c>
      <c r="AO47" s="94" t="e">
        <f aca="false">IF(OR(#REF!&lt;&gt;"Citation",#REF!&lt;&gt;"Met"),"NA",(IF(AND(#REF!="Citation",#REF!="Met",#REF!&lt;&gt;""),TRUE(),FALSE())))</f>
        <v>#REF!</v>
      </c>
      <c r="AP47" s="94" t="e">
        <f aca="false">IF(OR(#REF!="Met",#REF!="Not met"),"NA",(IF((AND(OR(#REF!="N/A",#REF!="Unsure"),#REF!&lt;&gt;"")),TRUE(),FALSE())))</f>
        <v>#REF!</v>
      </c>
      <c r="AQ47" s="238" t="e">
        <f aca="false">IF(OR(AR47=TRUE(),AND(AS47=TRUE(),AT47=FALSE())),0,(IF(OR(AND(OR(AS47=FALSE(),AS47="N/A"),AT47=FALSE()),AU47=FALSE()),1,0)))</f>
        <v>#REF!</v>
      </c>
      <c r="AR47" s="238" t="e">
        <f aca="false">$S47</f>
        <v>#REF!</v>
      </c>
      <c r="AS47" s="238" t="e">
        <f aca="false">IF(Q47="Medicaid","N/A",IF(#REF!="",AM47,FALSE()))</f>
        <v>#REF!</v>
      </c>
      <c r="AT47" s="94" t="e">
        <f aca="false">IF(#REF!="Citation",IF(F47&lt;&gt;"",TRUE(),FALSE()),"NA")</f>
        <v>#REF!</v>
      </c>
      <c r="AU47" s="94" t="str">
        <f aca="false">IF(OR(F47="",F47="Met",F47="N/A"),"NA",(IF(AND((OR(F47="Not Met",F47="Unsure")),G47&lt;&gt;""),TRUE(),FALSE())))</f>
        <v>NA</v>
      </c>
    </row>
    <row r="48" customFormat="false" ht="67.5" hidden="true" customHeight="true" outlineLevel="0" collapsed="false">
      <c r="A48" s="570" t="n">
        <v>1114</v>
      </c>
      <c r="B48" s="576" t="s">
        <v>1767</v>
      </c>
      <c r="C48" s="327" t="s">
        <v>1768</v>
      </c>
      <c r="D48" s="327" t="e">
        <f aca="false">IF(AF48=TRUE(),AG48&amp; "  [If there is no additional information related to the CHIP contract, this information only needs to be entered in Medicaid Item Number "&amp;AI48&amp;".]",AG48)</f>
        <v>#REF!</v>
      </c>
      <c r="E48" s="526"/>
      <c r="F48" s="340" t="s">
        <v>224</v>
      </c>
      <c r="G48" s="577" t="s">
        <v>303</v>
      </c>
      <c r="H48" s="578"/>
      <c r="I48" s="235" t="s">
        <v>15</v>
      </c>
      <c r="J48" s="235"/>
      <c r="K48" s="235"/>
      <c r="L48" s="236"/>
      <c r="M48" s="236"/>
      <c r="N48" s="236"/>
      <c r="O48" s="236"/>
      <c r="P48" s="237"/>
      <c r="Q48" s="236" t="s">
        <v>292</v>
      </c>
      <c r="S48" s="94" t="e">
        <f aca="false">IF(OR(T48=TRUE(),U48=TRUE(),V48=TRUE(),AD48=TRUE(),AE48=TRUE()),TRUE(),FALSE())</f>
        <v>#REF!</v>
      </c>
      <c r="T48" s="94" t="e">
        <f aca="false">#REF!</f>
        <v>#REF!</v>
      </c>
      <c r="U48" s="94" t="e">
        <f aca="false">#REF!</f>
        <v>#REF!</v>
      </c>
      <c r="V48" s="94" t="e">
        <f aca="false">IF(SUM(W48:AC48)&lt;1,TRUE(),FALSE())</f>
        <v>#REF!</v>
      </c>
      <c r="W48" s="95" t="e">
        <f aca="false">IF(#REF!=I48,1,0)</f>
        <v>#REF!</v>
      </c>
      <c r="X48" s="95" t="e">
        <f aca="false">IF(#REF!=J48,1,0)</f>
        <v>#REF!</v>
      </c>
      <c r="Y48" s="95" t="e">
        <f aca="false">IF(#REF!=K48,1,0)</f>
        <v>#REF!</v>
      </c>
      <c r="Z48" s="95" t="e">
        <f aca="false">IF(#REF!=L48,1,0)</f>
        <v>#REF!</v>
      </c>
      <c r="AA48" s="95" t="e">
        <f aca="false">IF(#REF!=M48,1,0)</f>
        <v>#REF!</v>
      </c>
      <c r="AB48" s="95" t="e">
        <f aca="false">IF(#REF!=N48,1,0)</f>
        <v>#REF!</v>
      </c>
      <c r="AC48" s="95" t="e">
        <f aca="false">IF(#REF!=O48,1,0)</f>
        <v>#REF!</v>
      </c>
      <c r="AD48" s="95" t="e">
        <f aca="false">AND(#REF!="Non-risk",P48=TRUE())</f>
        <v>#REF!</v>
      </c>
      <c r="AE48" s="95" t="e">
        <f aca="false">AND(#REF!&lt;&gt;$Q48,#REF!&lt;&gt;"Both")</f>
        <v>#REF!</v>
      </c>
      <c r="AF48" s="95" t="e">
        <f aca="false">AND(#REF!="Both",AH48=1)</f>
        <v>#REF!</v>
      </c>
      <c r="AG48" s="91" t="s">
        <v>1769</v>
      </c>
      <c r="AH48" s="95" t="n">
        <v>1</v>
      </c>
      <c r="AI48" s="91" t="n">
        <v>34</v>
      </c>
      <c r="AK48" s="238" t="e">
        <f aca="false">IF(OR(AL48=TRUE(),AND(AM48=TRUE(),AN48=FALSE())),0,IF(OR(AN48=FALSE(),AO48=FALSE(),AP48=FALSE()),1,0))</f>
        <v>#REF!</v>
      </c>
      <c r="AL48" s="238" t="e">
        <f aca="false">$S48</f>
        <v>#REF!</v>
      </c>
      <c r="AM48" s="238" t="e">
        <f aca="false">IF(OR(Q48="Medicaid",AI48=""),"NA",IF(AND(AF48=TRUE(),_xlfn.xlookup(AI48,$A$8:$A$18,$AK$8:$AK$18)=0),TRUE(),FALSE()))</f>
        <v>#REF!</v>
      </c>
      <c r="AN48" s="94" t="e">
        <f aca="false">IF(#REF!&lt;&gt;"",TRUE(),FALSE())</f>
        <v>#REF!</v>
      </c>
      <c r="AO48" s="94" t="e">
        <f aca="false">IF(OR(#REF!&lt;&gt;"Citation",#REF!&lt;&gt;"Met"),"NA",(IF(AND(#REF!="Citation",#REF!="Met",#REF!&lt;&gt;""),TRUE(),FALSE())))</f>
        <v>#REF!</v>
      </c>
      <c r="AP48" s="94" t="e">
        <f aca="false">IF(OR(#REF!="Met",#REF!="Not met"),"NA",(IF((AND(OR(#REF!="N/A",#REF!="Unsure"),#REF!&lt;&gt;"")),TRUE(),FALSE())))</f>
        <v>#REF!</v>
      </c>
      <c r="AQ48" s="238" t="e">
        <f aca="false">IF(OR(AR48=TRUE(),AND(AS48=TRUE(),AT48=FALSE())),0,(IF(OR(AND(OR(AS48=FALSE(),AS48="N/A"),AT48=FALSE()),AU48=FALSE()),1,0)))</f>
        <v>#REF!</v>
      </c>
      <c r="AR48" s="238" t="e">
        <f aca="false">$S48</f>
        <v>#REF!</v>
      </c>
      <c r="AS48" s="238" t="e">
        <f aca="false">IF(Q48="Medicaid","N/A",IF(#REF!="",AM48,FALSE()))</f>
        <v>#REF!</v>
      </c>
      <c r="AT48" s="94" t="e">
        <f aca="false">IF(#REF!="Citation",IF(F48&lt;&gt;"",TRUE(),FALSE()),"NA")</f>
        <v>#REF!</v>
      </c>
      <c r="AU48" s="94" t="str">
        <f aca="false">IF(OR(F48="",F48="Met",F48="N/A"),"NA",(IF(AND((OR(F48="Not Met",F48="Unsure")),G48&lt;&gt;""),TRUE(),FALSE())))</f>
        <v>NA</v>
      </c>
    </row>
    <row r="49" customFormat="false" ht="67.5" hidden="true" customHeight="true" outlineLevel="0" collapsed="false">
      <c r="A49" s="570" t="n">
        <v>1115</v>
      </c>
      <c r="B49" s="576" t="s">
        <v>1770</v>
      </c>
      <c r="C49" s="327" t="s">
        <v>1771</v>
      </c>
      <c r="D49" s="327" t="e">
        <f aca="false">IF(AF49=TRUE(),AG49&amp; "  [If there is no additional information related to the CHIP contract, this information only needs to be entered in Medicaid Item Number "&amp;AI49&amp;".]",AG49)</f>
        <v>#REF!</v>
      </c>
      <c r="E49" s="526"/>
      <c r="F49" s="340" t="s">
        <v>224</v>
      </c>
      <c r="G49" s="577" t="s">
        <v>303</v>
      </c>
      <c r="H49" s="578"/>
      <c r="I49" s="235" t="s">
        <v>15</v>
      </c>
      <c r="J49" s="235"/>
      <c r="K49" s="235"/>
      <c r="L49" s="236"/>
      <c r="M49" s="236"/>
      <c r="N49" s="236"/>
      <c r="O49" s="236"/>
      <c r="P49" s="237"/>
      <c r="Q49" s="236" t="s">
        <v>292</v>
      </c>
      <c r="S49" s="94" t="e">
        <f aca="false">IF(OR(T49=TRUE(),U49=TRUE(),V49=TRUE(),AD49=TRUE(),AE49=TRUE()),TRUE(),FALSE())</f>
        <v>#REF!</v>
      </c>
      <c r="T49" s="94" t="e">
        <f aca="false">#REF!</f>
        <v>#REF!</v>
      </c>
      <c r="U49" s="94" t="e">
        <f aca="false">#REF!</f>
        <v>#REF!</v>
      </c>
      <c r="V49" s="94" t="e">
        <f aca="false">IF(SUM(W49:AC49)&lt;1,TRUE(),FALSE())</f>
        <v>#REF!</v>
      </c>
      <c r="W49" s="95" t="e">
        <f aca="false">IF(#REF!=I49,1,0)</f>
        <v>#REF!</v>
      </c>
      <c r="X49" s="95" t="e">
        <f aca="false">IF(#REF!=J49,1,0)</f>
        <v>#REF!</v>
      </c>
      <c r="Y49" s="95" t="e">
        <f aca="false">IF(#REF!=K49,1,0)</f>
        <v>#REF!</v>
      </c>
      <c r="Z49" s="95" t="e">
        <f aca="false">IF(#REF!=L49,1,0)</f>
        <v>#REF!</v>
      </c>
      <c r="AA49" s="95" t="e">
        <f aca="false">IF(#REF!=M49,1,0)</f>
        <v>#REF!</v>
      </c>
      <c r="AB49" s="95" t="e">
        <f aca="false">IF(#REF!=N49,1,0)</f>
        <v>#REF!</v>
      </c>
      <c r="AC49" s="95" t="e">
        <f aca="false">IF(#REF!=O49,1,0)</f>
        <v>#REF!</v>
      </c>
      <c r="AD49" s="95" t="e">
        <f aca="false">AND(#REF!="Non-risk",P49=TRUE())</f>
        <v>#REF!</v>
      </c>
      <c r="AE49" s="95" t="e">
        <f aca="false">AND(#REF!&lt;&gt;$Q49,#REF!&lt;&gt;"Both")</f>
        <v>#REF!</v>
      </c>
      <c r="AF49" s="95" t="e">
        <f aca="false">AND(#REF!="Both",AH49=1)</f>
        <v>#REF!</v>
      </c>
      <c r="AG49" s="91" t="s">
        <v>1772</v>
      </c>
      <c r="AH49" s="95" t="n">
        <v>1</v>
      </c>
      <c r="AI49" s="91" t="n">
        <v>35</v>
      </c>
      <c r="AK49" s="238" t="e">
        <f aca="false">IF(OR(AL49=TRUE(),AND(AM49=TRUE(),AN49=FALSE())),0,IF(OR(AN49=FALSE(),AO49=FALSE(),AP49=FALSE()),1,0))</f>
        <v>#REF!</v>
      </c>
      <c r="AL49" s="238" t="e">
        <f aca="false">$S49</f>
        <v>#REF!</v>
      </c>
      <c r="AM49" s="238" t="e">
        <f aca="false">IF(OR(Q49="Medicaid",AI49=""),"NA",IF(AND(AF49=TRUE(),_xlfn.xlookup(AI49,$A$8:$A$18,$AK$8:$AK$18)=0),TRUE(),FALSE()))</f>
        <v>#REF!</v>
      </c>
      <c r="AN49" s="94" t="e">
        <f aca="false">IF(#REF!&lt;&gt;"",TRUE(),FALSE())</f>
        <v>#REF!</v>
      </c>
      <c r="AO49" s="94" t="e">
        <f aca="false">IF(OR(#REF!&lt;&gt;"Citation",#REF!&lt;&gt;"Met"),"NA",(IF(AND(#REF!="Citation",#REF!="Met",#REF!&lt;&gt;""),TRUE(),FALSE())))</f>
        <v>#REF!</v>
      </c>
      <c r="AP49" s="94" t="e">
        <f aca="false">IF(OR(#REF!="Met",#REF!="Not met"),"NA",(IF((AND(OR(#REF!="N/A",#REF!="Unsure"),#REF!&lt;&gt;"")),TRUE(),FALSE())))</f>
        <v>#REF!</v>
      </c>
      <c r="AQ49" s="238" t="e">
        <f aca="false">IF(OR(AR49=TRUE(),AND(AS49=TRUE(),AT49=FALSE())),0,(IF(OR(AND(OR(AS49=FALSE(),AS49="N/A"),AT49=FALSE()),AU49=FALSE()),1,0)))</f>
        <v>#REF!</v>
      </c>
      <c r="AR49" s="238" t="e">
        <f aca="false">$S49</f>
        <v>#REF!</v>
      </c>
      <c r="AS49" s="238" t="e">
        <f aca="false">IF(Q49="Medicaid","N/A",IF(#REF!="",AM49,FALSE()))</f>
        <v>#REF!</v>
      </c>
      <c r="AT49" s="94" t="e">
        <f aca="false">IF(#REF!="Citation",IF(F49&lt;&gt;"",TRUE(),FALSE()),"NA")</f>
        <v>#REF!</v>
      </c>
      <c r="AU49" s="94" t="str">
        <f aca="false">IF(OR(F49="",F49="Met",F49="N/A"),"NA",(IF(AND((OR(F49="Not Met",F49="Unsure")),G49&lt;&gt;""),TRUE(),FALSE())))</f>
        <v>NA</v>
      </c>
    </row>
    <row r="50" customFormat="false" ht="67.5" hidden="true" customHeight="true" outlineLevel="0" collapsed="false">
      <c r="A50" s="570" t="n">
        <v>1116</v>
      </c>
      <c r="B50" s="576" t="s">
        <v>1773</v>
      </c>
      <c r="C50" s="327" t="s">
        <v>1774</v>
      </c>
      <c r="D50" s="327" t="e">
        <f aca="false">IF(AF50=TRUE(),AG50&amp; "  [If there is no additional information related to the CHIP contract, this information only needs to be entered in Medicaid Item Number "&amp;AI50&amp;".]",AG50)</f>
        <v>#REF!</v>
      </c>
      <c r="E50" s="526" t="n">
        <v>10</v>
      </c>
      <c r="F50" s="340" t="s">
        <v>224</v>
      </c>
      <c r="G50" s="577" t="s">
        <v>303</v>
      </c>
      <c r="H50" s="578"/>
      <c r="I50" s="235" t="s">
        <v>15</v>
      </c>
      <c r="J50" s="235"/>
      <c r="K50" s="235"/>
      <c r="L50" s="236"/>
      <c r="M50" s="236"/>
      <c r="N50" s="236"/>
      <c r="O50" s="236"/>
      <c r="P50" s="237"/>
      <c r="Q50" s="236" t="s">
        <v>292</v>
      </c>
      <c r="S50" s="94" t="e">
        <f aca="false">IF(OR(T50=TRUE(),U50=TRUE(),V50=TRUE(),AD50=TRUE(),AE50=TRUE()),TRUE(),FALSE())</f>
        <v>#REF!</v>
      </c>
      <c r="T50" s="94" t="e">
        <f aca="false">#REF!</f>
        <v>#REF!</v>
      </c>
      <c r="U50" s="94" t="e">
        <f aca="false">#REF!</f>
        <v>#REF!</v>
      </c>
      <c r="V50" s="94" t="e">
        <f aca="false">IF(SUM(W50:AC50)&lt;1,TRUE(),FALSE())</f>
        <v>#REF!</v>
      </c>
      <c r="W50" s="95" t="e">
        <f aca="false">IF(#REF!=I50,1,0)</f>
        <v>#REF!</v>
      </c>
      <c r="X50" s="95" t="e">
        <f aca="false">IF(#REF!=J50,1,0)</f>
        <v>#REF!</v>
      </c>
      <c r="Y50" s="95" t="e">
        <f aca="false">IF(#REF!=K50,1,0)</f>
        <v>#REF!</v>
      </c>
      <c r="Z50" s="95" t="e">
        <f aca="false">IF(#REF!=L50,1,0)</f>
        <v>#REF!</v>
      </c>
      <c r="AA50" s="95" t="e">
        <f aca="false">IF(#REF!=M50,1,0)</f>
        <v>#REF!</v>
      </c>
      <c r="AB50" s="95" t="e">
        <f aca="false">IF(#REF!=N50,1,0)</f>
        <v>#REF!</v>
      </c>
      <c r="AC50" s="95" t="e">
        <f aca="false">IF(#REF!=O50,1,0)</f>
        <v>#REF!</v>
      </c>
      <c r="AD50" s="95" t="e">
        <f aca="false">AND(#REF!="Non-risk",P50=TRUE())</f>
        <v>#REF!</v>
      </c>
      <c r="AE50" s="95" t="e">
        <f aca="false">AND(#REF!&lt;&gt;$Q50,#REF!&lt;&gt;"Both")</f>
        <v>#REF!</v>
      </c>
      <c r="AF50" s="95" t="e">
        <f aca="false">AND(#REF!="Both",AH50=1)</f>
        <v>#REF!</v>
      </c>
      <c r="AG50" s="91" t="s">
        <v>1775</v>
      </c>
      <c r="AH50" s="95" t="n">
        <v>1</v>
      </c>
      <c r="AI50" s="91" t="n">
        <v>36</v>
      </c>
      <c r="AK50" s="238" t="e">
        <f aca="false">IF(OR(AL50=TRUE(),AND(AM50=TRUE(),AN50=FALSE())),0,IF(OR(AN50=FALSE(),AO50=FALSE(),AP50=FALSE()),1,0))</f>
        <v>#REF!</v>
      </c>
      <c r="AL50" s="238" t="e">
        <f aca="false">$S50</f>
        <v>#REF!</v>
      </c>
      <c r="AM50" s="238" t="e">
        <f aca="false">IF(OR(Q50="Medicaid",AI50=""),"NA",IF(AND(AF50=TRUE(),_xlfn.xlookup(AI50,$A$8:$A$18,$AK$8:$AK$18)=0),TRUE(),FALSE()))</f>
        <v>#REF!</v>
      </c>
      <c r="AN50" s="94" t="e">
        <f aca="false">IF(#REF!&lt;&gt;"",TRUE(),FALSE())</f>
        <v>#REF!</v>
      </c>
      <c r="AO50" s="94" t="e">
        <f aca="false">IF(OR(#REF!&lt;&gt;"Citation",#REF!&lt;&gt;"Met"),"NA",(IF(AND(#REF!="Citation",#REF!="Met",#REF!&lt;&gt;""),TRUE(),FALSE())))</f>
        <v>#REF!</v>
      </c>
      <c r="AP50" s="94" t="e">
        <f aca="false">IF(OR(#REF!="Met",#REF!="Not met"),"NA",(IF((AND(OR(#REF!="N/A",#REF!="Unsure"),#REF!&lt;&gt;"")),TRUE(),FALSE())))</f>
        <v>#REF!</v>
      </c>
      <c r="AQ50" s="238" t="e">
        <f aca="false">IF(OR(AR50=TRUE(),AND(AS50=TRUE(),AT50=FALSE())),0,(IF(OR(AND(OR(AS50=FALSE(),AS50="N/A"),AT50=FALSE()),AU50=FALSE()),1,0)))</f>
        <v>#REF!</v>
      </c>
      <c r="AR50" s="238" t="e">
        <f aca="false">$S50</f>
        <v>#REF!</v>
      </c>
      <c r="AS50" s="238" t="e">
        <f aca="false">IF(Q50="Medicaid","N/A",IF(#REF!="",AM50,FALSE()))</f>
        <v>#REF!</v>
      </c>
      <c r="AT50" s="94" t="e">
        <f aca="false">IF(#REF!="Citation",IF(F50&lt;&gt;"",TRUE(),FALSE()),"NA")</f>
        <v>#REF!</v>
      </c>
      <c r="AU50" s="94" t="str">
        <f aca="false">IF(OR(F50="",F50="Met",F50="N/A"),"NA",(IF(AND((OR(F50="Not Met",F50="Unsure")),G50&lt;&gt;""),TRUE(),FALSE())))</f>
        <v>NA</v>
      </c>
    </row>
    <row r="51" customFormat="false" ht="67.5" hidden="true" customHeight="true" outlineLevel="0" collapsed="false">
      <c r="A51" s="570" t="n">
        <v>1117</v>
      </c>
      <c r="B51" s="576" t="s">
        <v>1776</v>
      </c>
      <c r="C51" s="327" t="s">
        <v>1777</v>
      </c>
      <c r="D51" s="327" t="e">
        <f aca="false">IF(AF51=TRUE(),AG51&amp; "  [If there is no additional information related to the CHIP contract, this information only needs to be entered in Medicaid Item Number "&amp;AI51&amp;".]",AG51)</f>
        <v>#REF!</v>
      </c>
      <c r="E51" s="526"/>
      <c r="F51" s="340" t="s">
        <v>224</v>
      </c>
      <c r="G51" s="577" t="s">
        <v>303</v>
      </c>
      <c r="H51" s="578"/>
      <c r="I51" s="235" t="s">
        <v>15</v>
      </c>
      <c r="J51" s="235"/>
      <c r="K51" s="235"/>
      <c r="L51" s="236"/>
      <c r="M51" s="236"/>
      <c r="N51" s="236"/>
      <c r="O51" s="236"/>
      <c r="P51" s="237"/>
      <c r="Q51" s="236" t="s">
        <v>292</v>
      </c>
      <c r="S51" s="94" t="e">
        <f aca="false">IF(OR(T51=TRUE(),U51=TRUE(),V51=TRUE(),AD51=TRUE(),AE51=TRUE()),TRUE(),FALSE())</f>
        <v>#REF!</v>
      </c>
      <c r="T51" s="94" t="e">
        <f aca="false">#REF!</f>
        <v>#REF!</v>
      </c>
      <c r="U51" s="94" t="e">
        <f aca="false">#REF!</f>
        <v>#REF!</v>
      </c>
      <c r="V51" s="94" t="e">
        <f aca="false">IF(SUM(W51:AC51)&lt;1,TRUE(),FALSE())</f>
        <v>#REF!</v>
      </c>
      <c r="W51" s="95" t="e">
        <f aca="false">IF(#REF!=I51,1,0)</f>
        <v>#REF!</v>
      </c>
      <c r="X51" s="95" t="e">
        <f aca="false">IF(#REF!=J51,1,0)</f>
        <v>#REF!</v>
      </c>
      <c r="Y51" s="95" t="e">
        <f aca="false">IF(#REF!=K51,1,0)</f>
        <v>#REF!</v>
      </c>
      <c r="Z51" s="95" t="e">
        <f aca="false">IF(#REF!=L51,1,0)</f>
        <v>#REF!</v>
      </c>
      <c r="AA51" s="95" t="e">
        <f aca="false">IF(#REF!=M51,1,0)</f>
        <v>#REF!</v>
      </c>
      <c r="AB51" s="95" t="e">
        <f aca="false">IF(#REF!=N51,1,0)</f>
        <v>#REF!</v>
      </c>
      <c r="AC51" s="95" t="e">
        <f aca="false">IF(#REF!=O51,1,0)</f>
        <v>#REF!</v>
      </c>
      <c r="AD51" s="95" t="e">
        <f aca="false">AND(#REF!="Non-risk",P51=TRUE())</f>
        <v>#REF!</v>
      </c>
      <c r="AE51" s="95" t="e">
        <f aca="false">AND(#REF!&lt;&gt;$Q51,#REF!&lt;&gt;"Both")</f>
        <v>#REF!</v>
      </c>
      <c r="AF51" s="95" t="e">
        <f aca="false">AND(#REF!="Both",AH51=1)</f>
        <v>#REF!</v>
      </c>
      <c r="AG51" s="91" t="s">
        <v>1778</v>
      </c>
      <c r="AH51" s="95" t="n">
        <v>1</v>
      </c>
      <c r="AI51" s="91" t="n">
        <v>37</v>
      </c>
      <c r="AK51" s="238" t="e">
        <f aca="false">IF(OR(AL51=TRUE(),AND(AM51=TRUE(),AN51=FALSE())),0,IF(OR(AN51=FALSE(),AO51=FALSE(),AP51=FALSE()),1,0))</f>
        <v>#REF!</v>
      </c>
      <c r="AL51" s="238" t="e">
        <f aca="false">$S51</f>
        <v>#REF!</v>
      </c>
      <c r="AM51" s="238" t="e">
        <f aca="false">IF(OR(Q51="Medicaid",AI51=""),"NA",IF(AND(AF51=TRUE(),_xlfn.xlookup(AI51,$A$8:$A$18,$AK$8:$AK$18)=0),TRUE(),FALSE()))</f>
        <v>#REF!</v>
      </c>
      <c r="AN51" s="94" t="e">
        <f aca="false">IF(#REF!&lt;&gt;"",TRUE(),FALSE())</f>
        <v>#REF!</v>
      </c>
      <c r="AO51" s="94" t="e">
        <f aca="false">IF(OR(#REF!&lt;&gt;"Citation",#REF!&lt;&gt;"Met"),"NA",(IF(AND(#REF!="Citation",#REF!="Met",#REF!&lt;&gt;""),TRUE(),FALSE())))</f>
        <v>#REF!</v>
      </c>
      <c r="AP51" s="94" t="e">
        <f aca="false">IF(OR(#REF!="Met",#REF!="Not met"),"NA",(IF((AND(OR(#REF!="N/A",#REF!="Unsure"),#REF!&lt;&gt;"")),TRUE(),FALSE())))</f>
        <v>#REF!</v>
      </c>
      <c r="AQ51" s="238" t="e">
        <f aca="false">IF(OR(AR51=TRUE(),AND(AS51=TRUE(),AT51=FALSE())),0,(IF(OR(AND(OR(AS51=FALSE(),AS51="N/A"),AT51=FALSE()),AU51=FALSE()),1,0)))</f>
        <v>#REF!</v>
      </c>
      <c r="AR51" s="238" t="e">
        <f aca="false">$S51</f>
        <v>#REF!</v>
      </c>
      <c r="AS51" s="238" t="e">
        <f aca="false">IF(Q51="Medicaid","N/A",IF(#REF!="",AM51,FALSE()))</f>
        <v>#REF!</v>
      </c>
      <c r="AT51" s="94" t="e">
        <f aca="false">IF(#REF!="Citation",IF(F51&lt;&gt;"",TRUE(),FALSE()),"NA")</f>
        <v>#REF!</v>
      </c>
      <c r="AU51" s="94" t="str">
        <f aca="false">IF(OR(F51="",F51="Met",F51="N/A"),"NA",(IF(AND((OR(F51="Not Met",F51="Unsure")),G51&lt;&gt;""),TRUE(),FALSE())))</f>
        <v>NA</v>
      </c>
    </row>
    <row r="52" customFormat="false" ht="67.5" hidden="true" customHeight="true" outlineLevel="0" collapsed="false">
      <c r="A52" s="570" t="n">
        <v>1118</v>
      </c>
      <c r="B52" s="576" t="s">
        <v>1779</v>
      </c>
      <c r="C52" s="327" t="s">
        <v>1780</v>
      </c>
      <c r="D52" s="327" t="e">
        <f aca="false">IF(AF52=TRUE(),AG52&amp; "  [If there is no additional information related to the CHIP contract, this information only needs to be entered in Medicaid Item Number "&amp;AI52&amp;".]",AG52)</f>
        <v>#REF!</v>
      </c>
      <c r="E52" s="526"/>
      <c r="F52" s="340" t="s">
        <v>224</v>
      </c>
      <c r="G52" s="577" t="s">
        <v>303</v>
      </c>
      <c r="H52" s="578"/>
      <c r="I52" s="235" t="s">
        <v>15</v>
      </c>
      <c r="J52" s="235"/>
      <c r="K52" s="235"/>
      <c r="L52" s="236"/>
      <c r="M52" s="236"/>
      <c r="N52" s="236"/>
      <c r="O52" s="236"/>
      <c r="P52" s="237"/>
      <c r="Q52" s="236" t="s">
        <v>292</v>
      </c>
      <c r="S52" s="94" t="e">
        <f aca="false">IF(OR(T52=TRUE(),U52=TRUE(),V52=TRUE(),AD52=TRUE(),AE52=TRUE()),TRUE(),FALSE())</f>
        <v>#REF!</v>
      </c>
      <c r="T52" s="94" t="e">
        <f aca="false">#REF!</f>
        <v>#REF!</v>
      </c>
      <c r="U52" s="94" t="e">
        <f aca="false">#REF!</f>
        <v>#REF!</v>
      </c>
      <c r="V52" s="94" t="e">
        <f aca="false">IF(SUM(W52:AC52)&lt;1,TRUE(),FALSE())</f>
        <v>#REF!</v>
      </c>
      <c r="W52" s="95" t="e">
        <f aca="false">IF(#REF!=I52,1,0)</f>
        <v>#REF!</v>
      </c>
      <c r="X52" s="95" t="e">
        <f aca="false">IF(#REF!=J52,1,0)</f>
        <v>#REF!</v>
      </c>
      <c r="Y52" s="95" t="e">
        <f aca="false">IF(#REF!=K52,1,0)</f>
        <v>#REF!</v>
      </c>
      <c r="Z52" s="95" t="e">
        <f aca="false">IF(#REF!=L52,1,0)</f>
        <v>#REF!</v>
      </c>
      <c r="AA52" s="95" t="e">
        <f aca="false">IF(#REF!=M52,1,0)</f>
        <v>#REF!</v>
      </c>
      <c r="AB52" s="95" t="e">
        <f aca="false">IF(#REF!=N52,1,0)</f>
        <v>#REF!</v>
      </c>
      <c r="AC52" s="95" t="e">
        <f aca="false">IF(#REF!=O52,1,0)</f>
        <v>#REF!</v>
      </c>
      <c r="AD52" s="95" t="e">
        <f aca="false">AND(#REF!="Non-risk",P52=TRUE())</f>
        <v>#REF!</v>
      </c>
      <c r="AE52" s="95" t="e">
        <f aca="false">AND(#REF!&lt;&gt;$Q52,#REF!&lt;&gt;"Both")</f>
        <v>#REF!</v>
      </c>
      <c r="AF52" s="95" t="e">
        <f aca="false">AND(#REF!="Both",AH52=1)</f>
        <v>#REF!</v>
      </c>
      <c r="AG52" s="91" t="s">
        <v>1781</v>
      </c>
      <c r="AH52" s="95" t="n">
        <v>1</v>
      </c>
      <c r="AI52" s="91" t="n">
        <v>38</v>
      </c>
      <c r="AK52" s="238" t="e">
        <f aca="false">IF(OR(AL52=TRUE(),AND(AM52=TRUE(),AN52=FALSE())),0,IF(OR(AN52=FALSE(),AO52=FALSE(),AP52=FALSE()),1,0))</f>
        <v>#REF!</v>
      </c>
      <c r="AL52" s="238" t="e">
        <f aca="false">$S52</f>
        <v>#REF!</v>
      </c>
      <c r="AM52" s="238" t="e">
        <f aca="false">IF(OR(Q52="Medicaid",AI52=""),"NA",IF(AND(AF52=TRUE(),_xlfn.xlookup(AI52,$A$8:$A$18,$AK$8:$AK$18)=0),TRUE(),FALSE()))</f>
        <v>#REF!</v>
      </c>
      <c r="AN52" s="94" t="e">
        <f aca="false">IF(#REF!&lt;&gt;"",TRUE(),FALSE())</f>
        <v>#REF!</v>
      </c>
      <c r="AO52" s="94" t="e">
        <f aca="false">IF(OR(#REF!&lt;&gt;"Citation",#REF!&lt;&gt;"Met"),"NA",(IF(AND(#REF!="Citation",#REF!="Met",#REF!&lt;&gt;""),TRUE(),FALSE())))</f>
        <v>#REF!</v>
      </c>
      <c r="AP52" s="94" t="e">
        <f aca="false">IF(OR(#REF!="Met",#REF!="Not met"),"NA",(IF((AND(OR(#REF!="N/A",#REF!="Unsure"),#REF!&lt;&gt;"")),TRUE(),FALSE())))</f>
        <v>#REF!</v>
      </c>
      <c r="AQ52" s="238" t="e">
        <f aca="false">IF(OR(AR52=TRUE(),AND(AS52=TRUE(),AT52=FALSE())),0,(IF(OR(AND(OR(AS52=FALSE(),AS52="N/A"),AT52=FALSE()),AU52=FALSE()),1,0)))</f>
        <v>#REF!</v>
      </c>
      <c r="AR52" s="238" t="e">
        <f aca="false">$S52</f>
        <v>#REF!</v>
      </c>
      <c r="AS52" s="238" t="e">
        <f aca="false">IF(Q52="Medicaid","N/A",IF(#REF!="",AM52,FALSE()))</f>
        <v>#REF!</v>
      </c>
      <c r="AT52" s="94" t="e">
        <f aca="false">IF(#REF!="Citation",IF(F52&lt;&gt;"",TRUE(),FALSE()),"NA")</f>
        <v>#REF!</v>
      </c>
      <c r="AU52" s="94" t="str">
        <f aca="false">IF(OR(F52="",F52="Met",F52="N/A"),"NA",(IF(AND((OR(F52="Not Met",F52="Unsure")),G52&lt;&gt;""),TRUE(),FALSE())))</f>
        <v>NA</v>
      </c>
    </row>
    <row r="53" customFormat="false" ht="162" hidden="true" customHeight="false" outlineLevel="0" collapsed="false">
      <c r="A53" s="570" t="n">
        <v>1119</v>
      </c>
      <c r="B53" s="576" t="s">
        <v>1782</v>
      </c>
      <c r="C53" s="327" t="s">
        <v>1783</v>
      </c>
      <c r="D53" s="327" t="e">
        <f aca="false">IF(AF53=TRUE(),AG53&amp; "  [If there is no additional information related to the CHIP contract, this information only needs to be entered in Medicaid Item Number "&amp;AI53&amp;".]",AG53)</f>
        <v>#REF!</v>
      </c>
      <c r="E53" s="526"/>
      <c r="F53" s="340" t="s">
        <v>224</v>
      </c>
      <c r="G53" s="577" t="s">
        <v>303</v>
      </c>
      <c r="H53" s="578"/>
      <c r="I53" s="235" t="s">
        <v>15</v>
      </c>
      <c r="J53" s="235"/>
      <c r="K53" s="235"/>
      <c r="L53" s="236"/>
      <c r="M53" s="236"/>
      <c r="N53" s="236"/>
      <c r="O53" s="236"/>
      <c r="P53" s="237"/>
      <c r="Q53" s="236" t="s">
        <v>292</v>
      </c>
      <c r="S53" s="94" t="e">
        <f aca="false">IF(OR(T53=TRUE(),U53=TRUE(),V53=TRUE(),AD53=TRUE(),AE53=TRUE()),TRUE(),FALSE())</f>
        <v>#REF!</v>
      </c>
      <c r="T53" s="94" t="e">
        <f aca="false">#REF!</f>
        <v>#REF!</v>
      </c>
      <c r="U53" s="94" t="e">
        <f aca="false">#REF!</f>
        <v>#REF!</v>
      </c>
      <c r="V53" s="94" t="e">
        <f aca="false">IF(SUM(W53:AC53)&lt;1,TRUE(),FALSE())</f>
        <v>#REF!</v>
      </c>
      <c r="W53" s="95" t="e">
        <f aca="false">IF(#REF!=I53,1,0)</f>
        <v>#REF!</v>
      </c>
      <c r="X53" s="95" t="e">
        <f aca="false">IF(#REF!=J53,1,0)</f>
        <v>#REF!</v>
      </c>
      <c r="Y53" s="95" t="e">
        <f aca="false">IF(#REF!=K53,1,0)</f>
        <v>#REF!</v>
      </c>
      <c r="Z53" s="95" t="e">
        <f aca="false">IF(#REF!=L53,1,0)</f>
        <v>#REF!</v>
      </c>
      <c r="AA53" s="95" t="e">
        <f aca="false">IF(#REF!=M53,1,0)</f>
        <v>#REF!</v>
      </c>
      <c r="AB53" s="95" t="e">
        <f aca="false">IF(#REF!=N53,1,0)</f>
        <v>#REF!</v>
      </c>
      <c r="AC53" s="95" t="e">
        <f aca="false">IF(#REF!=O53,1,0)</f>
        <v>#REF!</v>
      </c>
      <c r="AD53" s="95" t="e">
        <f aca="false">AND(#REF!="Non-risk",P53=TRUE())</f>
        <v>#REF!</v>
      </c>
      <c r="AE53" s="95" t="e">
        <f aca="false">AND(#REF!&lt;&gt;$Q53,#REF!&lt;&gt;"Both")</f>
        <v>#REF!</v>
      </c>
      <c r="AF53" s="95" t="e">
        <f aca="false">AND(#REF!="Both",AH53=1)</f>
        <v>#REF!</v>
      </c>
      <c r="AG53" s="91" t="s">
        <v>1784</v>
      </c>
      <c r="AH53" s="95" t="n">
        <v>1</v>
      </c>
      <c r="AI53" s="91" t="n">
        <v>39</v>
      </c>
      <c r="AK53" s="238" t="e">
        <f aca="false">IF(OR(AL53=TRUE(),AND(AM53=TRUE(),AN53=FALSE())),0,IF(OR(AN53=FALSE(),AO53=FALSE(),AP53=FALSE()),1,0))</f>
        <v>#REF!</v>
      </c>
      <c r="AL53" s="238" t="e">
        <f aca="false">$S53</f>
        <v>#REF!</v>
      </c>
      <c r="AM53" s="238" t="e">
        <f aca="false">IF(OR(Q53="Medicaid",AI53=""),"NA",IF(AND(AF53=TRUE(),_xlfn.xlookup(AI53,$A$8:$A$18,$AK$8:$AK$18)=0),TRUE(),FALSE()))</f>
        <v>#REF!</v>
      </c>
      <c r="AN53" s="94" t="e">
        <f aca="false">IF(#REF!&lt;&gt;"",TRUE(),FALSE())</f>
        <v>#REF!</v>
      </c>
      <c r="AO53" s="94" t="e">
        <f aca="false">IF(OR(#REF!&lt;&gt;"Citation",#REF!&lt;&gt;"Met"),"NA",(IF(AND(#REF!="Citation",#REF!="Met",#REF!&lt;&gt;""),TRUE(),FALSE())))</f>
        <v>#REF!</v>
      </c>
      <c r="AP53" s="94" t="e">
        <f aca="false">IF(OR(#REF!="Met",#REF!="Not met"),"NA",(IF((AND(OR(#REF!="N/A",#REF!="Unsure"),#REF!&lt;&gt;"")),TRUE(),FALSE())))</f>
        <v>#REF!</v>
      </c>
      <c r="AQ53" s="238" t="e">
        <f aca="false">IF(OR(AR53=TRUE(),AND(AS53=TRUE(),AT53=FALSE())),0,(IF(OR(AND(OR(AS53=FALSE(),AS53="N/A"),AT53=FALSE()),AU53=FALSE()),1,0)))</f>
        <v>#REF!</v>
      </c>
      <c r="AR53" s="238" t="e">
        <f aca="false">$S53</f>
        <v>#REF!</v>
      </c>
      <c r="AS53" s="238" t="e">
        <f aca="false">IF(Q53="Medicaid","N/A",IF(#REF!="",AM53,FALSE()))</f>
        <v>#REF!</v>
      </c>
      <c r="AT53" s="94" t="e">
        <f aca="false">IF(#REF!="Citation",IF(F53&lt;&gt;"",TRUE(),FALSE()),"NA")</f>
        <v>#REF!</v>
      </c>
      <c r="AU53" s="94" t="str">
        <f aca="false">IF(OR(F53="",F53="Met",F53="N/A"),"NA",(IF(AND((OR(F53="Not Met",F53="Unsure")),G53&lt;&gt;""),TRUE(),FALSE())))</f>
        <v>NA</v>
      </c>
    </row>
    <row r="54" customFormat="false" ht="126" hidden="true" customHeight="false" outlineLevel="0" collapsed="false">
      <c r="A54" s="570" t="n">
        <v>1120</v>
      </c>
      <c r="B54" s="576" t="s">
        <v>1785</v>
      </c>
      <c r="C54" s="327" t="s">
        <v>1786</v>
      </c>
      <c r="D54" s="327" t="e">
        <f aca="false">IF(AF54=TRUE(),AG54&amp; "  [If there is no additional information related to the CHIP contract, this information only needs to be entered in Medicaid Item Number "&amp;AI54&amp;".]",AG54)</f>
        <v>#REF!</v>
      </c>
      <c r="E54" s="526"/>
      <c r="F54" s="340" t="s">
        <v>224</v>
      </c>
      <c r="G54" s="577" t="s">
        <v>303</v>
      </c>
      <c r="H54" s="578"/>
      <c r="I54" s="235" t="s">
        <v>15</v>
      </c>
      <c r="J54" s="235"/>
      <c r="K54" s="235"/>
      <c r="L54" s="236"/>
      <c r="M54" s="236"/>
      <c r="N54" s="236"/>
      <c r="O54" s="236"/>
      <c r="P54" s="237"/>
      <c r="Q54" s="236" t="s">
        <v>292</v>
      </c>
      <c r="S54" s="94" t="e">
        <f aca="false">IF(OR(T54=TRUE(),U54=TRUE(),V54=TRUE(),AD54=TRUE(),AE54=TRUE()),TRUE(),FALSE())</f>
        <v>#REF!</v>
      </c>
      <c r="T54" s="94" t="e">
        <f aca="false">#REF!</f>
        <v>#REF!</v>
      </c>
      <c r="U54" s="94" t="e">
        <f aca="false">#REF!</f>
        <v>#REF!</v>
      </c>
      <c r="V54" s="94" t="e">
        <f aca="false">IF(SUM(W54:AC54)&lt;1,TRUE(),FALSE())</f>
        <v>#REF!</v>
      </c>
      <c r="W54" s="95" t="e">
        <f aca="false">IF(#REF!=I54,1,0)</f>
        <v>#REF!</v>
      </c>
      <c r="X54" s="95" t="e">
        <f aca="false">IF(#REF!=J54,1,0)</f>
        <v>#REF!</v>
      </c>
      <c r="Y54" s="95" t="e">
        <f aca="false">IF(#REF!=K54,1,0)</f>
        <v>#REF!</v>
      </c>
      <c r="Z54" s="95" t="e">
        <f aca="false">IF(#REF!=L54,1,0)</f>
        <v>#REF!</v>
      </c>
      <c r="AA54" s="95" t="e">
        <f aca="false">IF(#REF!=M54,1,0)</f>
        <v>#REF!</v>
      </c>
      <c r="AB54" s="95" t="e">
        <f aca="false">IF(#REF!=N54,1,0)</f>
        <v>#REF!</v>
      </c>
      <c r="AC54" s="95" t="e">
        <f aca="false">IF(#REF!=O54,1,0)</f>
        <v>#REF!</v>
      </c>
      <c r="AD54" s="95" t="e">
        <f aca="false">AND(#REF!="Non-risk",P54=TRUE())</f>
        <v>#REF!</v>
      </c>
      <c r="AE54" s="95" t="e">
        <f aca="false">AND(#REF!&lt;&gt;$Q54,#REF!&lt;&gt;"Both")</f>
        <v>#REF!</v>
      </c>
      <c r="AF54" s="95" t="e">
        <f aca="false">AND(#REF!="Both",AH54=1)</f>
        <v>#REF!</v>
      </c>
      <c r="AG54" s="91" t="s">
        <v>1787</v>
      </c>
      <c r="AH54" s="95" t="n">
        <v>1</v>
      </c>
      <c r="AI54" s="91" t="n">
        <v>40</v>
      </c>
      <c r="AK54" s="238" t="e">
        <f aca="false">IF(OR(AL54=TRUE(),AND(AM54=TRUE(),AN54=FALSE())),0,IF(OR(AN54=FALSE(),AO54=FALSE(),AP54=FALSE()),1,0))</f>
        <v>#REF!</v>
      </c>
      <c r="AL54" s="238" t="e">
        <f aca="false">$S54</f>
        <v>#REF!</v>
      </c>
      <c r="AM54" s="238" t="e">
        <f aca="false">IF(OR(Q54="Medicaid",AI54=""),"NA",IF(AND(AF54=TRUE(),_xlfn.xlookup(AI54,$A$8:$A$18,$AK$8:$AK$18)=0),TRUE(),FALSE()))</f>
        <v>#REF!</v>
      </c>
      <c r="AN54" s="94" t="e">
        <f aca="false">IF(#REF!&lt;&gt;"",TRUE(),FALSE())</f>
        <v>#REF!</v>
      </c>
      <c r="AO54" s="94" t="e">
        <f aca="false">IF(OR(#REF!&lt;&gt;"Citation",#REF!&lt;&gt;"Met"),"NA",(IF(AND(#REF!="Citation",#REF!="Met",#REF!&lt;&gt;""),TRUE(),FALSE())))</f>
        <v>#REF!</v>
      </c>
      <c r="AP54" s="94" t="e">
        <f aca="false">IF(OR(#REF!="Met",#REF!="Not met"),"NA",(IF((AND(OR(#REF!="N/A",#REF!="Unsure"),#REF!&lt;&gt;"")),TRUE(),FALSE())))</f>
        <v>#REF!</v>
      </c>
      <c r="AQ54" s="238" t="e">
        <f aca="false">IF(OR(AR54=TRUE(),AND(AS54=TRUE(),AT54=FALSE())),0,(IF(OR(AND(OR(AS54=FALSE(),AS54="N/A"),AT54=FALSE()),AU54=FALSE()),1,0)))</f>
        <v>#REF!</v>
      </c>
      <c r="AR54" s="238" t="e">
        <f aca="false">$S54</f>
        <v>#REF!</v>
      </c>
      <c r="AS54" s="238" t="e">
        <f aca="false">IF(Q54="Medicaid","N/A",IF(#REF!="",AM54,FALSE()))</f>
        <v>#REF!</v>
      </c>
      <c r="AT54" s="94" t="e">
        <f aca="false">IF(#REF!="Citation",IF(F54&lt;&gt;"",TRUE(),FALSE()),"NA")</f>
        <v>#REF!</v>
      </c>
      <c r="AU54" s="94" t="str">
        <f aca="false">IF(OR(F54="",F54="Met",F54="N/A"),"NA",(IF(AND((OR(F54="Not Met",F54="Unsure")),G54&lt;&gt;""),TRUE(),FALSE())))</f>
        <v>NA</v>
      </c>
    </row>
    <row r="55" customFormat="false" ht="72" hidden="true" customHeight="false" outlineLevel="0" collapsed="false">
      <c r="A55" s="570" t="n">
        <v>1121</v>
      </c>
      <c r="B55" s="605" t="s">
        <v>1788</v>
      </c>
      <c r="C55" s="327" t="s">
        <v>1789</v>
      </c>
      <c r="D55" s="326" t="e">
        <f aca="false">IF(AF55=TRUE(),AG55&amp; "  [If there is no additional information related to the CHIP contract, this information only needs to be entered in Medicaid Item Number "&amp;AI55&amp;".]",AG55)</f>
        <v>#REF!</v>
      </c>
      <c r="E55" s="526"/>
      <c r="F55" s="340" t="s">
        <v>224</v>
      </c>
      <c r="G55" s="577" t="s">
        <v>303</v>
      </c>
      <c r="H55" s="578"/>
      <c r="I55" s="235" t="s">
        <v>15</v>
      </c>
      <c r="J55" s="235" t="s">
        <v>30</v>
      </c>
      <c r="K55" s="235"/>
      <c r="L55" s="236"/>
      <c r="M55" s="236"/>
      <c r="N55" s="236"/>
      <c r="O55" s="236"/>
      <c r="P55" s="237"/>
      <c r="Q55" s="236" t="s">
        <v>292</v>
      </c>
      <c r="S55" s="94" t="e">
        <f aca="false">IF(OR(T55=TRUE(),U55=TRUE(),V55=TRUE(),AD55=TRUE(),AE55=TRUE()),TRUE(),FALSE())</f>
        <v>#REF!</v>
      </c>
      <c r="T55" s="94" t="e">
        <f aca="false">#REF!</f>
        <v>#REF!</v>
      </c>
      <c r="U55" s="94" t="e">
        <f aca="false">#REF!</f>
        <v>#REF!</v>
      </c>
      <c r="V55" s="94" t="e">
        <f aca="false">IF(SUM(W55:AC55)&lt;1,TRUE(),FALSE())</f>
        <v>#REF!</v>
      </c>
      <c r="W55" s="95" t="e">
        <f aca="false">IF(#REF!=I55,1,0)</f>
        <v>#REF!</v>
      </c>
      <c r="X55" s="95" t="e">
        <f aca="false">IF(#REF!=J55,1,0)</f>
        <v>#REF!</v>
      </c>
      <c r="Y55" s="95" t="e">
        <f aca="false">IF(#REF!=K55,1,0)</f>
        <v>#REF!</v>
      </c>
      <c r="Z55" s="95" t="e">
        <f aca="false">IF(#REF!=L55,1,0)</f>
        <v>#REF!</v>
      </c>
      <c r="AA55" s="95" t="e">
        <f aca="false">IF(#REF!=M55,1,0)</f>
        <v>#REF!</v>
      </c>
      <c r="AB55" s="95" t="e">
        <f aca="false">IF(#REF!=N55,1,0)</f>
        <v>#REF!</v>
      </c>
      <c r="AC55" s="95" t="e">
        <f aca="false">IF(#REF!=O55,1,0)</f>
        <v>#REF!</v>
      </c>
      <c r="AD55" s="95" t="e">
        <f aca="false">AND(#REF!="Non-risk",P55=TRUE())</f>
        <v>#REF!</v>
      </c>
      <c r="AE55" s="95" t="e">
        <f aca="false">AND(#REF!&lt;&gt;$Q55,#REF!&lt;&gt;"Both")</f>
        <v>#REF!</v>
      </c>
      <c r="AF55" s="95" t="e">
        <f aca="false">AND(#REF!="Both",AH55=1)</f>
        <v>#REF!</v>
      </c>
      <c r="AG55" s="91" t="s">
        <v>1790</v>
      </c>
      <c r="AH55" s="95" t="n">
        <v>1</v>
      </c>
      <c r="AI55" s="91" t="n">
        <v>41</v>
      </c>
      <c r="AK55" s="238" t="e">
        <f aca="false">IF(OR(AL55=TRUE(),AND(AM55=TRUE(),AN55=FALSE())),0,IF(OR(AN55=FALSE(),AO55=FALSE(),AP55=FALSE()),1,0))</f>
        <v>#REF!</v>
      </c>
      <c r="AL55" s="238" t="e">
        <f aca="false">$S55</f>
        <v>#REF!</v>
      </c>
      <c r="AM55" s="238" t="e">
        <f aca="false">IF(OR(Q55="Medicaid",AI55=""),"NA",IF(AND(AF55=TRUE(),_xlfn.xlookup(AI55,$A$8:$A$18,$AK$8:$AK$18)=0),TRUE(),FALSE()))</f>
        <v>#REF!</v>
      </c>
      <c r="AN55" s="94" t="e">
        <f aca="false">IF(#REF!&lt;&gt;"",TRUE(),FALSE())</f>
        <v>#REF!</v>
      </c>
      <c r="AO55" s="94" t="e">
        <f aca="false">IF(OR(#REF!&lt;&gt;"Citation",#REF!&lt;&gt;"Met"),"NA",(IF(AND(#REF!="Citation",#REF!="Met",#REF!&lt;&gt;""),TRUE(),FALSE())))</f>
        <v>#REF!</v>
      </c>
      <c r="AP55" s="94" t="e">
        <f aca="false">IF(OR(#REF!="Met",#REF!="Not met"),"NA",(IF((AND(OR(#REF!="N/A",#REF!="Unsure"),#REF!&lt;&gt;"")),TRUE(),FALSE())))</f>
        <v>#REF!</v>
      </c>
      <c r="AQ55" s="238" t="e">
        <f aca="false">IF(OR(AR55=TRUE(),AND(AS55=TRUE(),AT55=FALSE())),0,(IF(OR(AND(OR(AS55=FALSE(),AS55="N/A"),AT55=FALSE()),AU55=FALSE()),1,0)))</f>
        <v>#REF!</v>
      </c>
      <c r="AR55" s="238" t="e">
        <f aca="false">$S55</f>
        <v>#REF!</v>
      </c>
      <c r="AS55" s="238" t="e">
        <f aca="false">IF(Q55="Medicaid","N/A",IF(#REF!="",AM55,FALSE()))</f>
        <v>#REF!</v>
      </c>
      <c r="AT55" s="94" t="e">
        <f aca="false">IF(#REF!="Citation",IF(F55&lt;&gt;"",TRUE(),FALSE()),"NA")</f>
        <v>#REF!</v>
      </c>
      <c r="AU55" s="94" t="str">
        <f aca="false">IF(OR(F55="",F55="Met",F55="N/A"),"NA",(IF(AND((OR(F55="Not Met",F55="Unsure")),G55&lt;&gt;""),TRUE(),FALSE())))</f>
        <v>NA</v>
      </c>
    </row>
    <row r="56" customFormat="false" ht="67.5" hidden="true" customHeight="true" outlineLevel="0" collapsed="false">
      <c r="A56" s="570" t="n">
        <v>1122</v>
      </c>
      <c r="B56" s="576" t="s">
        <v>1791</v>
      </c>
      <c r="C56" s="327" t="s">
        <v>1792</v>
      </c>
      <c r="D56" s="327" t="e">
        <f aca="false">IF(AF56=TRUE(),AG56&amp; "  [If there is no additional information related to the CHIP contract, this information only needs to be entered in Medicaid Item Number "&amp;AI56&amp;".]",AG56)</f>
        <v>#REF!</v>
      </c>
      <c r="E56" s="526"/>
      <c r="F56" s="340" t="s">
        <v>224</v>
      </c>
      <c r="G56" s="577" t="s">
        <v>303</v>
      </c>
      <c r="H56" s="578"/>
      <c r="I56" s="235" t="s">
        <v>15</v>
      </c>
      <c r="J56" s="235" t="s">
        <v>30</v>
      </c>
      <c r="K56" s="235"/>
      <c r="L56" s="236"/>
      <c r="M56" s="236"/>
      <c r="N56" s="236"/>
      <c r="O56" s="236"/>
      <c r="P56" s="237"/>
      <c r="Q56" s="236" t="s">
        <v>292</v>
      </c>
      <c r="S56" s="94" t="e">
        <f aca="false">IF(OR(T56=TRUE(),U56=TRUE(),V56=TRUE(),AD56=TRUE(),AE56=TRUE()),TRUE(),FALSE())</f>
        <v>#REF!</v>
      </c>
      <c r="T56" s="94" t="e">
        <f aca="false">#REF!</f>
        <v>#REF!</v>
      </c>
      <c r="U56" s="94" t="e">
        <f aca="false">#REF!</f>
        <v>#REF!</v>
      </c>
      <c r="V56" s="94" t="e">
        <f aca="false">IF(SUM(W56:AC56)&lt;1,TRUE(),FALSE())</f>
        <v>#REF!</v>
      </c>
      <c r="W56" s="95" t="e">
        <f aca="false">IF(#REF!=I56,1,0)</f>
        <v>#REF!</v>
      </c>
      <c r="X56" s="95" t="e">
        <f aca="false">IF(#REF!=J56,1,0)</f>
        <v>#REF!</v>
      </c>
      <c r="Y56" s="95" t="e">
        <f aca="false">IF(#REF!=K56,1,0)</f>
        <v>#REF!</v>
      </c>
      <c r="Z56" s="95" t="e">
        <f aca="false">IF(#REF!=L56,1,0)</f>
        <v>#REF!</v>
      </c>
      <c r="AA56" s="95" t="e">
        <f aca="false">IF(#REF!=M56,1,0)</f>
        <v>#REF!</v>
      </c>
      <c r="AB56" s="95" t="e">
        <f aca="false">IF(#REF!=N56,1,0)</f>
        <v>#REF!</v>
      </c>
      <c r="AC56" s="95" t="e">
        <f aca="false">IF(#REF!=O56,1,0)</f>
        <v>#REF!</v>
      </c>
      <c r="AD56" s="95" t="e">
        <f aca="false">AND(#REF!="Non-risk",P56=TRUE())</f>
        <v>#REF!</v>
      </c>
      <c r="AE56" s="95" t="e">
        <f aca="false">AND(#REF!&lt;&gt;$Q56,#REF!&lt;&gt;"Both")</f>
        <v>#REF!</v>
      </c>
      <c r="AF56" s="95" t="e">
        <f aca="false">AND(#REF!="Both",AH56=1)</f>
        <v>#REF!</v>
      </c>
      <c r="AG56" s="91" t="s">
        <v>1793</v>
      </c>
      <c r="AH56" s="95" t="n">
        <v>1</v>
      </c>
      <c r="AI56" s="91" t="n">
        <v>42</v>
      </c>
      <c r="AK56" s="238" t="e">
        <f aca="false">IF(OR(AL56=TRUE(),AND(AM56=TRUE(),AN56=FALSE())),0,IF(OR(AN56=FALSE(),AO56=FALSE(),AP56=FALSE()),1,0))</f>
        <v>#REF!</v>
      </c>
      <c r="AL56" s="238" t="e">
        <f aca="false">$S56</f>
        <v>#REF!</v>
      </c>
      <c r="AM56" s="238" t="e">
        <f aca="false">IF(OR(Q56="Medicaid",AI56=""),"NA",IF(AND(AF56=TRUE(),_xlfn.xlookup(AI56,$A$8:$A$18,$AK$8:$AK$18)=0),TRUE(),FALSE()))</f>
        <v>#REF!</v>
      </c>
      <c r="AN56" s="94" t="e">
        <f aca="false">IF(#REF!&lt;&gt;"",TRUE(),FALSE())</f>
        <v>#REF!</v>
      </c>
      <c r="AO56" s="94" t="e">
        <f aca="false">IF(OR(#REF!&lt;&gt;"Citation",#REF!&lt;&gt;"Met"),"NA",(IF(AND(#REF!="Citation",#REF!="Met",#REF!&lt;&gt;""),TRUE(),FALSE())))</f>
        <v>#REF!</v>
      </c>
      <c r="AP56" s="94" t="e">
        <f aca="false">IF(OR(#REF!="Met",#REF!="Not met"),"NA",(IF((AND(OR(#REF!="N/A",#REF!="Unsure"),#REF!&lt;&gt;"")),TRUE(),FALSE())))</f>
        <v>#REF!</v>
      </c>
      <c r="AQ56" s="238" t="e">
        <f aca="false">IF(OR(AR56=TRUE(),AND(AS56=TRUE(),AT56=FALSE())),0,(IF(OR(AND(OR(AS56=FALSE(),AS56="N/A"),AT56=FALSE()),AU56=FALSE()),1,0)))</f>
        <v>#REF!</v>
      </c>
      <c r="AR56" s="238" t="e">
        <f aca="false">$S56</f>
        <v>#REF!</v>
      </c>
      <c r="AS56" s="238" t="e">
        <f aca="false">IF(Q56="Medicaid","N/A",IF(#REF!="",AM56,FALSE()))</f>
        <v>#REF!</v>
      </c>
      <c r="AT56" s="94" t="e">
        <f aca="false">IF(#REF!="Citation",IF(F56&lt;&gt;"",TRUE(),FALSE()),"NA")</f>
        <v>#REF!</v>
      </c>
      <c r="AU56" s="94" t="str">
        <f aca="false">IF(OR(F56="",F56="Met",F56="N/A"),"NA",(IF(AND((OR(F56="Not Met",F56="Unsure")),G56&lt;&gt;""),TRUE(),FALSE())))</f>
        <v>NA</v>
      </c>
    </row>
    <row r="57" customFormat="false" ht="54" hidden="true" customHeight="false" outlineLevel="0" collapsed="false">
      <c r="A57" s="570" t="n">
        <v>1123</v>
      </c>
      <c r="B57" s="605" t="s">
        <v>1794</v>
      </c>
      <c r="C57" s="327" t="s">
        <v>1795</v>
      </c>
      <c r="D57" s="326" t="e">
        <f aca="false">IF(AF57=TRUE(),AG57&amp; "  [If there is no additional information related to the CHIP contract, this information only needs to be entered in Medicaid Item Number "&amp;AI57&amp;".]",AG57)</f>
        <v>#REF!</v>
      </c>
      <c r="E57" s="526"/>
      <c r="F57" s="340" t="s">
        <v>224</v>
      </c>
      <c r="G57" s="577" t="s">
        <v>303</v>
      </c>
      <c r="H57" s="578"/>
      <c r="I57" s="235" t="s">
        <v>15</v>
      </c>
      <c r="J57" s="235" t="s">
        <v>30</v>
      </c>
      <c r="K57" s="235"/>
      <c r="L57" s="236"/>
      <c r="M57" s="236"/>
      <c r="N57" s="236"/>
      <c r="O57" s="236"/>
      <c r="P57" s="237"/>
      <c r="Q57" s="236" t="s">
        <v>292</v>
      </c>
      <c r="S57" s="94" t="e">
        <f aca="false">IF(OR(T57=TRUE(),U57=TRUE(),V57=TRUE(),AD57=TRUE(),AE57=TRUE()),TRUE(),FALSE())</f>
        <v>#REF!</v>
      </c>
      <c r="T57" s="94" t="e">
        <f aca="false">#REF!</f>
        <v>#REF!</v>
      </c>
      <c r="U57" s="94" t="e">
        <f aca="false">#REF!</f>
        <v>#REF!</v>
      </c>
      <c r="V57" s="94" t="e">
        <f aca="false">IF(SUM(W57:AC57)&lt;1,TRUE(),FALSE())</f>
        <v>#REF!</v>
      </c>
      <c r="W57" s="95" t="e">
        <f aca="false">IF(#REF!=I57,1,0)</f>
        <v>#REF!</v>
      </c>
      <c r="X57" s="95" t="e">
        <f aca="false">IF(#REF!=J57,1,0)</f>
        <v>#REF!</v>
      </c>
      <c r="Y57" s="95" t="e">
        <f aca="false">IF(#REF!=K57,1,0)</f>
        <v>#REF!</v>
      </c>
      <c r="Z57" s="95" t="e">
        <f aca="false">IF(#REF!=L57,1,0)</f>
        <v>#REF!</v>
      </c>
      <c r="AA57" s="95" t="e">
        <f aca="false">IF(#REF!=M57,1,0)</f>
        <v>#REF!</v>
      </c>
      <c r="AB57" s="95" t="e">
        <f aca="false">IF(#REF!=N57,1,0)</f>
        <v>#REF!</v>
      </c>
      <c r="AC57" s="95" t="e">
        <f aca="false">IF(#REF!=O57,1,0)</f>
        <v>#REF!</v>
      </c>
      <c r="AD57" s="95" t="e">
        <f aca="false">AND(#REF!="Non-risk",P57=TRUE())</f>
        <v>#REF!</v>
      </c>
      <c r="AE57" s="95" t="e">
        <f aca="false">AND(#REF!&lt;&gt;$Q57,#REF!&lt;&gt;"Both")</f>
        <v>#REF!</v>
      </c>
      <c r="AF57" s="95" t="e">
        <f aca="false">AND(#REF!="Both",AH57=1)</f>
        <v>#REF!</v>
      </c>
      <c r="AG57" s="91" t="s">
        <v>1796</v>
      </c>
      <c r="AH57" s="95" t="n">
        <v>1</v>
      </c>
      <c r="AI57" s="91" t="n">
        <v>43</v>
      </c>
      <c r="AK57" s="238" t="e">
        <f aca="false">IF(OR(AL57=TRUE(),AND(AM57=TRUE(),AN57=FALSE())),0,IF(OR(AN57=FALSE(),AO57=FALSE(),AP57=FALSE()),1,0))</f>
        <v>#REF!</v>
      </c>
      <c r="AL57" s="238" t="e">
        <f aca="false">$S57</f>
        <v>#REF!</v>
      </c>
      <c r="AM57" s="238" t="e">
        <f aca="false">IF(OR(Q57="Medicaid",AI57=""),"NA",IF(AND(AF57=TRUE(),_xlfn.xlookup(AI57,$A$8:$A$18,$AK$8:$AK$18)=0),TRUE(),FALSE()))</f>
        <v>#REF!</v>
      </c>
      <c r="AN57" s="94" t="e">
        <f aca="false">IF(#REF!&lt;&gt;"",TRUE(),FALSE())</f>
        <v>#REF!</v>
      </c>
      <c r="AO57" s="94" t="e">
        <f aca="false">IF(OR(#REF!&lt;&gt;"Citation",#REF!&lt;&gt;"Met"),"NA",(IF(AND(#REF!="Citation",#REF!="Met",#REF!&lt;&gt;""),TRUE(),FALSE())))</f>
        <v>#REF!</v>
      </c>
      <c r="AP57" s="94" t="e">
        <f aca="false">IF(OR(#REF!="Met",#REF!="Not met"),"NA",(IF((AND(OR(#REF!="N/A",#REF!="Unsure"),#REF!&lt;&gt;"")),TRUE(),FALSE())))</f>
        <v>#REF!</v>
      </c>
      <c r="AQ57" s="238" t="e">
        <f aca="false">IF(OR(AR57=TRUE(),AND(AS57=TRUE(),AT57=FALSE())),0,(IF(OR(AND(OR(AS57=FALSE(),AS57="N/A"),AT57=FALSE()),AU57=FALSE()),1,0)))</f>
        <v>#REF!</v>
      </c>
      <c r="AR57" s="238" t="e">
        <f aca="false">$S57</f>
        <v>#REF!</v>
      </c>
      <c r="AS57" s="238" t="e">
        <f aca="false">IF(Q57="Medicaid","N/A",IF(#REF!="",AM57,FALSE()))</f>
        <v>#REF!</v>
      </c>
      <c r="AT57" s="94" t="e">
        <f aca="false">IF(#REF!="Citation",IF(F57&lt;&gt;"",TRUE(),FALSE()),"NA")</f>
        <v>#REF!</v>
      </c>
      <c r="AU57" s="94" t="str">
        <f aca="false">IF(OR(F57="",F57="Met",F57="N/A"),"NA",(IF(AND((OR(F57="Not Met",F57="Unsure")),G57&lt;&gt;""),TRUE(),FALSE())))</f>
        <v>NA</v>
      </c>
    </row>
    <row r="58" customFormat="false" ht="67.5" hidden="true" customHeight="true" outlineLevel="0" collapsed="false">
      <c r="A58" s="570" t="n">
        <v>1124</v>
      </c>
      <c r="B58" s="576" t="s">
        <v>1797</v>
      </c>
      <c r="C58" s="327" t="s">
        <v>1798</v>
      </c>
      <c r="D58" s="327" t="e">
        <f aca="false">IF(AF58=TRUE(),AG58&amp; "  [If there is no additional information related to the CHIP contract, this information only needs to be entered in Medicaid Item Number "&amp;AI58&amp;".]",AG58)</f>
        <v>#REF!</v>
      </c>
      <c r="E58" s="526"/>
      <c r="F58" s="340" t="s">
        <v>224</v>
      </c>
      <c r="G58" s="577" t="s">
        <v>303</v>
      </c>
      <c r="H58" s="578"/>
      <c r="I58" s="235" t="s">
        <v>15</v>
      </c>
      <c r="J58" s="235" t="s">
        <v>30</v>
      </c>
      <c r="K58" s="235"/>
      <c r="L58" s="236"/>
      <c r="M58" s="236"/>
      <c r="N58" s="236"/>
      <c r="O58" s="236"/>
      <c r="P58" s="237"/>
      <c r="Q58" s="236" t="s">
        <v>292</v>
      </c>
      <c r="S58" s="94" t="e">
        <f aca="false">IF(OR(T58=TRUE(),U58=TRUE(),V58=TRUE(),AD58=TRUE(),AE58=TRUE()),TRUE(),FALSE())</f>
        <v>#REF!</v>
      </c>
      <c r="T58" s="94" t="e">
        <f aca="false">#REF!</f>
        <v>#REF!</v>
      </c>
      <c r="U58" s="94" t="e">
        <f aca="false">#REF!</f>
        <v>#REF!</v>
      </c>
      <c r="V58" s="94" t="e">
        <f aca="false">IF(SUM(W58:AC58)&lt;1,TRUE(),FALSE())</f>
        <v>#REF!</v>
      </c>
      <c r="W58" s="95" t="e">
        <f aca="false">IF(#REF!=I58,1,0)</f>
        <v>#REF!</v>
      </c>
      <c r="X58" s="95" t="e">
        <f aca="false">IF(#REF!=J58,1,0)</f>
        <v>#REF!</v>
      </c>
      <c r="Y58" s="95" t="e">
        <f aca="false">IF(#REF!=K58,1,0)</f>
        <v>#REF!</v>
      </c>
      <c r="Z58" s="95" t="e">
        <f aca="false">IF(#REF!=L58,1,0)</f>
        <v>#REF!</v>
      </c>
      <c r="AA58" s="95" t="e">
        <f aca="false">IF(#REF!=M58,1,0)</f>
        <v>#REF!</v>
      </c>
      <c r="AB58" s="95" t="e">
        <f aca="false">IF(#REF!=N58,1,0)</f>
        <v>#REF!</v>
      </c>
      <c r="AC58" s="95" t="e">
        <f aca="false">IF(#REF!=O58,1,0)</f>
        <v>#REF!</v>
      </c>
      <c r="AD58" s="95" t="e">
        <f aca="false">AND(#REF!="Non-risk",P58=TRUE())</f>
        <v>#REF!</v>
      </c>
      <c r="AE58" s="95" t="e">
        <f aca="false">AND(#REF!&lt;&gt;$Q58,#REF!&lt;&gt;"Both")</f>
        <v>#REF!</v>
      </c>
      <c r="AF58" s="95" t="e">
        <f aca="false">AND(#REF!="Both",AH58=1)</f>
        <v>#REF!</v>
      </c>
      <c r="AG58" s="91" t="s">
        <v>1799</v>
      </c>
      <c r="AH58" s="95" t="n">
        <v>1</v>
      </c>
      <c r="AI58" s="91" t="n">
        <v>44</v>
      </c>
      <c r="AK58" s="238" t="e">
        <f aca="false">IF(OR(AL58=TRUE(),AND(AM58=TRUE(),AN58=FALSE())),0,IF(OR(AN58=FALSE(),AO58=FALSE(),AP58=FALSE()),1,0))</f>
        <v>#REF!</v>
      </c>
      <c r="AL58" s="238" t="e">
        <f aca="false">$S58</f>
        <v>#REF!</v>
      </c>
      <c r="AM58" s="238" t="e">
        <f aca="false">IF(OR(Q58="Medicaid",AI58=""),"NA",IF(AND(AF58=TRUE(),_xlfn.xlookup(AI58,$A$8:$A$18,$AK$8:$AK$18)=0),TRUE(),FALSE()))</f>
        <v>#REF!</v>
      </c>
      <c r="AN58" s="94" t="e">
        <f aca="false">IF(#REF!&lt;&gt;"",TRUE(),FALSE())</f>
        <v>#REF!</v>
      </c>
      <c r="AO58" s="94" t="e">
        <f aca="false">IF(OR(#REF!&lt;&gt;"Citation",#REF!&lt;&gt;"Met"),"NA",(IF(AND(#REF!="Citation",#REF!="Met",#REF!&lt;&gt;""),TRUE(),FALSE())))</f>
        <v>#REF!</v>
      </c>
      <c r="AP58" s="94" t="e">
        <f aca="false">IF(OR(#REF!="Met",#REF!="Not met"),"NA",(IF((AND(OR(#REF!="N/A",#REF!="Unsure"),#REF!&lt;&gt;"")),TRUE(),FALSE())))</f>
        <v>#REF!</v>
      </c>
      <c r="AQ58" s="238" t="e">
        <f aca="false">IF(OR(AR58=TRUE(),AND(AS58=TRUE(),AT58=FALSE())),0,(IF(OR(AND(OR(AS58=FALSE(),AS58="N/A"),AT58=FALSE()),AU58=FALSE()),1,0)))</f>
        <v>#REF!</v>
      </c>
      <c r="AR58" s="238" t="e">
        <f aca="false">$S58</f>
        <v>#REF!</v>
      </c>
      <c r="AS58" s="238" t="e">
        <f aca="false">IF(Q58="Medicaid","N/A",IF(#REF!="",AM58,FALSE()))</f>
        <v>#REF!</v>
      </c>
      <c r="AT58" s="94" t="e">
        <f aca="false">IF(#REF!="Citation",IF(F58&lt;&gt;"",TRUE(),FALSE()),"NA")</f>
        <v>#REF!</v>
      </c>
      <c r="AU58" s="94" t="str">
        <f aca="false">IF(OR(F58="",F58="Met",F58="N/A"),"NA",(IF(AND((OR(F58="Not Met",F58="Unsure")),G58&lt;&gt;""),TRUE(),FALSE())))</f>
        <v>NA</v>
      </c>
    </row>
    <row r="59" customFormat="false" ht="54" hidden="true" customHeight="false" outlineLevel="0" collapsed="false">
      <c r="A59" s="570" t="n">
        <v>1125</v>
      </c>
      <c r="B59" s="576" t="s">
        <v>1800</v>
      </c>
      <c r="C59" s="327" t="s">
        <v>1801</v>
      </c>
      <c r="D59" s="327" t="e">
        <f aca="false">IF(AF59=TRUE(),AG59&amp; "  [If there is no additional information related to the CHIP contract, this information only needs to be entered in Medicaid Item Number "&amp;AI59&amp;".]",AG59)</f>
        <v>#REF!</v>
      </c>
      <c r="E59" s="526"/>
      <c r="F59" s="340" t="s">
        <v>224</v>
      </c>
      <c r="G59" s="577" t="s">
        <v>303</v>
      </c>
      <c r="H59" s="578"/>
      <c r="I59" s="235" t="s">
        <v>15</v>
      </c>
      <c r="J59" s="235" t="s">
        <v>30</v>
      </c>
      <c r="K59" s="235"/>
      <c r="L59" s="236"/>
      <c r="M59" s="236"/>
      <c r="N59" s="236"/>
      <c r="O59" s="236"/>
      <c r="P59" s="237"/>
      <c r="Q59" s="236" t="s">
        <v>292</v>
      </c>
      <c r="S59" s="94" t="e">
        <f aca="false">IF(OR(T59=TRUE(),U59=TRUE(),V59=TRUE(),AD59=TRUE(),AE59=TRUE()),TRUE(),FALSE())</f>
        <v>#REF!</v>
      </c>
      <c r="T59" s="94" t="e">
        <f aca="false">#REF!</f>
        <v>#REF!</v>
      </c>
      <c r="U59" s="94" t="e">
        <f aca="false">#REF!</f>
        <v>#REF!</v>
      </c>
      <c r="V59" s="94" t="e">
        <f aca="false">IF(SUM(W59:AC59)&lt;1,TRUE(),FALSE())</f>
        <v>#REF!</v>
      </c>
      <c r="W59" s="95" t="e">
        <f aca="false">IF(#REF!=I59,1,0)</f>
        <v>#REF!</v>
      </c>
      <c r="X59" s="95" t="e">
        <f aca="false">IF(#REF!=J59,1,0)</f>
        <v>#REF!</v>
      </c>
      <c r="Y59" s="95" t="e">
        <f aca="false">IF(#REF!=K59,1,0)</f>
        <v>#REF!</v>
      </c>
      <c r="Z59" s="95" t="e">
        <f aca="false">IF(#REF!=L59,1,0)</f>
        <v>#REF!</v>
      </c>
      <c r="AA59" s="95" t="e">
        <f aca="false">IF(#REF!=M59,1,0)</f>
        <v>#REF!</v>
      </c>
      <c r="AB59" s="95" t="e">
        <f aca="false">IF(#REF!=N59,1,0)</f>
        <v>#REF!</v>
      </c>
      <c r="AC59" s="95" t="e">
        <f aca="false">IF(#REF!=O59,1,0)</f>
        <v>#REF!</v>
      </c>
      <c r="AD59" s="95" t="e">
        <f aca="false">AND(#REF!="Non-risk",P59=TRUE())</f>
        <v>#REF!</v>
      </c>
      <c r="AE59" s="95" t="e">
        <f aca="false">AND(#REF!&lt;&gt;$Q59,#REF!&lt;&gt;"Both")</f>
        <v>#REF!</v>
      </c>
      <c r="AF59" s="95" t="e">
        <f aca="false">AND(#REF!="Both",AH59=1)</f>
        <v>#REF!</v>
      </c>
      <c r="AG59" s="91" t="s">
        <v>1802</v>
      </c>
      <c r="AH59" s="95" t="n">
        <v>1</v>
      </c>
      <c r="AI59" s="91" t="n">
        <v>45</v>
      </c>
      <c r="AK59" s="238" t="e">
        <f aca="false">IF(OR(AL59=TRUE(),AND(AM59=TRUE(),AN59=FALSE())),0,IF(OR(AN59=FALSE(),AO59=FALSE(),AP59=FALSE()),1,0))</f>
        <v>#REF!</v>
      </c>
      <c r="AL59" s="238" t="e">
        <f aca="false">$S59</f>
        <v>#REF!</v>
      </c>
      <c r="AM59" s="238" t="e">
        <f aca="false">IF(OR(Q59="Medicaid",AI59=""),"NA",IF(AND(AF59=TRUE(),_xlfn.xlookup(AI59,$A$8:$A$18,$AK$8:$AK$18)=0),TRUE(),FALSE()))</f>
        <v>#REF!</v>
      </c>
      <c r="AN59" s="94" t="e">
        <f aca="false">IF(#REF!&lt;&gt;"",TRUE(),FALSE())</f>
        <v>#REF!</v>
      </c>
      <c r="AO59" s="94" t="e">
        <f aca="false">IF(OR(#REF!&lt;&gt;"Citation",#REF!&lt;&gt;"Met"),"NA",(IF(AND(#REF!="Citation",#REF!="Met",#REF!&lt;&gt;""),TRUE(),FALSE())))</f>
        <v>#REF!</v>
      </c>
      <c r="AP59" s="94" t="e">
        <f aca="false">IF(OR(#REF!="Met",#REF!="Not met"),"NA",(IF((AND(OR(#REF!="N/A",#REF!="Unsure"),#REF!&lt;&gt;"")),TRUE(),FALSE())))</f>
        <v>#REF!</v>
      </c>
      <c r="AQ59" s="238" t="e">
        <f aca="false">IF(OR(AR59=TRUE(),AND(AS59=TRUE(),AT59=FALSE())),0,(IF(OR(AND(OR(AS59=FALSE(),AS59="N/A"),AT59=FALSE()),AU59=FALSE()),1,0)))</f>
        <v>#REF!</v>
      </c>
      <c r="AR59" s="238" t="e">
        <f aca="false">$S59</f>
        <v>#REF!</v>
      </c>
      <c r="AS59" s="238" t="e">
        <f aca="false">IF(Q59="Medicaid","N/A",IF(#REF!="",AM59,FALSE()))</f>
        <v>#REF!</v>
      </c>
      <c r="AT59" s="94" t="e">
        <f aca="false">IF(#REF!="Citation",IF(F59&lt;&gt;"",TRUE(),FALSE()),"NA")</f>
        <v>#REF!</v>
      </c>
      <c r="AU59" s="94" t="str">
        <f aca="false">IF(OR(F59="",F59="Met",F59="N/A"),"NA",(IF(AND((OR(F59="Not Met",F59="Unsure")),G59&lt;&gt;""),TRUE(),FALSE())))</f>
        <v>NA</v>
      </c>
    </row>
    <row r="60" customFormat="false" ht="90.75" hidden="true" customHeight="false" outlineLevel="0" collapsed="false">
      <c r="A60" s="570" t="n">
        <v>1126</v>
      </c>
      <c r="B60" s="576" t="s">
        <v>1800</v>
      </c>
      <c r="C60" s="327" t="s">
        <v>1803</v>
      </c>
      <c r="D60" s="327" t="e">
        <f aca="false">IF(AF60=TRUE(),AG60&amp; "  [If there is no additional information related to the CHIP contract, this information only needs to be entered in Medicaid Item Number "&amp;AI60&amp;".]",AG60)</f>
        <v>#REF!</v>
      </c>
      <c r="E60" s="526"/>
      <c r="F60" s="346" t="s">
        <v>224</v>
      </c>
      <c r="G60" s="602" t="s">
        <v>303</v>
      </c>
      <c r="H60" s="603"/>
      <c r="I60" s="235" t="s">
        <v>15</v>
      </c>
      <c r="J60" s="235" t="s">
        <v>30</v>
      </c>
      <c r="K60" s="235"/>
      <c r="L60" s="236"/>
      <c r="M60" s="236"/>
      <c r="N60" s="236"/>
      <c r="O60" s="236"/>
      <c r="P60" s="237"/>
      <c r="Q60" s="236" t="s">
        <v>292</v>
      </c>
      <c r="S60" s="94" t="e">
        <f aca="false">IF(OR(T60=TRUE(),U60=TRUE(),V60=TRUE(),AD60=TRUE(),AE60=TRUE()),TRUE(),FALSE())</f>
        <v>#REF!</v>
      </c>
      <c r="T60" s="94" t="e">
        <f aca="false">#REF!</f>
        <v>#REF!</v>
      </c>
      <c r="U60" s="94" t="e">
        <f aca="false">#REF!</f>
        <v>#REF!</v>
      </c>
      <c r="V60" s="94" t="e">
        <f aca="false">IF(SUM(W60:AC60)&lt;1,TRUE(),FALSE())</f>
        <v>#REF!</v>
      </c>
      <c r="W60" s="95" t="e">
        <f aca="false">IF(#REF!=I60,1,0)</f>
        <v>#REF!</v>
      </c>
      <c r="X60" s="95" t="e">
        <f aca="false">IF(#REF!=J60,1,0)</f>
        <v>#REF!</v>
      </c>
      <c r="Y60" s="95" t="e">
        <f aca="false">IF(#REF!=K60,1,0)</f>
        <v>#REF!</v>
      </c>
      <c r="Z60" s="95" t="e">
        <f aca="false">IF(#REF!=L60,1,0)</f>
        <v>#REF!</v>
      </c>
      <c r="AA60" s="95" t="e">
        <f aca="false">IF(#REF!=M60,1,0)</f>
        <v>#REF!</v>
      </c>
      <c r="AB60" s="95" t="e">
        <f aca="false">IF(#REF!=N60,1,0)</f>
        <v>#REF!</v>
      </c>
      <c r="AC60" s="95" t="e">
        <f aca="false">IF(#REF!=O60,1,0)</f>
        <v>#REF!</v>
      </c>
      <c r="AD60" s="95" t="e">
        <f aca="false">AND(#REF!="Non-risk",P60=TRUE())</f>
        <v>#REF!</v>
      </c>
      <c r="AE60" s="95" t="e">
        <f aca="false">AND(#REF!&lt;&gt;$Q60,#REF!&lt;&gt;"Both")</f>
        <v>#REF!</v>
      </c>
      <c r="AF60" s="95" t="e">
        <f aca="false">AND(#REF!="Both",AH60=1)</f>
        <v>#REF!</v>
      </c>
      <c r="AG60" s="91" t="s">
        <v>1804</v>
      </c>
      <c r="AH60" s="95" t="n">
        <v>1</v>
      </c>
      <c r="AI60" s="91" t="n">
        <v>46</v>
      </c>
      <c r="AK60" s="238" t="e">
        <f aca="false">IF(OR(AL60=TRUE(),AND(AM60=TRUE(),AN60=FALSE())),0,IF(OR(AN60=FALSE(),AO60=FALSE(),AP60=FALSE()),1,0))</f>
        <v>#REF!</v>
      </c>
      <c r="AL60" s="238" t="e">
        <f aca="false">$S60</f>
        <v>#REF!</v>
      </c>
      <c r="AM60" s="238" t="e">
        <f aca="false">IF(OR(Q60="Medicaid",AI60=""),"NA",IF(AND(AF60=TRUE(),_xlfn.xlookup(AI60,$A$8:$A$18,$AK$8:$AK$18)=0),TRUE(),FALSE()))</f>
        <v>#REF!</v>
      </c>
      <c r="AN60" s="94" t="e">
        <f aca="false">IF(#REF!&lt;&gt;"",TRUE(),FALSE())</f>
        <v>#REF!</v>
      </c>
      <c r="AO60" s="94" t="e">
        <f aca="false">IF(OR(#REF!&lt;&gt;"Citation",#REF!&lt;&gt;"Met"),"NA",(IF(AND(#REF!="Citation",#REF!="Met",#REF!&lt;&gt;""),TRUE(),FALSE())))</f>
        <v>#REF!</v>
      </c>
      <c r="AP60" s="94" t="e">
        <f aca="false">IF(OR(#REF!="Met",#REF!="Not met"),"NA",(IF((AND(OR(#REF!="N/A",#REF!="Unsure"),#REF!&lt;&gt;"")),TRUE(),FALSE())))</f>
        <v>#REF!</v>
      </c>
      <c r="AQ60" s="238" t="e">
        <f aca="false">IF(OR(AR60=TRUE(),AND(AS60=TRUE(),AT60=FALSE())),0,(IF(OR(AND(OR(AS60=FALSE(),AS60="N/A"),AT60=FALSE()),AU60=FALSE()),1,0)))</f>
        <v>#REF!</v>
      </c>
      <c r="AR60" s="238" t="e">
        <f aca="false">$S60</f>
        <v>#REF!</v>
      </c>
      <c r="AS60" s="238" t="e">
        <f aca="false">IF(Q60="Medicaid","N/A",IF(#REF!="",AM60,FALSE()))</f>
        <v>#REF!</v>
      </c>
      <c r="AT60" s="94" t="e">
        <f aca="false">IF(#REF!="Citation",IF(F60&lt;&gt;"",TRUE(),FALSE()),"NA")</f>
        <v>#REF!</v>
      </c>
      <c r="AU60" s="94" t="str">
        <f aca="false">IF(OR(F60="",F60="Met",F60="N/A"),"NA",(IF(AND((OR(F60="Not Met",F60="Unsure")),G60&lt;&gt;""),TRUE(),FALSE())))</f>
        <v>NA</v>
      </c>
    </row>
    <row r="61" customFormat="false" ht="18.75" hidden="true" customHeight="false" outlineLevel="0" collapsed="false">
      <c r="A61" s="604"/>
      <c r="B61" s="595"/>
      <c r="C61" s="596"/>
      <c r="D61" s="607" t="s">
        <v>1805</v>
      </c>
      <c r="E61" s="604"/>
      <c r="F61" s="567"/>
      <c r="G61" s="568"/>
      <c r="H61" s="569"/>
      <c r="I61" s="245"/>
      <c r="J61" s="245"/>
      <c r="K61" s="245"/>
      <c r="L61" s="246"/>
      <c r="M61" s="246"/>
      <c r="N61" s="94"/>
      <c r="O61" s="94"/>
      <c r="Q61" s="94"/>
      <c r="S61" s="94"/>
      <c r="T61" s="94"/>
      <c r="U61" s="94"/>
      <c r="V61" s="94"/>
      <c r="AG61" s="91"/>
      <c r="AI61" s="91"/>
      <c r="AK61" s="238"/>
      <c r="AL61" s="238"/>
      <c r="AM61" s="238"/>
      <c r="AN61" s="94"/>
      <c r="AO61" s="94"/>
      <c r="AP61" s="94"/>
      <c r="AQ61" s="238"/>
      <c r="AR61" s="238"/>
      <c r="AS61" s="238"/>
      <c r="AT61" s="94"/>
      <c r="AU61" s="94"/>
    </row>
    <row r="62" customFormat="false" ht="67.5" hidden="true" customHeight="true" outlineLevel="0" collapsed="false">
      <c r="A62" s="608" t="n">
        <v>1127</v>
      </c>
      <c r="B62" s="576" t="s">
        <v>1806</v>
      </c>
      <c r="C62" s="327" t="s">
        <v>1807</v>
      </c>
      <c r="D62" s="326" t="e">
        <f aca="false">IF(AF62=TRUE(),AG62&amp; "  [If there is no additional information related to the CHIP contract, this information only needs to be entered in Medicaid Item Number "&amp;AI62&amp;".]",AG62)</f>
        <v>#REF!</v>
      </c>
      <c r="E62" s="526"/>
      <c r="F62" s="609" t="s">
        <v>224</v>
      </c>
      <c r="G62" s="610" t="s">
        <v>303</v>
      </c>
      <c r="H62" s="611"/>
      <c r="I62" s="235" t="s">
        <v>15</v>
      </c>
      <c r="J62" s="235"/>
      <c r="K62" s="235"/>
      <c r="L62" s="236"/>
      <c r="M62" s="236"/>
      <c r="N62" s="236"/>
      <c r="O62" s="236"/>
      <c r="P62" s="237"/>
      <c r="Q62" s="236" t="s">
        <v>292</v>
      </c>
      <c r="S62" s="94" t="e">
        <f aca="false">IF(OR(T62=TRUE(),U62=TRUE(),V62=TRUE(),AD62=TRUE(),AE62=TRUE()),TRUE(),FALSE())</f>
        <v>#REF!</v>
      </c>
      <c r="T62" s="94" t="e">
        <f aca="false">#REF!</f>
        <v>#REF!</v>
      </c>
      <c r="U62" s="94" t="e">
        <f aca="false">#REF!</f>
        <v>#REF!</v>
      </c>
      <c r="V62" s="94" t="e">
        <f aca="false">IF(SUM(W62:AC62)&lt;1,TRUE(),FALSE())</f>
        <v>#REF!</v>
      </c>
      <c r="W62" s="95" t="e">
        <f aca="false">IF(#REF!=I62,1,0)</f>
        <v>#REF!</v>
      </c>
      <c r="X62" s="95" t="e">
        <f aca="false">IF(#REF!=J62,1,0)</f>
        <v>#REF!</v>
      </c>
      <c r="Y62" s="95" t="e">
        <f aca="false">IF(#REF!=K62,1,0)</f>
        <v>#REF!</v>
      </c>
      <c r="Z62" s="95" t="e">
        <f aca="false">IF(#REF!=L62,1,0)</f>
        <v>#REF!</v>
      </c>
      <c r="AA62" s="95" t="e">
        <f aca="false">IF(#REF!=M62,1,0)</f>
        <v>#REF!</v>
      </c>
      <c r="AB62" s="95" t="e">
        <f aca="false">IF(#REF!=N62,1,0)</f>
        <v>#REF!</v>
      </c>
      <c r="AC62" s="95" t="e">
        <f aca="false">IF(#REF!=O62,1,0)</f>
        <v>#REF!</v>
      </c>
      <c r="AD62" s="95" t="e">
        <f aca="false">AND(#REF!="Non-risk",P62=TRUE())</f>
        <v>#REF!</v>
      </c>
      <c r="AE62" s="95" t="e">
        <f aca="false">AND(#REF!&lt;&gt;$Q62,#REF!&lt;&gt;"Both")</f>
        <v>#REF!</v>
      </c>
      <c r="AF62" s="95" t="e">
        <f aca="false">AND(#REF!="Both",AH62=1)</f>
        <v>#REF!</v>
      </c>
      <c r="AG62" s="91" t="s">
        <v>1808</v>
      </c>
      <c r="AH62" s="95" t="n">
        <v>1</v>
      </c>
      <c r="AI62" s="91" t="n">
        <v>48</v>
      </c>
      <c r="AK62" s="238" t="e">
        <f aca="false">IF(OR(AL62=TRUE(),AND(AM62=TRUE(),AN62=FALSE())),0,IF(OR(AN62=FALSE(),AO62=FALSE(),AP62=FALSE()),1,0))</f>
        <v>#REF!</v>
      </c>
      <c r="AL62" s="238" t="e">
        <f aca="false">$S62</f>
        <v>#REF!</v>
      </c>
      <c r="AM62" s="238" t="e">
        <f aca="false">IF(OR(Q62="Medicaid",AI62=""),"NA",IF(AND(AF62=TRUE(),_xlfn.xlookup(AI62,$A$8:$A$18,$AK$8:$AK$18)=0),TRUE(),FALSE()))</f>
        <v>#REF!</v>
      </c>
      <c r="AN62" s="94" t="e">
        <f aca="false">IF(#REF!&lt;&gt;"",TRUE(),FALSE())</f>
        <v>#REF!</v>
      </c>
      <c r="AO62" s="94" t="e">
        <f aca="false">IF(OR(#REF!&lt;&gt;"Citation",#REF!&lt;&gt;"Met"),"NA",(IF(AND(#REF!="Citation",#REF!="Met",#REF!&lt;&gt;""),TRUE(),FALSE())))</f>
        <v>#REF!</v>
      </c>
      <c r="AP62" s="94" t="e">
        <f aca="false">IF(OR(#REF!="Met",#REF!="Not met"),"NA",(IF((AND(OR(#REF!="N/A",#REF!="Unsure"),#REF!&lt;&gt;"")),TRUE(),FALSE())))</f>
        <v>#REF!</v>
      </c>
      <c r="AQ62" s="238" t="e">
        <f aca="false">IF(OR(AR62=TRUE(),AND(AS62=TRUE(),AT62=FALSE())),0,(IF(OR(AND(OR(AS62=FALSE(),AS62="N/A"),AT62=FALSE()),AU62=FALSE()),1,0)))</f>
        <v>#REF!</v>
      </c>
      <c r="AR62" s="238" t="e">
        <f aca="false">$S62</f>
        <v>#REF!</v>
      </c>
      <c r="AS62" s="238" t="e">
        <f aca="false">IF(Q62="Medicaid","N/A",IF(#REF!="",AM62,FALSE()))</f>
        <v>#REF!</v>
      </c>
      <c r="AT62" s="94" t="e">
        <f aca="false">IF(#REF!="Citation",IF(F62&lt;&gt;"",TRUE(),FALSE()),"NA")</f>
        <v>#REF!</v>
      </c>
      <c r="AU62" s="94" t="str">
        <f aca="false">IF(OR(F62="",F62="Met",F62="N/A"),"NA",(IF(AND((OR(F62="Not Met",F62="Unsure")),G62&lt;&gt;""),TRUE(),FALSE())))</f>
        <v>NA</v>
      </c>
    </row>
    <row r="63" customFormat="false" ht="18.75" hidden="true" customHeight="false" outlineLevel="0" collapsed="false">
      <c r="A63" s="604"/>
      <c r="B63" s="595"/>
      <c r="C63" s="596"/>
      <c r="D63" s="607" t="s">
        <v>1809</v>
      </c>
      <c r="E63" s="604"/>
      <c r="F63" s="567"/>
      <c r="G63" s="568"/>
      <c r="H63" s="569"/>
      <c r="I63" s="245"/>
      <c r="J63" s="245"/>
      <c r="K63" s="245"/>
      <c r="L63" s="246"/>
      <c r="M63" s="246"/>
      <c r="N63" s="94"/>
      <c r="O63" s="94"/>
      <c r="Q63" s="94"/>
      <c r="S63" s="94"/>
      <c r="T63" s="94"/>
      <c r="U63" s="94"/>
      <c r="V63" s="94"/>
      <c r="AG63" s="91"/>
      <c r="AI63" s="91"/>
      <c r="AK63" s="238"/>
      <c r="AL63" s="238"/>
      <c r="AM63" s="238"/>
      <c r="AN63" s="94"/>
      <c r="AO63" s="94"/>
      <c r="AP63" s="94"/>
      <c r="AQ63" s="238"/>
      <c r="AR63" s="238"/>
      <c r="AS63" s="238"/>
      <c r="AT63" s="94"/>
      <c r="AU63" s="94"/>
    </row>
    <row r="64" customFormat="false" ht="72" hidden="true" customHeight="false" outlineLevel="0" collapsed="false">
      <c r="A64" s="570" t="n">
        <v>1128</v>
      </c>
      <c r="B64" s="612" t="s">
        <v>1810</v>
      </c>
      <c r="C64" s="613" t="s">
        <v>1811</v>
      </c>
      <c r="D64" s="326" t="e">
        <f aca="false">IF(AF64=TRUE(),AG64&amp; "  [If there is no additional information related to the CHIP contract, this information only needs to be entered in Medicaid Item Number "&amp;AI64&amp;".]",AG64)</f>
        <v>#REF!</v>
      </c>
      <c r="E64" s="593"/>
      <c r="F64" s="573" t="s">
        <v>224</v>
      </c>
      <c r="G64" s="574" t="s">
        <v>303</v>
      </c>
      <c r="H64" s="575"/>
      <c r="I64" s="235" t="s">
        <v>15</v>
      </c>
      <c r="J64" s="235"/>
      <c r="K64" s="235" t="s">
        <v>38</v>
      </c>
      <c r="L64" s="236" t="s">
        <v>43</v>
      </c>
      <c r="M64" s="236" t="s">
        <v>48</v>
      </c>
      <c r="N64" s="236"/>
      <c r="O64" s="236" t="s">
        <v>52</v>
      </c>
      <c r="P64" s="237"/>
      <c r="Q64" s="236" t="s">
        <v>292</v>
      </c>
      <c r="S64" s="94" t="e">
        <f aca="false">IF(OR(T64=TRUE(),U64=TRUE(),V64=TRUE(),AD64=TRUE(),AE64=TRUE()),TRUE(),FALSE())</f>
        <v>#REF!</v>
      </c>
      <c r="T64" s="94" t="e">
        <f aca="false">#REF!</f>
        <v>#REF!</v>
      </c>
      <c r="U64" s="94" t="e">
        <f aca="false">#REF!</f>
        <v>#REF!</v>
      </c>
      <c r="V64" s="94" t="e">
        <f aca="false">IF(SUM(W64:AC64)&lt;1,TRUE(),FALSE())</f>
        <v>#REF!</v>
      </c>
      <c r="W64" s="95" t="e">
        <f aca="false">IF(#REF!=I64,1,0)</f>
        <v>#REF!</v>
      </c>
      <c r="X64" s="95" t="e">
        <f aca="false">IF(#REF!=J64,1,0)</f>
        <v>#REF!</v>
      </c>
      <c r="Y64" s="95" t="e">
        <f aca="false">IF(#REF!=K64,1,0)</f>
        <v>#REF!</v>
      </c>
      <c r="Z64" s="95" t="e">
        <f aca="false">IF(#REF!=L64,1,0)</f>
        <v>#REF!</v>
      </c>
      <c r="AA64" s="95" t="e">
        <f aca="false">IF(#REF!=M64,1,0)</f>
        <v>#REF!</v>
      </c>
      <c r="AB64" s="95" t="e">
        <f aca="false">IF(#REF!=N64,1,0)</f>
        <v>#REF!</v>
      </c>
      <c r="AC64" s="95" t="e">
        <f aca="false">IF(#REF!=O64,1,0)</f>
        <v>#REF!</v>
      </c>
      <c r="AD64" s="95" t="e">
        <f aca="false">AND(#REF!="Non-risk",P64=TRUE())</f>
        <v>#REF!</v>
      </c>
      <c r="AE64" s="95" t="e">
        <f aca="false">AND(#REF!&lt;&gt;$Q64,#REF!&lt;&gt;"Both")</f>
        <v>#REF!</v>
      </c>
      <c r="AF64" s="95" t="e">
        <f aca="false">AND(#REF!="Both",AH64=1)</f>
        <v>#REF!</v>
      </c>
      <c r="AG64" s="91" t="s">
        <v>1812</v>
      </c>
      <c r="AH64" s="95" t="n">
        <v>1</v>
      </c>
      <c r="AI64" s="91" t="n">
        <v>50</v>
      </c>
      <c r="AK64" s="238" t="e">
        <f aca="false">IF(OR(AL64=TRUE(),AND(AM64=TRUE(),AN64=FALSE())),0,IF(OR(AN64=FALSE(),AO64=FALSE(),AP64=FALSE()),1,0))</f>
        <v>#REF!</v>
      </c>
      <c r="AL64" s="238" t="e">
        <f aca="false">$S64</f>
        <v>#REF!</v>
      </c>
      <c r="AM64" s="238" t="e">
        <f aca="false">IF(OR(Q64="Medicaid",AI64=""),"NA",IF(AND(AF64=TRUE(),_xlfn.xlookup(AI64,$A$8:$A$18,$AK$8:$AK$18)=0),TRUE(),FALSE()))</f>
        <v>#REF!</v>
      </c>
      <c r="AN64" s="94" t="e">
        <f aca="false">IF(#REF!&lt;&gt;"",TRUE(),FALSE())</f>
        <v>#REF!</v>
      </c>
      <c r="AO64" s="94" t="e">
        <f aca="false">IF(OR(#REF!&lt;&gt;"Citation",#REF!&lt;&gt;"Met"),"NA",(IF(AND(#REF!="Citation",#REF!="Met",#REF!&lt;&gt;""),TRUE(),FALSE())))</f>
        <v>#REF!</v>
      </c>
      <c r="AP64" s="94" t="e">
        <f aca="false">IF(OR(#REF!="Met",#REF!="Not met"),"NA",(IF((AND(OR(#REF!="N/A",#REF!="Unsure"),#REF!&lt;&gt;"")),TRUE(),FALSE())))</f>
        <v>#REF!</v>
      </c>
      <c r="AQ64" s="238" t="e">
        <f aca="false">IF(OR(AR64=TRUE(),AND(AS64=TRUE(),AT64=FALSE())),0,(IF(OR(AND(OR(AS64=FALSE(),AS64="N/A"),AT64=FALSE()),AU64=FALSE()),1,0)))</f>
        <v>#REF!</v>
      </c>
      <c r="AR64" s="238" t="e">
        <f aca="false">$S64</f>
        <v>#REF!</v>
      </c>
      <c r="AS64" s="238" t="e">
        <f aca="false">IF(Q64="Medicaid","N/A",IF(#REF!="",AM64,FALSE()))</f>
        <v>#REF!</v>
      </c>
      <c r="AT64" s="94" t="e">
        <f aca="false">IF(#REF!="Citation",IF(F64&lt;&gt;"",TRUE(),FALSE()),"NA")</f>
        <v>#REF!</v>
      </c>
      <c r="AU64" s="94" t="str">
        <f aca="false">IF(OR(F64="",F64="Met",F64="N/A"),"NA",(IF(AND((OR(F64="Not Met",F64="Unsure")),G64&lt;&gt;""),TRUE(),FALSE())))</f>
        <v>NA</v>
      </c>
    </row>
    <row r="65" customFormat="false" ht="72" hidden="true" customHeight="false" outlineLevel="0" collapsed="false">
      <c r="A65" s="570" t="n">
        <v>1129</v>
      </c>
      <c r="B65" s="576" t="s">
        <v>1813</v>
      </c>
      <c r="C65" s="327" t="s">
        <v>1814</v>
      </c>
      <c r="D65" s="326" t="e">
        <f aca="false">IF(AF65=TRUE(),AG65&amp; "  [If there is no additional information related to the CHIP contract, this information only needs to be entered in Medicaid Item Number "&amp;AI65&amp;".]",AG65)</f>
        <v>#REF!</v>
      </c>
      <c r="E65" s="526"/>
      <c r="F65" s="340" t="s">
        <v>224</v>
      </c>
      <c r="G65" s="577" t="s">
        <v>303</v>
      </c>
      <c r="H65" s="578"/>
      <c r="I65" s="235" t="s">
        <v>15</v>
      </c>
      <c r="J65" s="235"/>
      <c r="K65" s="235" t="s">
        <v>38</v>
      </c>
      <c r="L65" s="236" t="s">
        <v>43</v>
      </c>
      <c r="M65" s="236" t="s">
        <v>48</v>
      </c>
      <c r="N65" s="236"/>
      <c r="O65" s="236" t="s">
        <v>52</v>
      </c>
      <c r="P65" s="237"/>
      <c r="Q65" s="236" t="s">
        <v>292</v>
      </c>
      <c r="S65" s="94" t="e">
        <f aca="false">IF(OR(T65=TRUE(),U65=TRUE(),V65=TRUE(),AD65=TRUE(),AE65=TRUE()),TRUE(),FALSE())</f>
        <v>#REF!</v>
      </c>
      <c r="T65" s="94" t="e">
        <f aca="false">#REF!</f>
        <v>#REF!</v>
      </c>
      <c r="U65" s="94" t="e">
        <f aca="false">#REF!</f>
        <v>#REF!</v>
      </c>
      <c r="V65" s="94" t="e">
        <f aca="false">IF(SUM(W65:AC65)&lt;1,TRUE(),FALSE())</f>
        <v>#REF!</v>
      </c>
      <c r="W65" s="95" t="e">
        <f aca="false">IF(#REF!=I65,1,0)</f>
        <v>#REF!</v>
      </c>
      <c r="X65" s="95" t="e">
        <f aca="false">IF(#REF!=J65,1,0)</f>
        <v>#REF!</v>
      </c>
      <c r="Y65" s="95" t="e">
        <f aca="false">IF(#REF!=K65,1,0)</f>
        <v>#REF!</v>
      </c>
      <c r="Z65" s="95" t="e">
        <f aca="false">IF(#REF!=L65,1,0)</f>
        <v>#REF!</v>
      </c>
      <c r="AA65" s="95" t="e">
        <f aca="false">IF(#REF!=M65,1,0)</f>
        <v>#REF!</v>
      </c>
      <c r="AB65" s="95" t="e">
        <f aca="false">IF(#REF!=N65,1,0)</f>
        <v>#REF!</v>
      </c>
      <c r="AC65" s="95" t="e">
        <f aca="false">IF(#REF!=O65,1,0)</f>
        <v>#REF!</v>
      </c>
      <c r="AD65" s="95" t="e">
        <f aca="false">AND(#REF!="Non-risk",P65=TRUE())</f>
        <v>#REF!</v>
      </c>
      <c r="AE65" s="95" t="e">
        <f aca="false">AND(#REF!&lt;&gt;$Q65,#REF!&lt;&gt;"Both")</f>
        <v>#REF!</v>
      </c>
      <c r="AF65" s="95" t="e">
        <f aca="false">AND(#REF!="Both",AH65=1)</f>
        <v>#REF!</v>
      </c>
      <c r="AG65" s="91" t="s">
        <v>1815</v>
      </c>
      <c r="AH65" s="95" t="n">
        <v>1</v>
      </c>
      <c r="AI65" s="91" t="n">
        <v>51</v>
      </c>
      <c r="AK65" s="238" t="e">
        <f aca="false">IF(OR(AL65=TRUE(),AND(AM65=TRUE(),AN65=FALSE())),0,IF(OR(AN65=FALSE(),AO65=FALSE(),AP65=FALSE()),1,0))</f>
        <v>#REF!</v>
      </c>
      <c r="AL65" s="238" t="e">
        <f aca="false">$S65</f>
        <v>#REF!</v>
      </c>
      <c r="AM65" s="238" t="e">
        <f aca="false">IF(OR(Q65="Medicaid",AI65=""),"NA",IF(AND(AF65=TRUE(),_xlfn.xlookup(AI65,$A$8:$A$18,$AK$8:$AK$18)=0),TRUE(),FALSE()))</f>
        <v>#REF!</v>
      </c>
      <c r="AN65" s="94" t="e">
        <f aca="false">IF(#REF!&lt;&gt;"",TRUE(),FALSE())</f>
        <v>#REF!</v>
      </c>
      <c r="AO65" s="94" t="e">
        <f aca="false">IF(OR(#REF!&lt;&gt;"Citation",#REF!&lt;&gt;"Met"),"NA",(IF(AND(#REF!="Citation",#REF!="Met",#REF!&lt;&gt;""),TRUE(),FALSE())))</f>
        <v>#REF!</v>
      </c>
      <c r="AP65" s="94" t="e">
        <f aca="false">IF(OR(#REF!="Met",#REF!="Not met"),"NA",(IF((AND(OR(#REF!="N/A",#REF!="Unsure"),#REF!&lt;&gt;"")),TRUE(),FALSE())))</f>
        <v>#REF!</v>
      </c>
      <c r="AQ65" s="238" t="e">
        <f aca="false">IF(OR(AR65=TRUE(),AND(AS65=TRUE(),AT65=FALSE())),0,(IF(OR(AND(OR(AS65=FALSE(),AS65="N/A"),AT65=FALSE()),AU65=FALSE()),1,0)))</f>
        <v>#REF!</v>
      </c>
      <c r="AR65" s="238" t="e">
        <f aca="false">$S65</f>
        <v>#REF!</v>
      </c>
      <c r="AS65" s="238" t="e">
        <f aca="false">IF(Q65="Medicaid","N/A",IF(#REF!="",AM65,FALSE()))</f>
        <v>#REF!</v>
      </c>
      <c r="AT65" s="94" t="e">
        <f aca="false">IF(#REF!="Citation",IF(F65&lt;&gt;"",TRUE(),FALSE()),"NA")</f>
        <v>#REF!</v>
      </c>
      <c r="AU65" s="94" t="str">
        <f aca="false">IF(OR(F65="",F65="Met",F65="N/A"),"NA",(IF(AND((OR(F65="Not Met",F65="Unsure")),G65&lt;&gt;""),TRUE(),FALSE())))</f>
        <v>NA</v>
      </c>
    </row>
    <row r="66" customFormat="false" ht="126" hidden="true" customHeight="false" outlineLevel="0" collapsed="false">
      <c r="A66" s="570" t="n">
        <v>1130</v>
      </c>
      <c r="B66" s="576" t="s">
        <v>1816</v>
      </c>
      <c r="C66" s="327" t="s">
        <v>1817</v>
      </c>
      <c r="D66" s="326" t="e">
        <f aca="false">IF(AF66=TRUE(),AG66&amp; "  [If there is no additional information related to the CHIP contract, this information only needs to be entered in Medicaid Item Number "&amp;AI66&amp;".]",AG66)</f>
        <v>#REF!</v>
      </c>
      <c r="E66" s="526"/>
      <c r="F66" s="340" t="s">
        <v>224</v>
      </c>
      <c r="G66" s="577" t="s">
        <v>303</v>
      </c>
      <c r="H66" s="578"/>
      <c r="I66" s="235" t="s">
        <v>15</v>
      </c>
      <c r="J66" s="235"/>
      <c r="K66" s="235" t="s">
        <v>38</v>
      </c>
      <c r="L66" s="236" t="s">
        <v>43</v>
      </c>
      <c r="M66" s="236" t="s">
        <v>48</v>
      </c>
      <c r="N66" s="236"/>
      <c r="O66" s="236" t="s">
        <v>52</v>
      </c>
      <c r="P66" s="237"/>
      <c r="Q66" s="236" t="s">
        <v>292</v>
      </c>
      <c r="S66" s="94" t="e">
        <f aca="false">IF(OR(T66=TRUE(),U66=TRUE(),V66=TRUE(),AD66=TRUE(),AE66=TRUE()),TRUE(),FALSE())</f>
        <v>#REF!</v>
      </c>
      <c r="T66" s="94" t="e">
        <f aca="false">#REF!</f>
        <v>#REF!</v>
      </c>
      <c r="U66" s="94" t="e">
        <f aca="false">#REF!</f>
        <v>#REF!</v>
      </c>
      <c r="V66" s="94" t="e">
        <f aca="false">IF(SUM(W66:AC66)&lt;1,TRUE(),FALSE())</f>
        <v>#REF!</v>
      </c>
      <c r="W66" s="95" t="e">
        <f aca="false">IF(#REF!=I66,1,0)</f>
        <v>#REF!</v>
      </c>
      <c r="X66" s="95" t="e">
        <f aca="false">IF(#REF!=J66,1,0)</f>
        <v>#REF!</v>
      </c>
      <c r="Y66" s="95" t="e">
        <f aca="false">IF(#REF!=K66,1,0)</f>
        <v>#REF!</v>
      </c>
      <c r="Z66" s="95" t="e">
        <f aca="false">IF(#REF!=L66,1,0)</f>
        <v>#REF!</v>
      </c>
      <c r="AA66" s="95" t="e">
        <f aca="false">IF(#REF!=M66,1,0)</f>
        <v>#REF!</v>
      </c>
      <c r="AB66" s="95" t="e">
        <f aca="false">IF(#REF!=N66,1,0)</f>
        <v>#REF!</v>
      </c>
      <c r="AC66" s="95" t="e">
        <f aca="false">IF(#REF!=O66,1,0)</f>
        <v>#REF!</v>
      </c>
      <c r="AD66" s="95" t="e">
        <f aca="false">AND(#REF!="Non-risk",P66=TRUE())</f>
        <v>#REF!</v>
      </c>
      <c r="AE66" s="95" t="e">
        <f aca="false">AND(#REF!&lt;&gt;$Q66,#REF!&lt;&gt;"Both")</f>
        <v>#REF!</v>
      </c>
      <c r="AF66" s="95" t="e">
        <f aca="false">AND(#REF!="Both",AH66=1)</f>
        <v>#REF!</v>
      </c>
      <c r="AG66" s="91" t="s">
        <v>1818</v>
      </c>
      <c r="AH66" s="95" t="n">
        <v>1</v>
      </c>
      <c r="AI66" s="91" t="n">
        <v>52</v>
      </c>
      <c r="AK66" s="238" t="e">
        <f aca="false">IF(OR(AL66=TRUE(),AND(AM66=TRUE(),AN66=FALSE())),0,IF(OR(AN66=FALSE(),AO66=FALSE(),AP66=FALSE()),1,0))</f>
        <v>#REF!</v>
      </c>
      <c r="AL66" s="238" t="e">
        <f aca="false">$S66</f>
        <v>#REF!</v>
      </c>
      <c r="AM66" s="238" t="e">
        <f aca="false">IF(OR(Q66="Medicaid",AI66=""),"NA",IF(AND(AF66=TRUE(),_xlfn.xlookup(AI66,$A$8:$A$18,$AK$8:$AK$18)=0),TRUE(),FALSE()))</f>
        <v>#REF!</v>
      </c>
      <c r="AN66" s="94" t="e">
        <f aca="false">IF(#REF!&lt;&gt;"",TRUE(),FALSE())</f>
        <v>#REF!</v>
      </c>
      <c r="AO66" s="94" t="e">
        <f aca="false">IF(OR(#REF!&lt;&gt;"Citation",#REF!&lt;&gt;"Met"),"NA",(IF(AND(#REF!="Citation",#REF!="Met",#REF!&lt;&gt;""),TRUE(),FALSE())))</f>
        <v>#REF!</v>
      </c>
      <c r="AP66" s="94" t="e">
        <f aca="false">IF(OR(#REF!="Met",#REF!="Not met"),"NA",(IF((AND(OR(#REF!="N/A",#REF!="Unsure"),#REF!&lt;&gt;"")),TRUE(),FALSE())))</f>
        <v>#REF!</v>
      </c>
      <c r="AQ66" s="238" t="e">
        <f aca="false">IF(OR(AR66=TRUE(),AND(AS66=TRUE(),AT66=FALSE())),0,(IF(OR(AND(OR(AS66=FALSE(),AS66="N/A"),AT66=FALSE()),AU66=FALSE()),1,0)))</f>
        <v>#REF!</v>
      </c>
      <c r="AR66" s="238" t="e">
        <f aca="false">$S66</f>
        <v>#REF!</v>
      </c>
      <c r="AS66" s="238" t="e">
        <f aca="false">IF(Q66="Medicaid","N/A",IF(#REF!="",AM66,FALSE()))</f>
        <v>#REF!</v>
      </c>
      <c r="AT66" s="94" t="e">
        <f aca="false">IF(#REF!="Citation",IF(F66&lt;&gt;"",TRUE(),FALSE()),"NA")</f>
        <v>#REF!</v>
      </c>
      <c r="AU66" s="94" t="str">
        <f aca="false">IF(OR(F66="",F66="Met",F66="N/A"),"NA",(IF(AND((OR(F66="Not Met",F66="Unsure")),G66&lt;&gt;""),TRUE(),FALSE())))</f>
        <v>NA</v>
      </c>
    </row>
    <row r="67" customFormat="false" ht="126.75" hidden="true" customHeight="false" outlineLevel="0" collapsed="false">
      <c r="A67" s="570" t="n">
        <v>1131</v>
      </c>
      <c r="B67" s="576" t="s">
        <v>1819</v>
      </c>
      <c r="C67" s="343" t="s">
        <v>1820</v>
      </c>
      <c r="D67" s="327" t="e">
        <f aca="false">IF(AF67=TRUE(),AG67&amp; "  [If there is no additional information related to the CHIP contract, this information only needs to be entered in Medicaid Item Number "&amp;AI67&amp;".]",AG67)</f>
        <v>#REF!</v>
      </c>
      <c r="E67" s="601"/>
      <c r="F67" s="346" t="s">
        <v>224</v>
      </c>
      <c r="G67" s="602" t="s">
        <v>303</v>
      </c>
      <c r="H67" s="603"/>
      <c r="I67" s="235" t="s">
        <v>15</v>
      </c>
      <c r="J67" s="235"/>
      <c r="K67" s="235" t="s">
        <v>38</v>
      </c>
      <c r="L67" s="236" t="s">
        <v>43</v>
      </c>
      <c r="M67" s="236" t="s">
        <v>48</v>
      </c>
      <c r="N67" s="236"/>
      <c r="O67" s="236" t="s">
        <v>52</v>
      </c>
      <c r="P67" s="237"/>
      <c r="Q67" s="236" t="s">
        <v>292</v>
      </c>
      <c r="S67" s="94" t="e">
        <f aca="false">IF(OR(T67=TRUE(),U67=TRUE(),V67=TRUE(),AD67=TRUE(),AE67=TRUE()),TRUE(),FALSE())</f>
        <v>#REF!</v>
      </c>
      <c r="T67" s="94" t="e">
        <f aca="false">#REF!</f>
        <v>#REF!</v>
      </c>
      <c r="U67" s="94" t="e">
        <f aca="false">#REF!</f>
        <v>#REF!</v>
      </c>
      <c r="V67" s="94" t="e">
        <f aca="false">IF(SUM(W67:AC67)&lt;1,TRUE(),FALSE())</f>
        <v>#REF!</v>
      </c>
      <c r="W67" s="95" t="e">
        <f aca="false">IF(#REF!=I67,1,0)</f>
        <v>#REF!</v>
      </c>
      <c r="X67" s="95" t="e">
        <f aca="false">IF(#REF!=J67,1,0)</f>
        <v>#REF!</v>
      </c>
      <c r="Y67" s="95" t="e">
        <f aca="false">IF(#REF!=K67,1,0)</f>
        <v>#REF!</v>
      </c>
      <c r="Z67" s="95" t="e">
        <f aca="false">IF(#REF!=L67,1,0)</f>
        <v>#REF!</v>
      </c>
      <c r="AA67" s="95" t="e">
        <f aca="false">IF(#REF!=M67,1,0)</f>
        <v>#REF!</v>
      </c>
      <c r="AB67" s="95" t="e">
        <f aca="false">IF(#REF!=N67,1,0)</f>
        <v>#REF!</v>
      </c>
      <c r="AC67" s="95" t="e">
        <f aca="false">IF(#REF!=O67,1,0)</f>
        <v>#REF!</v>
      </c>
      <c r="AD67" s="95" t="e">
        <f aca="false">AND(#REF!="Non-risk",P67=TRUE())</f>
        <v>#REF!</v>
      </c>
      <c r="AE67" s="95" t="e">
        <f aca="false">AND(#REF!&lt;&gt;$Q67,#REF!&lt;&gt;"Both")</f>
        <v>#REF!</v>
      </c>
      <c r="AF67" s="95" t="e">
        <f aca="false">AND(#REF!="Both",AH67=1)</f>
        <v>#REF!</v>
      </c>
      <c r="AG67" s="91" t="s">
        <v>1821</v>
      </c>
      <c r="AH67" s="95" t="n">
        <v>1</v>
      </c>
      <c r="AI67" s="91" t="n">
        <v>53</v>
      </c>
      <c r="AK67" s="238" t="e">
        <f aca="false">IF(OR(AL67=TRUE(),AND(AM67=TRUE(),AN67=FALSE())),0,IF(OR(AN67=FALSE(),AO67=FALSE(),AP67=FALSE()),1,0))</f>
        <v>#REF!</v>
      </c>
      <c r="AL67" s="238" t="e">
        <f aca="false">$S67</f>
        <v>#REF!</v>
      </c>
      <c r="AM67" s="238" t="e">
        <f aca="false">IF(OR(Q67="Medicaid",AI67=""),"NA",IF(AND(AF67=TRUE(),_xlfn.xlookup(AI67,$A$8:$A$18,$AK$8:$AK$18)=0),TRUE(),FALSE()))</f>
        <v>#REF!</v>
      </c>
      <c r="AN67" s="94" t="e">
        <f aca="false">IF(#REF!&lt;&gt;"",TRUE(),FALSE())</f>
        <v>#REF!</v>
      </c>
      <c r="AO67" s="94" t="e">
        <f aca="false">IF(OR(#REF!&lt;&gt;"Citation",#REF!&lt;&gt;"Met"),"NA",(IF(AND(#REF!="Citation",#REF!="Met",#REF!&lt;&gt;""),TRUE(),FALSE())))</f>
        <v>#REF!</v>
      </c>
      <c r="AP67" s="94" t="e">
        <f aca="false">IF(OR(#REF!="Met",#REF!="Not met"),"NA",(IF((AND(OR(#REF!="N/A",#REF!="Unsure"),#REF!&lt;&gt;"")),TRUE(),FALSE())))</f>
        <v>#REF!</v>
      </c>
      <c r="AQ67" s="238" t="e">
        <f aca="false">IF(OR(AR67=TRUE(),AND(AS67=TRUE(),AT67=FALSE())),0,(IF(OR(AND(OR(AS67=FALSE(),AS67="N/A"),AT67=FALSE()),AU67=FALSE()),1,0)))</f>
        <v>#REF!</v>
      </c>
      <c r="AR67" s="238" t="e">
        <f aca="false">$S67</f>
        <v>#REF!</v>
      </c>
      <c r="AS67" s="238" t="e">
        <f aca="false">IF(Q67="Medicaid","N/A",IF(#REF!="",AM67,FALSE()))</f>
        <v>#REF!</v>
      </c>
      <c r="AT67" s="94" t="e">
        <f aca="false">IF(#REF!="Citation",IF(F67&lt;&gt;"",TRUE(),FALSE()),"NA")</f>
        <v>#REF!</v>
      </c>
      <c r="AU67" s="94" t="str">
        <f aca="false">IF(OR(F67="",F67="Met",F67="N/A"),"NA",(IF(AND((OR(F67="Not Met",F67="Unsure")),G67&lt;&gt;""),TRUE(),FALSE())))</f>
        <v>NA</v>
      </c>
    </row>
    <row r="68" customFormat="false" ht="18.75" hidden="true" customHeight="false" outlineLevel="0" collapsed="false">
      <c r="A68" s="604"/>
      <c r="B68" s="595"/>
      <c r="C68" s="596"/>
      <c r="D68" s="607" t="s">
        <v>1822</v>
      </c>
      <c r="E68" s="604"/>
      <c r="F68" s="567"/>
      <c r="G68" s="568"/>
      <c r="H68" s="569"/>
      <c r="I68" s="245"/>
      <c r="J68" s="245"/>
      <c r="K68" s="245"/>
      <c r="L68" s="246"/>
      <c r="M68" s="246"/>
      <c r="N68" s="94"/>
      <c r="O68" s="94"/>
      <c r="Q68" s="94"/>
      <c r="S68" s="94"/>
      <c r="T68" s="94"/>
      <c r="U68" s="94"/>
      <c r="V68" s="94"/>
      <c r="AG68" s="91"/>
      <c r="AI68" s="91"/>
      <c r="AK68" s="238"/>
      <c r="AL68" s="238"/>
      <c r="AM68" s="238"/>
      <c r="AN68" s="94"/>
      <c r="AO68" s="94"/>
      <c r="AP68" s="94"/>
      <c r="AQ68" s="238"/>
      <c r="AR68" s="238"/>
      <c r="AS68" s="238"/>
      <c r="AT68" s="94"/>
      <c r="AU68" s="94"/>
    </row>
    <row r="69" customFormat="false" ht="67.5" hidden="true" customHeight="true" outlineLevel="0" collapsed="false">
      <c r="A69" s="570" t="n">
        <v>1132</v>
      </c>
      <c r="B69" s="614" t="s">
        <v>1823</v>
      </c>
      <c r="C69" s="581" t="s">
        <v>1824</v>
      </c>
      <c r="D69" s="592" t="e">
        <f aca="false">IF(AF69=TRUE(),AG69&amp; "  [If there is no additional information related to the CHIP contract, this information only needs to be entered in Medicaid Item Number "&amp;AI69&amp;".]",AG69)</f>
        <v>#REF!</v>
      </c>
      <c r="E69" s="572"/>
      <c r="F69" s="573" t="s">
        <v>224</v>
      </c>
      <c r="G69" s="574" t="s">
        <v>303</v>
      </c>
      <c r="H69" s="575"/>
      <c r="I69" s="235" t="s">
        <v>15</v>
      </c>
      <c r="J69" s="235"/>
      <c r="K69" s="235" t="s">
        <v>38</v>
      </c>
      <c r="L69" s="236" t="s">
        <v>43</v>
      </c>
      <c r="M69" s="236"/>
      <c r="N69" s="236"/>
      <c r="O69" s="236"/>
      <c r="P69" s="237"/>
      <c r="Q69" s="236" t="s">
        <v>292</v>
      </c>
      <c r="S69" s="94" t="e">
        <f aca="false">IF(OR(T69=TRUE(),U69=TRUE(),V69=TRUE(),AD69=TRUE(),AE69=TRUE()),TRUE(),FALSE())</f>
        <v>#REF!</v>
      </c>
      <c r="T69" s="94" t="e">
        <f aca="false">#REF!</f>
        <v>#REF!</v>
      </c>
      <c r="U69" s="94" t="e">
        <f aca="false">#REF!</f>
        <v>#REF!</v>
      </c>
      <c r="V69" s="94" t="e">
        <f aca="false">IF(SUM(W69:AC69)&lt;1,TRUE(),FALSE())</f>
        <v>#REF!</v>
      </c>
      <c r="W69" s="95" t="e">
        <f aca="false">IF(#REF!=I69,1,0)</f>
        <v>#REF!</v>
      </c>
      <c r="X69" s="95" t="e">
        <f aca="false">IF(#REF!=J69,1,0)</f>
        <v>#REF!</v>
      </c>
      <c r="Y69" s="95" t="e">
        <f aca="false">IF(#REF!=K69,1,0)</f>
        <v>#REF!</v>
      </c>
      <c r="Z69" s="95" t="e">
        <f aca="false">IF(#REF!=L69,1,0)</f>
        <v>#REF!</v>
      </c>
      <c r="AA69" s="95" t="e">
        <f aca="false">IF(#REF!=M69,1,0)</f>
        <v>#REF!</v>
      </c>
      <c r="AB69" s="95" t="e">
        <f aca="false">IF(#REF!=N69,1,0)</f>
        <v>#REF!</v>
      </c>
      <c r="AC69" s="95" t="e">
        <f aca="false">IF(#REF!=O69,1,0)</f>
        <v>#REF!</v>
      </c>
      <c r="AD69" s="95" t="e">
        <f aca="false">AND(#REF!="Non-risk",P69=TRUE())</f>
        <v>#REF!</v>
      </c>
      <c r="AE69" s="95" t="e">
        <f aca="false">AND(#REF!&lt;&gt;$Q69,#REF!&lt;&gt;"Both")</f>
        <v>#REF!</v>
      </c>
      <c r="AF69" s="95" t="e">
        <f aca="false">AND(#REF!="Both",AH69=1)</f>
        <v>#REF!</v>
      </c>
      <c r="AG69" s="91" t="s">
        <v>1825</v>
      </c>
      <c r="AI69" s="91"/>
      <c r="AK69" s="238" t="e">
        <f aca="false">IF(OR(AL69=TRUE(),AND(AM69=TRUE(),AN69=FALSE())),0,IF(OR(AN69=FALSE(),AO69=FALSE(),AP69=FALSE()),1,0))</f>
        <v>#REF!</v>
      </c>
      <c r="AL69" s="238" t="e">
        <f aca="false">$S69</f>
        <v>#REF!</v>
      </c>
      <c r="AM69" s="238" t="str">
        <f aca="false">IF(OR(Q69="Medicaid",AI69=""),"NA",IF(AND(AF69=TRUE(),_xlfn.xlookup(AI69,$A$8:$A$18,$AK$8:$AK$18)=0),TRUE(),FALSE()))</f>
        <v>NA</v>
      </c>
      <c r="AN69" s="94" t="e">
        <f aca="false">IF(#REF!&lt;&gt;"",TRUE(),FALSE())</f>
        <v>#REF!</v>
      </c>
      <c r="AO69" s="94" t="e">
        <f aca="false">IF(OR(#REF!&lt;&gt;"Citation",#REF!&lt;&gt;"Met"),"NA",(IF(AND(#REF!="Citation",#REF!="Met",#REF!&lt;&gt;""),TRUE(),FALSE())))</f>
        <v>#REF!</v>
      </c>
      <c r="AP69" s="94" t="e">
        <f aca="false">IF(OR(#REF!="Met",#REF!="Not met"),"NA",(IF((AND(OR(#REF!="N/A",#REF!="Unsure"),#REF!&lt;&gt;"")),TRUE(),FALSE())))</f>
        <v>#REF!</v>
      </c>
      <c r="AQ69" s="238" t="e">
        <f aca="false">IF(OR(AR69=TRUE(),AND(AS69=TRUE(),AT69=FALSE())),0,(IF(OR(AND(OR(AS69=FALSE(),AS69="N/A"),AT69=FALSE()),AU69=FALSE()),1,0)))</f>
        <v>#REF!</v>
      </c>
      <c r="AR69" s="238" t="e">
        <f aca="false">$S69</f>
        <v>#REF!</v>
      </c>
      <c r="AS69" s="238" t="e">
        <f aca="false">IF(Q69="Medicaid","N/A",IF(#REF!="",AM69,FALSE()))</f>
        <v>#REF!</v>
      </c>
      <c r="AT69" s="94" t="e">
        <f aca="false">IF(#REF!="Citation",IF(F69&lt;&gt;"",TRUE(),FALSE()),"NA")</f>
        <v>#REF!</v>
      </c>
      <c r="AU69" s="94" t="str">
        <f aca="false">IF(OR(F69="",F69="Met",F69="N/A"),"NA",(IF(AND((OR(F69="Not Met",F69="Unsure")),G69&lt;&gt;""),TRUE(),FALSE())))</f>
        <v>NA</v>
      </c>
    </row>
    <row r="70" customFormat="false" ht="67.5" hidden="true" customHeight="true" outlineLevel="0" collapsed="false">
      <c r="A70" s="570" t="n">
        <v>1133</v>
      </c>
      <c r="B70" s="576" t="s">
        <v>1826</v>
      </c>
      <c r="C70" s="327" t="s">
        <v>1827</v>
      </c>
      <c r="D70" s="327" t="e">
        <f aca="false">IF(AF70=TRUE(),AG70&amp; "  [If there is no additional information related to the CHIP contract, this information only needs to be entered in Medicaid Item Number "&amp;AI70&amp;".]",AG70)</f>
        <v>#REF!</v>
      </c>
      <c r="E70" s="526"/>
      <c r="F70" s="340" t="s">
        <v>224</v>
      </c>
      <c r="G70" s="577" t="s">
        <v>303</v>
      </c>
      <c r="H70" s="578"/>
      <c r="I70" s="235" t="s">
        <v>15</v>
      </c>
      <c r="J70" s="235"/>
      <c r="K70" s="235" t="s">
        <v>38</v>
      </c>
      <c r="L70" s="236" t="s">
        <v>43</v>
      </c>
      <c r="M70" s="236"/>
      <c r="N70" s="236"/>
      <c r="O70" s="236"/>
      <c r="P70" s="237"/>
      <c r="Q70" s="236" t="s">
        <v>292</v>
      </c>
      <c r="S70" s="94" t="e">
        <f aca="false">IF(OR(T70=TRUE(),U70=TRUE(),V70=TRUE(),AD70=TRUE(),AE70=TRUE()),TRUE(),FALSE())</f>
        <v>#REF!</v>
      </c>
      <c r="T70" s="94" t="e">
        <f aca="false">#REF!</f>
        <v>#REF!</v>
      </c>
      <c r="U70" s="94" t="e">
        <f aca="false">#REF!</f>
        <v>#REF!</v>
      </c>
      <c r="V70" s="94" t="e">
        <f aca="false">IF(SUM(W70:AC70)&lt;1,TRUE(),FALSE())</f>
        <v>#REF!</v>
      </c>
      <c r="W70" s="95" t="e">
        <f aca="false">IF(#REF!=I70,1,0)</f>
        <v>#REF!</v>
      </c>
      <c r="X70" s="95" t="e">
        <f aca="false">IF(#REF!=J70,1,0)</f>
        <v>#REF!</v>
      </c>
      <c r="Y70" s="95" t="e">
        <f aca="false">IF(#REF!=K70,1,0)</f>
        <v>#REF!</v>
      </c>
      <c r="Z70" s="95" t="e">
        <f aca="false">IF(#REF!=L70,1,0)</f>
        <v>#REF!</v>
      </c>
      <c r="AA70" s="95" t="e">
        <f aca="false">IF(#REF!=M70,1,0)</f>
        <v>#REF!</v>
      </c>
      <c r="AB70" s="95" t="e">
        <f aca="false">IF(#REF!=N70,1,0)</f>
        <v>#REF!</v>
      </c>
      <c r="AC70" s="95" t="e">
        <f aca="false">IF(#REF!=O70,1,0)</f>
        <v>#REF!</v>
      </c>
      <c r="AD70" s="95" t="e">
        <f aca="false">AND(#REF!="Non-risk",P70=TRUE())</f>
        <v>#REF!</v>
      </c>
      <c r="AE70" s="95" t="e">
        <f aca="false">AND(#REF!&lt;&gt;$Q70,#REF!&lt;&gt;"Both")</f>
        <v>#REF!</v>
      </c>
      <c r="AF70" s="95" t="e">
        <f aca="false">AND(#REF!="Both",AH70=1)</f>
        <v>#REF!</v>
      </c>
      <c r="AG70" s="91" t="s">
        <v>1828</v>
      </c>
      <c r="AI70" s="91"/>
      <c r="AK70" s="238" t="e">
        <f aca="false">IF(OR(AL70=TRUE(),AND(AM70=TRUE(),AN70=FALSE())),0,IF(OR(AN70=FALSE(),AO70=FALSE(),AP70=FALSE()),1,0))</f>
        <v>#REF!</v>
      </c>
      <c r="AL70" s="238" t="e">
        <f aca="false">$S70</f>
        <v>#REF!</v>
      </c>
      <c r="AM70" s="238" t="str">
        <f aca="false">IF(OR(Q70="Medicaid",AI70=""),"NA",IF(AND(AF70=TRUE(),_xlfn.xlookup(AI70,$A$8:$A$18,$AK$8:$AK$18)=0),TRUE(),FALSE()))</f>
        <v>NA</v>
      </c>
      <c r="AN70" s="94" t="e">
        <f aca="false">IF(#REF!&lt;&gt;"",TRUE(),FALSE())</f>
        <v>#REF!</v>
      </c>
      <c r="AO70" s="94" t="e">
        <f aca="false">IF(OR(#REF!&lt;&gt;"Citation",#REF!&lt;&gt;"Met"),"NA",(IF(AND(#REF!="Citation",#REF!="Met",#REF!&lt;&gt;""),TRUE(),FALSE())))</f>
        <v>#REF!</v>
      </c>
      <c r="AP70" s="94" t="e">
        <f aca="false">IF(OR(#REF!="Met",#REF!="Not met"),"NA",(IF((AND(OR(#REF!="N/A",#REF!="Unsure"),#REF!&lt;&gt;"")),TRUE(),FALSE())))</f>
        <v>#REF!</v>
      </c>
      <c r="AQ70" s="238" t="e">
        <f aca="false">IF(OR(AR70=TRUE(),AND(AS70=TRUE(),AT70=FALSE())),0,(IF(OR(AND(OR(AS70=FALSE(),AS70="N/A"),AT70=FALSE()),AU70=FALSE()),1,0)))</f>
        <v>#REF!</v>
      </c>
      <c r="AR70" s="238" t="e">
        <f aca="false">$S70</f>
        <v>#REF!</v>
      </c>
      <c r="AS70" s="238" t="e">
        <f aca="false">IF(Q70="Medicaid","N/A",IF(#REF!="",AM70,FALSE()))</f>
        <v>#REF!</v>
      </c>
      <c r="AT70" s="94" t="e">
        <f aca="false">IF(#REF!="Citation",IF(F70&lt;&gt;"",TRUE(),FALSE()),"NA")</f>
        <v>#REF!</v>
      </c>
      <c r="AU70" s="94" t="str">
        <f aca="false">IF(OR(F70="",F70="Met",F70="N/A"),"NA",(IF(AND((OR(F70="Not Met",F70="Unsure")),G70&lt;&gt;""),TRUE(),FALSE())))</f>
        <v>NA</v>
      </c>
    </row>
    <row r="71" customFormat="false" ht="67.5" hidden="true" customHeight="true" outlineLevel="0" collapsed="false">
      <c r="A71" s="570" t="n">
        <v>1134</v>
      </c>
      <c r="B71" s="576" t="s">
        <v>1829</v>
      </c>
      <c r="C71" s="327" t="s">
        <v>1830</v>
      </c>
      <c r="D71" s="327" t="e">
        <f aca="false">IF(AF71=TRUE(),AG71&amp; "  [If there is no additional information related to the CHIP contract, this information only needs to be entered in Medicaid Item Number "&amp;AI71&amp;".]",AG71)</f>
        <v>#REF!</v>
      </c>
      <c r="E71" s="526"/>
      <c r="F71" s="340" t="s">
        <v>224</v>
      </c>
      <c r="G71" s="577" t="s">
        <v>303</v>
      </c>
      <c r="H71" s="578"/>
      <c r="I71" s="235" t="s">
        <v>15</v>
      </c>
      <c r="J71" s="235"/>
      <c r="K71" s="235" t="s">
        <v>38</v>
      </c>
      <c r="L71" s="236" t="s">
        <v>43</v>
      </c>
      <c r="M71" s="236"/>
      <c r="N71" s="236"/>
      <c r="O71" s="236"/>
      <c r="P71" s="237"/>
      <c r="Q71" s="236" t="s">
        <v>292</v>
      </c>
      <c r="S71" s="94" t="e">
        <f aca="false">IF(OR(T71=TRUE(),U71=TRUE(),V71=TRUE(),AD71=TRUE(),AE71=TRUE()),TRUE(),FALSE())</f>
        <v>#REF!</v>
      </c>
      <c r="T71" s="94" t="e">
        <f aca="false">#REF!</f>
        <v>#REF!</v>
      </c>
      <c r="U71" s="94" t="e">
        <f aca="false">#REF!</f>
        <v>#REF!</v>
      </c>
      <c r="V71" s="94" t="e">
        <f aca="false">IF(SUM(W71:AC71)&lt;1,TRUE(),FALSE())</f>
        <v>#REF!</v>
      </c>
      <c r="W71" s="95" t="e">
        <f aca="false">IF(#REF!=I71,1,0)</f>
        <v>#REF!</v>
      </c>
      <c r="X71" s="95" t="e">
        <f aca="false">IF(#REF!=J71,1,0)</f>
        <v>#REF!</v>
      </c>
      <c r="Y71" s="95" t="e">
        <f aca="false">IF(#REF!=K71,1,0)</f>
        <v>#REF!</v>
      </c>
      <c r="Z71" s="95" t="e">
        <f aca="false">IF(#REF!=L71,1,0)</f>
        <v>#REF!</v>
      </c>
      <c r="AA71" s="95" t="e">
        <f aca="false">IF(#REF!=M71,1,0)</f>
        <v>#REF!</v>
      </c>
      <c r="AB71" s="95" t="e">
        <f aca="false">IF(#REF!=N71,1,0)</f>
        <v>#REF!</v>
      </c>
      <c r="AC71" s="95" t="e">
        <f aca="false">IF(#REF!=O71,1,0)</f>
        <v>#REF!</v>
      </c>
      <c r="AD71" s="95" t="e">
        <f aca="false">AND(#REF!="Non-risk",P71=TRUE())</f>
        <v>#REF!</v>
      </c>
      <c r="AE71" s="95" t="e">
        <f aca="false">AND(#REF!&lt;&gt;$Q71,#REF!&lt;&gt;"Both")</f>
        <v>#REF!</v>
      </c>
      <c r="AF71" s="95" t="e">
        <f aca="false">AND(#REF!="Both",AH71=1)</f>
        <v>#REF!</v>
      </c>
      <c r="AG71" s="91" t="s">
        <v>1831</v>
      </c>
      <c r="AI71" s="91"/>
      <c r="AK71" s="238" t="e">
        <f aca="false">IF(OR(AL71=TRUE(),AND(AM71=TRUE(),AN71=FALSE())),0,IF(OR(AN71=FALSE(),AO71=FALSE(),AP71=FALSE()),1,0))</f>
        <v>#REF!</v>
      </c>
      <c r="AL71" s="238" t="e">
        <f aca="false">$S71</f>
        <v>#REF!</v>
      </c>
      <c r="AM71" s="238" t="str">
        <f aca="false">IF(OR(Q71="Medicaid",AI71=""),"NA",IF(AND(AF71=TRUE(),_xlfn.xlookup(AI71,$A$8:$A$18,$AK$8:$AK$18)=0),TRUE(),FALSE()))</f>
        <v>NA</v>
      </c>
      <c r="AN71" s="94" t="e">
        <f aca="false">IF(#REF!&lt;&gt;"",TRUE(),FALSE())</f>
        <v>#REF!</v>
      </c>
      <c r="AO71" s="94" t="e">
        <f aca="false">IF(OR(#REF!&lt;&gt;"Citation",#REF!&lt;&gt;"Met"),"NA",(IF(AND(#REF!="Citation",#REF!="Met",#REF!&lt;&gt;""),TRUE(),FALSE())))</f>
        <v>#REF!</v>
      </c>
      <c r="AP71" s="94" t="e">
        <f aca="false">IF(OR(#REF!="Met",#REF!="Not met"),"NA",(IF((AND(OR(#REF!="N/A",#REF!="Unsure"),#REF!&lt;&gt;"")),TRUE(),FALSE())))</f>
        <v>#REF!</v>
      </c>
      <c r="AQ71" s="238" t="e">
        <f aca="false">IF(OR(AR71=TRUE(),AND(AS71=TRUE(),AT71=FALSE())),0,(IF(OR(AND(OR(AS71=FALSE(),AS71="N/A"),AT71=FALSE()),AU71=FALSE()),1,0)))</f>
        <v>#REF!</v>
      </c>
      <c r="AR71" s="238" t="e">
        <f aca="false">$S71</f>
        <v>#REF!</v>
      </c>
      <c r="AS71" s="238" t="e">
        <f aca="false">IF(Q71="Medicaid","N/A",IF(#REF!="",AM71,FALSE()))</f>
        <v>#REF!</v>
      </c>
      <c r="AT71" s="94" t="e">
        <f aca="false">IF(#REF!="Citation",IF(F71&lt;&gt;"",TRUE(),FALSE()),"NA")</f>
        <v>#REF!</v>
      </c>
      <c r="AU71" s="94" t="str">
        <f aca="false">IF(OR(F71="",F71="Met",F71="N/A"),"NA",(IF(AND((OR(F71="Not Met",F71="Unsure")),G71&lt;&gt;""),TRUE(),FALSE())))</f>
        <v>NA</v>
      </c>
    </row>
    <row r="72" customFormat="false" ht="67.5" hidden="true" customHeight="true" outlineLevel="0" collapsed="false">
      <c r="A72" s="570" t="n">
        <v>1135</v>
      </c>
      <c r="B72" s="576" t="s">
        <v>1832</v>
      </c>
      <c r="C72" s="327" t="s">
        <v>1833</v>
      </c>
      <c r="D72" s="327" t="e">
        <f aca="false">IF(AF72=TRUE(),AG72&amp; "  [If there is no additional information related to the CHIP contract, this information only needs to be entered in Medicaid Item Number "&amp;AI72&amp;".]",AG72)</f>
        <v>#REF!</v>
      </c>
      <c r="E72" s="526"/>
      <c r="F72" s="340" t="s">
        <v>224</v>
      </c>
      <c r="G72" s="577" t="s">
        <v>303</v>
      </c>
      <c r="H72" s="578"/>
      <c r="I72" s="235" t="s">
        <v>15</v>
      </c>
      <c r="J72" s="235"/>
      <c r="K72" s="235" t="s">
        <v>38</v>
      </c>
      <c r="L72" s="236" t="s">
        <v>43</v>
      </c>
      <c r="M72" s="236"/>
      <c r="N72" s="236"/>
      <c r="O72" s="236"/>
      <c r="P72" s="237"/>
      <c r="Q72" s="236" t="s">
        <v>292</v>
      </c>
      <c r="S72" s="94" t="e">
        <f aca="false">IF(OR(T72=TRUE(),U72=TRUE(),V72=TRUE(),AD72=TRUE(),AE72=TRUE()),TRUE(),FALSE())</f>
        <v>#REF!</v>
      </c>
      <c r="T72" s="94" t="e">
        <f aca="false">#REF!</f>
        <v>#REF!</v>
      </c>
      <c r="U72" s="94" t="e">
        <f aca="false">#REF!</f>
        <v>#REF!</v>
      </c>
      <c r="V72" s="94" t="e">
        <f aca="false">IF(SUM(W72:AC72)&lt;1,TRUE(),FALSE())</f>
        <v>#REF!</v>
      </c>
      <c r="W72" s="95" t="e">
        <f aca="false">IF(#REF!=I72,1,0)</f>
        <v>#REF!</v>
      </c>
      <c r="X72" s="95" t="e">
        <f aca="false">IF(#REF!=J72,1,0)</f>
        <v>#REF!</v>
      </c>
      <c r="Y72" s="95" t="e">
        <f aca="false">IF(#REF!=K72,1,0)</f>
        <v>#REF!</v>
      </c>
      <c r="Z72" s="95" t="e">
        <f aca="false">IF(#REF!=L72,1,0)</f>
        <v>#REF!</v>
      </c>
      <c r="AA72" s="95" t="e">
        <f aca="false">IF(#REF!=M72,1,0)</f>
        <v>#REF!</v>
      </c>
      <c r="AB72" s="95" t="e">
        <f aca="false">IF(#REF!=N72,1,0)</f>
        <v>#REF!</v>
      </c>
      <c r="AC72" s="95" t="e">
        <f aca="false">IF(#REF!=O72,1,0)</f>
        <v>#REF!</v>
      </c>
      <c r="AD72" s="95" t="e">
        <f aca="false">AND(#REF!="Non-risk",P72=TRUE())</f>
        <v>#REF!</v>
      </c>
      <c r="AE72" s="95" t="e">
        <f aca="false">AND(#REF!&lt;&gt;$Q72,#REF!&lt;&gt;"Both")</f>
        <v>#REF!</v>
      </c>
      <c r="AF72" s="95" t="e">
        <f aca="false">AND(#REF!="Both",AH72=1)</f>
        <v>#REF!</v>
      </c>
      <c r="AG72" s="91" t="s">
        <v>1834</v>
      </c>
      <c r="AI72" s="91"/>
      <c r="AK72" s="238" t="e">
        <f aca="false">IF(OR(AL72=TRUE(),AND(AM72=TRUE(),AN72=FALSE())),0,IF(OR(AN72=FALSE(),AO72=FALSE(),AP72=FALSE()),1,0))</f>
        <v>#REF!</v>
      </c>
      <c r="AL72" s="238" t="e">
        <f aca="false">$S72</f>
        <v>#REF!</v>
      </c>
      <c r="AM72" s="238" t="str">
        <f aca="false">IF(OR(Q72="Medicaid",AI72=""),"NA",IF(AND(AF72=TRUE(),_xlfn.xlookup(AI72,$A$8:$A$18,$AK$8:$AK$18)=0),TRUE(),FALSE()))</f>
        <v>NA</v>
      </c>
      <c r="AN72" s="94" t="e">
        <f aca="false">IF(#REF!&lt;&gt;"",TRUE(),FALSE())</f>
        <v>#REF!</v>
      </c>
      <c r="AO72" s="94" t="e">
        <f aca="false">IF(OR(#REF!&lt;&gt;"Citation",#REF!&lt;&gt;"Met"),"NA",(IF(AND(#REF!="Citation",#REF!="Met",#REF!&lt;&gt;""),TRUE(),FALSE())))</f>
        <v>#REF!</v>
      </c>
      <c r="AP72" s="94" t="e">
        <f aca="false">IF(OR(#REF!="Met",#REF!="Not met"),"NA",(IF((AND(OR(#REF!="N/A",#REF!="Unsure"),#REF!&lt;&gt;"")),TRUE(),FALSE())))</f>
        <v>#REF!</v>
      </c>
      <c r="AQ72" s="238" t="e">
        <f aca="false">IF(OR(AR72=TRUE(),AND(AS72=TRUE(),AT72=FALSE())),0,(IF(OR(AND(OR(AS72=FALSE(),AS72="N/A"),AT72=FALSE()),AU72=FALSE()),1,0)))</f>
        <v>#REF!</v>
      </c>
      <c r="AR72" s="238" t="e">
        <f aca="false">$S72</f>
        <v>#REF!</v>
      </c>
      <c r="AS72" s="238" t="e">
        <f aca="false">IF(Q72="Medicaid","N/A",IF(#REF!="",AM72,FALSE()))</f>
        <v>#REF!</v>
      </c>
      <c r="AT72" s="94" t="e">
        <f aca="false">IF(#REF!="Citation",IF(F72&lt;&gt;"",TRUE(),FALSE()),"NA")</f>
        <v>#REF!</v>
      </c>
      <c r="AU72" s="94" t="str">
        <f aca="false">IF(OR(F72="",F72="Met",F72="N/A"),"NA",(IF(AND((OR(F72="Not Met",F72="Unsure")),G72&lt;&gt;""),TRUE(),FALSE())))</f>
        <v>NA</v>
      </c>
    </row>
    <row r="73" customFormat="false" ht="67.5" hidden="true" customHeight="true" outlineLevel="0" collapsed="false">
      <c r="A73" s="570" t="n">
        <v>1136</v>
      </c>
      <c r="B73" s="576" t="s">
        <v>1835</v>
      </c>
      <c r="C73" s="327" t="s">
        <v>1836</v>
      </c>
      <c r="D73" s="327" t="e">
        <f aca="false">IF(AF73=TRUE(),AG73&amp; "  [If there is no additional information related to the CHIP contract, this information only needs to be entered in Medicaid Item Number "&amp;AI73&amp;".]",AG73)</f>
        <v>#REF!</v>
      </c>
      <c r="E73" s="526"/>
      <c r="F73" s="340" t="s">
        <v>224</v>
      </c>
      <c r="G73" s="577" t="s">
        <v>303</v>
      </c>
      <c r="H73" s="578"/>
      <c r="I73" s="235" t="s">
        <v>15</v>
      </c>
      <c r="J73" s="235"/>
      <c r="K73" s="235" t="s">
        <v>38</v>
      </c>
      <c r="L73" s="236" t="s">
        <v>43</v>
      </c>
      <c r="M73" s="236"/>
      <c r="N73" s="236"/>
      <c r="O73" s="236"/>
      <c r="P73" s="237"/>
      <c r="Q73" s="236" t="s">
        <v>292</v>
      </c>
      <c r="S73" s="94" t="e">
        <f aca="false">IF(OR(T73=TRUE(),U73=TRUE(),V73=TRUE(),AD73=TRUE(),AE73=TRUE()),TRUE(),FALSE())</f>
        <v>#REF!</v>
      </c>
      <c r="T73" s="94" t="e">
        <f aca="false">#REF!</f>
        <v>#REF!</v>
      </c>
      <c r="U73" s="94" t="e">
        <f aca="false">#REF!</f>
        <v>#REF!</v>
      </c>
      <c r="V73" s="94" t="e">
        <f aca="false">IF(SUM(W73:AC73)&lt;1,TRUE(),FALSE())</f>
        <v>#REF!</v>
      </c>
      <c r="W73" s="95" t="e">
        <f aca="false">IF(#REF!=I73,1,0)</f>
        <v>#REF!</v>
      </c>
      <c r="X73" s="95" t="e">
        <f aca="false">IF(#REF!=J73,1,0)</f>
        <v>#REF!</v>
      </c>
      <c r="Y73" s="95" t="e">
        <f aca="false">IF(#REF!=K73,1,0)</f>
        <v>#REF!</v>
      </c>
      <c r="Z73" s="95" t="e">
        <f aca="false">IF(#REF!=L73,1,0)</f>
        <v>#REF!</v>
      </c>
      <c r="AA73" s="95" t="e">
        <f aca="false">IF(#REF!=M73,1,0)</f>
        <v>#REF!</v>
      </c>
      <c r="AB73" s="95" t="e">
        <f aca="false">IF(#REF!=N73,1,0)</f>
        <v>#REF!</v>
      </c>
      <c r="AC73" s="95" t="e">
        <f aca="false">IF(#REF!=O73,1,0)</f>
        <v>#REF!</v>
      </c>
      <c r="AD73" s="95" t="e">
        <f aca="false">AND(#REF!="Non-risk",P73=TRUE())</f>
        <v>#REF!</v>
      </c>
      <c r="AE73" s="95" t="e">
        <f aca="false">AND(#REF!&lt;&gt;$Q73,#REF!&lt;&gt;"Both")</f>
        <v>#REF!</v>
      </c>
      <c r="AF73" s="95" t="e">
        <f aca="false">AND(#REF!="Both",AH73=1)</f>
        <v>#REF!</v>
      </c>
      <c r="AG73" s="91" t="s">
        <v>1837</v>
      </c>
      <c r="AI73" s="91"/>
      <c r="AK73" s="238" t="e">
        <f aca="false">IF(OR(AL73=TRUE(),AND(AM73=TRUE(),AN73=FALSE())),0,IF(OR(AN73=FALSE(),AO73=FALSE(),AP73=FALSE()),1,0))</f>
        <v>#REF!</v>
      </c>
      <c r="AL73" s="238" t="e">
        <f aca="false">$S73</f>
        <v>#REF!</v>
      </c>
      <c r="AM73" s="238" t="str">
        <f aca="false">IF(OR(Q73="Medicaid",AI73=""),"NA",IF(AND(AF73=TRUE(),_xlfn.xlookup(AI73,$A$8:$A$18,$AK$8:$AK$18)=0),TRUE(),FALSE()))</f>
        <v>NA</v>
      </c>
      <c r="AN73" s="94" t="e">
        <f aca="false">IF(#REF!&lt;&gt;"",TRUE(),FALSE())</f>
        <v>#REF!</v>
      </c>
      <c r="AO73" s="94" t="e">
        <f aca="false">IF(OR(#REF!&lt;&gt;"Citation",#REF!&lt;&gt;"Met"),"NA",(IF(AND(#REF!="Citation",#REF!="Met",#REF!&lt;&gt;""),TRUE(),FALSE())))</f>
        <v>#REF!</v>
      </c>
      <c r="AP73" s="94" t="e">
        <f aca="false">IF(OR(#REF!="Met",#REF!="Not met"),"NA",(IF((AND(OR(#REF!="N/A",#REF!="Unsure"),#REF!&lt;&gt;"")),TRUE(),FALSE())))</f>
        <v>#REF!</v>
      </c>
      <c r="AQ73" s="238" t="e">
        <f aca="false">IF(OR(AR73=TRUE(),AND(AS73=TRUE(),AT73=FALSE())),0,(IF(OR(AND(OR(AS73=FALSE(),AS73="N/A"),AT73=FALSE()),AU73=FALSE()),1,0)))</f>
        <v>#REF!</v>
      </c>
      <c r="AR73" s="238" t="e">
        <f aca="false">$S73</f>
        <v>#REF!</v>
      </c>
      <c r="AS73" s="238" t="e">
        <f aca="false">IF(Q73="Medicaid","N/A",IF(#REF!="",AM73,FALSE()))</f>
        <v>#REF!</v>
      </c>
      <c r="AT73" s="94" t="e">
        <f aca="false">IF(#REF!="Citation",IF(F73&lt;&gt;"",TRUE(),FALSE()),"NA")</f>
        <v>#REF!</v>
      </c>
      <c r="AU73" s="94" t="str">
        <f aca="false">IF(OR(F73="",F73="Met",F73="N/A"),"NA",(IF(AND((OR(F73="Not Met",F73="Unsure")),G73&lt;&gt;""),TRUE(),FALSE())))</f>
        <v>NA</v>
      </c>
    </row>
    <row r="74" customFormat="false" ht="180" hidden="true" customHeight="false" outlineLevel="0" collapsed="false">
      <c r="A74" s="570" t="n">
        <v>1137</v>
      </c>
      <c r="B74" s="576" t="s">
        <v>1838</v>
      </c>
      <c r="C74" s="327" t="s">
        <v>1839</v>
      </c>
      <c r="D74" s="327" t="e">
        <f aca="false">IF(AF74=TRUE(),AG74&amp; "  [If there is no additional information related to the CHIP contract, this information only needs to be entered in Medicaid Item Number "&amp;AI74&amp;".]",AG74)</f>
        <v>#REF!</v>
      </c>
      <c r="E74" s="526"/>
      <c r="F74" s="340" t="s">
        <v>224</v>
      </c>
      <c r="G74" s="577" t="s">
        <v>303</v>
      </c>
      <c r="H74" s="578"/>
      <c r="I74" s="235" t="s">
        <v>15</v>
      </c>
      <c r="J74" s="235"/>
      <c r="K74" s="235" t="s">
        <v>38</v>
      </c>
      <c r="L74" s="236" t="s">
        <v>43</v>
      </c>
      <c r="M74" s="236"/>
      <c r="N74" s="236"/>
      <c r="O74" s="236"/>
      <c r="P74" s="237"/>
      <c r="Q74" s="236" t="s">
        <v>292</v>
      </c>
      <c r="S74" s="94" t="e">
        <f aca="false">IF(OR(T74=TRUE(),U74=TRUE(),V74=TRUE(),AD74=TRUE(),AE74=TRUE()),TRUE(),FALSE())</f>
        <v>#REF!</v>
      </c>
      <c r="T74" s="94" t="e">
        <f aca="false">#REF!</f>
        <v>#REF!</v>
      </c>
      <c r="U74" s="94" t="e">
        <f aca="false">#REF!</f>
        <v>#REF!</v>
      </c>
      <c r="V74" s="94" t="e">
        <f aca="false">IF(SUM(W74:AC74)&lt;1,TRUE(),FALSE())</f>
        <v>#REF!</v>
      </c>
      <c r="W74" s="95" t="e">
        <f aca="false">IF(#REF!=I74,1,0)</f>
        <v>#REF!</v>
      </c>
      <c r="X74" s="95" t="e">
        <f aca="false">IF(#REF!=J74,1,0)</f>
        <v>#REF!</v>
      </c>
      <c r="Y74" s="95" t="e">
        <f aca="false">IF(#REF!=K74,1,0)</f>
        <v>#REF!</v>
      </c>
      <c r="Z74" s="95" t="e">
        <f aca="false">IF(#REF!=L74,1,0)</f>
        <v>#REF!</v>
      </c>
      <c r="AA74" s="95" t="e">
        <f aca="false">IF(#REF!=M74,1,0)</f>
        <v>#REF!</v>
      </c>
      <c r="AB74" s="95" t="e">
        <f aca="false">IF(#REF!=N74,1,0)</f>
        <v>#REF!</v>
      </c>
      <c r="AC74" s="95" t="e">
        <f aca="false">IF(#REF!=O74,1,0)</f>
        <v>#REF!</v>
      </c>
      <c r="AD74" s="95" t="e">
        <f aca="false">AND(#REF!="Non-risk",P74=TRUE())</f>
        <v>#REF!</v>
      </c>
      <c r="AE74" s="95" t="e">
        <f aca="false">AND(#REF!&lt;&gt;$Q74,#REF!&lt;&gt;"Both")</f>
        <v>#REF!</v>
      </c>
      <c r="AF74" s="95" t="e">
        <f aca="false">AND(#REF!="Both",AH74=1)</f>
        <v>#REF!</v>
      </c>
      <c r="AG74" s="91" t="s">
        <v>1840</v>
      </c>
      <c r="AI74" s="91"/>
      <c r="AK74" s="238" t="e">
        <f aca="false">IF(OR(AL74=TRUE(),AND(AM74=TRUE(),AN74=FALSE())),0,IF(OR(AN74=FALSE(),AO74=FALSE(),AP74=FALSE()),1,0))</f>
        <v>#REF!</v>
      </c>
      <c r="AL74" s="238" t="e">
        <f aca="false">$S74</f>
        <v>#REF!</v>
      </c>
      <c r="AM74" s="238" t="str">
        <f aca="false">IF(OR(Q74="Medicaid",AI74=""),"NA",IF(AND(AF74=TRUE(),_xlfn.xlookup(AI74,$A$8:$A$18,$AK$8:$AK$18)=0),TRUE(),FALSE()))</f>
        <v>NA</v>
      </c>
      <c r="AN74" s="94" t="e">
        <f aca="false">IF(#REF!&lt;&gt;"",TRUE(),FALSE())</f>
        <v>#REF!</v>
      </c>
      <c r="AO74" s="94" t="e">
        <f aca="false">IF(OR(#REF!&lt;&gt;"Citation",#REF!&lt;&gt;"Met"),"NA",(IF(AND(#REF!="Citation",#REF!="Met",#REF!&lt;&gt;""),TRUE(),FALSE())))</f>
        <v>#REF!</v>
      </c>
      <c r="AP74" s="94" t="e">
        <f aca="false">IF(OR(#REF!="Met",#REF!="Not met"),"NA",(IF((AND(OR(#REF!="N/A",#REF!="Unsure"),#REF!&lt;&gt;"")),TRUE(),FALSE())))</f>
        <v>#REF!</v>
      </c>
      <c r="AQ74" s="238" t="e">
        <f aca="false">IF(OR(AR74=TRUE(),AND(AS74=TRUE(),AT74=FALSE())),0,(IF(OR(AND(OR(AS74=FALSE(),AS74="N/A"),AT74=FALSE()),AU74=FALSE()),1,0)))</f>
        <v>#REF!</v>
      </c>
      <c r="AR74" s="238" t="e">
        <f aca="false">$S74</f>
        <v>#REF!</v>
      </c>
      <c r="AS74" s="238" t="e">
        <f aca="false">IF(Q74="Medicaid","N/A",IF(#REF!="",AM74,FALSE()))</f>
        <v>#REF!</v>
      </c>
      <c r="AT74" s="94" t="e">
        <f aca="false">IF(#REF!="Citation",IF(F74&lt;&gt;"",TRUE(),FALSE()),"NA")</f>
        <v>#REF!</v>
      </c>
      <c r="AU74" s="94" t="str">
        <f aca="false">IF(OR(F74="",F74="Met",F74="N/A"),"NA",(IF(AND((OR(F74="Not Met",F74="Unsure")),G74&lt;&gt;""),TRUE(),FALSE())))</f>
        <v>NA</v>
      </c>
    </row>
    <row r="75" customFormat="false" ht="198" hidden="true" customHeight="false" outlineLevel="0" collapsed="false">
      <c r="A75" s="570" t="n">
        <v>1138</v>
      </c>
      <c r="B75" s="576" t="s">
        <v>1841</v>
      </c>
      <c r="C75" s="327" t="s">
        <v>1842</v>
      </c>
      <c r="D75" s="327" t="e">
        <f aca="false">IF(AF75=TRUE(),AG75&amp; "  [If there is no additional information related to the CHIP contract, this information only needs to be entered in Medicaid Item Number "&amp;AI75&amp;".]",AG75)</f>
        <v>#REF!</v>
      </c>
      <c r="E75" s="526"/>
      <c r="F75" s="340" t="s">
        <v>224</v>
      </c>
      <c r="G75" s="577" t="s">
        <v>303</v>
      </c>
      <c r="H75" s="578"/>
      <c r="I75" s="235" t="s">
        <v>15</v>
      </c>
      <c r="J75" s="235"/>
      <c r="K75" s="235" t="s">
        <v>38</v>
      </c>
      <c r="L75" s="236" t="s">
        <v>43</v>
      </c>
      <c r="M75" s="236"/>
      <c r="N75" s="236"/>
      <c r="O75" s="236"/>
      <c r="P75" s="237"/>
      <c r="Q75" s="236" t="s">
        <v>292</v>
      </c>
      <c r="S75" s="94" t="e">
        <f aca="false">IF(OR(T75=TRUE(),U75=TRUE(),V75=TRUE(),AD75=TRUE(),AE75=TRUE()),TRUE(),FALSE())</f>
        <v>#REF!</v>
      </c>
      <c r="T75" s="94" t="e">
        <f aca="false">#REF!</f>
        <v>#REF!</v>
      </c>
      <c r="U75" s="94" t="e">
        <f aca="false">#REF!</f>
        <v>#REF!</v>
      </c>
      <c r="V75" s="94" t="e">
        <f aca="false">IF(SUM(W75:AC75)&lt;1,TRUE(),FALSE())</f>
        <v>#REF!</v>
      </c>
      <c r="W75" s="95" t="e">
        <f aca="false">IF(#REF!=I75,1,0)</f>
        <v>#REF!</v>
      </c>
      <c r="X75" s="95" t="e">
        <f aca="false">IF(#REF!=J75,1,0)</f>
        <v>#REF!</v>
      </c>
      <c r="Y75" s="95" t="e">
        <f aca="false">IF(#REF!=K75,1,0)</f>
        <v>#REF!</v>
      </c>
      <c r="Z75" s="95" t="e">
        <f aca="false">IF(#REF!=L75,1,0)</f>
        <v>#REF!</v>
      </c>
      <c r="AA75" s="95" t="e">
        <f aca="false">IF(#REF!=M75,1,0)</f>
        <v>#REF!</v>
      </c>
      <c r="AB75" s="95" t="e">
        <f aca="false">IF(#REF!=N75,1,0)</f>
        <v>#REF!</v>
      </c>
      <c r="AC75" s="95" t="e">
        <f aca="false">IF(#REF!=O75,1,0)</f>
        <v>#REF!</v>
      </c>
      <c r="AD75" s="95" t="e">
        <f aca="false">AND(#REF!="Non-risk",P75=TRUE())</f>
        <v>#REF!</v>
      </c>
      <c r="AE75" s="95" t="e">
        <f aca="false">AND(#REF!&lt;&gt;$Q75,#REF!&lt;&gt;"Both")</f>
        <v>#REF!</v>
      </c>
      <c r="AF75" s="95" t="e">
        <f aca="false">AND(#REF!="Both",AH75=1)</f>
        <v>#REF!</v>
      </c>
      <c r="AG75" s="91" t="s">
        <v>1843</v>
      </c>
      <c r="AI75" s="91"/>
      <c r="AK75" s="238" t="e">
        <f aca="false">IF(OR(AL75=TRUE(),AND(AM75=TRUE(),AN75=FALSE())),0,IF(OR(AN75=FALSE(),AO75=FALSE(),AP75=FALSE()),1,0))</f>
        <v>#REF!</v>
      </c>
      <c r="AL75" s="238" t="e">
        <f aca="false">$S75</f>
        <v>#REF!</v>
      </c>
      <c r="AM75" s="238" t="str">
        <f aca="false">IF(OR(Q75="Medicaid",AI75=""),"NA",IF(AND(AF75=TRUE(),_xlfn.xlookup(AI75,$A$8:$A$18,$AK$8:$AK$18)=0),TRUE(),FALSE()))</f>
        <v>NA</v>
      </c>
      <c r="AN75" s="94" t="e">
        <f aca="false">IF(#REF!&lt;&gt;"",TRUE(),FALSE())</f>
        <v>#REF!</v>
      </c>
      <c r="AO75" s="94" t="e">
        <f aca="false">IF(OR(#REF!&lt;&gt;"Citation",#REF!&lt;&gt;"Met"),"NA",(IF(AND(#REF!="Citation",#REF!="Met",#REF!&lt;&gt;""),TRUE(),FALSE())))</f>
        <v>#REF!</v>
      </c>
      <c r="AP75" s="94" t="e">
        <f aca="false">IF(OR(#REF!="Met",#REF!="Not met"),"NA",(IF((AND(OR(#REF!="N/A",#REF!="Unsure"),#REF!&lt;&gt;"")),TRUE(),FALSE())))</f>
        <v>#REF!</v>
      </c>
      <c r="AQ75" s="238" t="e">
        <f aca="false">IF(OR(AR75=TRUE(),AND(AS75=TRUE(),AT75=FALSE())),0,(IF(OR(AND(OR(AS75=FALSE(),AS75="N/A"),AT75=FALSE()),AU75=FALSE()),1,0)))</f>
        <v>#REF!</v>
      </c>
      <c r="AR75" s="238" t="e">
        <f aca="false">$S75</f>
        <v>#REF!</v>
      </c>
      <c r="AS75" s="238" t="e">
        <f aca="false">IF(Q75="Medicaid","N/A",IF(#REF!="",AM75,FALSE()))</f>
        <v>#REF!</v>
      </c>
      <c r="AT75" s="94" t="e">
        <f aca="false">IF(#REF!="Citation",IF(F75&lt;&gt;"",TRUE(),FALSE()),"NA")</f>
        <v>#REF!</v>
      </c>
      <c r="AU75" s="94" t="str">
        <f aca="false">IF(OR(F75="",F75="Met",F75="N/A"),"NA",(IF(AND((OR(F75="Not Met",F75="Unsure")),G75&lt;&gt;""),TRUE(),FALSE())))</f>
        <v>NA</v>
      </c>
    </row>
    <row r="76" customFormat="false" ht="234.75" hidden="true" customHeight="false" outlineLevel="0" collapsed="false">
      <c r="A76" s="570" t="n">
        <v>1139</v>
      </c>
      <c r="B76" s="343" t="s">
        <v>1844</v>
      </c>
      <c r="C76" s="343" t="s">
        <v>1842</v>
      </c>
      <c r="D76" s="343" t="e">
        <f aca="false">IF(AF76=TRUE(),AG76&amp; "  [If there is no additional information related to the CHIP contract, this information only needs to be entered in Medicaid Item Number "&amp;AI76&amp;".]",AG76)</f>
        <v>#REF!</v>
      </c>
      <c r="E76" s="601"/>
      <c r="F76" s="346" t="s">
        <v>224</v>
      </c>
      <c r="G76" s="602" t="s">
        <v>303</v>
      </c>
      <c r="H76" s="603"/>
      <c r="I76" s="235" t="s">
        <v>15</v>
      </c>
      <c r="J76" s="235"/>
      <c r="K76" s="235" t="s">
        <v>38</v>
      </c>
      <c r="L76" s="236" t="s">
        <v>43</v>
      </c>
      <c r="M76" s="236"/>
      <c r="N76" s="236"/>
      <c r="O76" s="236"/>
      <c r="P76" s="237"/>
      <c r="Q76" s="236" t="s">
        <v>292</v>
      </c>
      <c r="S76" s="94" t="e">
        <f aca="false">IF(OR(T76=TRUE(),U76=TRUE(),V76=TRUE(),AD76=TRUE(),AE76=TRUE()),TRUE(),FALSE())</f>
        <v>#REF!</v>
      </c>
      <c r="T76" s="94" t="e">
        <f aca="false">#REF!</f>
        <v>#REF!</v>
      </c>
      <c r="U76" s="94" t="e">
        <f aca="false">#REF!</f>
        <v>#REF!</v>
      </c>
      <c r="V76" s="94" t="e">
        <f aca="false">IF(SUM(W76:AC76)&lt;1,TRUE(),FALSE())</f>
        <v>#REF!</v>
      </c>
      <c r="W76" s="95" t="e">
        <f aca="false">IF(#REF!=I76,1,0)</f>
        <v>#REF!</v>
      </c>
      <c r="X76" s="95" t="e">
        <f aca="false">IF(#REF!=J76,1,0)</f>
        <v>#REF!</v>
      </c>
      <c r="Y76" s="95" t="e">
        <f aca="false">IF(#REF!=K76,1,0)</f>
        <v>#REF!</v>
      </c>
      <c r="Z76" s="95" t="e">
        <f aca="false">IF(#REF!=L76,1,0)</f>
        <v>#REF!</v>
      </c>
      <c r="AA76" s="95" t="e">
        <f aca="false">IF(#REF!=M76,1,0)</f>
        <v>#REF!</v>
      </c>
      <c r="AB76" s="95" t="e">
        <f aca="false">IF(#REF!=N76,1,0)</f>
        <v>#REF!</v>
      </c>
      <c r="AC76" s="95" t="e">
        <f aca="false">IF(#REF!=O76,1,0)</f>
        <v>#REF!</v>
      </c>
      <c r="AD76" s="95" t="e">
        <f aca="false">AND(#REF!="Non-risk",P76=TRUE())</f>
        <v>#REF!</v>
      </c>
      <c r="AE76" s="95" t="e">
        <f aca="false">AND(#REF!&lt;&gt;$Q76,#REF!&lt;&gt;"Both")</f>
        <v>#REF!</v>
      </c>
      <c r="AF76" s="95" t="e">
        <f aca="false">AND(#REF!="Both",AH76=1)</f>
        <v>#REF!</v>
      </c>
      <c r="AG76" s="91" t="s">
        <v>1845</v>
      </c>
      <c r="AI76" s="91"/>
      <c r="AK76" s="238" t="e">
        <f aca="false">IF(OR(AL76=TRUE(),AND(AM76=TRUE(),AN76=FALSE())),0,IF(OR(AN76=FALSE(),AO76=FALSE(),AP76=FALSE()),1,0))</f>
        <v>#REF!</v>
      </c>
      <c r="AL76" s="238" t="e">
        <f aca="false">$S76</f>
        <v>#REF!</v>
      </c>
      <c r="AM76" s="238" t="str">
        <f aca="false">IF(OR(Q76="Medicaid",AI76=""),"NA",IF(AND(AF76=TRUE(),_xlfn.xlookup(AI76,$A$8:$A$18,$AK$8:$AK$18)=0),TRUE(),FALSE()))</f>
        <v>NA</v>
      </c>
      <c r="AN76" s="94" t="e">
        <f aca="false">IF(#REF!&lt;&gt;"",TRUE(),FALSE())</f>
        <v>#REF!</v>
      </c>
      <c r="AO76" s="94" t="e">
        <f aca="false">IF(OR(#REF!&lt;&gt;"Citation",#REF!&lt;&gt;"Met"),"NA",(IF(AND(#REF!="Citation",#REF!="Met",#REF!&lt;&gt;""),TRUE(),FALSE())))</f>
        <v>#REF!</v>
      </c>
      <c r="AP76" s="94" t="e">
        <f aca="false">IF(OR(#REF!="Met",#REF!="Not met"),"NA",(IF((AND(OR(#REF!="N/A",#REF!="Unsure"),#REF!&lt;&gt;"")),TRUE(),FALSE())))</f>
        <v>#REF!</v>
      </c>
      <c r="AQ76" s="238" t="e">
        <f aca="false">IF(OR(AR76=TRUE(),AND(AS76=TRUE(),AT76=FALSE())),0,(IF(OR(AND(OR(AS76=FALSE(),AS76="N/A"),AT76=FALSE()),AU76=FALSE()),1,0)))</f>
        <v>#REF!</v>
      </c>
      <c r="AR76" s="238" t="e">
        <f aca="false">$S76</f>
        <v>#REF!</v>
      </c>
      <c r="AS76" s="238" t="e">
        <f aca="false">IF(Q76="Medicaid","N/A",IF(#REF!="",AM76,FALSE()))</f>
        <v>#REF!</v>
      </c>
      <c r="AT76" s="94" t="e">
        <f aca="false">IF(#REF!="Citation",IF(F76&lt;&gt;"",TRUE(),FALSE()),"NA")</f>
        <v>#REF!</v>
      </c>
      <c r="AU76" s="94" t="str">
        <f aca="false">IF(OR(F76="",F76="Met",F76="N/A"),"NA",(IF(AND((OR(F76="Not Met",F76="Unsure")),G76&lt;&gt;""),TRUE(),FALSE())))</f>
        <v>NA</v>
      </c>
    </row>
    <row r="77" customFormat="false" ht="18" hidden="false" customHeight="false" outlineLevel="0" collapsed="false">
      <c r="A77" s="486" t="s">
        <v>305</v>
      </c>
      <c r="B77" s="272"/>
      <c r="C77" s="272"/>
      <c r="D77" s="531"/>
      <c r="E77" s="272"/>
      <c r="F77" s="485"/>
      <c r="G77" s="489"/>
      <c r="H77" s="615"/>
      <c r="I77" s="489"/>
      <c r="J77" s="489"/>
      <c r="K77" s="445"/>
      <c r="L77" s="94"/>
      <c r="M77" s="94"/>
      <c r="W77" s="95" t="e">
        <f aca="false">IF(#REF!=I77,1,0)</f>
        <v>#REF!</v>
      </c>
    </row>
    <row r="78" customFormat="false" ht="31.5" hidden="false" customHeight="true" outlineLevel="0" collapsed="false">
      <c r="A78" s="533" t="n">
        <v>1</v>
      </c>
      <c r="B78" s="442" t="s">
        <v>1846</v>
      </c>
      <c r="C78" s="442"/>
      <c r="D78" s="442"/>
      <c r="E78" s="442"/>
      <c r="F78" s="442"/>
      <c r="G78" s="442"/>
      <c r="H78" s="616" t="s">
        <v>307</v>
      </c>
      <c r="I78" s="616"/>
      <c r="J78" s="617"/>
      <c r="K78" s="445"/>
      <c r="L78" s="94"/>
      <c r="M78" s="94"/>
    </row>
    <row r="79" customFormat="false" ht="31.5" hidden="false" customHeight="true" outlineLevel="0" collapsed="false">
      <c r="A79" s="533" t="n">
        <v>2</v>
      </c>
      <c r="B79" s="442" t="s">
        <v>1847</v>
      </c>
      <c r="C79" s="442"/>
      <c r="D79" s="442"/>
      <c r="E79" s="442"/>
      <c r="F79" s="442"/>
      <c r="G79" s="442"/>
      <c r="H79" s="616" t="s">
        <v>307</v>
      </c>
      <c r="I79" s="616"/>
      <c r="J79" s="617"/>
      <c r="K79" s="445"/>
      <c r="L79" s="94"/>
      <c r="M79" s="94"/>
    </row>
  </sheetData>
  <mergeCells count="10">
    <mergeCell ref="A1:C1"/>
    <mergeCell ref="D1:H1"/>
    <mergeCell ref="I1:O1"/>
    <mergeCell ref="A2:B2"/>
    <mergeCell ref="A3:H3"/>
    <mergeCell ref="A4:C4"/>
    <mergeCell ref="F5:G5"/>
    <mergeCell ref="W6:AC6"/>
    <mergeCell ref="B78:G78"/>
    <mergeCell ref="B79:G79"/>
  </mergeCells>
  <conditionalFormatting sqref="F8:H18">
    <cfRule type="expression" priority="2" aboveAverage="0" equalAverage="0" bottom="0" percent="0" rank="0" text="" dxfId="24">
      <formula>$AF8=1</formula>
    </cfRule>
    <cfRule type="expression" priority="3" aboveAverage="0" equalAverage="0" bottom="0" percent="0" rank="0" text="" dxfId="25">
      <formula>$S8=1</formula>
    </cfRule>
  </conditionalFormatting>
  <conditionalFormatting sqref="F15:H15">
    <cfRule type="expression" priority="4" aboveAverage="0" equalAverage="0" bottom="0" percent="0" rank="0" text="" dxfId="26">
      <formula>$P$3="Non-risk"</formula>
    </cfRule>
  </conditionalFormatting>
  <dataValidations count="2">
    <dataValidation allowBlank="true" errorStyle="information" operator="between" showDropDown="false" showErrorMessage="true" showInputMessage="true" sqref="D4" type="list">
      <formula1>INDIRECT($S$2)</formula1>
      <formula2>0</formula2>
    </dataValidation>
    <dataValidation allowBlank="true" errorStyle="stop" operator="between" showDropDown="false" showErrorMessage="true" showInputMessage="true" sqref="F8:F9 F11 F13 F15:F16 F18 F20:F22 F24:F25 F27:F35 F37:F60 F62 F64:F67 F69:F76" type="list">
      <formula1>"Met,Not Met,Unsure,N/A"</formula1>
      <formula2>0</formula2>
    </dataValidation>
  </dataValidations>
  <hyperlinks>
    <hyperlink ref="E8" location="'J. General Terms and Conditions'!A83" display="#'J. General Terms and Conditions'.A83"/>
    <hyperlink ref="E9" location="'J. General Terms and Conditions'!A84" display="#'J. General Terms and Conditions'.A84"/>
    <hyperlink ref="H78" location="'J. General Terms and Conditions'!E8" display="Return to item number"/>
    <hyperlink ref="H79" location="'J. General Terms and Conditions'!E9"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colBreaks count="1" manualBreakCount="1">
    <brk id="44" man="true" max="65535" min="0"/>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15"/>
  <sheetViews>
    <sheetView showFormulas="false" showGridLines="true" showRowColHeaders="true" showZeros="true" rightToLeft="false" tabSelected="false" showOutlineSymbols="true" defaultGridColor="true" view="pageBreakPreview" topLeftCell="A1" colorId="64" zoomScale="88" zoomScaleNormal="70" zoomScalePageLayoutView="88" workbookViewId="0">
      <pane xSplit="0" ySplit="6" topLeftCell="A7" activePane="bottomLeft" state="frozen"/>
      <selection pane="topLeft" activeCell="A1" activeCellId="0" sqref="A1"/>
      <selection pane="bottomLeft" activeCell="F7" activeCellId="0" sqref="F7"/>
    </sheetView>
  </sheetViews>
  <sheetFormatPr defaultColWidth="9.15625" defaultRowHeight="18" zeroHeight="false" outlineLevelRow="0" outlineLevelCol="0"/>
  <cols>
    <col collapsed="false" customWidth="true" hidden="false" outlineLevel="0" max="1" min="1" style="95" width="13.86"/>
    <col collapsed="false" customWidth="true" hidden="false" outlineLevel="0" max="2" min="2" style="95" width="16.71"/>
    <col collapsed="false" customWidth="true" hidden="false" outlineLevel="0" max="3" min="3" style="95" width="26.29"/>
    <col collapsed="false" customWidth="true" hidden="false" outlineLevel="0" max="4" min="4" style="95" width="85.71"/>
    <col collapsed="false" customWidth="true" hidden="false" outlineLevel="0" max="5" min="5" style="95" width="17.58"/>
    <col collapsed="false" customWidth="true" hidden="false" outlineLevel="0" max="6" min="6" style="190" width="27.14"/>
    <col collapsed="false" customWidth="true" hidden="false" outlineLevel="0" max="7" min="7" style="91" width="33.71"/>
    <col collapsed="false" customWidth="true" hidden="false" outlineLevel="0" max="8" min="8" style="191" width="34.42"/>
    <col collapsed="false" customWidth="true" hidden="true" outlineLevel="0" max="9" min="9" style="95" width="21.71"/>
    <col collapsed="false" customWidth="false" hidden="true" outlineLevel="0" max="12" min="10" style="95" width="9.14"/>
    <col collapsed="false" customWidth="true" hidden="true" outlineLevel="0" max="13" min="13" style="95" width="17.29"/>
    <col collapsed="false" customWidth="false" hidden="true" outlineLevel="0" max="15" min="14"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8.29"/>
    <col collapsed="false" customWidth="true" hidden="true" outlineLevel="0" max="20" min="20" style="95" width="14.28"/>
    <col collapsed="false" customWidth="true" hidden="true" outlineLevel="0" max="22" min="21" style="95" width="13.7"/>
    <col collapsed="false" customWidth="false" hidden="true" outlineLevel="0" max="29" min="23" style="95" width="9.14"/>
    <col collapsed="false" customWidth="true" hidden="true" outlineLevel="0" max="30" min="30" style="95" width="19.14"/>
    <col collapsed="false" customWidth="false" hidden="true" outlineLevel="0" max="31" min="31" style="95" width="9.14"/>
    <col collapsed="false" customWidth="true" hidden="true" outlineLevel="0" max="32" min="32" style="95" width="14.57"/>
    <col collapsed="false" customWidth="true" hidden="true" outlineLevel="0" max="33" min="33" style="95" width="51.42"/>
    <col collapsed="false" customWidth="false" hidden="true" outlineLevel="0" max="36" min="34" style="95" width="9.14"/>
    <col collapsed="false" customWidth="true" hidden="true" outlineLevel="0" max="37" min="37" style="95" width="15.42"/>
    <col collapsed="false" customWidth="true" hidden="true" outlineLevel="0" max="38" min="38" style="95" width="14.57"/>
    <col collapsed="false" customWidth="true" hidden="true" outlineLevel="0" max="39" min="39" style="95" width="14.15"/>
    <col collapsed="false" customWidth="true" hidden="true" outlineLevel="0" max="40" min="40" style="95" width="11.99"/>
    <col collapsed="false" customWidth="true" hidden="true" outlineLevel="0" max="41" min="41" style="95" width="13.7"/>
    <col collapsed="false" customWidth="true" hidden="true" outlineLevel="0" max="42" min="42" style="95" width="14.28"/>
    <col collapsed="false" customWidth="false" hidden="true" outlineLevel="0" max="43" min="43" style="95" width="9.14"/>
    <col collapsed="false" customWidth="true" hidden="true" outlineLevel="0" max="44" min="44" style="95" width="12.29"/>
    <col collapsed="false" customWidth="true" hidden="true" outlineLevel="0" max="45" min="45" style="95" width="16.14"/>
    <col collapsed="false" customWidth="false" hidden="true" outlineLevel="0" max="55" min="46" style="95" width="9.14"/>
    <col collapsed="false" customWidth="false" hidden="false" outlineLevel="0" max="1024" min="56" style="95" width="9.14"/>
  </cols>
  <sheetData>
    <row r="1" customFormat="false" ht="75" hidden="false" customHeight="true" outlineLevel="0" collapsed="false">
      <c r="A1" s="410" t="s">
        <v>1848</v>
      </c>
      <c r="B1" s="410"/>
      <c r="C1" s="410"/>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s="95" customFormat="true" ht="33.75" hidden="true" customHeight="true" outlineLevel="0" collapsed="false">
      <c r="G2" s="91"/>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92.25"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39.75" hidden="false" customHeight="true" outlineLevel="0" collapsed="false">
      <c r="A4" s="618" t="s">
        <v>334</v>
      </c>
      <c r="B4" s="618"/>
      <c r="C4" s="618"/>
      <c r="D4" s="205" t="s">
        <v>178</v>
      </c>
      <c r="E4" s="198"/>
      <c r="F4" s="412"/>
      <c r="G4" s="413"/>
      <c r="H4" s="200"/>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619" t="s">
        <v>2</v>
      </c>
      <c r="B5" s="619"/>
      <c r="C5" s="619"/>
      <c r="D5" s="619"/>
      <c r="E5" s="619"/>
      <c r="F5" s="619"/>
      <c r="G5" s="619"/>
      <c r="H5" s="294"/>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296" t="s">
        <v>185</v>
      </c>
      <c r="B6" s="297" t="s">
        <v>186</v>
      </c>
      <c r="C6" s="297" t="s">
        <v>187</v>
      </c>
      <c r="D6" s="297" t="s">
        <v>188</v>
      </c>
      <c r="E6" s="298" t="s">
        <v>189</v>
      </c>
      <c r="F6" s="299" t="s">
        <v>397</v>
      </c>
      <c r="G6" s="300" t="s">
        <v>336</v>
      </c>
      <c r="H6" s="125" t="s">
        <v>192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1" hidden="false" customHeight="true" outlineLevel="0" collapsed="false">
      <c r="A7" s="452"/>
      <c r="B7" s="453"/>
      <c r="C7" s="542"/>
      <c r="D7" s="620" t="s">
        <v>1849</v>
      </c>
      <c r="E7" s="306"/>
      <c r="F7" s="560"/>
      <c r="G7" s="621"/>
      <c r="H7" s="562"/>
      <c r="I7" s="245"/>
      <c r="J7" s="246"/>
      <c r="K7" s="246"/>
      <c r="L7" s="94"/>
      <c r="M7" s="94"/>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IF(OR($Q$3="CHIP",$U$7=TRUE()),"N/A",IF((SUMIF($Q8:$Q13,"Medicaid",$AK$8:$AK$13)=0),"Complete","Incomplete"))</f>
        <v>Complete</v>
      </c>
      <c r="AY7" s="151" t="str">
        <f aca="false">IF(OR($Q$3="Medicaid",$U$7=TRUE()),"N/A",IF((SUMIF($Q8:$Q15,"CHIP",$AK$8:$AK$15)=0),"Complete","Incomplete"))</f>
        <v>Complete</v>
      </c>
    </row>
    <row r="8" customFormat="false" ht="108.75" hidden="false" customHeight="true" outlineLevel="0" collapsed="false">
      <c r="A8" s="230" t="s">
        <v>1850</v>
      </c>
      <c r="B8" s="211" t="s">
        <v>1851</v>
      </c>
      <c r="C8" s="311" t="s">
        <v>1852</v>
      </c>
      <c r="D8" s="311" t="s">
        <v>1853</v>
      </c>
      <c r="E8" s="547"/>
      <c r="F8" s="425"/>
      <c r="G8" s="382"/>
      <c r="H8" s="383"/>
      <c r="I8" s="235" t="s">
        <v>15</v>
      </c>
      <c r="J8" s="235"/>
      <c r="K8" s="235" t="s">
        <v>38</v>
      </c>
      <c r="L8" s="236" t="s">
        <v>43</v>
      </c>
      <c r="M8" s="236" t="s">
        <v>48</v>
      </c>
      <c r="N8" s="236"/>
      <c r="O8" s="236"/>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IF(OR(Q8="Medicaid",AI8=""),"NA",IF(AND(AF8=TRUE(),_xlfn.xlookup(AI8,$A$8:$A$13,$AK$8:$AK$13)=0),TRUE(),FALSE()))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IF(OR(Q8="Medicaid",AI8=""),"N/A",IF(AND(AF8=TRUE(),_xlfn.xlookup(AI8,$A$8:$A$10,$AQ$8:$AQ$10)=0),TRUE(),FALSE()))</f>
        <v>N/A</v>
      </c>
      <c r="AT8" s="148" t="b">
        <f aca="false">IF(AND(H8="",F8="Met"),FALSE(),TRUE())</f>
        <v>1</v>
      </c>
      <c r="AU8" s="94" t="str">
        <f aca="false">IF(OR(H8="",H8="Met",H8="N/A"),"NA",(IF(AND((OR(H8="Not Met",H8="Unsure")),G8&lt;&gt;""),TRUE(),FALSE())))</f>
        <v>NA</v>
      </c>
    </row>
    <row r="9" customFormat="false" ht="360" hidden="false" customHeight="false" outlineLevel="0" collapsed="false">
      <c r="A9" s="230" t="s">
        <v>1854</v>
      </c>
      <c r="B9" s="231" t="s">
        <v>1855</v>
      </c>
      <c r="C9" s="231" t="s">
        <v>1856</v>
      </c>
      <c r="D9" s="231" t="s">
        <v>1857</v>
      </c>
      <c r="E9" s="517" t="n">
        <v>1</v>
      </c>
      <c r="F9" s="425"/>
      <c r="G9" s="382"/>
      <c r="H9" s="383"/>
      <c r="I9" s="235" t="s">
        <v>15</v>
      </c>
      <c r="J9" s="235" t="s">
        <v>30</v>
      </c>
      <c r="K9" s="235" t="s">
        <v>38</v>
      </c>
      <c r="L9" s="236" t="s">
        <v>43</v>
      </c>
      <c r="M9" s="236" t="s">
        <v>48</v>
      </c>
      <c r="N9" s="236"/>
      <c r="O9" s="236"/>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IF(OR(Q9="Medicaid",AI9=""),"NA",IF(AND(AF9=TRUE(),_xlfn.xlookup(AI9,$A$8:$A$13,$AK$8:$AK$13)=0),TRUE(),FALSE()))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IF(OR(Q9="Medicaid",AI9=""),"N/A",IF(AND(AF9=TRUE(),_xlfn.xlookup(AI9,$A$8:$A$10,$AQ$8:$AQ$10)=0),TRUE(),FALSE()))</f>
        <v>N/A</v>
      </c>
      <c r="AT9" s="148" t="b">
        <f aca="false">IF(AND(H9="",F9="Met"),FALSE(),TRUE())</f>
        <v>1</v>
      </c>
      <c r="AU9" s="94" t="str">
        <f aca="false">IF(OR(H9="",H9="Met",H9="N/A"),"NA",(IF(AND((OR(H9="Not Met",H9="Unsure")),G9&lt;&gt;""),TRUE(),FALSE())))</f>
        <v>NA</v>
      </c>
    </row>
    <row r="10" customFormat="false" ht="54" hidden="false" customHeight="false" outlineLevel="0" collapsed="false">
      <c r="A10" s="230" t="s">
        <v>1858</v>
      </c>
      <c r="B10" s="231" t="s">
        <v>1859</v>
      </c>
      <c r="C10" s="231" t="s">
        <v>1860</v>
      </c>
      <c r="D10" s="231" t="s">
        <v>1861</v>
      </c>
      <c r="E10" s="514"/>
      <c r="F10" s="425"/>
      <c r="G10" s="382"/>
      <c r="H10" s="383"/>
      <c r="I10" s="235" t="s">
        <v>15</v>
      </c>
      <c r="J10" s="235" t="s">
        <v>30</v>
      </c>
      <c r="K10" s="235" t="s">
        <v>38</v>
      </c>
      <c r="L10" s="236" t="s">
        <v>43</v>
      </c>
      <c r="M10" s="236" t="s">
        <v>48</v>
      </c>
      <c r="N10" s="236"/>
      <c r="O10" s="236"/>
      <c r="P10" s="237"/>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K10" s="160" t="n">
        <f aca="false">IF(OR(AL10=TRUE(),AND(AM10=TRUE(),AN10=FALSE()),AF10=TRUE(),(OR(AT10=FALSE(),AT10="NA"))),0,IF(OR(AN10=FALSE(),AO10=FALSE(),AP10=FALSE()),1,0))</f>
        <v>0</v>
      </c>
      <c r="AL10" s="238" t="n">
        <f aca="false">$S10</f>
        <v>1</v>
      </c>
      <c r="AM10" s="238" t="str">
        <f aca="false">IF(OR(Q10="Medicaid",AI10=""),"NA",IF(AND(AF10=TRUE(),_xlfn.xlookup(AI10,$A$8:$A$13,$AK$8:$AK$13)=0),TRUE(),FALSE()))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IF(OR(Q10="Medicaid",AI10=""),"N/A",IF(AND(AF10=TRUE(),_xlfn.xlookup(AI10,$A$8:$A$10,$AQ$8:$AQ$10)=0),TRUE(),FALSE()))</f>
        <v>N/A</v>
      </c>
      <c r="AT10" s="148" t="b">
        <f aca="false">IF(AND(H10="",F10="Met"),FALSE(),TRUE())</f>
        <v>1</v>
      </c>
      <c r="AU10" s="94" t="str">
        <f aca="false">IF(OR(H10="",H10="Met",H10="N/A"),"NA",(IF(AND((OR(H10="Not Met",H10="Unsure")),G10&lt;&gt;""),TRUE(),FALSE())))</f>
        <v>NA</v>
      </c>
    </row>
    <row r="11" customFormat="false" ht="18" hidden="false" customHeight="false" outlineLevel="0" collapsed="false">
      <c r="A11" s="239"/>
      <c r="B11" s="385"/>
      <c r="C11" s="316"/>
      <c r="D11" s="225" t="s">
        <v>1862</v>
      </c>
      <c r="E11" s="241"/>
      <c r="F11" s="420"/>
      <c r="G11" s="389"/>
      <c r="H11" s="390"/>
      <c r="I11" s="245"/>
      <c r="J11" s="245"/>
      <c r="K11" s="245"/>
      <c r="L11" s="246"/>
      <c r="M11" s="246"/>
      <c r="N11" s="94"/>
      <c r="O11" s="94"/>
      <c r="Q11" s="94"/>
      <c r="S11" s="94"/>
      <c r="T11" s="94"/>
      <c r="U11" s="94"/>
      <c r="V11" s="94"/>
      <c r="AI11" s="91"/>
      <c r="AK11" s="238"/>
      <c r="AL11" s="238"/>
      <c r="AM11" s="238"/>
      <c r="AN11" s="94"/>
      <c r="AO11" s="94"/>
      <c r="AP11" s="94"/>
      <c r="AQ11" s="238"/>
      <c r="AR11" s="238"/>
      <c r="AS11" s="238"/>
      <c r="AT11" s="94"/>
      <c r="AU11" s="94"/>
    </row>
    <row r="12" customFormat="false" ht="125.25" hidden="false" customHeight="true" outlineLevel="0" collapsed="false">
      <c r="A12" s="230" t="s">
        <v>1863</v>
      </c>
      <c r="B12" s="211" t="s">
        <v>1864</v>
      </c>
      <c r="C12" s="311" t="s">
        <v>1865</v>
      </c>
      <c r="D12" s="311" t="s">
        <v>1866</v>
      </c>
      <c r="E12" s="547"/>
      <c r="F12" s="425"/>
      <c r="G12" s="382"/>
      <c r="H12" s="383"/>
      <c r="I12" s="235" t="s">
        <v>15</v>
      </c>
      <c r="J12" s="235"/>
      <c r="K12" s="235" t="s">
        <v>38</v>
      </c>
      <c r="L12" s="236" t="s">
        <v>43</v>
      </c>
      <c r="M12" s="236" t="s">
        <v>48</v>
      </c>
      <c r="N12" s="236"/>
      <c r="O12" s="236"/>
      <c r="P12" s="237"/>
      <c r="Q12" s="236" t="s">
        <v>292</v>
      </c>
      <c r="S12" s="148" t="b">
        <f aca="false">IF(OR(T12=TRUE(),U12=TRUE(),V12=TRUE(),AD12=TRUE(),AE12=TRUE()),TRUE(),FALSE())</f>
        <v>1</v>
      </c>
      <c r="T12" s="94" t="n">
        <f aca="false">$T$7</f>
        <v>1</v>
      </c>
      <c r="U12" s="148" t="b">
        <f aca="false">$U$7</f>
        <v>0</v>
      </c>
      <c r="V12" s="148" t="b">
        <f aca="false">IF(SUM(W12:AC12)&lt;1,TRUE(),FALSE())</f>
        <v>1</v>
      </c>
      <c r="W12" s="94" t="n">
        <f aca="false">IF($I$3=I12,1,0)</f>
        <v>0</v>
      </c>
      <c r="X12" s="94" t="n">
        <f aca="false">IF($J$3=J12,1,0)</f>
        <v>0</v>
      </c>
      <c r="Y12" s="94" t="n">
        <f aca="false">IF($K$3=K12,1,0)</f>
        <v>0</v>
      </c>
      <c r="Z12" s="94" t="n">
        <f aca="false">IF($L$3=L12,1,0)</f>
        <v>0</v>
      </c>
      <c r="AA12" s="94" t="n">
        <f aca="false">IF($M$3=M12,1,0)</f>
        <v>0</v>
      </c>
      <c r="AB12" s="94" t="n">
        <f aca="false">IF($N$3=N12,1,0)</f>
        <v>0</v>
      </c>
      <c r="AC12" s="94" t="n">
        <f aca="false">IF($O$3=O12,1,0)</f>
        <v>0</v>
      </c>
      <c r="AD12" s="159" t="b">
        <f aca="false">AND($P$2="Non-risk",P12=TRUE())</f>
        <v>0</v>
      </c>
      <c r="AE12" s="159" t="b">
        <f aca="false">AND($Q$3&lt;&gt;$Q12,$Q$3&lt;&gt;"Both")</f>
        <v>1</v>
      </c>
      <c r="AF12" s="159" t="b">
        <f aca="false">AND($Q$3="Both",AH12=1)</f>
        <v>0</v>
      </c>
      <c r="AG12" s="91" t="s">
        <v>1867</v>
      </c>
      <c r="AH12" s="95" t="n">
        <v>1</v>
      </c>
      <c r="AI12" s="91" t="n">
        <v>1</v>
      </c>
      <c r="AK12" s="160" t="n">
        <f aca="false">IF(OR(AL12=TRUE(),AND(AM12=TRUE(),AN12=FALSE()),AF12=TRUE(),(OR(AT12=FALSE(),AT12="NA"))),0,IF(OR(AN12=FALSE(),AO12=FALSE(),AP12=FALSE()),1,0))</f>
        <v>0</v>
      </c>
      <c r="AL12" s="238" t="n">
        <f aca="false">$S12</f>
        <v>1</v>
      </c>
      <c r="AM12" s="238" t="str">
        <f aca="false">IF(OR(Q12="CHIP",AI12=""),"NA",IF(AND(AF12=TRUE(),_xlfn.xlookup(AI12,$A$8:$A$13,$AK$8:$AK$13)=0),TRUE(),FALSE()))</f>
        <v>NA</v>
      </c>
      <c r="AN12" s="148" t="b">
        <f aca="false">IF(F12&lt;&gt;"",TRUE(),FALSE())</f>
        <v>0</v>
      </c>
      <c r="AO12" s="94" t="str">
        <f aca="false">IF(OR($F12&lt;&gt;"Met"),"NA",(IF(AND($F12="Met",$F12&lt;&gt;""),TRUE(),FALSE())))</f>
        <v>NA</v>
      </c>
      <c r="AP12" s="148" t="b">
        <f aca="false">IF(OR($F12="Met",$F12="Not met"),"NA",(IF((AND(OR($F12="N/A",$F12="Unsure"),$G12&lt;&gt;"")),TRUE(),FALSE())))</f>
        <v>0</v>
      </c>
      <c r="AQ12" s="238" t="n">
        <f aca="false">IF(OR(AR12=TRUE(),AND(AS12=TRUE(),AT12=FALSE())),0,(IF(OR(AND(OR(AS12=FALSE(),AS12="N/A"),AT12=FALSE()),AU12=FALSE()),1,0)))</f>
        <v>0</v>
      </c>
      <c r="AR12" s="238" t="n">
        <f aca="false">$S12</f>
        <v>1</v>
      </c>
      <c r="AS12" s="238" t="n">
        <f aca="false">IF(OR(Q12="Medicaid",AI12=""),"N/A",IF(AND(AF12=TRUE(),SUM($AQ$8:$AQ$10)=0),TRUE(),FALSE()))</f>
        <v>0</v>
      </c>
      <c r="AT12" s="148" t="b">
        <f aca="false">IF(AND(H12="",F12="Met"),FALSE(),TRUE())</f>
        <v>1</v>
      </c>
      <c r="AU12" s="94" t="str">
        <f aca="false">IF(OR(H12="",H12="Met",H12="N/A"),"NA",(IF(AND((OR(H12="Not Met",H12="Unsure")),G12&lt;&gt;""),TRUE(),FALSE())))</f>
        <v>NA</v>
      </c>
    </row>
    <row r="13" customFormat="false" ht="191.25" hidden="false" customHeight="true" outlineLevel="0" collapsed="false">
      <c r="A13" s="230" t="s">
        <v>1868</v>
      </c>
      <c r="B13" s="231" t="s">
        <v>1869</v>
      </c>
      <c r="C13" s="231" t="s">
        <v>1870</v>
      </c>
      <c r="D13" s="311" t="s">
        <v>1857</v>
      </c>
      <c r="E13" s="514"/>
      <c r="F13" s="425"/>
      <c r="G13" s="382"/>
      <c r="H13" s="383"/>
      <c r="I13" s="235" t="s">
        <v>15</v>
      </c>
      <c r="J13" s="235"/>
      <c r="K13" s="235" t="s">
        <v>38</v>
      </c>
      <c r="L13" s="236" t="s">
        <v>43</v>
      </c>
      <c r="M13" s="236" t="s">
        <v>48</v>
      </c>
      <c r="N13" s="236"/>
      <c r="O13" s="236"/>
      <c r="P13" s="237"/>
      <c r="Q13" s="236" t="s">
        <v>292</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G13" s="91" t="s">
        <v>1857</v>
      </c>
      <c r="AH13" s="95" t="n">
        <v>1</v>
      </c>
      <c r="AI13" s="91" t="n">
        <v>8</v>
      </c>
      <c r="AK13" s="160" t="n">
        <f aca="false">IF(OR(AL13=TRUE(),AND(AM13=TRUE(),AN13=FALSE()),AF13=TRUE(),(OR(AT13=FALSE(),AT13="NA"))),0,IF(OR(AN13=FALSE(),AO13=FALSE(),AP13=FALSE()),1,0))</f>
        <v>0</v>
      </c>
      <c r="AL13" s="238" t="n">
        <f aca="false">$S13</f>
        <v>1</v>
      </c>
      <c r="AM13" s="238" t="str">
        <f aca="false">IF(OR(Q13="CHIP",AI13=""),"NA",IF(AND(AF13=TRUE(),_xlfn.xlookup(AI13,$A$8:$A$13,$AK$8:$AK$13)=0),TRUE(),FALSE()))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n">
        <f aca="false">IF(OR(Q13="Medicaid",AI13=""),"N/A",IF(AND(AF13=TRUE(),SUM($AQ$8:$AQ$10)=0),TRUE(),FALSE()))</f>
        <v>0</v>
      </c>
      <c r="AT13" s="148" t="b">
        <f aca="false">IF(AND(H13="",F13="Met"),FALSE(),TRUE())</f>
        <v>1</v>
      </c>
      <c r="AU13" s="94" t="str">
        <f aca="false">IF(OR(H13="",H13="Met",H13="N/A"),"NA",(IF(AND((OR(H13="Not Met",H13="Unsure")),G13&lt;&gt;""),TRUE(),FALSE())))</f>
        <v>NA</v>
      </c>
    </row>
    <row r="14" customFormat="false" ht="18" hidden="false" customHeight="false" outlineLevel="0" collapsed="false">
      <c r="A14" s="486" t="s">
        <v>305</v>
      </c>
      <c r="B14" s="272"/>
      <c r="C14" s="272"/>
      <c r="D14" s="531"/>
      <c r="E14" s="531"/>
      <c r="F14" s="622"/>
      <c r="G14" s="623"/>
      <c r="H14" s="615"/>
      <c r="I14" s="445"/>
      <c r="J14" s="445"/>
      <c r="K14" s="445"/>
      <c r="L14" s="94"/>
      <c r="M14" s="94"/>
    </row>
    <row r="15" customFormat="false" ht="46.5" hidden="false" customHeight="true" outlineLevel="0" collapsed="false">
      <c r="A15" s="533" t="n">
        <v>1</v>
      </c>
      <c r="B15" s="442" t="s">
        <v>1871</v>
      </c>
      <c r="C15" s="442"/>
      <c r="D15" s="442"/>
      <c r="E15" s="442"/>
      <c r="F15" s="442"/>
      <c r="G15" s="442"/>
      <c r="H15" s="616" t="s">
        <v>307</v>
      </c>
      <c r="I15" s="624"/>
      <c r="J15" s="445"/>
      <c r="K15" s="445"/>
      <c r="L15" s="94"/>
      <c r="M15" s="94"/>
    </row>
  </sheetData>
  <mergeCells count="8">
    <mergeCell ref="A1:C1"/>
    <mergeCell ref="D1:H1"/>
    <mergeCell ref="I1:O1"/>
    <mergeCell ref="A3:H3"/>
    <mergeCell ref="A4:C4"/>
    <mergeCell ref="A5:G5"/>
    <mergeCell ref="W6:AC6"/>
    <mergeCell ref="B15:G15"/>
  </mergeCells>
  <conditionalFormatting sqref="F8:H13">
    <cfRule type="expression" priority="2" aboveAverage="0" equalAverage="0" bottom="0" percent="0" rank="0" text="" dxfId="27">
      <formula>$AF8=1</formula>
    </cfRule>
    <cfRule type="expression" priority="3" aboveAverage="0" equalAverage="0" bottom="0" percent="0" rank="0" text="" dxfId="28">
      <formula>$S8=1</formula>
    </cfRule>
  </conditionalFormatting>
  <dataValidations count="2">
    <dataValidation allowBlank="true" errorStyle="stop" operator="between" showDropDown="false" showErrorMessage="true" showInputMessage="true" sqref="F8:F10 F12:F13"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9" location="'K. Health Information Systems'!A15" display="#'K. Health Information Systems'.A15"/>
    <hyperlink ref="H15" location="'K. Health Information Systems'!E9"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N1883"/>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7" topLeftCell="A8" activePane="bottomLeft" state="frozen"/>
      <selection pane="topLeft" activeCell="A1" activeCellId="0" sqref="A1"/>
      <selection pane="bottomLeft" activeCell="AG699" activeCellId="0" sqref="AG699"/>
    </sheetView>
  </sheetViews>
  <sheetFormatPr defaultColWidth="9.15625" defaultRowHeight="18" zeroHeight="false" outlineLevelRow="0" outlineLevelCol="0"/>
  <cols>
    <col collapsed="false" customWidth="true" hidden="false" outlineLevel="0" max="1" min="1" style="520" width="15.71"/>
    <col collapsed="false" customWidth="true" hidden="false" outlineLevel="0" max="2" min="2" style="520" width="19.85"/>
    <col collapsed="false" customWidth="true" hidden="false" outlineLevel="0" max="3" min="3" style="520" width="40.71"/>
    <col collapsed="false" customWidth="true" hidden="false" outlineLevel="0" max="4" min="4" style="520" width="186"/>
    <col collapsed="false" customWidth="true" hidden="false" outlineLevel="0" max="5" min="5" style="625" width="25.57"/>
    <col collapsed="false" customWidth="true" hidden="false" outlineLevel="0" max="6" min="6" style="520" width="35"/>
    <col collapsed="false" customWidth="true" hidden="false" outlineLevel="0" max="7" min="7" style="520" width="44.42"/>
    <col collapsed="false" customWidth="true" hidden="false" outlineLevel="0" max="8" min="8" style="626" width="67.42"/>
    <col collapsed="false" customWidth="false" hidden="true" outlineLevel="0" max="12" min="9" style="627" width="9.14"/>
    <col collapsed="false" customWidth="true" hidden="true" outlineLevel="0" max="13" min="13" style="627" width="20.29"/>
    <col collapsed="false" customWidth="false" hidden="true" outlineLevel="0" max="15" min="14" style="627" width="9.14"/>
    <col collapsed="false" customWidth="true" hidden="true" outlineLevel="0" max="16" min="16" style="627" width="13.29"/>
    <col collapsed="false" customWidth="true" hidden="true" outlineLevel="0" max="17" min="17" style="627" width="27.85"/>
    <col collapsed="false" customWidth="false" hidden="true" outlineLevel="0" max="18" min="18" style="627" width="9.14"/>
    <col collapsed="false" customWidth="true" hidden="true" outlineLevel="0" max="19" min="19" style="627" width="14.7"/>
    <col collapsed="false" customWidth="true" hidden="true" outlineLevel="0" max="20" min="20" style="627" width="34.71"/>
    <col collapsed="false" customWidth="true" hidden="true" outlineLevel="0" max="21" min="21" style="627" width="37.57"/>
    <col collapsed="false" customWidth="true" hidden="true" outlineLevel="0" max="22" min="22" style="627" width="10.58"/>
    <col collapsed="false" customWidth="false" hidden="true" outlineLevel="0" max="29" min="23" style="627" width="9.14"/>
    <col collapsed="false" customWidth="true" hidden="true" outlineLevel="0" max="30" min="30" style="627" width="19.14"/>
    <col collapsed="false" customWidth="true" hidden="true" outlineLevel="0" max="31" min="31" style="627" width="17.14"/>
    <col collapsed="false" customWidth="true" hidden="true" outlineLevel="0" max="32" min="32" style="627" width="14.57"/>
    <col collapsed="false" customWidth="true" hidden="true" outlineLevel="0" max="33" min="33" style="627" width="51.42"/>
    <col collapsed="false" customWidth="false" hidden="true" outlineLevel="0" max="36" min="34" style="627" width="9.14"/>
    <col collapsed="false" customWidth="true" hidden="true" outlineLevel="0" max="37" min="37" style="627" width="15.15"/>
    <col collapsed="false" customWidth="true" hidden="true" outlineLevel="0" max="38" min="38" style="627" width="13.29"/>
    <col collapsed="false" customWidth="true" hidden="true" outlineLevel="0" max="39" min="39" style="627" width="14.15"/>
    <col collapsed="false" customWidth="true" hidden="true" outlineLevel="0" max="40" min="40" style="627" width="18"/>
    <col collapsed="false" customWidth="true" hidden="true" outlineLevel="0" max="41" min="41" style="627" width="13.7"/>
    <col collapsed="false" customWidth="true" hidden="true" outlineLevel="0" max="42" min="42" style="627" width="14.28"/>
    <col collapsed="false" customWidth="false" hidden="true" outlineLevel="0" max="43" min="43" style="627" width="9.14"/>
    <col collapsed="false" customWidth="true" hidden="true" outlineLevel="0" max="44" min="44" style="627" width="14.15"/>
    <col collapsed="false" customWidth="true" hidden="true" outlineLevel="0" max="45" min="45" style="627" width="16.14"/>
    <col collapsed="false" customWidth="false" hidden="true" outlineLevel="0" max="52" min="46" style="627" width="9.14"/>
    <col collapsed="false" customWidth="false" hidden="false" outlineLevel="0" max="65" min="53" style="627" width="9.14"/>
    <col collapsed="false" customWidth="true" hidden="false" outlineLevel="0" max="66" min="66" style="627" width="31.43"/>
    <col collapsed="false" customWidth="false" hidden="false" outlineLevel="0" max="1024" min="67" style="627" width="9.14"/>
  </cols>
  <sheetData>
    <row r="1" customFormat="false" ht="68.25" hidden="false" customHeight="true" outlineLevel="0" collapsed="false">
      <c r="A1" s="628" t="s">
        <v>1872</v>
      </c>
      <c r="B1" s="628"/>
      <c r="C1" s="628"/>
      <c r="D1" s="193" t="s">
        <v>170</v>
      </c>
      <c r="E1" s="193"/>
      <c r="F1" s="193"/>
      <c r="G1" s="193"/>
      <c r="H1" s="193"/>
      <c r="I1" s="194" t="s">
        <v>171</v>
      </c>
      <c r="J1" s="194"/>
      <c r="K1" s="194"/>
      <c r="L1" s="194"/>
      <c r="M1" s="194"/>
      <c r="N1" s="194"/>
      <c r="O1" s="194"/>
      <c r="P1" s="90" t="s">
        <v>172</v>
      </c>
      <c r="Q1" s="91" t="s">
        <v>173</v>
      </c>
      <c r="R1" s="95"/>
      <c r="S1" s="195" t="s">
        <v>174</v>
      </c>
      <c r="T1" s="90" t="s">
        <v>175</v>
      </c>
      <c r="U1" s="90" t="s">
        <v>176</v>
      </c>
      <c r="AK1" s="627" t="s">
        <v>27</v>
      </c>
    </row>
    <row r="2" customFormat="false" ht="43.5" hidden="false" customHeight="true" outlineLevel="0" collapsed="false">
      <c r="A2" s="629" t="s">
        <v>2</v>
      </c>
      <c r="B2" s="629"/>
      <c r="C2" s="630" t="s">
        <v>2</v>
      </c>
      <c r="D2" s="630"/>
      <c r="E2" s="630" t="s">
        <v>2</v>
      </c>
      <c r="F2" s="630"/>
      <c r="G2" s="631" t="s">
        <v>2</v>
      </c>
      <c r="H2" s="631"/>
      <c r="S2" s="201" t="b">
        <f aca="false">IF('Cover Sheet'!$C$11="Base contract","BList",IF('Cover Sheet'!$C$11="Contract amendment","AList"))</f>
        <v>0</v>
      </c>
      <c r="T2" s="91" t="s">
        <v>178</v>
      </c>
      <c r="U2" s="91" t="s">
        <v>178</v>
      </c>
      <c r="AK2" s="627" t="s">
        <v>35</v>
      </c>
    </row>
    <row r="3" customFormat="false" ht="33" hidden="false" customHeight="true" outlineLevel="0" collapsed="false">
      <c r="A3" s="632" t="s">
        <v>2</v>
      </c>
      <c r="B3" s="632"/>
      <c r="C3" s="632"/>
      <c r="D3" s="632"/>
      <c r="E3" s="632"/>
      <c r="F3" s="632"/>
      <c r="G3" s="632"/>
      <c r="H3" s="632"/>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R3" s="95"/>
      <c r="S3" s="91"/>
      <c r="T3" s="91" t="s">
        <v>180</v>
      </c>
      <c r="U3" s="91" t="s">
        <v>181</v>
      </c>
    </row>
    <row r="4" customFormat="false" ht="57" hidden="false" customHeight="true" outlineLevel="0" collapsed="false">
      <c r="A4" s="633" t="s">
        <v>1873</v>
      </c>
      <c r="B4" s="633"/>
      <c r="C4" s="633"/>
      <c r="D4" s="634" t="s">
        <v>35</v>
      </c>
      <c r="E4" s="635"/>
      <c r="F4" s="635"/>
      <c r="G4" s="635"/>
      <c r="H4" s="636"/>
      <c r="I4" s="219"/>
      <c r="J4" s="94"/>
      <c r="K4" s="94"/>
      <c r="L4" s="94"/>
      <c r="M4" s="94"/>
      <c r="N4" s="94"/>
      <c r="O4" s="94"/>
      <c r="P4" s="94"/>
      <c r="Q4" s="94"/>
      <c r="R4" s="95"/>
      <c r="S4" s="91"/>
      <c r="T4" s="91"/>
      <c r="U4" s="91"/>
    </row>
    <row r="5" customFormat="false" ht="45.75" hidden="false" customHeight="true" outlineLevel="0" collapsed="false">
      <c r="A5" s="637" t="s">
        <v>334</v>
      </c>
      <c r="B5" s="637"/>
      <c r="C5" s="637"/>
      <c r="D5" s="638" t="s">
        <v>178</v>
      </c>
      <c r="E5" s="639"/>
      <c r="F5" s="635"/>
      <c r="G5" s="635"/>
      <c r="H5" s="636"/>
    </row>
    <row r="6" customFormat="false" ht="18.75" hidden="false" customHeight="false" outlineLevel="0" collapsed="false">
      <c r="A6" s="640" t="s">
        <v>2</v>
      </c>
      <c r="B6" s="641"/>
      <c r="C6" s="640" t="s">
        <v>2</v>
      </c>
      <c r="D6" s="641"/>
      <c r="E6" s="642"/>
      <c r="F6" s="643" t="s">
        <v>2</v>
      </c>
      <c r="G6" s="643"/>
      <c r="H6" s="644"/>
    </row>
    <row r="7" customFormat="false" ht="87.75" hidden="false" customHeight="true" outlineLevel="0" collapsed="false">
      <c r="A7" s="645" t="s">
        <v>185</v>
      </c>
      <c r="B7" s="645" t="s">
        <v>186</v>
      </c>
      <c r="C7" s="645" t="s">
        <v>187</v>
      </c>
      <c r="D7" s="645" t="s">
        <v>188</v>
      </c>
      <c r="E7" s="646" t="s">
        <v>1874</v>
      </c>
      <c r="F7" s="647" t="s">
        <v>1875</v>
      </c>
      <c r="G7" s="647" t="s">
        <v>336</v>
      </c>
      <c r="H7" s="648" t="s">
        <v>1876</v>
      </c>
      <c r="I7" s="215" t="s">
        <v>15</v>
      </c>
      <c r="J7" s="215" t="s">
        <v>30</v>
      </c>
      <c r="K7" s="215" t="s">
        <v>38</v>
      </c>
      <c r="L7" s="216" t="s">
        <v>43</v>
      </c>
      <c r="M7" s="217" t="s">
        <v>48</v>
      </c>
      <c r="N7" s="216" t="s">
        <v>193</v>
      </c>
      <c r="O7" s="216" t="s">
        <v>52</v>
      </c>
      <c r="P7" s="217" t="s">
        <v>194</v>
      </c>
      <c r="Q7" s="217" t="s">
        <v>195</v>
      </c>
      <c r="R7" s="218"/>
      <c r="S7" s="219" t="s">
        <v>196</v>
      </c>
      <c r="T7" s="203" t="s">
        <v>197</v>
      </c>
      <c r="U7" s="203" t="s">
        <v>198</v>
      </c>
      <c r="V7" s="203" t="s">
        <v>199</v>
      </c>
      <c r="W7" s="194" t="s">
        <v>200</v>
      </c>
      <c r="X7" s="194"/>
      <c r="Y7" s="194"/>
      <c r="Z7" s="194"/>
      <c r="AA7" s="194"/>
      <c r="AB7" s="194"/>
      <c r="AC7" s="194"/>
      <c r="AD7" s="203" t="s">
        <v>201</v>
      </c>
      <c r="AE7" s="203" t="s">
        <v>202</v>
      </c>
      <c r="AF7" s="220" t="s">
        <v>203</v>
      </c>
      <c r="AG7" s="95" t="s">
        <v>204</v>
      </c>
      <c r="AH7" s="91" t="s">
        <v>205</v>
      </c>
      <c r="AI7" s="91" t="s">
        <v>337</v>
      </c>
      <c r="AJ7" s="91" t="s">
        <v>207</v>
      </c>
      <c r="AK7" s="221" t="s">
        <v>208</v>
      </c>
      <c r="AL7" s="222" t="s">
        <v>209</v>
      </c>
      <c r="AM7" s="222" t="s">
        <v>338</v>
      </c>
      <c r="AN7" s="91" t="s">
        <v>211</v>
      </c>
      <c r="AO7" s="91" t="s">
        <v>212</v>
      </c>
      <c r="AP7" s="91" t="s">
        <v>213</v>
      </c>
      <c r="AQ7" s="221" t="s">
        <v>214</v>
      </c>
      <c r="AR7" s="222" t="s">
        <v>209</v>
      </c>
      <c r="AS7" s="222" t="s">
        <v>339</v>
      </c>
      <c r="AT7" s="91" t="s">
        <v>340</v>
      </c>
      <c r="AU7" s="91" t="s">
        <v>341</v>
      </c>
      <c r="AV7" s="220"/>
      <c r="AW7" s="220"/>
      <c r="AX7" s="220" t="s">
        <v>218</v>
      </c>
      <c r="AY7" s="220" t="s">
        <v>219</v>
      </c>
      <c r="AZ7" s="95"/>
      <c r="BA7" s="95"/>
      <c r="BB7" s="95"/>
    </row>
    <row r="8" customFormat="false" ht="26.25" hidden="false" customHeight="false" outlineLevel="0" collapsed="false">
      <c r="A8" s="649"/>
      <c r="B8" s="649"/>
      <c r="C8" s="650"/>
      <c r="D8" s="651" t="s">
        <v>342</v>
      </c>
      <c r="E8" s="652"/>
      <c r="F8" s="653"/>
      <c r="G8" s="654"/>
      <c r="H8" s="655"/>
      <c r="T8" s="656" t="n">
        <f aca="false">'Cover Sheet'!$O$4</f>
        <v>1</v>
      </c>
      <c r="U8" s="657" t="b">
        <f aca="false">IF($D$5="No, section requirements must be reviewed",FALSE(),TRUE())</f>
        <v>0</v>
      </c>
      <c r="W8" s="149" t="s">
        <v>15</v>
      </c>
      <c r="X8" s="149" t="s">
        <v>30</v>
      </c>
      <c r="Y8" s="149" t="s">
        <v>38</v>
      </c>
      <c r="Z8" s="149" t="s">
        <v>43</v>
      </c>
      <c r="AA8" s="150" t="s">
        <v>48</v>
      </c>
      <c r="AB8" s="149" t="s">
        <v>193</v>
      </c>
      <c r="AC8" s="149" t="s">
        <v>52</v>
      </c>
      <c r="AV8" s="229"/>
      <c r="AW8" s="229"/>
      <c r="AX8" s="229" t="str">
        <f aca="false">IF(OR($Q$3="CHIP",$U$8=TRUE()),"N/A",IF((SUMIF($Q9:$Q782,"Medicaid",$AK$9:$AK$782)=0),"Complete","Incomplete"))</f>
        <v>Complete</v>
      </c>
      <c r="AY8" s="229" t="str">
        <f aca="false">IF(OR($Q$3="Medicaid",$U$8=TRUE()),"N/A",IF((SUMIF($Q$9:$Q$782,"CHIP",$AK$9:$AK$782)=0),"Complete","Incomplete"))</f>
        <v>Complete</v>
      </c>
    </row>
    <row r="9" customFormat="false" ht="36" hidden="false" customHeight="false" outlineLevel="0" collapsed="false">
      <c r="A9" s="658" t="s">
        <v>1877</v>
      </c>
      <c r="B9" s="659" t="s">
        <v>1878</v>
      </c>
      <c r="C9" s="659" t="s">
        <v>1879</v>
      </c>
      <c r="D9" s="659" t="s">
        <v>1880</v>
      </c>
      <c r="E9" s="660" t="s">
        <v>2</v>
      </c>
      <c r="F9" s="661"/>
      <c r="G9" s="662"/>
      <c r="H9" s="663"/>
      <c r="I9" s="664" t="s">
        <v>15</v>
      </c>
      <c r="J9" s="664" t="s">
        <v>30</v>
      </c>
      <c r="K9" s="664" t="s">
        <v>38</v>
      </c>
      <c r="L9" s="665" t="s">
        <v>43</v>
      </c>
      <c r="M9" s="665" t="s">
        <v>48</v>
      </c>
      <c r="N9" s="665"/>
      <c r="O9" s="665" t="s">
        <v>52</v>
      </c>
      <c r="P9" s="665"/>
      <c r="Q9" s="665" t="s">
        <v>226</v>
      </c>
      <c r="S9" s="666" t="b">
        <f aca="false">IF(OR(T9=TRUE(),U9=TRUE(),V9=TRUE(),AD9=TRUE(),AE9=TRUE()),TRUE(),FALSE())</f>
        <v>1</v>
      </c>
      <c r="T9" s="656" t="n">
        <f aca="false">$T$8</f>
        <v>1</v>
      </c>
      <c r="U9" s="657" t="b">
        <f aca="false">$U$8</f>
        <v>0</v>
      </c>
      <c r="V9" s="666" t="b">
        <f aca="false">IF(SUM(W9:AC9)&lt;1,TRUE(),FALSE())</f>
        <v>1</v>
      </c>
      <c r="W9" s="656" t="n">
        <f aca="false">IF($I$3=I9,1,0)</f>
        <v>0</v>
      </c>
      <c r="X9" s="656" t="n">
        <f aca="false">IF($J$3=J9,1,0)</f>
        <v>0</v>
      </c>
      <c r="Y9" s="656" t="n">
        <f aca="false">IF($K$3=K9,1,0)</f>
        <v>0</v>
      </c>
      <c r="Z9" s="656" t="n">
        <f aca="false">IF($L$3=L9,1,0)</f>
        <v>0</v>
      </c>
      <c r="AA9" s="656" t="n">
        <f aca="false">IF($M$3=M9,1,0)</f>
        <v>0</v>
      </c>
      <c r="AB9" s="656" t="n">
        <f aca="false">IF($N$3=N9,1,0)</f>
        <v>0</v>
      </c>
      <c r="AC9" s="656" t="n">
        <f aca="false">IF($O$3=O9,1,0)</f>
        <v>0</v>
      </c>
      <c r="AD9" s="667" t="b">
        <f aca="false">AND($P$2="Non-risk",P9=TRUE())</f>
        <v>0</v>
      </c>
      <c r="AE9" s="667" t="b">
        <f aca="false">AND($Q$3&lt;&gt;$Q9,$Q$3&lt;&gt;"Both")</f>
        <v>1</v>
      </c>
      <c r="AF9" s="667" t="b">
        <f aca="false">AND($Q$3="Both",AH9=1)</f>
        <v>0</v>
      </c>
      <c r="AI9" s="521"/>
      <c r="AK9" s="160" t="n">
        <f aca="false">IF(OR(AL9=TRUE(),AND(AM9=TRUE(),AN9=FALSE()),AF9=TRUE(),(OR(AT9=FALSE(),AT9="NA"))),0,IF(OR(AN9=FALSE(),AO9=FALSE(),AP9=FALSE()),1,0))</f>
        <v>0</v>
      </c>
      <c r="AL9" s="238" t="n">
        <f aca="false">$S9</f>
        <v>1</v>
      </c>
      <c r="AM9" s="238" t="str">
        <f aca="false">IF(OR(Q9="Medicaid",AI9=""),"NA",IF(AND(AF9=TRUE(),_xlfn.xlookup(AI9,$A$9:$A$782,$AK$9:$AK$782)=0),TRUE(),FALSE()))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IF(OR(Q9="Medicaid",AI9=""),"N/A",IF(AND(AF9=TRUE(),_xlfn.xlookup(AI9,$A$9:$A$782,$AQ$9:$AQ$782)=0),TRUE(),FALSE()))</f>
        <v>N/A</v>
      </c>
      <c r="AT9" s="148" t="b">
        <f aca="false">IF(AND(H9="",F9="Met"),FALSE(),TRUE())</f>
        <v>1</v>
      </c>
      <c r="AU9" s="94" t="str">
        <f aca="false">IF(OR(H9="",H9="Met",H9="N/A"),"NA",(IF(AND((OR(H9="Not Met",H9="Unsure")),G9&lt;&gt;""),TRUE(),FALSE())))</f>
        <v>NA</v>
      </c>
    </row>
    <row r="10" customFormat="false" ht="36" hidden="false" customHeight="false" outlineLevel="0" collapsed="false">
      <c r="A10" s="658" t="s">
        <v>1881</v>
      </c>
      <c r="B10" s="659" t="s">
        <v>1882</v>
      </c>
      <c r="C10" s="659" t="s">
        <v>1883</v>
      </c>
      <c r="D10" s="659" t="s">
        <v>1884</v>
      </c>
      <c r="E10" s="660"/>
      <c r="F10" s="661"/>
      <c r="G10" s="662"/>
      <c r="H10" s="663"/>
      <c r="I10" s="664" t="s">
        <v>15</v>
      </c>
      <c r="J10" s="664" t="s">
        <v>30</v>
      </c>
      <c r="K10" s="664" t="s">
        <v>38</v>
      </c>
      <c r="L10" s="665" t="s">
        <v>43</v>
      </c>
      <c r="M10" s="665" t="s">
        <v>48</v>
      </c>
      <c r="N10" s="665"/>
      <c r="O10" s="665" t="s">
        <v>52</v>
      </c>
      <c r="P10" s="665"/>
      <c r="Q10" s="665" t="s">
        <v>226</v>
      </c>
      <c r="S10" s="666" t="b">
        <f aca="false">IF(OR(T10=TRUE(),U10=TRUE(),V10=TRUE(),AD10=TRUE(),AE10=TRUE()),TRUE(),FALSE())</f>
        <v>1</v>
      </c>
      <c r="T10" s="656" t="n">
        <f aca="false">$T$8</f>
        <v>1</v>
      </c>
      <c r="U10" s="657" t="b">
        <f aca="false">$U$8</f>
        <v>0</v>
      </c>
      <c r="V10" s="666" t="b">
        <f aca="false">IF(SUM(W10:AC10)&lt;1,TRUE(),FALSE())</f>
        <v>1</v>
      </c>
      <c r="W10" s="656" t="n">
        <f aca="false">IF($I$3=I10,1,0)</f>
        <v>0</v>
      </c>
      <c r="X10" s="656" t="n">
        <f aca="false">IF($J$3=J10,1,0)</f>
        <v>0</v>
      </c>
      <c r="Y10" s="656" t="n">
        <f aca="false">IF($K$3=K10,1,0)</f>
        <v>0</v>
      </c>
      <c r="Z10" s="656" t="n">
        <f aca="false">IF($L$3=L10,1,0)</f>
        <v>0</v>
      </c>
      <c r="AA10" s="656" t="n">
        <f aca="false">IF($M$3=M10,1,0)</f>
        <v>0</v>
      </c>
      <c r="AB10" s="656" t="n">
        <f aca="false">IF($N$3=N10,1,0)</f>
        <v>0</v>
      </c>
      <c r="AC10" s="656" t="n">
        <f aca="false">IF($O$3=O10,1,0)</f>
        <v>0</v>
      </c>
      <c r="AD10" s="667" t="b">
        <f aca="false">AND($P$2="Non-risk",P10=TRUE())</f>
        <v>0</v>
      </c>
      <c r="AE10" s="667" t="b">
        <f aca="false">AND($Q$3&lt;&gt;$Q10,$Q$3&lt;&gt;"Both")</f>
        <v>1</v>
      </c>
      <c r="AF10" s="667" t="b">
        <f aca="false">AND($Q$3="Both",AH10=1)</f>
        <v>0</v>
      </c>
      <c r="AI10" s="521"/>
      <c r="AK10" s="160" t="n">
        <f aca="false">IF(OR(AL10=TRUE(),AND(AM10=TRUE(),AN10=FALSE()),AF10=TRUE(),(OR(AT10=FALSE(),AT10="NA"))),0,IF(OR(AN10=FALSE(),AO10=FALSE(),AP10=FALSE()),1,0))</f>
        <v>0</v>
      </c>
      <c r="AL10" s="238" t="n">
        <f aca="false">$S10</f>
        <v>1</v>
      </c>
      <c r="AM10" s="238" t="str">
        <f aca="false">IF(OR(Q10="Medicaid",AI10=""),"NA",IF(AND(AF10=TRUE(),_xlfn.xlookup(AI10,$A$9:$A$782,$AK$9:$AK$782)=0),TRUE(),FALSE()))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IF(OR(Q10="Medicaid",AI10=""),"N/A",IF(AND(AF10=TRUE(),_xlfn.xlookup(AI10,$A$9:$A$782,$AQ$9:$AQ$782)=0),TRUE(),FALSE()))</f>
        <v>N/A</v>
      </c>
      <c r="AT10" s="148" t="b">
        <f aca="false">IF(AND(H10="",F10="Met"),FALSE(),TRUE())</f>
        <v>1</v>
      </c>
      <c r="AU10" s="94" t="str">
        <f aca="false">IF(OR(H10="",H10="Met",H10="N/A"),"NA",(IF(AND((OR(H10="Not Met",H10="Unsure")),G10&lt;&gt;""),TRUE(),FALSE())))</f>
        <v>NA</v>
      </c>
    </row>
    <row r="11" customFormat="false" ht="36" hidden="false" customHeight="false" outlineLevel="0" collapsed="false">
      <c r="A11" s="658" t="s">
        <v>1885</v>
      </c>
      <c r="B11" s="659" t="s">
        <v>1886</v>
      </c>
      <c r="C11" s="659" t="s">
        <v>1887</v>
      </c>
      <c r="D11" s="659" t="s">
        <v>1888</v>
      </c>
      <c r="E11" s="660"/>
      <c r="F11" s="661"/>
      <c r="G11" s="662"/>
      <c r="H11" s="663"/>
      <c r="I11" s="664" t="s">
        <v>15</v>
      </c>
      <c r="J11" s="664" t="s">
        <v>30</v>
      </c>
      <c r="K11" s="664" t="s">
        <v>38</v>
      </c>
      <c r="L11" s="665" t="s">
        <v>43</v>
      </c>
      <c r="M11" s="665" t="s">
        <v>48</v>
      </c>
      <c r="N11" s="665"/>
      <c r="O11" s="665" t="s">
        <v>52</v>
      </c>
      <c r="P11" s="665"/>
      <c r="Q11" s="665" t="s">
        <v>226</v>
      </c>
      <c r="S11" s="666" t="b">
        <f aca="false">IF(OR(T11=TRUE(),U11=TRUE(),V11=TRUE(),AD11=TRUE(),AE11=TRUE()),TRUE(),FALSE())</f>
        <v>1</v>
      </c>
      <c r="T11" s="656" t="n">
        <f aca="false">$T$8</f>
        <v>1</v>
      </c>
      <c r="U11" s="657" t="b">
        <f aca="false">$U$8</f>
        <v>0</v>
      </c>
      <c r="V11" s="666" t="b">
        <f aca="false">IF(SUM(W11:AC11)&lt;1,TRUE(),FALSE())</f>
        <v>1</v>
      </c>
      <c r="W11" s="656" t="n">
        <f aca="false">IF($I$3=I11,1,0)</f>
        <v>0</v>
      </c>
      <c r="X11" s="656" t="n">
        <f aca="false">IF($J$3=J11,1,0)</f>
        <v>0</v>
      </c>
      <c r="Y11" s="656" t="n">
        <f aca="false">IF($K$3=K11,1,0)</f>
        <v>0</v>
      </c>
      <c r="Z11" s="656" t="n">
        <f aca="false">IF($L$3=L11,1,0)</f>
        <v>0</v>
      </c>
      <c r="AA11" s="656" t="n">
        <f aca="false">IF($M$3=M11,1,0)</f>
        <v>0</v>
      </c>
      <c r="AB11" s="656" t="n">
        <f aca="false">IF($N$3=N11,1,0)</f>
        <v>0</v>
      </c>
      <c r="AC11" s="656" t="n">
        <f aca="false">IF($O$3=O11,1,0)</f>
        <v>0</v>
      </c>
      <c r="AD11" s="667" t="b">
        <f aca="false">AND($P$2="Non-risk",P11=TRUE())</f>
        <v>0</v>
      </c>
      <c r="AE11" s="667" t="b">
        <f aca="false">AND($Q$3&lt;&gt;$Q11,$Q$3&lt;&gt;"Both")</f>
        <v>1</v>
      </c>
      <c r="AF11" s="667" t="b">
        <f aca="false">AND($Q$3="Both",AH11=1)</f>
        <v>0</v>
      </c>
      <c r="AI11" s="521"/>
      <c r="AK11" s="160" t="n">
        <f aca="false">IF(OR(AL11=TRUE(),AND(AM11=TRUE(),AN11=FALSE()),AF11=TRUE(),(OR(AT11=FALSE(),AT11="NA"))),0,IF(OR(AN11=FALSE(),AO11=FALSE(),AP11=FALSE()),1,0))</f>
        <v>0</v>
      </c>
      <c r="AL11" s="238" t="n">
        <f aca="false">$S11</f>
        <v>1</v>
      </c>
      <c r="AM11" s="238" t="str">
        <f aca="false">IF(OR(Q11="Medicaid",AI11=""),"NA",IF(AND(AF11=TRUE(),_xlfn.xlookup(AI11,$A$9:$A$782,$AK$9:$AK$782)=0),TRUE(),FALSE()))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IF(OR(Q11="Medicaid",AI11=""),"N/A",IF(AND(AF11=TRUE(),_xlfn.xlookup(AI11,$A$9:$A$782,$AQ$9:$AQ$782)=0),TRUE(),FALSE()))</f>
        <v>N/A</v>
      </c>
      <c r="AT11" s="148" t="b">
        <f aca="false">IF(AND(H11="",F11="Met"),FALSE(),TRUE())</f>
        <v>1</v>
      </c>
      <c r="AU11" s="94" t="str">
        <f aca="false">IF(OR(H11="",H11="Met",H11="N/A"),"NA",(IF(AND((OR(H11="Not Met",H11="Unsure")),G11&lt;&gt;""),TRUE(),FALSE())))</f>
        <v>NA</v>
      </c>
    </row>
    <row r="12" customFormat="false" ht="36" hidden="false" customHeight="false" outlineLevel="0" collapsed="false">
      <c r="A12" s="658" t="s">
        <v>1889</v>
      </c>
      <c r="B12" s="659" t="s">
        <v>1890</v>
      </c>
      <c r="C12" s="659" t="s">
        <v>1891</v>
      </c>
      <c r="D12" s="659" t="s">
        <v>1892</v>
      </c>
      <c r="E12" s="660"/>
      <c r="F12" s="661"/>
      <c r="G12" s="662"/>
      <c r="H12" s="663"/>
      <c r="I12" s="664"/>
      <c r="J12" s="664"/>
      <c r="K12" s="664"/>
      <c r="L12" s="665"/>
      <c r="M12" s="665"/>
      <c r="N12" s="665" t="s">
        <v>193</v>
      </c>
      <c r="O12" s="665"/>
      <c r="P12" s="665"/>
      <c r="Q12" s="665" t="s">
        <v>226</v>
      </c>
      <c r="S12" s="666" t="b">
        <f aca="false">IF(OR(T12=TRUE(),U12=TRUE(),V12=TRUE(),AD12=TRUE(),AE12=TRUE()),TRUE(),FALSE())</f>
        <v>1</v>
      </c>
      <c r="T12" s="656" t="n">
        <f aca="false">$T$8</f>
        <v>1</v>
      </c>
      <c r="U12" s="657" t="b">
        <f aca="false">$U$8</f>
        <v>0</v>
      </c>
      <c r="V12" s="666" t="b">
        <f aca="false">IF(SUM(W12:AC12)&lt;1,TRUE(),FALSE())</f>
        <v>1</v>
      </c>
      <c r="W12" s="656" t="n">
        <f aca="false">IF($I$3=I12,1,0)</f>
        <v>0</v>
      </c>
      <c r="X12" s="656" t="n">
        <f aca="false">IF($J$3=J12,1,0)</f>
        <v>0</v>
      </c>
      <c r="Y12" s="656" t="n">
        <f aca="false">IF($K$3=K12,1,0)</f>
        <v>0</v>
      </c>
      <c r="Z12" s="656" t="n">
        <f aca="false">IF($L$3=L12,1,0)</f>
        <v>0</v>
      </c>
      <c r="AA12" s="656" t="n">
        <f aca="false">IF($M$3=M12,1,0)</f>
        <v>0</v>
      </c>
      <c r="AB12" s="656" t="n">
        <f aca="false">IF($N$3=N12,1,0)</f>
        <v>0</v>
      </c>
      <c r="AC12" s="656" t="n">
        <f aca="false">IF($O$3=O12,1,0)</f>
        <v>0</v>
      </c>
      <c r="AD12" s="667" t="b">
        <f aca="false">AND($P$2="Non-risk",P12=TRUE())</f>
        <v>0</v>
      </c>
      <c r="AE12" s="667" t="b">
        <f aca="false">AND($Q$3&lt;&gt;$Q12,$Q$3&lt;&gt;"Both")</f>
        <v>1</v>
      </c>
      <c r="AF12" s="667" t="b">
        <f aca="false">AND($Q$3="Both",AH12=1)</f>
        <v>0</v>
      </c>
      <c r="AI12" s="521"/>
      <c r="AK12" s="160" t="n">
        <f aca="false">IF(OR(AL12=TRUE(),AND(AM12=TRUE(),AN12=FALSE()),AF12=TRUE(),(OR(AT12=FALSE(),AT12="NA"))),0,IF(OR(AN12=FALSE(),AO12=FALSE(),AP12=FALSE()),1,0))</f>
        <v>0</v>
      </c>
      <c r="AL12" s="238" t="n">
        <f aca="false">$S12</f>
        <v>1</v>
      </c>
      <c r="AM12" s="238" t="str">
        <f aca="false">IF(OR(Q12="Medicaid",AI12=""),"NA",IF(AND(AF12=TRUE(),_xlfn.xlookup(AI12,$A$9:$A$782,$AK$9:$AK$782)=0),TRUE(),FALSE()))</f>
        <v>NA</v>
      </c>
      <c r="AN12" s="148" t="b">
        <f aca="false">IF(F12&lt;&gt;"",TRUE(),FALSE())</f>
        <v>0</v>
      </c>
      <c r="AO12" s="94" t="str">
        <f aca="false">IF(OR($F12&lt;&gt;"Met"),"NA",(IF(AND($F12="Met",$F12&lt;&gt;""),TRUE(),FALSE())))</f>
        <v>NA</v>
      </c>
      <c r="AP12" s="94" t="b">
        <f aca="false">IF(OR($F12="Met",$F12="Not met"),"NA",(IF((AND(OR($F12="N/A",$F12="Unsure"),$G12&lt;&gt;"")),TRUE(),FALSE())))</f>
        <v>0</v>
      </c>
      <c r="AQ12" s="238" t="n">
        <f aca="false">IF(OR(AR12=TRUE(),AND(AS12=TRUE(),AT12=FALSE())),0,(IF(OR(AND(OR(AS12=FALSE(),AS12="N/A"),AT12=FALSE()),AU12=FALSE()),1,0)))</f>
        <v>0</v>
      </c>
      <c r="AR12" s="238" t="n">
        <f aca="false">$S12</f>
        <v>1</v>
      </c>
      <c r="AS12" s="238" t="str">
        <f aca="false">IF(OR(Q12="Medicaid",AI12=""),"N/A",IF(AND(AF12=TRUE(),_xlfn.xlookup(AI12,$A$9:$A$782,$AQ$9:$AQ$782)=0),TRUE(),FALSE()))</f>
        <v>N/A</v>
      </c>
      <c r="AT12" s="148" t="b">
        <f aca="false">IF(AND(H12="",F12="Met"),FALSE(),TRUE())</f>
        <v>1</v>
      </c>
      <c r="AU12" s="94" t="str">
        <f aca="false">IF(OR(H12="",H12="Met",H12="N/A"),"NA",(IF(AND((OR(H12="Not Met",H12="Unsure")),G12&lt;&gt;""),TRUE(),FALSE())))</f>
        <v>NA</v>
      </c>
    </row>
    <row r="13" customFormat="false" ht="18" hidden="false" customHeight="false" outlineLevel="0" collapsed="false">
      <c r="A13" s="668"/>
      <c r="B13" s="669"/>
      <c r="C13" s="669"/>
      <c r="D13" s="670" t="s">
        <v>356</v>
      </c>
      <c r="E13" s="671"/>
      <c r="F13" s="672"/>
      <c r="G13" s="672"/>
      <c r="H13" s="673"/>
      <c r="AK13" s="160"/>
      <c r="AL13" s="238"/>
      <c r="AM13" s="238"/>
      <c r="AN13" s="94"/>
      <c r="AO13" s="94"/>
      <c r="AP13" s="94"/>
      <c r="AQ13" s="238"/>
      <c r="AR13" s="238"/>
      <c r="AS13" s="238"/>
      <c r="AT13" s="94"/>
      <c r="AU13" s="94"/>
    </row>
    <row r="14" customFormat="false" ht="18" hidden="false" customHeight="false" outlineLevel="0" collapsed="false">
      <c r="A14" s="658" t="s">
        <v>1893</v>
      </c>
      <c r="B14" s="659" t="s">
        <v>1894</v>
      </c>
      <c r="C14" s="659" t="s">
        <v>1895</v>
      </c>
      <c r="D14" s="659" t="s">
        <v>1896</v>
      </c>
      <c r="E14" s="660"/>
      <c r="F14" s="661"/>
      <c r="G14" s="662"/>
      <c r="H14" s="663"/>
      <c r="I14" s="664" t="s">
        <v>15</v>
      </c>
      <c r="J14" s="664" t="s">
        <v>30</v>
      </c>
      <c r="K14" s="664" t="s">
        <v>38</v>
      </c>
      <c r="L14" s="665" t="s">
        <v>43</v>
      </c>
      <c r="M14" s="665" t="s">
        <v>48</v>
      </c>
      <c r="N14" s="665"/>
      <c r="O14" s="665"/>
      <c r="P14" s="665"/>
      <c r="Q14" s="665" t="s">
        <v>226</v>
      </c>
      <c r="S14" s="666" t="b">
        <f aca="false">IF(OR(T14=TRUE(),U14=TRUE(),V14=TRUE(),AD14=TRUE(),AE14=TRUE()),TRUE(),FALSE())</f>
        <v>1</v>
      </c>
      <c r="T14" s="656" t="n">
        <f aca="false">$T$8</f>
        <v>1</v>
      </c>
      <c r="U14" s="657" t="b">
        <f aca="false">$U$8</f>
        <v>0</v>
      </c>
      <c r="V14" s="666" t="b">
        <f aca="false">IF(SUM(W14:AC14)&lt;1,TRUE(),FALSE())</f>
        <v>1</v>
      </c>
      <c r="W14" s="656" t="n">
        <f aca="false">IF($I$3=I14,1,0)</f>
        <v>0</v>
      </c>
      <c r="X14" s="656" t="n">
        <f aca="false">IF($J$3=J14,1,0)</f>
        <v>0</v>
      </c>
      <c r="Y14" s="656" t="n">
        <f aca="false">IF($K$3=K14,1,0)</f>
        <v>0</v>
      </c>
      <c r="Z14" s="656" t="n">
        <f aca="false">IF($L$3=L14,1,0)</f>
        <v>0</v>
      </c>
      <c r="AA14" s="656" t="n">
        <f aca="false">IF($M$3=M14,1,0)</f>
        <v>0</v>
      </c>
      <c r="AB14" s="656" t="n">
        <f aca="false">IF($N$3=N14,1,0)</f>
        <v>0</v>
      </c>
      <c r="AC14" s="656" t="n">
        <f aca="false">IF($O$3=O14,1,0)</f>
        <v>0</v>
      </c>
      <c r="AD14" s="667" t="b">
        <f aca="false">AND($P$2="Non-risk",P14=TRUE())</f>
        <v>0</v>
      </c>
      <c r="AE14" s="667" t="b">
        <f aca="false">AND($Q$3&lt;&gt;$Q14,$Q$3&lt;&gt;"Both")</f>
        <v>1</v>
      </c>
      <c r="AF14" s="667" t="b">
        <f aca="false">AND($Q$3="Both",AH14=1)</f>
        <v>0</v>
      </c>
      <c r="AI14" s="521"/>
      <c r="AK14" s="160" t="n">
        <f aca="false">IF(OR(AL14=TRUE(),AND(AM14=TRUE(),AN14=FALSE()),AF14=TRUE(),(OR(AT14=FALSE(),AT14="NA"))),0,IF(OR(AN14=FALSE(),AO14=FALSE(),AP14=FALSE()),1,0))</f>
        <v>0</v>
      </c>
      <c r="AL14" s="238" t="n">
        <f aca="false">$S14</f>
        <v>1</v>
      </c>
      <c r="AM14" s="238" t="str">
        <f aca="false">IF(OR(Q14="Medicaid",AI14=""),"NA",IF(AND(AF14=TRUE(),_xlfn.xlookup(AI14,$A$9:$A$782,$AK$9:$AK$782)=0),TRUE(),FALSE()))</f>
        <v>NA</v>
      </c>
      <c r="AN14" s="148" t="b">
        <f aca="false">IF(F14&lt;&gt;"",TRUE(),FALSE())</f>
        <v>0</v>
      </c>
      <c r="AO14" s="94" t="str">
        <f aca="false">IF(OR($F14&lt;&gt;"Met"),"NA",(IF(AND($F14="Met",$F14&lt;&gt;""),TRUE(),FALSE())))</f>
        <v>NA</v>
      </c>
      <c r="AP14" s="148" t="b">
        <f aca="false">IF(OR($F14="Met",$F14="Not met"),"NA",(IF((AND(OR($F14="N/A",$F14="Unsure"),$G14&lt;&gt;"")),TRUE(),FALSE())))</f>
        <v>0</v>
      </c>
      <c r="AQ14" s="238" t="n">
        <f aca="false">IF(OR(AR14=TRUE(),AND(AS14=TRUE(),AT14=FALSE())),0,(IF(OR(AND(OR(AS14=FALSE(),AS14="N/A"),AT14=FALSE()),AU14=FALSE()),1,0)))</f>
        <v>0</v>
      </c>
      <c r="AR14" s="238" t="n">
        <f aca="false">$S14</f>
        <v>1</v>
      </c>
      <c r="AS14" s="238" t="str">
        <f aca="false">IF(OR(Q14="Medicaid",AI14=""),"N/A",IF(AND(AF14=TRUE(),_xlfn.xlookup(AI14,$A$9:$A$782,$AQ$9:$AQ$782)=0),TRUE(),FALSE()))</f>
        <v>N/A</v>
      </c>
      <c r="AT14" s="148" t="b">
        <f aca="false">IF(AND(H14="",F14="Met"),FALSE(),TRUE())</f>
        <v>1</v>
      </c>
      <c r="AU14" s="94" t="str">
        <f aca="false">IF(OR(H14="",H14="Met",H14="N/A"),"NA",(IF(AND((OR(H14="Not Met",H14="Unsure")),G14&lt;&gt;""),TRUE(),FALSE())))</f>
        <v>NA</v>
      </c>
    </row>
    <row r="15" customFormat="false" ht="54" hidden="false" customHeight="false" outlineLevel="0" collapsed="false">
      <c r="A15" s="658" t="s">
        <v>1897</v>
      </c>
      <c r="B15" s="659" t="s">
        <v>1898</v>
      </c>
      <c r="C15" s="659" t="s">
        <v>1899</v>
      </c>
      <c r="D15" s="659" t="s">
        <v>1900</v>
      </c>
      <c r="E15" s="660"/>
      <c r="F15" s="661"/>
      <c r="G15" s="662"/>
      <c r="H15" s="663"/>
      <c r="I15" s="664" t="s">
        <v>15</v>
      </c>
      <c r="J15" s="664" t="s">
        <v>30</v>
      </c>
      <c r="K15" s="664" t="s">
        <v>38</v>
      </c>
      <c r="L15" s="665" t="s">
        <v>43</v>
      </c>
      <c r="M15" s="665" t="s">
        <v>48</v>
      </c>
      <c r="N15" s="665"/>
      <c r="O15" s="665"/>
      <c r="P15" s="665"/>
      <c r="Q15" s="665" t="s">
        <v>226</v>
      </c>
      <c r="S15" s="666" t="b">
        <f aca="false">IF(OR(T15=TRUE(),U15=TRUE(),V15=TRUE(),AD15=TRUE(),AE15=TRUE()),TRUE(),FALSE())</f>
        <v>1</v>
      </c>
      <c r="T15" s="656" t="n">
        <f aca="false">$T$8</f>
        <v>1</v>
      </c>
      <c r="U15" s="657" t="b">
        <f aca="false">$U$8</f>
        <v>0</v>
      </c>
      <c r="V15" s="666" t="b">
        <f aca="false">IF(SUM(W15:AC15)&lt;1,TRUE(),FALSE())</f>
        <v>1</v>
      </c>
      <c r="W15" s="656" t="n">
        <f aca="false">IF($I$3=I15,1,0)</f>
        <v>0</v>
      </c>
      <c r="X15" s="656" t="n">
        <f aca="false">IF($J$3=J15,1,0)</f>
        <v>0</v>
      </c>
      <c r="Y15" s="656" t="n">
        <f aca="false">IF($K$3=K15,1,0)</f>
        <v>0</v>
      </c>
      <c r="Z15" s="656" t="n">
        <f aca="false">IF($L$3=L15,1,0)</f>
        <v>0</v>
      </c>
      <c r="AA15" s="656" t="n">
        <f aca="false">IF($M$3=M15,1,0)</f>
        <v>0</v>
      </c>
      <c r="AB15" s="656" t="n">
        <f aca="false">IF($N$3=N15,1,0)</f>
        <v>0</v>
      </c>
      <c r="AC15" s="656" t="n">
        <f aca="false">IF($O$3=O15,1,0)</f>
        <v>0</v>
      </c>
      <c r="AD15" s="667" t="b">
        <f aca="false">AND($P$2="Non-risk",P15=TRUE())</f>
        <v>0</v>
      </c>
      <c r="AE15" s="667" t="b">
        <f aca="false">AND($Q$3&lt;&gt;$Q15,$Q$3&lt;&gt;"Both")</f>
        <v>1</v>
      </c>
      <c r="AF15" s="667" t="b">
        <f aca="false">AND($Q$3="Both",AH15=1)</f>
        <v>0</v>
      </c>
      <c r="AI15" s="521"/>
      <c r="AK15" s="160" t="n">
        <f aca="false">IF(OR(AL15=TRUE(),AND(AM15=TRUE(),AN15=FALSE()),AF15=TRUE(),(OR(AT15=FALSE(),AT15="NA"))),0,IF(OR(AN15=FALSE(),AO15=FALSE(),AP15=FALSE()),1,0))</f>
        <v>0</v>
      </c>
      <c r="AL15" s="238" t="n">
        <f aca="false">$S15</f>
        <v>1</v>
      </c>
      <c r="AM15" s="238" t="str">
        <f aca="false">IF(OR(Q15="Medicaid",AI15=""),"NA",IF(AND(AF15=TRUE(),_xlfn.xlookup(AI15,$A$9:$A$782,$AK$9:$AK$782)=0),TRUE(),FALSE()))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IF(OR(Q15="Medicaid",AI15=""),"N/A",IF(AND(AF15=TRUE(),_xlfn.xlookup(AI15,$A$9:$A$782,$AQ$9:$AQ$782)=0),TRUE(),FALSE()))</f>
        <v>N/A</v>
      </c>
      <c r="AT15" s="148" t="b">
        <f aca="false">IF(AND(H15="",F15="Met"),FALSE(),TRUE())</f>
        <v>1</v>
      </c>
      <c r="AU15" s="94" t="str">
        <f aca="false">IF(OR(H15="",H15="Met",H15="N/A"),"NA",(IF(AND((OR(H15="Not Met",H15="Unsure")),G15&lt;&gt;""),TRUE(),FALSE())))</f>
        <v>NA</v>
      </c>
    </row>
    <row r="16" customFormat="false" ht="54" hidden="false" customHeight="false" outlineLevel="0" collapsed="false">
      <c r="A16" s="658" t="s">
        <v>1901</v>
      </c>
      <c r="B16" s="659" t="s">
        <v>1902</v>
      </c>
      <c r="C16" s="659" t="s">
        <v>1899</v>
      </c>
      <c r="D16" s="659" t="s">
        <v>1903</v>
      </c>
      <c r="E16" s="660"/>
      <c r="F16" s="661"/>
      <c r="G16" s="662"/>
      <c r="H16" s="663"/>
      <c r="I16" s="664" t="s">
        <v>15</v>
      </c>
      <c r="J16" s="664" t="s">
        <v>30</v>
      </c>
      <c r="K16" s="664" t="s">
        <v>38</v>
      </c>
      <c r="L16" s="665" t="s">
        <v>43</v>
      </c>
      <c r="M16" s="665" t="s">
        <v>48</v>
      </c>
      <c r="N16" s="665"/>
      <c r="O16" s="665"/>
      <c r="P16" s="665"/>
      <c r="Q16" s="665" t="s">
        <v>226</v>
      </c>
      <c r="S16" s="666" t="b">
        <f aca="false">IF(OR(T16=TRUE(),U16=TRUE(),V16=TRUE(),AD16=TRUE(),AE16=TRUE()),TRUE(),FALSE())</f>
        <v>1</v>
      </c>
      <c r="T16" s="656" t="n">
        <f aca="false">$T$8</f>
        <v>1</v>
      </c>
      <c r="U16" s="657" t="b">
        <f aca="false">$U$8</f>
        <v>0</v>
      </c>
      <c r="V16" s="666" t="b">
        <f aca="false">IF(SUM(W16:AC16)&lt;1,TRUE(),FALSE())</f>
        <v>1</v>
      </c>
      <c r="W16" s="656" t="n">
        <f aca="false">IF($I$3=I16,1,0)</f>
        <v>0</v>
      </c>
      <c r="X16" s="656" t="n">
        <f aca="false">IF($J$3=J16,1,0)</f>
        <v>0</v>
      </c>
      <c r="Y16" s="656" t="n">
        <f aca="false">IF($K$3=K16,1,0)</f>
        <v>0</v>
      </c>
      <c r="Z16" s="656" t="n">
        <f aca="false">IF($L$3=L16,1,0)</f>
        <v>0</v>
      </c>
      <c r="AA16" s="656" t="n">
        <f aca="false">IF($M$3=M16,1,0)</f>
        <v>0</v>
      </c>
      <c r="AB16" s="656" t="n">
        <f aca="false">IF($N$3=N16,1,0)</f>
        <v>0</v>
      </c>
      <c r="AC16" s="656" t="n">
        <f aca="false">IF($O$3=O16,1,0)</f>
        <v>0</v>
      </c>
      <c r="AD16" s="667" t="b">
        <f aca="false">AND($P$2="Non-risk",P16=TRUE())</f>
        <v>0</v>
      </c>
      <c r="AE16" s="667" t="b">
        <f aca="false">AND($Q$3&lt;&gt;$Q16,$Q$3&lt;&gt;"Both")</f>
        <v>1</v>
      </c>
      <c r="AF16" s="667" t="b">
        <f aca="false">AND($Q$3="Both",AH16=1)</f>
        <v>0</v>
      </c>
      <c r="AI16" s="521"/>
      <c r="AK16" s="160" t="n">
        <f aca="false">IF(OR(AL16=TRUE(),AND(AM16=TRUE(),AN16=FALSE()),AF16=TRUE(),(OR(AT16=FALSE(),AT16="NA"))),0,IF(OR(AN16=FALSE(),AO16=FALSE(),AP16=FALSE()),1,0))</f>
        <v>0</v>
      </c>
      <c r="AL16" s="238" t="n">
        <f aca="false">$S16</f>
        <v>1</v>
      </c>
      <c r="AM16" s="238" t="str">
        <f aca="false">IF(OR(Q16="Medicaid",AI16=""),"NA",IF(AND(AF16=TRUE(),_xlfn.xlookup(AI16,$A$9:$A$782,$AK$9:$AK$782)=0),TRUE(),FALSE()))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IF(OR(Q16="Medicaid",AI16=""),"N/A",IF(AND(AF16=TRUE(),_xlfn.xlookup(AI16,$A$9:$A$782,$AQ$9:$AQ$782)=0),TRUE(),FALSE()))</f>
        <v>N/A</v>
      </c>
      <c r="AT16" s="148" t="b">
        <f aca="false">IF(AND(H16="",F16="Met"),FALSE(),TRUE())</f>
        <v>1</v>
      </c>
      <c r="AU16" s="94" t="str">
        <f aca="false">IF(OR(H16="",H16="Met",H16="N/A"),"NA",(IF(AND((OR(H16="Not Met",H16="Unsure")),G16&lt;&gt;""),TRUE(),FALSE())))</f>
        <v>NA</v>
      </c>
    </row>
    <row r="17" customFormat="false" ht="54" hidden="false" customHeight="false" outlineLevel="0" collapsed="false">
      <c r="A17" s="658" t="s">
        <v>1904</v>
      </c>
      <c r="B17" s="659" t="s">
        <v>1905</v>
      </c>
      <c r="C17" s="659" t="s">
        <v>1899</v>
      </c>
      <c r="D17" s="659" t="s">
        <v>1906</v>
      </c>
      <c r="E17" s="660"/>
      <c r="F17" s="661"/>
      <c r="G17" s="662"/>
      <c r="H17" s="663"/>
      <c r="I17" s="664" t="s">
        <v>15</v>
      </c>
      <c r="J17" s="664" t="s">
        <v>30</v>
      </c>
      <c r="K17" s="664" t="s">
        <v>38</v>
      </c>
      <c r="L17" s="665" t="s">
        <v>43</v>
      </c>
      <c r="M17" s="665" t="s">
        <v>48</v>
      </c>
      <c r="N17" s="665"/>
      <c r="O17" s="665"/>
      <c r="P17" s="665"/>
      <c r="Q17" s="665" t="s">
        <v>226</v>
      </c>
      <c r="S17" s="666" t="b">
        <f aca="false">IF(OR(T17=TRUE(),U17=TRUE(),V17=TRUE(),AD17=TRUE(),AE17=TRUE()),TRUE(),FALSE())</f>
        <v>1</v>
      </c>
      <c r="T17" s="656" t="n">
        <f aca="false">$T$8</f>
        <v>1</v>
      </c>
      <c r="U17" s="657" t="b">
        <f aca="false">$U$8</f>
        <v>0</v>
      </c>
      <c r="V17" s="666" t="b">
        <f aca="false">IF(SUM(W17:AC17)&lt;1,TRUE(),FALSE())</f>
        <v>1</v>
      </c>
      <c r="W17" s="656" t="n">
        <f aca="false">IF($I$3=I17,1,0)</f>
        <v>0</v>
      </c>
      <c r="X17" s="656" t="n">
        <f aca="false">IF($J$3=J17,1,0)</f>
        <v>0</v>
      </c>
      <c r="Y17" s="656" t="n">
        <f aca="false">IF($K$3=K17,1,0)</f>
        <v>0</v>
      </c>
      <c r="Z17" s="656" t="n">
        <f aca="false">IF($L$3=L17,1,0)</f>
        <v>0</v>
      </c>
      <c r="AA17" s="656" t="n">
        <f aca="false">IF($M$3=M17,1,0)</f>
        <v>0</v>
      </c>
      <c r="AB17" s="656" t="n">
        <f aca="false">IF($N$3=N17,1,0)</f>
        <v>0</v>
      </c>
      <c r="AC17" s="656" t="n">
        <f aca="false">IF($O$3=O17,1,0)</f>
        <v>0</v>
      </c>
      <c r="AD17" s="667" t="b">
        <f aca="false">AND($P$2="Non-risk",P17=TRUE())</f>
        <v>0</v>
      </c>
      <c r="AE17" s="667" t="b">
        <f aca="false">AND($Q$3&lt;&gt;$Q17,$Q$3&lt;&gt;"Both")</f>
        <v>1</v>
      </c>
      <c r="AF17" s="667" t="b">
        <f aca="false">AND($Q$3="Both",AH17=1)</f>
        <v>0</v>
      </c>
      <c r="AI17" s="521"/>
      <c r="AK17" s="160" t="n">
        <f aca="false">IF(OR(AL17=TRUE(),AND(AM17=TRUE(),AN17=FALSE()),AF17=TRUE(),(OR(AT17=FALSE(),AT17="NA"))),0,IF(OR(AN17=FALSE(),AO17=FALSE(),AP17=FALSE()),1,0))</f>
        <v>0</v>
      </c>
      <c r="AL17" s="238" t="n">
        <f aca="false">$S17</f>
        <v>1</v>
      </c>
      <c r="AM17" s="238" t="str">
        <f aca="false">IF(OR(Q17="Medicaid",AI17=""),"NA",IF(AND(AF17=TRUE(),_xlfn.xlookup(AI17,$A$9:$A$782,$AK$9:$AK$782)=0),TRUE(),FALSE()))</f>
        <v>NA</v>
      </c>
      <c r="AN17" s="148" t="b">
        <f aca="false">IF(F17&lt;&gt;"",TRUE(),FALSE())</f>
        <v>0</v>
      </c>
      <c r="AO17" s="94" t="str">
        <f aca="false">IF(OR($F17&lt;&gt;"Met"),"NA",(IF(AND($F17="Met",$F17&lt;&gt;""),TRUE(),FALSE())))</f>
        <v>NA</v>
      </c>
      <c r="AP17" s="94" t="b">
        <f aca="false">IF(OR($F17="Met",$F17="Not met"),"NA",(IF((AND(OR($F17="N/A",$F17="Unsure"),$G17&lt;&gt;"")),TRUE(),FALSE())))</f>
        <v>0</v>
      </c>
      <c r="AQ17" s="238" t="n">
        <f aca="false">IF(OR(AR17=TRUE(),AND(AS17=TRUE(),AT17=FALSE())),0,(IF(OR(AND(OR(AS17=FALSE(),AS17="N/A"),AT17=FALSE()),AU17=FALSE()),1,0)))</f>
        <v>0</v>
      </c>
      <c r="AR17" s="238" t="n">
        <f aca="false">$S17</f>
        <v>1</v>
      </c>
      <c r="AS17" s="238" t="str">
        <f aca="false">IF(OR(Q17="Medicaid",AI17=""),"N/A",IF(AND(AF17=TRUE(),_xlfn.xlookup(AI17,$A$9:$A$782,$AQ$9:$AQ$782)=0),TRUE(),FALSE()))</f>
        <v>N/A</v>
      </c>
      <c r="AT17" s="148" t="b">
        <f aca="false">IF(AND(H17="",F17="Met"),FALSE(),TRUE())</f>
        <v>1</v>
      </c>
      <c r="AU17" s="94" t="str">
        <f aca="false">IF(OR(H17="",H17="Met",H17="N/A"),"NA",(IF(AND((OR(H17="Not Met",H17="Unsure")),G17&lt;&gt;""),TRUE(),FALSE())))</f>
        <v>NA</v>
      </c>
    </row>
    <row r="18" customFormat="false" ht="54" hidden="false" customHeight="false" outlineLevel="0" collapsed="false">
      <c r="A18" s="658" t="s">
        <v>1907</v>
      </c>
      <c r="B18" s="659" t="s">
        <v>1908</v>
      </c>
      <c r="C18" s="659" t="s">
        <v>1899</v>
      </c>
      <c r="D18" s="659" t="s">
        <v>1909</v>
      </c>
      <c r="E18" s="660"/>
      <c r="F18" s="661"/>
      <c r="G18" s="662"/>
      <c r="H18" s="663"/>
      <c r="I18" s="664" t="s">
        <v>15</v>
      </c>
      <c r="J18" s="664" t="s">
        <v>30</v>
      </c>
      <c r="K18" s="664" t="s">
        <v>38</v>
      </c>
      <c r="L18" s="665" t="s">
        <v>43</v>
      </c>
      <c r="M18" s="665" t="s">
        <v>48</v>
      </c>
      <c r="N18" s="665"/>
      <c r="O18" s="665"/>
      <c r="P18" s="665"/>
      <c r="Q18" s="665" t="s">
        <v>226</v>
      </c>
      <c r="S18" s="666" t="b">
        <f aca="false">IF(OR(T18=TRUE(),U18=TRUE(),V18=TRUE(),AD18=TRUE(),AE18=TRUE()),TRUE(),FALSE())</f>
        <v>1</v>
      </c>
      <c r="T18" s="656" t="n">
        <f aca="false">$T$8</f>
        <v>1</v>
      </c>
      <c r="U18" s="657" t="b">
        <f aca="false">$U$8</f>
        <v>0</v>
      </c>
      <c r="V18" s="666" t="b">
        <f aca="false">IF(SUM(W18:AC18)&lt;1,TRUE(),FALSE())</f>
        <v>1</v>
      </c>
      <c r="W18" s="656" t="n">
        <f aca="false">IF($I$3=I18,1,0)</f>
        <v>0</v>
      </c>
      <c r="X18" s="656" t="n">
        <f aca="false">IF($J$3=J18,1,0)</f>
        <v>0</v>
      </c>
      <c r="Y18" s="656" t="n">
        <f aca="false">IF($K$3=K18,1,0)</f>
        <v>0</v>
      </c>
      <c r="Z18" s="656" t="n">
        <f aca="false">IF($L$3=L18,1,0)</f>
        <v>0</v>
      </c>
      <c r="AA18" s="656" t="n">
        <f aca="false">IF($M$3=M18,1,0)</f>
        <v>0</v>
      </c>
      <c r="AB18" s="656" t="n">
        <f aca="false">IF($N$3=N18,1,0)</f>
        <v>0</v>
      </c>
      <c r="AC18" s="656" t="n">
        <f aca="false">IF($O$3=O18,1,0)</f>
        <v>0</v>
      </c>
      <c r="AD18" s="667" t="b">
        <f aca="false">AND($P$2="Non-risk",P18=TRUE())</f>
        <v>0</v>
      </c>
      <c r="AE18" s="667" t="b">
        <f aca="false">AND($Q$3&lt;&gt;$Q18,$Q$3&lt;&gt;"Both")</f>
        <v>1</v>
      </c>
      <c r="AF18" s="667" t="b">
        <f aca="false">AND($Q$3="Both",AH18=1)</f>
        <v>0</v>
      </c>
      <c r="AI18" s="521"/>
      <c r="AK18" s="160" t="n">
        <f aca="false">IF(OR(AL18=TRUE(),AND(AM18=TRUE(),AN18=FALSE()),AF18=TRUE(),(OR(AT18=FALSE(),AT18="NA"))),0,IF(OR(AN18=FALSE(),AO18=FALSE(),AP18=FALSE()),1,0))</f>
        <v>0</v>
      </c>
      <c r="AL18" s="238" t="n">
        <f aca="false">$S18</f>
        <v>1</v>
      </c>
      <c r="AM18" s="238" t="str">
        <f aca="false">IF(OR(Q18="Medicaid",AI18=""),"NA",IF(AND(AF18=TRUE(),_xlfn.xlookup(AI18,$A$9:$A$782,$AK$9:$AK$782)=0),TRUE(),FALSE()))</f>
        <v>NA</v>
      </c>
      <c r="AN18" s="94" t="b">
        <f aca="false">IF(F18&lt;&gt;"",TRUE(),FALSE())</f>
        <v>0</v>
      </c>
      <c r="AO18" s="94" t="str">
        <f aca="false">IF(OR($F18&lt;&gt;"Met"),"NA",(IF(AND($F18="Met",$F18&lt;&gt;""),TRUE(),FALSE())))</f>
        <v>NA</v>
      </c>
      <c r="AP18" s="148" t="b">
        <f aca="false">IF(OR($F18="Met",$F18="Not met"),"NA",(IF((AND(OR($F18="N/A",$F18="Unsure"),$G18&lt;&gt;"")),TRUE(),FALSE())))</f>
        <v>0</v>
      </c>
      <c r="AQ18" s="238" t="n">
        <f aca="false">IF(OR(AR18=TRUE(),AND(AS18=TRUE(),AT18=FALSE())),0,(IF(OR(AND(OR(AS18=FALSE(),AS18="N/A"),AT18=FALSE()),AU18=FALSE()),1,0)))</f>
        <v>0</v>
      </c>
      <c r="AR18" s="238" t="n">
        <f aca="false">$S18</f>
        <v>1</v>
      </c>
      <c r="AS18" s="238" t="str">
        <f aca="false">IF(OR(Q18="Medicaid",AI18=""),"N/A",IF(AND(AF18=TRUE(),_xlfn.xlookup(AI18,$A$9:$A$782,$AQ$9:$AQ$782)=0),TRUE(),FALSE()))</f>
        <v>N/A</v>
      </c>
      <c r="AT18" s="94" t="b">
        <f aca="false">IF(AND(H18="",F18="Met"),FALSE(),TRUE())</f>
        <v>1</v>
      </c>
      <c r="AU18" s="94" t="str">
        <f aca="false">IF(OR(H18="",H18="Met",H18="N/A"),"NA",(IF(AND((OR(H18="Not Met",H18="Unsure")),G18&lt;&gt;""),TRUE(),FALSE())))</f>
        <v>NA</v>
      </c>
    </row>
    <row r="19" customFormat="false" ht="36" hidden="false" customHeight="false" outlineLevel="0" collapsed="false">
      <c r="A19" s="658" t="s">
        <v>1910</v>
      </c>
      <c r="B19" s="659" t="s">
        <v>1911</v>
      </c>
      <c r="C19" s="659" t="s">
        <v>1912</v>
      </c>
      <c r="D19" s="659" t="s">
        <v>1913</v>
      </c>
      <c r="E19" s="660"/>
      <c r="F19" s="661"/>
      <c r="G19" s="662"/>
      <c r="H19" s="663"/>
      <c r="I19" s="664" t="s">
        <v>15</v>
      </c>
      <c r="J19" s="664" t="s">
        <v>30</v>
      </c>
      <c r="K19" s="664" t="s">
        <v>38</v>
      </c>
      <c r="L19" s="665" t="s">
        <v>43</v>
      </c>
      <c r="M19" s="665" t="s">
        <v>48</v>
      </c>
      <c r="N19" s="665"/>
      <c r="O19" s="665"/>
      <c r="P19" s="665"/>
      <c r="Q19" s="665" t="s">
        <v>226</v>
      </c>
      <c r="S19" s="666" t="b">
        <f aca="false">IF(OR(T19=TRUE(),U19=TRUE(),V19=TRUE(),AD19=TRUE(),AE19=TRUE()),TRUE(),FALSE())</f>
        <v>1</v>
      </c>
      <c r="T19" s="656" t="n">
        <f aca="false">$T$8</f>
        <v>1</v>
      </c>
      <c r="U19" s="657" t="b">
        <f aca="false">$U$8</f>
        <v>0</v>
      </c>
      <c r="V19" s="666" t="b">
        <f aca="false">IF(SUM(W19:AC19)&lt;1,TRUE(),FALSE())</f>
        <v>1</v>
      </c>
      <c r="W19" s="656" t="n">
        <f aca="false">IF($I$3=I19,1,0)</f>
        <v>0</v>
      </c>
      <c r="X19" s="656" t="n">
        <f aca="false">IF($J$3=J19,1,0)</f>
        <v>0</v>
      </c>
      <c r="Y19" s="656" t="n">
        <f aca="false">IF($K$3=K19,1,0)</f>
        <v>0</v>
      </c>
      <c r="Z19" s="656" t="n">
        <f aca="false">IF($L$3=L19,1,0)</f>
        <v>0</v>
      </c>
      <c r="AA19" s="656" t="n">
        <f aca="false">IF($M$3=M19,1,0)</f>
        <v>0</v>
      </c>
      <c r="AB19" s="656" t="n">
        <f aca="false">IF($N$3=N19,1,0)</f>
        <v>0</v>
      </c>
      <c r="AC19" s="656" t="n">
        <f aca="false">IF($O$3=O19,1,0)</f>
        <v>0</v>
      </c>
      <c r="AD19" s="667" t="b">
        <f aca="false">AND($P$2="Non-risk",P19=TRUE())</f>
        <v>0</v>
      </c>
      <c r="AE19" s="667" t="b">
        <f aca="false">AND($Q$3&lt;&gt;$Q19,$Q$3&lt;&gt;"Both")</f>
        <v>1</v>
      </c>
      <c r="AF19" s="667" t="b">
        <f aca="false">AND($Q$3="Both",AH19=1)</f>
        <v>0</v>
      </c>
      <c r="AI19" s="521"/>
      <c r="AK19" s="160" t="n">
        <f aca="false">IF(OR(AL19=TRUE(),AND(AM19=TRUE(),AN19=FALSE()),AF19=TRUE(),(OR(AT19=FALSE(),AT19="NA"))),0,IF(OR(AN19=FALSE(),AO19=FALSE(),AP19=FALSE()),1,0))</f>
        <v>0</v>
      </c>
      <c r="AL19" s="238" t="n">
        <f aca="false">$S19</f>
        <v>1</v>
      </c>
      <c r="AM19" s="238" t="str">
        <f aca="false">IF(OR(Q19="Medicaid",AI19=""),"NA",IF(AND(AF19=TRUE(),_xlfn.xlookup(AI19,$A$9:$A$782,$AK$9:$AK$782)=0),TRUE(),FALSE()))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IF(OR(Q19="Medicaid",AI19=""),"N/A",IF(AND(AF19=TRUE(),_xlfn.xlookup(AI19,$A$9:$A$782,$AQ$9:$AQ$782)=0),TRUE(),FALSE()))</f>
        <v>N/A</v>
      </c>
      <c r="AT19" s="148" t="b">
        <f aca="false">IF(AND(H19="",F19="Met"),FALSE(),TRUE())</f>
        <v>1</v>
      </c>
      <c r="AU19" s="94" t="str">
        <f aca="false">IF(OR(H19="",H19="Met",H19="N/A"),"NA",(IF(AND((OR(H19="Not Met",H19="Unsure")),G19&lt;&gt;""),TRUE(),FALSE())))</f>
        <v>NA</v>
      </c>
    </row>
    <row r="20" customFormat="false" ht="18" hidden="false" customHeight="false" outlineLevel="0" collapsed="false">
      <c r="A20" s="658" t="s">
        <v>1914</v>
      </c>
      <c r="B20" s="659" t="s">
        <v>1915</v>
      </c>
      <c r="C20" s="659" t="s">
        <v>1916</v>
      </c>
      <c r="D20" s="659" t="s">
        <v>1917</v>
      </c>
      <c r="E20" s="660"/>
      <c r="F20" s="661"/>
      <c r="G20" s="662"/>
      <c r="H20" s="663"/>
      <c r="I20" s="664" t="s">
        <v>15</v>
      </c>
      <c r="J20" s="664" t="s">
        <v>30</v>
      </c>
      <c r="K20" s="664" t="s">
        <v>38</v>
      </c>
      <c r="L20" s="665" t="s">
        <v>43</v>
      </c>
      <c r="M20" s="665" t="s">
        <v>48</v>
      </c>
      <c r="N20" s="665"/>
      <c r="O20" s="665" t="s">
        <v>52</v>
      </c>
      <c r="P20" s="665"/>
      <c r="Q20" s="665" t="s">
        <v>226</v>
      </c>
      <c r="S20" s="666" t="b">
        <f aca="false">IF(OR(T20=TRUE(),U20=TRUE(),V20=TRUE(),AD20=TRUE(),AE20=TRUE()),TRUE(),FALSE())</f>
        <v>1</v>
      </c>
      <c r="T20" s="656" t="n">
        <f aca="false">$T$8</f>
        <v>1</v>
      </c>
      <c r="U20" s="657" t="b">
        <f aca="false">$U$8</f>
        <v>0</v>
      </c>
      <c r="V20" s="666" t="b">
        <f aca="false">IF(SUM(W20:AC20)&lt;1,TRUE(),FALSE())</f>
        <v>1</v>
      </c>
      <c r="W20" s="656" t="n">
        <f aca="false">IF($I$3=I20,1,0)</f>
        <v>0</v>
      </c>
      <c r="X20" s="656" t="n">
        <f aca="false">IF($J$3=J20,1,0)</f>
        <v>0</v>
      </c>
      <c r="Y20" s="656" t="n">
        <f aca="false">IF($K$3=K20,1,0)</f>
        <v>0</v>
      </c>
      <c r="Z20" s="656" t="n">
        <f aca="false">IF($L$3=L20,1,0)</f>
        <v>0</v>
      </c>
      <c r="AA20" s="656" t="n">
        <f aca="false">IF($M$3=M20,1,0)</f>
        <v>0</v>
      </c>
      <c r="AB20" s="656" t="n">
        <f aca="false">IF($N$3=N20,1,0)</f>
        <v>0</v>
      </c>
      <c r="AC20" s="656" t="n">
        <f aca="false">IF($O$3=O20,1,0)</f>
        <v>0</v>
      </c>
      <c r="AD20" s="667" t="b">
        <f aca="false">AND($P$2="Non-risk",P20=TRUE())</f>
        <v>0</v>
      </c>
      <c r="AE20" s="667" t="b">
        <f aca="false">AND($Q$3&lt;&gt;$Q20,$Q$3&lt;&gt;"Both")</f>
        <v>1</v>
      </c>
      <c r="AF20" s="667" t="b">
        <f aca="false">AND($Q$3="Both",AH20=1)</f>
        <v>0</v>
      </c>
      <c r="AI20" s="521"/>
      <c r="AK20" s="160" t="n">
        <f aca="false">IF(OR(AL20=TRUE(),AND(AM20=TRUE(),AN20=FALSE()),AF20=TRUE(),(OR(AT20=FALSE(),AT20="NA"))),0,IF(OR(AN20=FALSE(),AO20=FALSE(),AP20=FALSE()),1,0))</f>
        <v>0</v>
      </c>
      <c r="AL20" s="238" t="n">
        <f aca="false">$S20</f>
        <v>1</v>
      </c>
      <c r="AM20" s="238" t="str">
        <f aca="false">IF(OR(Q20="Medicaid",AI20=""),"NA",IF(AND(AF20=TRUE(),_xlfn.xlookup(AI20,$A$9:$A$782,$AK$9:$AK$782)=0),TRUE(),FALSE()))</f>
        <v>NA</v>
      </c>
      <c r="AN20" s="148" t="b">
        <f aca="false">IF(F20&lt;&gt;"",TRUE(),FALSE())</f>
        <v>0</v>
      </c>
      <c r="AO20" s="94" t="str">
        <f aca="false">IF(OR($F20&lt;&gt;"Met"),"NA",(IF(AND($F20="Met",$F20&lt;&gt;""),TRUE(),FALSE())))</f>
        <v>NA</v>
      </c>
      <c r="AP20" s="148" t="b">
        <f aca="false">IF(OR($F20="Met",$F20="Not met"),"NA",(IF((AND(OR($F20="N/A",$F20="Unsure"),$G20&lt;&gt;"")),TRUE(),FALSE())))</f>
        <v>0</v>
      </c>
      <c r="AQ20" s="238" t="n">
        <f aca="false">IF(OR(AR20=TRUE(),AND(AS20=TRUE(),AT20=FALSE())),0,(IF(OR(AND(OR(AS20=FALSE(),AS20="N/A"),AT20=FALSE()),AU20=FALSE()),1,0)))</f>
        <v>0</v>
      </c>
      <c r="AR20" s="238" t="n">
        <f aca="false">$S20</f>
        <v>1</v>
      </c>
      <c r="AS20" s="238" t="str">
        <f aca="false">IF(OR(Q20="Medicaid",AI20=""),"N/A",IF(AND(AF20=TRUE(),_xlfn.xlookup(AI20,$A$9:$A$782,$AQ$9:$AQ$782)=0),TRUE(),FALSE()))</f>
        <v>N/A</v>
      </c>
      <c r="AT20" s="148" t="b">
        <f aca="false">IF(AND(H20="",F20="Met"),FALSE(),TRUE())</f>
        <v>1</v>
      </c>
      <c r="AU20" s="94" t="str">
        <f aca="false">IF(OR(H20="",H20="Met",H20="N/A"),"NA",(IF(AND((OR(H20="Not Met",H20="Unsure")),G20&lt;&gt;""),TRUE(),FALSE())))</f>
        <v>NA</v>
      </c>
    </row>
    <row r="21" customFormat="false" ht="36" hidden="false" customHeight="false" outlineLevel="0" collapsed="false">
      <c r="A21" s="658" t="s">
        <v>1918</v>
      </c>
      <c r="B21" s="659" t="s">
        <v>1919</v>
      </c>
      <c r="C21" s="659" t="s">
        <v>1920</v>
      </c>
      <c r="D21" s="659" t="s">
        <v>1921</v>
      </c>
      <c r="E21" s="660"/>
      <c r="F21" s="661"/>
      <c r="G21" s="662"/>
      <c r="H21" s="663"/>
      <c r="I21" s="664" t="s">
        <v>15</v>
      </c>
      <c r="J21" s="664" t="s">
        <v>30</v>
      </c>
      <c r="K21" s="664" t="s">
        <v>38</v>
      </c>
      <c r="L21" s="665" t="s">
        <v>43</v>
      </c>
      <c r="M21" s="665" t="s">
        <v>48</v>
      </c>
      <c r="N21" s="665"/>
      <c r="O21" s="665" t="s">
        <v>52</v>
      </c>
      <c r="P21" s="665"/>
      <c r="Q21" s="665" t="s">
        <v>226</v>
      </c>
      <c r="S21" s="666" t="b">
        <f aca="false">IF(OR(T21=TRUE(),U21=TRUE(),V21=TRUE(),AD21=TRUE(),AE21=TRUE()),TRUE(),FALSE())</f>
        <v>1</v>
      </c>
      <c r="T21" s="656" t="n">
        <f aca="false">$T$8</f>
        <v>1</v>
      </c>
      <c r="U21" s="657" t="b">
        <f aca="false">$U$8</f>
        <v>0</v>
      </c>
      <c r="V21" s="666" t="b">
        <f aca="false">IF(SUM(W21:AC21)&lt;1,TRUE(),FALSE())</f>
        <v>1</v>
      </c>
      <c r="W21" s="656" t="n">
        <f aca="false">IF($I$3=I21,1,0)</f>
        <v>0</v>
      </c>
      <c r="X21" s="656" t="n">
        <f aca="false">IF($J$3=J21,1,0)</f>
        <v>0</v>
      </c>
      <c r="Y21" s="656" t="n">
        <f aca="false">IF($K$3=K21,1,0)</f>
        <v>0</v>
      </c>
      <c r="Z21" s="656" t="n">
        <f aca="false">IF($L$3=L21,1,0)</f>
        <v>0</v>
      </c>
      <c r="AA21" s="656" t="n">
        <f aca="false">IF($M$3=M21,1,0)</f>
        <v>0</v>
      </c>
      <c r="AB21" s="656" t="n">
        <f aca="false">IF($N$3=N21,1,0)</f>
        <v>0</v>
      </c>
      <c r="AC21" s="656" t="n">
        <f aca="false">IF($O$3=O21,1,0)</f>
        <v>0</v>
      </c>
      <c r="AD21" s="667" t="b">
        <f aca="false">AND($P$2="Non-risk",P21=TRUE())</f>
        <v>0</v>
      </c>
      <c r="AE21" s="667" t="b">
        <f aca="false">AND($Q$3&lt;&gt;$Q21,$Q$3&lt;&gt;"Both")</f>
        <v>1</v>
      </c>
      <c r="AF21" s="667" t="b">
        <f aca="false">AND($Q$3="Both",AH21=1)</f>
        <v>0</v>
      </c>
      <c r="AI21" s="521"/>
      <c r="AK21" s="160" t="n">
        <f aca="false">IF(OR(AL21=TRUE(),AND(AM21=TRUE(),AN21=FALSE()),AF21=TRUE(),(OR(AT21=FALSE(),AT21="NA"))),0,IF(OR(AN21=FALSE(),AO21=FALSE(),AP21=FALSE()),1,0))</f>
        <v>0</v>
      </c>
      <c r="AL21" s="238" t="n">
        <f aca="false">$S21</f>
        <v>1</v>
      </c>
      <c r="AM21" s="238" t="str">
        <f aca="false">IF(OR(Q21="Medicaid",AI21=""),"NA",IF(AND(AF21=TRUE(),_xlfn.xlookup(AI21,$A$9:$A$782,$AK$9:$AK$782)=0),TRUE(),FALSE()))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IF(OR(Q21="Medicaid",AI21=""),"N/A",IF(AND(AF21=TRUE(),_xlfn.xlookup(AI21,$A$9:$A$782,$AQ$9:$AQ$782)=0),TRUE(),FALSE()))</f>
        <v>N/A</v>
      </c>
      <c r="AT21" s="148" t="b">
        <f aca="false">IF(AND(H21="",F21="Met"),FALSE(),TRUE())</f>
        <v>1</v>
      </c>
      <c r="AU21" s="94" t="str">
        <f aca="false">IF(OR(H21="",H21="Met",H21="N/A"),"NA",(IF(AND((OR(H21="Not Met",H21="Unsure")),G21&lt;&gt;""),TRUE(),FALSE())))</f>
        <v>NA</v>
      </c>
    </row>
    <row r="22" customFormat="false" ht="36" hidden="false" customHeight="false" outlineLevel="0" collapsed="false">
      <c r="A22" s="658" t="s">
        <v>1922</v>
      </c>
      <c r="B22" s="659" t="s">
        <v>1923</v>
      </c>
      <c r="C22" s="659" t="s">
        <v>1924</v>
      </c>
      <c r="D22" s="659" t="s">
        <v>1925</v>
      </c>
      <c r="E22" s="660"/>
      <c r="F22" s="661"/>
      <c r="G22" s="662"/>
      <c r="H22" s="663"/>
      <c r="I22" s="664" t="s">
        <v>15</v>
      </c>
      <c r="J22" s="664" t="s">
        <v>30</v>
      </c>
      <c r="K22" s="664" t="s">
        <v>38</v>
      </c>
      <c r="L22" s="665" t="s">
        <v>43</v>
      </c>
      <c r="M22" s="665" t="s">
        <v>48</v>
      </c>
      <c r="N22" s="665"/>
      <c r="O22" s="665" t="s">
        <v>52</v>
      </c>
      <c r="P22" s="665"/>
      <c r="Q22" s="665" t="s">
        <v>226</v>
      </c>
      <c r="S22" s="666" t="b">
        <f aca="false">IF(OR(T22=TRUE(),U22=TRUE(),V22=TRUE(),AD22=TRUE(),AE22=TRUE()),TRUE(),FALSE())</f>
        <v>1</v>
      </c>
      <c r="T22" s="656" t="n">
        <f aca="false">$T$8</f>
        <v>1</v>
      </c>
      <c r="U22" s="657" t="b">
        <f aca="false">$U$8</f>
        <v>0</v>
      </c>
      <c r="V22" s="666" t="b">
        <f aca="false">IF(SUM(W22:AC22)&lt;1,TRUE(),FALSE())</f>
        <v>1</v>
      </c>
      <c r="W22" s="656" t="n">
        <f aca="false">IF($I$3=I22,1,0)</f>
        <v>0</v>
      </c>
      <c r="X22" s="656" t="n">
        <f aca="false">IF($J$3=J22,1,0)</f>
        <v>0</v>
      </c>
      <c r="Y22" s="656" t="n">
        <f aca="false">IF($K$3=K22,1,0)</f>
        <v>0</v>
      </c>
      <c r="Z22" s="656" t="n">
        <f aca="false">IF($L$3=L22,1,0)</f>
        <v>0</v>
      </c>
      <c r="AA22" s="656" t="n">
        <f aca="false">IF($M$3=M22,1,0)</f>
        <v>0</v>
      </c>
      <c r="AB22" s="656" t="n">
        <f aca="false">IF($N$3=N22,1,0)</f>
        <v>0</v>
      </c>
      <c r="AC22" s="656" t="n">
        <f aca="false">IF($O$3=O22,1,0)</f>
        <v>0</v>
      </c>
      <c r="AD22" s="667" t="b">
        <f aca="false">AND($P$2="Non-risk",P22=TRUE())</f>
        <v>0</v>
      </c>
      <c r="AE22" s="667" t="b">
        <f aca="false">AND($Q$3&lt;&gt;$Q22,$Q$3&lt;&gt;"Both")</f>
        <v>1</v>
      </c>
      <c r="AF22" s="667" t="b">
        <f aca="false">AND($Q$3="Both",AH22=1)</f>
        <v>0</v>
      </c>
      <c r="AI22" s="521"/>
      <c r="AK22" s="160" t="n">
        <f aca="false">IF(OR(AL22=TRUE(),AND(AM22=TRUE(),AN22=FALSE()),AF22=TRUE(),(OR(AT22=FALSE(),AT22="NA"))),0,IF(OR(AN22=FALSE(),AO22=FALSE(),AP22=FALSE()),1,0))</f>
        <v>0</v>
      </c>
      <c r="AL22" s="238" t="n">
        <f aca="false">$S22</f>
        <v>1</v>
      </c>
      <c r="AM22" s="238" t="str">
        <f aca="false">IF(OR(Q22="Medicaid",AI22=""),"NA",IF(AND(AF22=TRUE(),_xlfn.xlookup(AI22,$A$9:$A$782,$AK$9:$AK$782)=0),TRUE(),FALSE()))</f>
        <v>NA</v>
      </c>
      <c r="AN22" s="148" t="b">
        <f aca="false">IF(F22&lt;&gt;"",TRUE(),FALSE())</f>
        <v>0</v>
      </c>
      <c r="AO22" s="94" t="str">
        <f aca="false">IF(OR($F22&lt;&gt;"Met"),"NA",(IF(AND($F22="Met",$F22&lt;&gt;""),TRUE(),FALSE())))</f>
        <v>NA</v>
      </c>
      <c r="AP22" s="148" t="b">
        <f aca="false">IF(OR($F22="Met",$F22="Not met"),"NA",(IF((AND(OR($F22="N/A",$F22="Unsure"),$G22&lt;&gt;"")),TRUE(),FALSE())))</f>
        <v>0</v>
      </c>
      <c r="AQ22" s="238" t="n">
        <f aca="false">IF(OR(AR22=TRUE(),AND(AS22=TRUE(),AT22=FALSE())),0,(IF(OR(AND(OR(AS22=FALSE(),AS22="N/A"),AT22=FALSE()),AU22=FALSE()),1,0)))</f>
        <v>0</v>
      </c>
      <c r="AR22" s="238" t="n">
        <f aca="false">$S22</f>
        <v>1</v>
      </c>
      <c r="AS22" s="238" t="str">
        <f aca="false">IF(OR(Q22="Medicaid",AI22=""),"N/A",IF(AND(AF22=TRUE(),_xlfn.xlookup(AI22,$A$9:$A$782,$AQ$9:$AQ$782)=0),TRUE(),FALSE()))</f>
        <v>N/A</v>
      </c>
      <c r="AT22" s="148" t="b">
        <f aca="false">IF(AND(H22="",F22="Met"),FALSE(),TRUE())</f>
        <v>1</v>
      </c>
      <c r="AU22" s="94" t="str">
        <f aca="false">IF(OR(H22="",H22="Met",H22="N/A"),"NA",(IF(AND((OR(H22="Not Met",H22="Unsure")),G22&lt;&gt;""),TRUE(),FALSE())))</f>
        <v>NA</v>
      </c>
    </row>
    <row r="23" customFormat="false" ht="36" hidden="false" customHeight="false" outlineLevel="0" collapsed="false">
      <c r="A23" s="658" t="s">
        <v>1926</v>
      </c>
      <c r="B23" s="659" t="s">
        <v>1927</v>
      </c>
      <c r="C23" s="659" t="s">
        <v>1928</v>
      </c>
      <c r="D23" s="659" t="s">
        <v>1929</v>
      </c>
      <c r="E23" s="660"/>
      <c r="F23" s="661"/>
      <c r="G23" s="662"/>
      <c r="H23" s="663"/>
      <c r="I23" s="664" t="s">
        <v>15</v>
      </c>
      <c r="J23" s="664" t="s">
        <v>30</v>
      </c>
      <c r="K23" s="664" t="s">
        <v>38</v>
      </c>
      <c r="L23" s="665" t="s">
        <v>43</v>
      </c>
      <c r="M23" s="665" t="s">
        <v>48</v>
      </c>
      <c r="N23" s="665"/>
      <c r="O23" s="665" t="s">
        <v>52</v>
      </c>
      <c r="P23" s="665"/>
      <c r="Q23" s="665" t="s">
        <v>226</v>
      </c>
      <c r="S23" s="666" t="b">
        <f aca="false">IF(OR(T23=TRUE(),U23=TRUE(),V23=TRUE(),AD23=TRUE(),AE23=TRUE()),TRUE(),FALSE())</f>
        <v>1</v>
      </c>
      <c r="T23" s="656" t="n">
        <f aca="false">$T$8</f>
        <v>1</v>
      </c>
      <c r="U23" s="657" t="b">
        <f aca="false">$U$8</f>
        <v>0</v>
      </c>
      <c r="V23" s="666" t="b">
        <f aca="false">IF(SUM(W23:AC23)&lt;1,TRUE(),FALSE())</f>
        <v>1</v>
      </c>
      <c r="W23" s="656" t="n">
        <f aca="false">IF($I$3=I23,1,0)</f>
        <v>0</v>
      </c>
      <c r="X23" s="656" t="n">
        <f aca="false">IF($J$3=J23,1,0)</f>
        <v>0</v>
      </c>
      <c r="Y23" s="656" t="n">
        <f aca="false">IF($K$3=K23,1,0)</f>
        <v>0</v>
      </c>
      <c r="Z23" s="656" t="n">
        <f aca="false">IF($L$3=L23,1,0)</f>
        <v>0</v>
      </c>
      <c r="AA23" s="656" t="n">
        <f aca="false">IF($M$3=M23,1,0)</f>
        <v>0</v>
      </c>
      <c r="AB23" s="656" t="n">
        <f aca="false">IF($N$3=N23,1,0)</f>
        <v>0</v>
      </c>
      <c r="AC23" s="656" t="n">
        <f aca="false">IF($O$3=O23,1,0)</f>
        <v>0</v>
      </c>
      <c r="AD23" s="667" t="b">
        <f aca="false">AND($P$2="Non-risk",P23=TRUE())</f>
        <v>0</v>
      </c>
      <c r="AE23" s="667" t="b">
        <f aca="false">AND($Q$3&lt;&gt;$Q23,$Q$3&lt;&gt;"Both")</f>
        <v>1</v>
      </c>
      <c r="AF23" s="667" t="b">
        <f aca="false">AND($Q$3="Both",AH23=1)</f>
        <v>0</v>
      </c>
      <c r="AI23" s="521"/>
      <c r="AK23" s="160" t="n">
        <f aca="false">IF(OR(AL23=TRUE(),AND(AM23=TRUE(),AN23=FALSE()),AF23=TRUE(),(OR(AT23=FALSE(),AT23="NA"))),0,IF(OR(AN23=FALSE(),AO23=FALSE(),AP23=FALSE()),1,0))</f>
        <v>0</v>
      </c>
      <c r="AL23" s="238" t="n">
        <f aca="false">$S23</f>
        <v>1</v>
      </c>
      <c r="AM23" s="238" t="str">
        <f aca="false">IF(OR(Q23="Medicaid",AI23=""),"NA",IF(AND(AF23=TRUE(),_xlfn.xlookup(AI23,$A$9:$A$782,$AK$9:$AK$782)=0),TRUE(),FALSE()))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IF(OR(Q23="Medicaid",AI23=""),"N/A",IF(AND(AF23=TRUE(),_xlfn.xlookup(AI23,$A$9:$A$782,$AQ$9:$AQ$782)=0),TRUE(),FALSE()))</f>
        <v>N/A</v>
      </c>
      <c r="AT23" s="148" t="b">
        <f aca="false">IF(AND(H23="",F23="Met"),FALSE(),TRUE())</f>
        <v>1</v>
      </c>
      <c r="AU23" s="94" t="str">
        <f aca="false">IF(OR(H23="",H23="Met",H23="N/A"),"NA",(IF(AND((OR(H23="Not Met",H23="Unsure")),G23&lt;&gt;""),TRUE(),FALSE())))</f>
        <v>NA</v>
      </c>
    </row>
    <row r="24" customFormat="false" ht="36" hidden="false" customHeight="false" outlineLevel="0" collapsed="false">
      <c r="A24" s="658" t="s">
        <v>1930</v>
      </c>
      <c r="B24" s="659" t="s">
        <v>1931</v>
      </c>
      <c r="C24" s="659" t="s">
        <v>1932</v>
      </c>
      <c r="D24" s="659" t="s">
        <v>1933</v>
      </c>
      <c r="E24" s="674" t="n">
        <v>1</v>
      </c>
      <c r="F24" s="661"/>
      <c r="G24" s="662"/>
      <c r="H24" s="663"/>
      <c r="I24" s="664" t="s">
        <v>15</v>
      </c>
      <c r="J24" s="664" t="s">
        <v>30</v>
      </c>
      <c r="K24" s="664" t="s">
        <v>38</v>
      </c>
      <c r="L24" s="665" t="s">
        <v>43</v>
      </c>
      <c r="M24" s="665" t="s">
        <v>48</v>
      </c>
      <c r="N24" s="665"/>
      <c r="O24" s="665" t="s">
        <v>52</v>
      </c>
      <c r="P24" s="665"/>
      <c r="Q24" s="665" t="s">
        <v>226</v>
      </c>
      <c r="S24" s="666" t="b">
        <f aca="false">IF(OR(T24=TRUE(),U24=TRUE(),V24=TRUE(),AD24=TRUE(),AE24=TRUE()),TRUE(),FALSE())</f>
        <v>1</v>
      </c>
      <c r="T24" s="656" t="n">
        <f aca="false">$T$8</f>
        <v>1</v>
      </c>
      <c r="U24" s="657" t="b">
        <f aca="false">$U$8</f>
        <v>0</v>
      </c>
      <c r="V24" s="666" t="b">
        <f aca="false">IF(SUM(W24:AC24)&lt;1,TRUE(),FALSE())</f>
        <v>1</v>
      </c>
      <c r="W24" s="656" t="n">
        <f aca="false">IF($I$3=I24,1,0)</f>
        <v>0</v>
      </c>
      <c r="X24" s="656" t="n">
        <f aca="false">IF($J$3=J24,1,0)</f>
        <v>0</v>
      </c>
      <c r="Y24" s="656" t="n">
        <f aca="false">IF($K$3=K24,1,0)</f>
        <v>0</v>
      </c>
      <c r="Z24" s="656" t="n">
        <f aca="false">IF($L$3=L24,1,0)</f>
        <v>0</v>
      </c>
      <c r="AA24" s="656" t="n">
        <f aca="false">IF($M$3=M24,1,0)</f>
        <v>0</v>
      </c>
      <c r="AB24" s="656" t="n">
        <f aca="false">IF($N$3=N24,1,0)</f>
        <v>0</v>
      </c>
      <c r="AC24" s="656" t="n">
        <f aca="false">IF($O$3=O24,1,0)</f>
        <v>0</v>
      </c>
      <c r="AD24" s="667" t="b">
        <f aca="false">AND($P$2="Non-risk",P24=TRUE())</f>
        <v>0</v>
      </c>
      <c r="AE24" s="667" t="b">
        <f aca="false">AND($Q$3&lt;&gt;$Q24,$Q$3&lt;&gt;"Both")</f>
        <v>1</v>
      </c>
      <c r="AF24" s="667" t="b">
        <f aca="false">AND($Q$3="Both",AH24=1)</f>
        <v>0</v>
      </c>
      <c r="AI24" s="521"/>
      <c r="AK24" s="160" t="n">
        <f aca="false">IF(OR(AL24=TRUE(),AND(AM24=TRUE(),AN24=FALSE()),AF24=TRUE(),(OR(AT24=FALSE(),AT24="NA"))),0,IF(OR(AN24=FALSE(),AO24=FALSE(),AP24=FALSE()),1,0))</f>
        <v>0</v>
      </c>
      <c r="AL24" s="238" t="n">
        <f aca="false">$S24</f>
        <v>1</v>
      </c>
      <c r="AM24" s="238" t="str">
        <f aca="false">IF(OR(Q24="Medicaid",AI24=""),"NA",IF(AND(AF24=TRUE(),_xlfn.xlookup(AI24,$A$9:$A$782,$AK$9:$AK$782)=0),TRUE(),FALSE()))</f>
        <v>NA</v>
      </c>
      <c r="AN24" s="148" t="b">
        <f aca="false">IF(F24&lt;&gt;"",TRUE(),FALSE())</f>
        <v>0</v>
      </c>
      <c r="AO24" s="94" t="str">
        <f aca="false">IF(OR($F24&lt;&gt;"Met"),"NA",(IF(AND($F24="Met",$F24&lt;&gt;""),TRUE(),FALSE())))</f>
        <v>NA</v>
      </c>
      <c r="AP24" s="148" t="b">
        <f aca="false">IF(OR($F24="Met",$F24="Not met"),"NA",(IF((AND(OR($F24="N/A",$F24="Unsure"),$G24&lt;&gt;"")),TRUE(),FALSE())))</f>
        <v>0</v>
      </c>
      <c r="AQ24" s="238" t="n">
        <f aca="false">IF(OR(AR24=TRUE(),AND(AS24=TRUE(),AT24=FALSE())),0,(IF(OR(AND(OR(AS24=FALSE(),AS24="N/A"),AT24=FALSE()),AU24=FALSE()),1,0)))</f>
        <v>0</v>
      </c>
      <c r="AR24" s="238" t="n">
        <f aca="false">$S24</f>
        <v>1</v>
      </c>
      <c r="AS24" s="238" t="str">
        <f aca="false">IF(OR(Q24="Medicaid",AI24=""),"N/A",IF(AND(AF24=TRUE(),_xlfn.xlookup(AI24,$A$9:$A$782,$AQ$9:$AQ$782)=0),TRUE(),FALSE()))</f>
        <v>N/A</v>
      </c>
      <c r="AT24" s="148" t="b">
        <f aca="false">IF(AND(H24="",F24="Met"),FALSE(),TRUE())</f>
        <v>1</v>
      </c>
      <c r="AU24" s="94" t="str">
        <f aca="false">IF(OR(H24="",H24="Met",H24="N/A"),"NA",(IF(AND((OR(H24="Not Met",H24="Unsure")),G24&lt;&gt;""),TRUE(),FALSE())))</f>
        <v>NA</v>
      </c>
    </row>
    <row r="25" customFormat="false" ht="18" hidden="false" customHeight="false" outlineLevel="0" collapsed="false">
      <c r="A25" s="658" t="s">
        <v>1934</v>
      </c>
      <c r="B25" s="659" t="s">
        <v>1935</v>
      </c>
      <c r="C25" s="659" t="s">
        <v>1936</v>
      </c>
      <c r="D25" s="659" t="s">
        <v>1937</v>
      </c>
      <c r="E25" s="660"/>
      <c r="F25" s="661"/>
      <c r="G25" s="662"/>
      <c r="H25" s="663"/>
      <c r="I25" s="664" t="s">
        <v>15</v>
      </c>
      <c r="J25" s="664" t="s">
        <v>30</v>
      </c>
      <c r="K25" s="664" t="s">
        <v>38</v>
      </c>
      <c r="L25" s="665" t="s">
        <v>43</v>
      </c>
      <c r="M25" s="665" t="s">
        <v>48</v>
      </c>
      <c r="N25" s="665"/>
      <c r="O25" s="665"/>
      <c r="P25" s="665"/>
      <c r="Q25" s="665" t="s">
        <v>226</v>
      </c>
      <c r="S25" s="666" t="b">
        <f aca="false">IF(OR(T25=TRUE(),U25=TRUE(),V25=TRUE(),AD25=TRUE(),AE25=TRUE()),TRUE(),FALSE())</f>
        <v>1</v>
      </c>
      <c r="T25" s="656" t="n">
        <f aca="false">$T$8</f>
        <v>1</v>
      </c>
      <c r="U25" s="657" t="b">
        <f aca="false">$U$8</f>
        <v>0</v>
      </c>
      <c r="V25" s="666" t="b">
        <f aca="false">IF(SUM(W25:AC25)&lt;1,TRUE(),FALSE())</f>
        <v>1</v>
      </c>
      <c r="W25" s="656" t="n">
        <f aca="false">IF($I$3=I25,1,0)</f>
        <v>0</v>
      </c>
      <c r="X25" s="656" t="n">
        <f aca="false">IF($J$3=J25,1,0)</f>
        <v>0</v>
      </c>
      <c r="Y25" s="656" t="n">
        <f aca="false">IF($K$3=K25,1,0)</f>
        <v>0</v>
      </c>
      <c r="Z25" s="656" t="n">
        <f aca="false">IF($L$3=L25,1,0)</f>
        <v>0</v>
      </c>
      <c r="AA25" s="656" t="n">
        <f aca="false">IF($M$3=M25,1,0)</f>
        <v>0</v>
      </c>
      <c r="AB25" s="656" t="n">
        <f aca="false">IF($N$3=N25,1,0)</f>
        <v>0</v>
      </c>
      <c r="AC25" s="656" t="n">
        <f aca="false">IF($O$3=O25,1,0)</f>
        <v>0</v>
      </c>
      <c r="AD25" s="667" t="b">
        <f aca="false">AND($P$2="Non-risk",P25=TRUE())</f>
        <v>0</v>
      </c>
      <c r="AE25" s="667" t="b">
        <f aca="false">AND($Q$3&lt;&gt;$Q25,$Q$3&lt;&gt;"Both")</f>
        <v>1</v>
      </c>
      <c r="AF25" s="667" t="b">
        <f aca="false">AND($Q$3="Both",AH25=1)</f>
        <v>0</v>
      </c>
      <c r="AI25" s="521"/>
      <c r="AK25" s="160" t="n">
        <f aca="false">IF(OR(AL25=TRUE(),AND(AM25=TRUE(),AN25=FALSE()),AF25=TRUE(),(OR(AT25=FALSE(),AT25="NA"))),0,IF(OR(AN25=FALSE(),AO25=FALSE(),AP25=FALSE()),1,0))</f>
        <v>0</v>
      </c>
      <c r="AL25" s="238" t="n">
        <f aca="false">$S25</f>
        <v>1</v>
      </c>
      <c r="AM25" s="238" t="str">
        <f aca="false">IF(OR(Q25="Medicaid",AI25=""),"NA",IF(AND(AF25=TRUE(),_xlfn.xlookup(AI25,$A$9:$A$782,$AK$9:$AK$782)=0),TRUE(),FALSE()))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IF(OR(Q25="Medicaid",AI25=""),"N/A",IF(AND(AF25=TRUE(),_xlfn.xlookup(AI25,$A$9:$A$782,$AQ$9:$AQ$782)=0),TRUE(),FALSE()))</f>
        <v>N/A</v>
      </c>
      <c r="AT25" s="148" t="b">
        <f aca="false">IF(AND(H25="",F25="Met"),FALSE(),TRUE())</f>
        <v>1</v>
      </c>
      <c r="AU25" s="94" t="str">
        <f aca="false">IF(OR(H25="",H25="Met",H25="N/A"),"NA",(IF(AND((OR(H25="Not Met",H25="Unsure")),G25&lt;&gt;""),TRUE(),FALSE())))</f>
        <v>NA</v>
      </c>
    </row>
    <row r="26" customFormat="false" ht="36" hidden="false" customHeight="false" outlineLevel="0" collapsed="false">
      <c r="A26" s="658" t="s">
        <v>1938</v>
      </c>
      <c r="B26" s="659" t="s">
        <v>1939</v>
      </c>
      <c r="C26" s="659" t="s">
        <v>1940</v>
      </c>
      <c r="D26" s="659" t="s">
        <v>1941</v>
      </c>
      <c r="E26" s="660"/>
      <c r="F26" s="661"/>
      <c r="G26" s="662"/>
      <c r="H26" s="663"/>
      <c r="I26" s="664" t="s">
        <v>15</v>
      </c>
      <c r="J26" s="664" t="s">
        <v>30</v>
      </c>
      <c r="K26" s="664" t="s">
        <v>38</v>
      </c>
      <c r="L26" s="665" t="s">
        <v>43</v>
      </c>
      <c r="M26" s="665" t="s">
        <v>48</v>
      </c>
      <c r="N26" s="665"/>
      <c r="O26" s="665"/>
      <c r="P26" s="665"/>
      <c r="Q26" s="665" t="s">
        <v>226</v>
      </c>
      <c r="S26" s="666" t="b">
        <f aca="false">IF(OR(T26=TRUE(),U26=TRUE(),V26=TRUE(),AD26=TRUE(),AE26=TRUE()),TRUE(),FALSE())</f>
        <v>1</v>
      </c>
      <c r="T26" s="656" t="n">
        <f aca="false">$T$8</f>
        <v>1</v>
      </c>
      <c r="U26" s="657" t="b">
        <f aca="false">$U$8</f>
        <v>0</v>
      </c>
      <c r="V26" s="666" t="b">
        <f aca="false">IF(SUM(W26:AC26)&lt;1,TRUE(),FALSE())</f>
        <v>1</v>
      </c>
      <c r="W26" s="656" t="n">
        <f aca="false">IF($I$3=I26,1,0)</f>
        <v>0</v>
      </c>
      <c r="X26" s="656" t="n">
        <f aca="false">IF($J$3=J26,1,0)</f>
        <v>0</v>
      </c>
      <c r="Y26" s="656" t="n">
        <f aca="false">IF($K$3=K26,1,0)</f>
        <v>0</v>
      </c>
      <c r="Z26" s="656" t="n">
        <f aca="false">IF($L$3=L26,1,0)</f>
        <v>0</v>
      </c>
      <c r="AA26" s="656" t="n">
        <f aca="false">IF($M$3=M26,1,0)</f>
        <v>0</v>
      </c>
      <c r="AB26" s="656" t="n">
        <f aca="false">IF($N$3=N26,1,0)</f>
        <v>0</v>
      </c>
      <c r="AC26" s="656" t="n">
        <f aca="false">IF($O$3=O26,1,0)</f>
        <v>0</v>
      </c>
      <c r="AD26" s="667" t="b">
        <f aca="false">AND($P$2="Non-risk",P26=TRUE())</f>
        <v>0</v>
      </c>
      <c r="AE26" s="667" t="b">
        <f aca="false">AND($Q$3&lt;&gt;$Q26,$Q$3&lt;&gt;"Both")</f>
        <v>1</v>
      </c>
      <c r="AF26" s="667" t="b">
        <f aca="false">AND($Q$3="Both",AH26=1)</f>
        <v>0</v>
      </c>
      <c r="AI26" s="521"/>
      <c r="AK26" s="160" t="n">
        <f aca="false">IF(OR(AL26=TRUE(),AND(AM26=TRUE(),AN26=FALSE()),AF26=TRUE(),(OR(AT26=FALSE(),AT26="NA"))),0,IF(OR(AN26=FALSE(),AO26=FALSE(),AP26=FALSE()),1,0))</f>
        <v>0</v>
      </c>
      <c r="AL26" s="238" t="n">
        <f aca="false">$S26</f>
        <v>1</v>
      </c>
      <c r="AM26" s="238" t="str">
        <f aca="false">IF(OR(Q26="Medicaid",AI26=""),"NA",IF(AND(AF26=TRUE(),_xlfn.xlookup(AI26,$A$9:$A$782,$AK$9:$AK$782)=0),TRUE(),FALSE()))</f>
        <v>NA</v>
      </c>
      <c r="AN26" s="148" t="b">
        <f aca="false">IF(F26&lt;&gt;"",TRUE(),FALSE())</f>
        <v>0</v>
      </c>
      <c r="AO26" s="94" t="str">
        <f aca="false">IF(OR($F26&lt;&gt;"Met"),"NA",(IF(AND($F26="Met",$F26&lt;&gt;""),TRUE(),FALSE())))</f>
        <v>NA</v>
      </c>
      <c r="AP26" s="148" t="b">
        <f aca="false">IF(OR($F26="Met",$F26="Not met"),"NA",(IF((AND(OR($F26="N/A",$F26="Unsure"),$G26&lt;&gt;"")),TRUE(),FALSE())))</f>
        <v>0</v>
      </c>
      <c r="AQ26" s="238" t="n">
        <f aca="false">IF(OR(AR26=TRUE(),AND(AS26=TRUE(),AT26=FALSE())),0,(IF(OR(AND(OR(AS26=FALSE(),AS26="N/A"),AT26=FALSE()),AU26=FALSE()),1,0)))</f>
        <v>0</v>
      </c>
      <c r="AR26" s="238" t="n">
        <f aca="false">$S26</f>
        <v>1</v>
      </c>
      <c r="AS26" s="238" t="str">
        <f aca="false">IF(OR(Q26="Medicaid",AI26=""),"N/A",IF(AND(AF26=TRUE(),_xlfn.xlookup(AI26,$A$9:$A$782,$AQ$9:$AQ$782)=0),TRUE(),FALSE()))</f>
        <v>N/A</v>
      </c>
      <c r="AT26" s="148" t="b">
        <f aca="false">IF(AND(H26="",F26="Met"),FALSE(),TRUE())</f>
        <v>1</v>
      </c>
      <c r="AU26" s="94" t="str">
        <f aca="false">IF(OR(H26="",H26="Met",H26="N/A"),"NA",(IF(AND((OR(H26="Not Met",H26="Unsure")),G26&lt;&gt;""),TRUE(),FALSE())))</f>
        <v>NA</v>
      </c>
    </row>
    <row r="27" customFormat="false" ht="54" hidden="false" customHeight="false" outlineLevel="0" collapsed="false">
      <c r="A27" s="658" t="s">
        <v>1942</v>
      </c>
      <c r="B27" s="659" t="s">
        <v>1943</v>
      </c>
      <c r="C27" s="659" t="s">
        <v>1944</v>
      </c>
      <c r="D27" s="659" t="s">
        <v>1945</v>
      </c>
      <c r="E27" s="674" t="n">
        <v>2</v>
      </c>
      <c r="F27" s="661"/>
      <c r="G27" s="662"/>
      <c r="H27" s="663"/>
      <c r="I27" s="664" t="s">
        <v>15</v>
      </c>
      <c r="J27" s="664" t="s">
        <v>30</v>
      </c>
      <c r="K27" s="664" t="s">
        <v>38</v>
      </c>
      <c r="L27" s="665" t="s">
        <v>43</v>
      </c>
      <c r="M27" s="665" t="s">
        <v>48</v>
      </c>
      <c r="N27" s="665"/>
      <c r="O27" s="665"/>
      <c r="P27" s="665"/>
      <c r="Q27" s="665" t="s">
        <v>226</v>
      </c>
      <c r="S27" s="666" t="b">
        <f aca="false">IF(OR(T27=TRUE(),U27=TRUE(),V27=TRUE(),AD27=TRUE(),AE27=TRUE()),TRUE(),FALSE())</f>
        <v>1</v>
      </c>
      <c r="T27" s="656" t="n">
        <f aca="false">$T$8</f>
        <v>1</v>
      </c>
      <c r="U27" s="657" t="b">
        <f aca="false">$U$8</f>
        <v>0</v>
      </c>
      <c r="V27" s="666" t="b">
        <f aca="false">IF(SUM(W27:AC27)&lt;1,TRUE(),FALSE())</f>
        <v>1</v>
      </c>
      <c r="W27" s="656" t="n">
        <f aca="false">IF($I$3=I27,1,0)</f>
        <v>0</v>
      </c>
      <c r="X27" s="656" t="n">
        <f aca="false">IF($J$3=J27,1,0)</f>
        <v>0</v>
      </c>
      <c r="Y27" s="656" t="n">
        <f aca="false">IF($K$3=K27,1,0)</f>
        <v>0</v>
      </c>
      <c r="Z27" s="656" t="n">
        <f aca="false">IF($L$3=L27,1,0)</f>
        <v>0</v>
      </c>
      <c r="AA27" s="656" t="n">
        <f aca="false">IF($M$3=M27,1,0)</f>
        <v>0</v>
      </c>
      <c r="AB27" s="656" t="n">
        <f aca="false">IF($N$3=N27,1,0)</f>
        <v>0</v>
      </c>
      <c r="AC27" s="656" t="n">
        <f aca="false">IF($O$3=O27,1,0)</f>
        <v>0</v>
      </c>
      <c r="AD27" s="667" t="b">
        <f aca="false">AND($P$2="Non-risk",P27=TRUE())</f>
        <v>0</v>
      </c>
      <c r="AE27" s="667" t="b">
        <f aca="false">AND($Q$3&lt;&gt;$Q27,$Q$3&lt;&gt;"Both")</f>
        <v>1</v>
      </c>
      <c r="AF27" s="667" t="b">
        <f aca="false">AND($Q$3="Both",AH27=1)</f>
        <v>0</v>
      </c>
      <c r="AI27" s="521"/>
      <c r="AK27" s="160" t="n">
        <f aca="false">IF(OR(AL27=TRUE(),AND(AM27=TRUE(),AN27=FALSE()),AF27=TRUE(),(OR(AT27=FALSE(),AT27="NA"))),0,IF(OR(AN27=FALSE(),AO27=FALSE(),AP27=FALSE()),1,0))</f>
        <v>0</v>
      </c>
      <c r="AL27" s="238" t="n">
        <f aca="false">$S27</f>
        <v>1</v>
      </c>
      <c r="AM27" s="238" t="str">
        <f aca="false">IF(OR(Q27="Medicaid",AI27=""),"NA",IF(AND(AF27=TRUE(),_xlfn.xlookup(AI27,$A$9:$A$782,$AK$9:$AK$782)=0),TRUE(),FALSE()))</f>
        <v>NA</v>
      </c>
      <c r="AN27" s="148"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IF(OR(Q27="Medicaid",AI27=""),"N/A",IF(AND(AF27=TRUE(),_xlfn.xlookup(AI27,$A$9:$A$782,$AQ$9:$AQ$782)=0),TRUE(),FALSE()))</f>
        <v>N/A</v>
      </c>
      <c r="AT27" s="148" t="b">
        <f aca="false">IF(AND(H27="",F27="Met"),FALSE(),TRUE())</f>
        <v>1</v>
      </c>
      <c r="AU27" s="94" t="str">
        <f aca="false">IF(OR(H27="",H27="Met",H27="N/A"),"NA",(IF(AND((OR(H27="Not Met",H27="Unsure")),G27&lt;&gt;""),TRUE(),FALSE())))</f>
        <v>NA</v>
      </c>
    </row>
    <row r="28" customFormat="false" ht="54" hidden="false" customHeight="false" outlineLevel="0" collapsed="false">
      <c r="A28" s="658" t="s">
        <v>1946</v>
      </c>
      <c r="B28" s="659" t="s">
        <v>1947</v>
      </c>
      <c r="C28" s="659" t="s">
        <v>1948</v>
      </c>
      <c r="D28" s="659" t="s">
        <v>1949</v>
      </c>
      <c r="E28" s="660"/>
      <c r="F28" s="661"/>
      <c r="G28" s="662"/>
      <c r="H28" s="663"/>
      <c r="I28" s="664" t="s">
        <v>15</v>
      </c>
      <c r="J28" s="664" t="s">
        <v>30</v>
      </c>
      <c r="K28" s="664" t="s">
        <v>38</v>
      </c>
      <c r="L28" s="665" t="s">
        <v>43</v>
      </c>
      <c r="M28" s="665" t="s">
        <v>48</v>
      </c>
      <c r="N28" s="665"/>
      <c r="O28" s="665"/>
      <c r="P28" s="665"/>
      <c r="Q28" s="665" t="s">
        <v>226</v>
      </c>
      <c r="S28" s="666" t="b">
        <f aca="false">IF(OR(T28=TRUE(),U28=TRUE(),V28=TRUE(),AD28=TRUE(),AE28=TRUE()),TRUE(),FALSE())</f>
        <v>1</v>
      </c>
      <c r="T28" s="656" t="n">
        <f aca="false">$T$8</f>
        <v>1</v>
      </c>
      <c r="U28" s="657" t="b">
        <f aca="false">$U$8</f>
        <v>0</v>
      </c>
      <c r="V28" s="666" t="b">
        <f aca="false">IF(SUM(W28:AC28)&lt;1,TRUE(),FALSE())</f>
        <v>1</v>
      </c>
      <c r="W28" s="656" t="n">
        <f aca="false">IF($I$3=I28,1,0)</f>
        <v>0</v>
      </c>
      <c r="X28" s="656" t="n">
        <f aca="false">IF($J$3=J28,1,0)</f>
        <v>0</v>
      </c>
      <c r="Y28" s="656" t="n">
        <f aca="false">IF($K$3=K28,1,0)</f>
        <v>0</v>
      </c>
      <c r="Z28" s="656" t="n">
        <f aca="false">IF($L$3=L28,1,0)</f>
        <v>0</v>
      </c>
      <c r="AA28" s="656" t="n">
        <f aca="false">IF($M$3=M28,1,0)</f>
        <v>0</v>
      </c>
      <c r="AB28" s="656" t="n">
        <f aca="false">IF($N$3=N28,1,0)</f>
        <v>0</v>
      </c>
      <c r="AC28" s="656" t="n">
        <f aca="false">IF($O$3=O28,1,0)</f>
        <v>0</v>
      </c>
      <c r="AD28" s="667" t="b">
        <f aca="false">AND($P$2="Non-risk",P28=TRUE())</f>
        <v>0</v>
      </c>
      <c r="AE28" s="667" t="b">
        <f aca="false">AND($Q$3&lt;&gt;$Q28,$Q$3&lt;&gt;"Both")</f>
        <v>1</v>
      </c>
      <c r="AF28" s="667" t="b">
        <f aca="false">AND($Q$3="Both",AH28=1)</f>
        <v>0</v>
      </c>
      <c r="AI28" s="521"/>
      <c r="AK28" s="160" t="n">
        <f aca="false">IF(OR(AL28=TRUE(),AND(AM28=TRUE(),AN28=FALSE()),AF28=TRUE(),(OR(AT28=FALSE(),AT28="NA"))),0,IF(OR(AN28=FALSE(),AO28=FALSE(),AP28=FALSE()),1,0))</f>
        <v>0</v>
      </c>
      <c r="AL28" s="238" t="n">
        <f aca="false">$S28</f>
        <v>1</v>
      </c>
      <c r="AM28" s="238" t="str">
        <f aca="false">IF(OR(Q28="Medicaid",AI28=""),"NA",IF(AND(AF28=TRUE(),_xlfn.xlookup(AI28,$A$9:$A$782,$AK$9:$AK$782)=0),TRUE(),FALSE()))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IF(OR(Q28="Medicaid",AI28=""),"N/A",IF(AND(AF28=TRUE(),_xlfn.xlookup(AI28,$A$9:$A$782,$AQ$9:$AQ$782)=0),TRUE(),FALSE()))</f>
        <v>N/A</v>
      </c>
      <c r="AT28" s="148" t="b">
        <f aca="false">IF(AND(H28="",F28="Met"),FALSE(),TRUE())</f>
        <v>1</v>
      </c>
      <c r="AU28" s="94" t="str">
        <f aca="false">IF(OR(H28="",H28="Met",H28="N/A"),"NA",(IF(AND((OR(H28="Not Met",H28="Unsure")),G28&lt;&gt;""),TRUE(),FALSE())))</f>
        <v>NA</v>
      </c>
    </row>
    <row r="29" customFormat="false" ht="36" hidden="false" customHeight="false" outlineLevel="0" collapsed="false">
      <c r="A29" s="658" t="s">
        <v>1950</v>
      </c>
      <c r="B29" s="659" t="s">
        <v>1951</v>
      </c>
      <c r="C29" s="659" t="s">
        <v>1952</v>
      </c>
      <c r="D29" s="659" t="s">
        <v>1953</v>
      </c>
      <c r="E29" s="660"/>
      <c r="F29" s="661"/>
      <c r="G29" s="662"/>
      <c r="H29" s="663"/>
      <c r="I29" s="664" t="s">
        <v>15</v>
      </c>
      <c r="J29" s="664" t="s">
        <v>30</v>
      </c>
      <c r="K29" s="664" t="s">
        <v>38</v>
      </c>
      <c r="L29" s="665" t="s">
        <v>43</v>
      </c>
      <c r="M29" s="665" t="s">
        <v>48</v>
      </c>
      <c r="N29" s="665"/>
      <c r="O29" s="665"/>
      <c r="P29" s="665"/>
      <c r="Q29" s="665" t="s">
        <v>226</v>
      </c>
      <c r="S29" s="666" t="b">
        <f aca="false">IF(OR(T29=TRUE(),U29=TRUE(),V29=TRUE(),AD29=TRUE(),AE29=TRUE()),TRUE(),FALSE())</f>
        <v>1</v>
      </c>
      <c r="T29" s="656" t="n">
        <f aca="false">$T$8</f>
        <v>1</v>
      </c>
      <c r="U29" s="657" t="b">
        <f aca="false">$U$8</f>
        <v>0</v>
      </c>
      <c r="V29" s="666" t="b">
        <f aca="false">IF(SUM(W29:AC29)&lt;1,TRUE(),FALSE())</f>
        <v>1</v>
      </c>
      <c r="W29" s="656" t="n">
        <f aca="false">IF($I$3=I29,1,0)</f>
        <v>0</v>
      </c>
      <c r="X29" s="656" t="n">
        <f aca="false">IF($J$3=J29,1,0)</f>
        <v>0</v>
      </c>
      <c r="Y29" s="656" t="n">
        <f aca="false">IF($K$3=K29,1,0)</f>
        <v>0</v>
      </c>
      <c r="Z29" s="656" t="n">
        <f aca="false">IF($L$3=L29,1,0)</f>
        <v>0</v>
      </c>
      <c r="AA29" s="656" t="n">
        <f aca="false">IF($M$3=M29,1,0)</f>
        <v>0</v>
      </c>
      <c r="AB29" s="656" t="n">
        <f aca="false">IF($N$3=N29,1,0)</f>
        <v>0</v>
      </c>
      <c r="AC29" s="656" t="n">
        <f aca="false">IF($O$3=O29,1,0)</f>
        <v>0</v>
      </c>
      <c r="AD29" s="667" t="b">
        <f aca="false">AND($P$2="Non-risk",P29=TRUE())</f>
        <v>0</v>
      </c>
      <c r="AE29" s="667" t="b">
        <f aca="false">AND($Q$3&lt;&gt;$Q29,$Q$3&lt;&gt;"Both")</f>
        <v>1</v>
      </c>
      <c r="AF29" s="667" t="b">
        <f aca="false">AND($Q$3="Both",AH29=1)</f>
        <v>0</v>
      </c>
      <c r="AI29" s="521"/>
      <c r="AK29" s="160" t="n">
        <f aca="false">IF(OR(AL29=TRUE(),AND(AM29=TRUE(),AN29=FALSE()),AF29=TRUE(),(OR(AT29=FALSE(),AT29="NA"))),0,IF(OR(AN29=FALSE(),AO29=FALSE(),AP29=FALSE()),1,0))</f>
        <v>0</v>
      </c>
      <c r="AL29" s="238" t="n">
        <f aca="false">$S29</f>
        <v>1</v>
      </c>
      <c r="AM29" s="238" t="str">
        <f aca="false">IF(OR(Q29="Medicaid",AI29=""),"NA",IF(AND(AF29=TRUE(),_xlfn.xlookup(AI29,$A$9:$A$782,$AK$9:$AK$782)=0),TRUE(),FALSE()))</f>
        <v>NA</v>
      </c>
      <c r="AN29" s="148" t="b">
        <f aca="false">IF(F29&lt;&gt;"",TRUE(),FALSE())</f>
        <v>0</v>
      </c>
      <c r="AO29" s="94" t="str">
        <f aca="false">IF(OR($F29&lt;&gt;"Met"),"NA",(IF(AND($F29="Met",$F29&lt;&gt;""),TRUE(),FALSE())))</f>
        <v>NA</v>
      </c>
      <c r="AP29" s="148" t="b">
        <f aca="false">IF(OR($F29="Met",$F29="Not met"),"NA",(IF((AND(OR($F29="N/A",$F29="Unsure"),$G29&lt;&gt;"")),TRUE(),FALSE())))</f>
        <v>0</v>
      </c>
      <c r="AQ29" s="238" t="n">
        <f aca="false">IF(OR(AR29=TRUE(),AND(AS29=TRUE(),AT29=FALSE())),0,(IF(OR(AND(OR(AS29=FALSE(),AS29="N/A"),AT29=FALSE()),AU29=FALSE()),1,0)))</f>
        <v>0</v>
      </c>
      <c r="AR29" s="238" t="n">
        <f aca="false">$S29</f>
        <v>1</v>
      </c>
      <c r="AS29" s="238" t="str">
        <f aca="false">IF(OR(Q29="Medicaid",AI29=""),"N/A",IF(AND(AF29=TRUE(),_xlfn.xlookup(AI29,$A$9:$A$782,$AQ$9:$AQ$782)=0),TRUE(),FALSE()))</f>
        <v>N/A</v>
      </c>
      <c r="AT29" s="148" t="b">
        <f aca="false">IF(AND(H29="",F29="Met"),FALSE(),TRUE())</f>
        <v>1</v>
      </c>
      <c r="AU29" s="94" t="str">
        <f aca="false">IF(OR(H29="",H29="Met",H29="N/A"),"NA",(IF(AND((OR(H29="Not Met",H29="Unsure")),G29&lt;&gt;""),TRUE(),FALSE())))</f>
        <v>NA</v>
      </c>
    </row>
    <row r="30" customFormat="false" ht="18" hidden="false" customHeight="false" outlineLevel="0" collapsed="false">
      <c r="A30" s="668"/>
      <c r="B30" s="669"/>
      <c r="C30" s="669"/>
      <c r="D30" s="670" t="s">
        <v>1954</v>
      </c>
      <c r="E30" s="671"/>
      <c r="F30" s="672"/>
      <c r="G30" s="672"/>
      <c r="H30" s="673"/>
      <c r="I30" s="675"/>
      <c r="J30" s="675"/>
      <c r="K30" s="675"/>
      <c r="L30" s="676"/>
      <c r="M30" s="676"/>
      <c r="T30" s="656" t="n">
        <f aca="false">$T$8</f>
        <v>1</v>
      </c>
      <c r="U30" s="656"/>
      <c r="W30" s="656"/>
      <c r="X30" s="656"/>
      <c r="Y30" s="656"/>
      <c r="Z30" s="656"/>
      <c r="AA30" s="656"/>
      <c r="AB30" s="656"/>
      <c r="AC30" s="656"/>
      <c r="AD30" s="677"/>
      <c r="AE30" s="677"/>
      <c r="AF30" s="677"/>
      <c r="AI30" s="521"/>
      <c r="AK30" s="160"/>
      <c r="AL30" s="238"/>
      <c r="AM30" s="238"/>
      <c r="AN30" s="94"/>
      <c r="AO30" s="94"/>
      <c r="AP30" s="94"/>
      <c r="AQ30" s="238"/>
      <c r="AR30" s="238"/>
      <c r="AS30" s="238"/>
      <c r="AT30" s="94"/>
      <c r="AU30" s="94"/>
    </row>
    <row r="31" customFormat="false" ht="36" hidden="false" customHeight="false" outlineLevel="0" collapsed="false">
      <c r="A31" s="658" t="s">
        <v>1955</v>
      </c>
      <c r="B31" s="659" t="s">
        <v>1956</v>
      </c>
      <c r="C31" s="659" t="s">
        <v>1957</v>
      </c>
      <c r="D31" s="659" t="s">
        <v>1958</v>
      </c>
      <c r="E31" s="660"/>
      <c r="F31" s="661"/>
      <c r="G31" s="662"/>
      <c r="H31" s="663"/>
      <c r="I31" s="664" t="s">
        <v>15</v>
      </c>
      <c r="J31" s="664" t="s">
        <v>30</v>
      </c>
      <c r="K31" s="664" t="s">
        <v>38</v>
      </c>
      <c r="L31" s="665" t="s">
        <v>43</v>
      </c>
      <c r="M31" s="665" t="s">
        <v>48</v>
      </c>
      <c r="N31" s="665"/>
      <c r="O31" s="665"/>
      <c r="P31" s="665"/>
      <c r="Q31" s="665" t="s">
        <v>226</v>
      </c>
      <c r="S31" s="666" t="b">
        <f aca="false">IF(OR(T31=TRUE(),U31=TRUE(),V31=TRUE(),AD31=TRUE(),AE31=TRUE()),TRUE(),FALSE())</f>
        <v>1</v>
      </c>
      <c r="T31" s="656" t="n">
        <f aca="false">$T$8</f>
        <v>1</v>
      </c>
      <c r="U31" s="657" t="b">
        <f aca="false">$U$8</f>
        <v>0</v>
      </c>
      <c r="V31" s="666" t="b">
        <f aca="false">IF(SUM(W31:AC31)&lt;1,TRUE(),FALSE())</f>
        <v>1</v>
      </c>
      <c r="W31" s="656" t="n">
        <f aca="false">IF($I$3=I31,1,0)</f>
        <v>0</v>
      </c>
      <c r="X31" s="656" t="n">
        <f aca="false">IF($J$3=J31,1,0)</f>
        <v>0</v>
      </c>
      <c r="Y31" s="656" t="n">
        <f aca="false">IF($K$3=K31,1,0)</f>
        <v>0</v>
      </c>
      <c r="Z31" s="656" t="n">
        <f aca="false">IF($L$3=L31,1,0)</f>
        <v>0</v>
      </c>
      <c r="AA31" s="656" t="n">
        <f aca="false">IF($M$3=M31,1,0)</f>
        <v>0</v>
      </c>
      <c r="AB31" s="656" t="n">
        <f aca="false">IF($N$3=N31,1,0)</f>
        <v>0</v>
      </c>
      <c r="AC31" s="656" t="n">
        <f aca="false">IF($O$3=O31,1,0)</f>
        <v>0</v>
      </c>
      <c r="AD31" s="667" t="b">
        <f aca="false">AND($P$2="Non-risk",P31=TRUE())</f>
        <v>0</v>
      </c>
      <c r="AE31" s="667" t="b">
        <f aca="false">AND($Q$3&lt;&gt;$Q31,$Q$3&lt;&gt;"Both")</f>
        <v>1</v>
      </c>
      <c r="AF31" s="667" t="b">
        <f aca="false">AND($Q$3="Both",AH31=1)</f>
        <v>0</v>
      </c>
      <c r="AI31" s="521"/>
      <c r="AK31" s="160" t="n">
        <f aca="false">IF(OR(AL31=TRUE(),AND(AM31=TRUE(),AN31=FALSE()),AF31=TRUE(),(OR(AT31=FALSE(),AT31="NA"))),0,IF(OR(AN31=FALSE(),AO31=FALSE(),AP31=FALSE()),1,0))</f>
        <v>0</v>
      </c>
      <c r="AL31" s="238" t="n">
        <f aca="false">$S31</f>
        <v>1</v>
      </c>
      <c r="AM31" s="238" t="str">
        <f aca="false">IF(OR(Q31="Medicaid",AI31=""),"NA",IF(AND(AF31=TRUE(),_xlfn.xlookup(AI31,$A$9:$A$782,$AK$9:$AK$782)=0),TRUE(),FALSE()))</f>
        <v>NA</v>
      </c>
      <c r="AN31" s="148" t="b">
        <f aca="false">IF(F31&lt;&gt;"",TRUE(),FALSE())</f>
        <v>0</v>
      </c>
      <c r="AO31" s="94" t="str">
        <f aca="false">IF(OR($F31&lt;&gt;"Met"),"NA",(IF(AND($F31="Met",$F31&lt;&gt;""),TRUE(),FALSE())))</f>
        <v>NA</v>
      </c>
      <c r="AP31" s="148" t="b">
        <f aca="false">IF(OR($F31="Met",$F31="Not met"),"NA",(IF((AND(OR($F31="N/A",$F31="Unsure"),$G31&lt;&gt;"")),TRUE(),FALSE())))</f>
        <v>0</v>
      </c>
      <c r="AQ31" s="238" t="n">
        <f aca="false">IF(OR(AR31=TRUE(),AND(AS31=TRUE(),AT31=FALSE())),0,(IF(OR(AND(OR(AS31=FALSE(),AS31="N/A"),AT31=FALSE()),AU31=FALSE()),1,0)))</f>
        <v>0</v>
      </c>
      <c r="AR31" s="238" t="n">
        <f aca="false">$S31</f>
        <v>1</v>
      </c>
      <c r="AS31" s="238" t="str">
        <f aca="false">IF(OR(Q31="Medicaid",AI31=""),"N/A",IF(AND(AF31=TRUE(),_xlfn.xlookup(AI31,$A$9:$A$782,$AQ$9:$AQ$782)=0),TRUE(),FALSE()))</f>
        <v>N/A</v>
      </c>
      <c r="AT31" s="148" t="b">
        <f aca="false">IF(AND(H31="",F31="Met"),FALSE(),TRUE())</f>
        <v>1</v>
      </c>
      <c r="AU31" s="94" t="str">
        <f aca="false">IF(OR(H31="",H31="Met",H31="N/A"),"NA",(IF(AND((OR(H31="Not Met",H31="Unsure")),G31&lt;&gt;""),TRUE(),FALSE())))</f>
        <v>NA</v>
      </c>
    </row>
    <row r="32" customFormat="false" ht="36" hidden="false" customHeight="false" outlineLevel="0" collapsed="false">
      <c r="A32" s="658" t="s">
        <v>1959</v>
      </c>
      <c r="B32" s="659" t="s">
        <v>1960</v>
      </c>
      <c r="C32" s="659" t="s">
        <v>1961</v>
      </c>
      <c r="D32" s="659" t="s">
        <v>1962</v>
      </c>
      <c r="E32" s="660"/>
      <c r="F32" s="661"/>
      <c r="G32" s="662"/>
      <c r="H32" s="663"/>
      <c r="I32" s="664" t="s">
        <v>15</v>
      </c>
      <c r="J32" s="664" t="s">
        <v>30</v>
      </c>
      <c r="K32" s="664" t="s">
        <v>38</v>
      </c>
      <c r="L32" s="665" t="s">
        <v>43</v>
      </c>
      <c r="M32" s="665" t="s">
        <v>48</v>
      </c>
      <c r="N32" s="665"/>
      <c r="O32" s="665"/>
      <c r="P32" s="665"/>
      <c r="Q32" s="665" t="s">
        <v>226</v>
      </c>
      <c r="S32" s="666" t="b">
        <f aca="false">IF(OR(T32=TRUE(),U32=TRUE(),V32=TRUE(),AD32=TRUE(),AE32=TRUE()),TRUE(),FALSE())</f>
        <v>1</v>
      </c>
      <c r="T32" s="656" t="n">
        <f aca="false">$T$8</f>
        <v>1</v>
      </c>
      <c r="U32" s="657" t="b">
        <f aca="false">$U$8</f>
        <v>0</v>
      </c>
      <c r="V32" s="666" t="b">
        <f aca="false">IF(SUM(W32:AC32)&lt;1,TRUE(),FALSE())</f>
        <v>1</v>
      </c>
      <c r="W32" s="656" t="n">
        <f aca="false">IF($I$3=I32,1,0)</f>
        <v>0</v>
      </c>
      <c r="X32" s="656" t="n">
        <f aca="false">IF($J$3=J32,1,0)</f>
        <v>0</v>
      </c>
      <c r="Y32" s="656" t="n">
        <f aca="false">IF($K$3=K32,1,0)</f>
        <v>0</v>
      </c>
      <c r="Z32" s="656" t="n">
        <f aca="false">IF($L$3=L32,1,0)</f>
        <v>0</v>
      </c>
      <c r="AA32" s="656" t="n">
        <f aca="false">IF($M$3=M32,1,0)</f>
        <v>0</v>
      </c>
      <c r="AB32" s="656" t="n">
        <f aca="false">IF($N$3=N32,1,0)</f>
        <v>0</v>
      </c>
      <c r="AC32" s="656" t="n">
        <f aca="false">IF($O$3=O32,1,0)</f>
        <v>0</v>
      </c>
      <c r="AD32" s="667" t="b">
        <f aca="false">AND($P$2="Non-risk",P32=TRUE())</f>
        <v>0</v>
      </c>
      <c r="AE32" s="667" t="b">
        <f aca="false">AND($Q$3&lt;&gt;$Q32,$Q$3&lt;&gt;"Both")</f>
        <v>1</v>
      </c>
      <c r="AF32" s="667" t="b">
        <f aca="false">AND($Q$3="Both",AH32=1)</f>
        <v>0</v>
      </c>
      <c r="AI32" s="521"/>
      <c r="AK32" s="160" t="n">
        <f aca="false">IF(OR(AL32=TRUE(),AND(AM32=TRUE(),AN32=FALSE()),AF32=TRUE(),(OR(AT32=FALSE(),AT32="NA"))),0,IF(OR(AN32=FALSE(),AO32=FALSE(),AP32=FALSE()),1,0))</f>
        <v>0</v>
      </c>
      <c r="AL32" s="238" t="n">
        <f aca="false">$S32</f>
        <v>1</v>
      </c>
      <c r="AM32" s="238" t="str">
        <f aca="false">IF(OR(Q32="Medicaid",AI32=""),"NA",IF(AND(AF32=TRUE(),_xlfn.xlookup(AI32,$A$9:$A$782,$AK$9:$AK$782)=0),TRUE(),FALSE()))</f>
        <v>NA</v>
      </c>
      <c r="AN32" s="148" t="b">
        <f aca="false">IF(F32&lt;&gt;"",TRUE(),FALSE())</f>
        <v>0</v>
      </c>
      <c r="AO32" s="94" t="str">
        <f aca="false">IF(OR($F32&lt;&gt;"Met"),"NA",(IF(AND($F32="Met",$F32&lt;&gt;""),TRUE(),FALSE())))</f>
        <v>NA</v>
      </c>
      <c r="AP32" s="148" t="b">
        <f aca="false">IF(OR($F32="Met",$F32="Not met"),"NA",(IF((AND(OR($F32="N/A",$F32="Unsure"),$G32&lt;&gt;"")),TRUE(),FALSE())))</f>
        <v>0</v>
      </c>
      <c r="AQ32" s="238" t="n">
        <f aca="false">IF(OR(AR32=TRUE(),AND(AS32=TRUE(),AT32=FALSE())),0,(IF(OR(AND(OR(AS32=FALSE(),AS32="N/A"),AT32=FALSE()),AU32=FALSE()),1,0)))</f>
        <v>0</v>
      </c>
      <c r="AR32" s="238" t="n">
        <f aca="false">$S32</f>
        <v>1</v>
      </c>
      <c r="AS32" s="238" t="str">
        <f aca="false">IF(OR(Q32="Medicaid",AI32=""),"N/A",IF(AND(AF32=TRUE(),_xlfn.xlookup(AI32,$A$9:$A$782,$AQ$9:$AQ$782)=0),TRUE(),FALSE()))</f>
        <v>N/A</v>
      </c>
      <c r="AT32" s="148" t="b">
        <f aca="false">IF(AND(H32="",F32="Met"),FALSE(),TRUE())</f>
        <v>1</v>
      </c>
      <c r="AU32" s="94" t="str">
        <f aca="false">IF(OR(H32="",H32="Met",H32="N/A"),"NA",(IF(AND((OR(H32="Not Met",H32="Unsure")),G32&lt;&gt;""),TRUE(),FALSE())))</f>
        <v>NA</v>
      </c>
    </row>
    <row r="33" customFormat="false" ht="36" hidden="false" customHeight="false" outlineLevel="0" collapsed="false">
      <c r="A33" s="658" t="s">
        <v>1963</v>
      </c>
      <c r="B33" s="659" t="s">
        <v>1964</v>
      </c>
      <c r="C33" s="659" t="s">
        <v>1965</v>
      </c>
      <c r="D33" s="659" t="s">
        <v>1966</v>
      </c>
      <c r="E33" s="660"/>
      <c r="F33" s="661"/>
      <c r="G33" s="662"/>
      <c r="H33" s="663"/>
      <c r="I33" s="664" t="s">
        <v>15</v>
      </c>
      <c r="J33" s="664" t="s">
        <v>30</v>
      </c>
      <c r="K33" s="664" t="s">
        <v>38</v>
      </c>
      <c r="L33" s="665" t="s">
        <v>43</v>
      </c>
      <c r="M33" s="665" t="s">
        <v>48</v>
      </c>
      <c r="N33" s="665"/>
      <c r="O33" s="665" t="s">
        <v>52</v>
      </c>
      <c r="P33" s="665"/>
      <c r="Q33" s="665" t="s">
        <v>226</v>
      </c>
      <c r="S33" s="666" t="b">
        <f aca="false">IF(OR(T33=TRUE(),U33=TRUE(),V33=TRUE(),AD33=TRUE(),AE33=TRUE()),TRUE(),FALSE())</f>
        <v>1</v>
      </c>
      <c r="T33" s="656" t="n">
        <f aca="false">$T$8</f>
        <v>1</v>
      </c>
      <c r="U33" s="657" t="b">
        <f aca="false">$U$8</f>
        <v>0</v>
      </c>
      <c r="V33" s="666" t="b">
        <f aca="false">IF(SUM(W33:AC33)&lt;1,TRUE(),FALSE())</f>
        <v>1</v>
      </c>
      <c r="W33" s="656" t="n">
        <f aca="false">IF($I$3=I33,1,0)</f>
        <v>0</v>
      </c>
      <c r="X33" s="656" t="n">
        <f aca="false">IF($J$3=J33,1,0)</f>
        <v>0</v>
      </c>
      <c r="Y33" s="656" t="n">
        <f aca="false">IF($K$3=K33,1,0)</f>
        <v>0</v>
      </c>
      <c r="Z33" s="656" t="n">
        <f aca="false">IF($L$3=L33,1,0)</f>
        <v>0</v>
      </c>
      <c r="AA33" s="656" t="n">
        <f aca="false">IF($M$3=M33,1,0)</f>
        <v>0</v>
      </c>
      <c r="AB33" s="656" t="n">
        <f aca="false">IF($N$3=N33,1,0)</f>
        <v>0</v>
      </c>
      <c r="AC33" s="656" t="n">
        <f aca="false">IF($O$3=O33,1,0)</f>
        <v>0</v>
      </c>
      <c r="AD33" s="667" t="b">
        <f aca="false">AND($P$2="Non-risk",P33=TRUE())</f>
        <v>0</v>
      </c>
      <c r="AE33" s="667" t="b">
        <f aca="false">AND($Q$3&lt;&gt;$Q33,$Q$3&lt;&gt;"Both")</f>
        <v>1</v>
      </c>
      <c r="AF33" s="667" t="b">
        <f aca="false">AND($Q$3="Both",AH33=1)</f>
        <v>0</v>
      </c>
      <c r="AI33" s="521"/>
      <c r="AK33" s="160" t="n">
        <f aca="false">IF(OR(AL33=TRUE(),AND(AM33=TRUE(),AN33=FALSE()),AF33=TRUE(),(OR(AT33=FALSE(),AT33="NA"))),0,IF(OR(AN33=FALSE(),AO33=FALSE(),AP33=FALSE()),1,0))</f>
        <v>0</v>
      </c>
      <c r="AL33" s="238" t="n">
        <f aca="false">$S33</f>
        <v>1</v>
      </c>
      <c r="AM33" s="238" t="str">
        <f aca="false">IF(OR(Q33="Medicaid",AI33=""),"NA",IF(AND(AF33=TRUE(),_xlfn.xlookup(AI33,$A$9:$A$782,$AK$9:$AK$782)=0),TRUE(),FALSE()))</f>
        <v>NA</v>
      </c>
      <c r="AN33" s="148" t="b">
        <f aca="false">IF(F33&lt;&gt;"",TRUE(),FALSE())</f>
        <v>0</v>
      </c>
      <c r="AO33" s="94" t="str">
        <f aca="false">IF(OR($F33&lt;&gt;"Met"),"NA",(IF(AND($F33="Met",$F33&lt;&gt;""),TRUE(),FALSE())))</f>
        <v>NA</v>
      </c>
      <c r="AP33" s="148" t="b">
        <f aca="false">IF(OR($F33="Met",$F33="Not met"),"NA",(IF((AND(OR($F33="N/A",$F33="Unsure"),$G33&lt;&gt;"")),TRUE(),FALSE())))</f>
        <v>0</v>
      </c>
      <c r="AQ33" s="238" t="n">
        <f aca="false">IF(OR(AR33=TRUE(),AND(AS33=TRUE(),AT33=FALSE())),0,(IF(OR(AND(OR(AS33=FALSE(),AS33="N/A"),AT33=FALSE()),AU33=FALSE()),1,0)))</f>
        <v>0</v>
      </c>
      <c r="AR33" s="238" t="n">
        <f aca="false">$S33</f>
        <v>1</v>
      </c>
      <c r="AS33" s="238" t="str">
        <f aca="false">IF(OR(Q33="Medicaid",AI33=""),"N/A",IF(AND(AF33=TRUE(),_xlfn.xlookup(AI33,$A$9:$A$782,$AQ$9:$AQ$782)=0),TRUE(),FALSE()))</f>
        <v>N/A</v>
      </c>
      <c r="AT33" s="148" t="b">
        <f aca="false">IF(AND(H33="",F33="Met"),FALSE(),TRUE())</f>
        <v>1</v>
      </c>
      <c r="AU33" s="94" t="str">
        <f aca="false">IF(OR(H33="",H33="Met",H33="N/A"),"NA",(IF(AND((OR(H33="Not Met",H33="Unsure")),G33&lt;&gt;""),TRUE(),FALSE())))</f>
        <v>NA</v>
      </c>
    </row>
    <row r="34" customFormat="false" ht="72" hidden="false" customHeight="false" outlineLevel="0" collapsed="false">
      <c r="A34" s="658" t="s">
        <v>1967</v>
      </c>
      <c r="B34" s="659" t="s">
        <v>1968</v>
      </c>
      <c r="C34" s="659" t="s">
        <v>1969</v>
      </c>
      <c r="D34" s="659" t="s">
        <v>1970</v>
      </c>
      <c r="E34" s="660"/>
      <c r="F34" s="661"/>
      <c r="G34" s="662"/>
      <c r="H34" s="663"/>
      <c r="I34" s="664" t="s">
        <v>15</v>
      </c>
      <c r="J34" s="664" t="s">
        <v>30</v>
      </c>
      <c r="K34" s="664" t="s">
        <v>38</v>
      </c>
      <c r="L34" s="665" t="s">
        <v>43</v>
      </c>
      <c r="M34" s="665" t="s">
        <v>48</v>
      </c>
      <c r="N34" s="665"/>
      <c r="O34" s="665" t="s">
        <v>52</v>
      </c>
      <c r="P34" s="665"/>
      <c r="Q34" s="665" t="s">
        <v>226</v>
      </c>
      <c r="S34" s="666" t="b">
        <f aca="false">IF(OR(T34=TRUE(),U34=TRUE(),V34=TRUE(),AD34=TRUE(),AE34=TRUE()),TRUE(),FALSE())</f>
        <v>1</v>
      </c>
      <c r="T34" s="656" t="n">
        <f aca="false">$T$8</f>
        <v>1</v>
      </c>
      <c r="U34" s="657" t="b">
        <f aca="false">$U$8</f>
        <v>0</v>
      </c>
      <c r="V34" s="666" t="b">
        <f aca="false">IF(SUM(W34:AC34)&lt;1,TRUE(),FALSE())</f>
        <v>1</v>
      </c>
      <c r="W34" s="656" t="n">
        <f aca="false">IF($I$3=I34,1,0)</f>
        <v>0</v>
      </c>
      <c r="X34" s="656" t="n">
        <f aca="false">IF($J$3=J34,1,0)</f>
        <v>0</v>
      </c>
      <c r="Y34" s="656" t="n">
        <f aca="false">IF($K$3=K34,1,0)</f>
        <v>0</v>
      </c>
      <c r="Z34" s="656" t="n">
        <f aca="false">IF($L$3=L34,1,0)</f>
        <v>0</v>
      </c>
      <c r="AA34" s="656" t="n">
        <f aca="false">IF($M$3=M34,1,0)</f>
        <v>0</v>
      </c>
      <c r="AB34" s="656" t="n">
        <f aca="false">IF($N$3=N34,1,0)</f>
        <v>0</v>
      </c>
      <c r="AC34" s="656" t="n">
        <f aca="false">IF($O$3=O34,1,0)</f>
        <v>0</v>
      </c>
      <c r="AD34" s="667" t="b">
        <f aca="false">AND($P$2="Non-risk",P34=TRUE())</f>
        <v>0</v>
      </c>
      <c r="AE34" s="667" t="b">
        <f aca="false">AND($Q$3&lt;&gt;$Q34,$Q$3&lt;&gt;"Both")</f>
        <v>1</v>
      </c>
      <c r="AF34" s="667" t="b">
        <f aca="false">AND($Q$3="Both",AH34=1)</f>
        <v>0</v>
      </c>
      <c r="AI34" s="521"/>
      <c r="AK34" s="160" t="n">
        <f aca="false">IF(OR(AL34=TRUE(),AND(AM34=TRUE(),AN34=FALSE()),AF34=TRUE(),(OR(AT34=FALSE(),AT34="NA"))),0,IF(OR(AN34=FALSE(),AO34=FALSE(),AP34=FALSE()),1,0))</f>
        <v>0</v>
      </c>
      <c r="AL34" s="238" t="n">
        <f aca="false">$S34</f>
        <v>1</v>
      </c>
      <c r="AM34" s="238" t="str">
        <f aca="false">IF(OR(Q34="Medicaid",AI34=""),"NA",IF(AND(AF34=TRUE(),_xlfn.xlookup(AI34,$A$9:$A$782,$AK$9:$AK$782)=0),TRUE(),FALSE()))</f>
        <v>NA</v>
      </c>
      <c r="AN34" s="148" t="b">
        <f aca="false">IF(F34&lt;&gt;"",TRUE(),FALSE())</f>
        <v>0</v>
      </c>
      <c r="AO34" s="94" t="str">
        <f aca="false">IF(OR($F34&lt;&gt;"Met"),"NA",(IF(AND($F34="Met",$F34&lt;&gt;""),TRUE(),FALSE())))</f>
        <v>NA</v>
      </c>
      <c r="AP34" s="148" t="b">
        <f aca="false">IF(OR($F34="Met",$F34="Not met"),"NA",(IF((AND(OR($F34="N/A",$F34="Unsure"),$G34&lt;&gt;"")),TRUE(),FALSE())))</f>
        <v>0</v>
      </c>
      <c r="AQ34" s="238" t="n">
        <f aca="false">IF(OR(AR34=TRUE(),AND(AS34=TRUE(),AT34=FALSE())),0,(IF(OR(AND(OR(AS34=FALSE(),AS34="N/A"),AT34=FALSE()),AU34=FALSE()),1,0)))</f>
        <v>0</v>
      </c>
      <c r="AR34" s="238" t="n">
        <f aca="false">$S34</f>
        <v>1</v>
      </c>
      <c r="AS34" s="238" t="str">
        <f aca="false">IF(OR(Q34="Medicaid",AI34=""),"N/A",IF(AND(AF34=TRUE(),_xlfn.xlookup(AI34,$A$9:$A$782,$AQ$9:$AQ$782)=0),TRUE(),FALSE()))</f>
        <v>N/A</v>
      </c>
      <c r="AT34" s="148" t="b">
        <f aca="false">IF(AND(H34="",F34="Met"),FALSE(),TRUE())</f>
        <v>1</v>
      </c>
      <c r="AU34" s="94" t="str">
        <f aca="false">IF(OR(H34="",H34="Met",H34="N/A"),"NA",(IF(AND((OR(H34="Not Met",H34="Unsure")),G34&lt;&gt;""),TRUE(),FALSE())))</f>
        <v>NA</v>
      </c>
    </row>
    <row r="35" customFormat="false" ht="18" hidden="false" customHeight="false" outlineLevel="0" collapsed="false">
      <c r="A35" s="668"/>
      <c r="B35" s="669"/>
      <c r="C35" s="669"/>
      <c r="D35" s="670" t="s">
        <v>370</v>
      </c>
      <c r="E35" s="671"/>
      <c r="F35" s="672"/>
      <c r="G35" s="672"/>
      <c r="H35" s="673"/>
      <c r="T35" s="656" t="n">
        <f aca="false">$T$8</f>
        <v>1</v>
      </c>
      <c r="U35" s="656"/>
      <c r="AK35" s="160"/>
      <c r="AL35" s="238"/>
      <c r="AM35" s="238"/>
      <c r="AN35" s="94"/>
      <c r="AO35" s="94"/>
      <c r="AP35" s="94"/>
      <c r="AQ35" s="238"/>
      <c r="AR35" s="238"/>
      <c r="AS35" s="238"/>
      <c r="AT35" s="94"/>
      <c r="AU35" s="94"/>
    </row>
    <row r="36" customFormat="false" ht="90" hidden="false" customHeight="false" outlineLevel="0" collapsed="false">
      <c r="A36" s="658" t="s">
        <v>1971</v>
      </c>
      <c r="B36" s="659" t="s">
        <v>1972</v>
      </c>
      <c r="C36" s="659" t="s">
        <v>1973</v>
      </c>
      <c r="D36" s="659" t="s">
        <v>1974</v>
      </c>
      <c r="E36" s="660"/>
      <c r="F36" s="661"/>
      <c r="G36" s="662"/>
      <c r="H36" s="663"/>
      <c r="I36" s="664" t="s">
        <v>15</v>
      </c>
      <c r="J36" s="664"/>
      <c r="K36" s="664" t="s">
        <v>38</v>
      </c>
      <c r="L36" s="665" t="s">
        <v>43</v>
      </c>
      <c r="M36" s="665" t="s">
        <v>48</v>
      </c>
      <c r="N36" s="665" t="s">
        <v>193</v>
      </c>
      <c r="O36" s="665" t="s">
        <v>52</v>
      </c>
      <c r="P36" s="665"/>
      <c r="Q36" s="665" t="s">
        <v>292</v>
      </c>
      <c r="S36" s="666" t="b">
        <f aca="false">IF(OR(T36=TRUE(),U36=TRUE(),V36=TRUE(),AD36=TRUE(),AE36=TRUE()),TRUE(),FALSE())</f>
        <v>1</v>
      </c>
      <c r="T36" s="656" t="n">
        <f aca="false">$T$8</f>
        <v>1</v>
      </c>
      <c r="U36" s="657" t="b">
        <f aca="false">$U$8</f>
        <v>0</v>
      </c>
      <c r="V36" s="666" t="b">
        <f aca="false">IF(SUM(W36:AC36)&lt;1,TRUE(),FALSE())</f>
        <v>1</v>
      </c>
      <c r="W36" s="656" t="n">
        <f aca="false">IF($I$3=I36,1,0)</f>
        <v>0</v>
      </c>
      <c r="X36" s="656" t="n">
        <f aca="false">IF($J$3=J36,1,0)</f>
        <v>0</v>
      </c>
      <c r="Y36" s="656" t="n">
        <f aca="false">IF($K$3=K36,1,0)</f>
        <v>0</v>
      </c>
      <c r="Z36" s="656" t="n">
        <f aca="false">IF($L$3=L36,1,0)</f>
        <v>0</v>
      </c>
      <c r="AA36" s="656" t="n">
        <f aca="false">IF($M$3=M36,1,0)</f>
        <v>0</v>
      </c>
      <c r="AB36" s="656" t="n">
        <f aca="false">IF($N$3=N36,1,0)</f>
        <v>0</v>
      </c>
      <c r="AC36" s="656" t="n">
        <f aca="false">IF($O$3=O36,1,0)</f>
        <v>0</v>
      </c>
      <c r="AD36" s="667" t="b">
        <f aca="false">AND($P$2="Non-risk",P36=TRUE())</f>
        <v>0</v>
      </c>
      <c r="AE36" s="667" t="b">
        <f aca="false">AND($Q$3&lt;&gt;$Q36,$Q$3&lt;&gt;"Both")</f>
        <v>1</v>
      </c>
      <c r="AF36" s="667" t="b">
        <f aca="false">AND($Q$3="Both",AH36=1)</f>
        <v>0</v>
      </c>
      <c r="AG36" s="521" t="s">
        <v>1974</v>
      </c>
      <c r="AH36" s="627" t="n">
        <v>1</v>
      </c>
      <c r="AI36" s="521" t="n">
        <v>2</v>
      </c>
      <c r="AJ36" s="627" t="str">
        <f aca="false">IF(AH36="",1,"")</f>
        <v/>
      </c>
      <c r="AK36" s="160" t="n">
        <f aca="false">IF(OR(AL36=TRUE(),AND(AM36=TRUE(),AN36=FALSE()),AF36=TRUE(),(OR(AT36=FALSE(),AT36="NA"))),0,IF(OR(AN36=FALSE(),AO36=FALSE(),AP36=FALSE()),1,0))</f>
        <v>0</v>
      </c>
      <c r="AL36" s="238" t="n">
        <f aca="false">$S36</f>
        <v>1</v>
      </c>
      <c r="AM36" s="238" t="str">
        <f aca="false">IF(OR(Q36="CHIP",AI36=""),"NA",IF(AND(AF36=TRUE(),_xlfn.xlookup(AI36,$A$9:$A$782,$AK$9:$AK$782)=0),TRUE(),FALSE()))</f>
        <v>NA</v>
      </c>
      <c r="AN36" s="148" t="b">
        <f aca="false">IF(F36&lt;&gt;"",TRUE(),FALSE())</f>
        <v>0</v>
      </c>
      <c r="AO36" s="94" t="str">
        <f aca="false">IF(OR($F36&lt;&gt;"Met"),"NA",(IF(AND($F36="Met",$F36&lt;&gt;""),TRUE(),FALSE())))</f>
        <v>NA</v>
      </c>
      <c r="AP36" s="148" t="b">
        <f aca="false">IF(OR($F36="Met",$F36="Not met"),"NA",(IF((AND(OR($F36="N/A",$F36="Unsure"),$G36&lt;&gt;"")),TRUE(),FALSE())))</f>
        <v>0</v>
      </c>
      <c r="AQ36" s="238" t="e">
        <f aca="false">IF(OR(AR36=TRUE(),AND(AS36=TRUE(),AT36=FALSE())),0,(IF(OR(AND(OR(AS36=FALSE(),AS36="N/A"),AT36=FALSE()),AU36=FALSE()),1,0)))</f>
        <v>#NAME?</v>
      </c>
      <c r="AR36" s="238" t="n">
        <f aca="false">$S36</f>
        <v>1</v>
      </c>
      <c r="AS36" s="238" t="e">
        <f aca="false">IF(OR(Q36="Medicaid",AI36=""),"N/A",IF(AND(AF36=TRUE(),_xlfn.xlookup(AI36,$A$9:$A$782,$AQ$9:$AQ$782)=0),TRUE(),FALSE()))</f>
        <v>#NAME?</v>
      </c>
      <c r="AT36" s="148" t="b">
        <f aca="false">IF(AND(H36="",F36="Met"),FALSE(),TRUE())</f>
        <v>1</v>
      </c>
      <c r="AU36" s="94" t="str">
        <f aca="false">IF(OR(H36="",H36="Met",H36="N/A"),"NA",(IF(AND((OR(H36="Not Met",H36="Unsure")),G36&lt;&gt;""),TRUE(),FALSE())))</f>
        <v>NA</v>
      </c>
    </row>
    <row r="37" customFormat="false" ht="72" hidden="false" customHeight="false" outlineLevel="0" collapsed="false">
      <c r="A37" s="658" t="s">
        <v>1975</v>
      </c>
      <c r="B37" s="659" t="s">
        <v>1976</v>
      </c>
      <c r="C37" s="659" t="s">
        <v>1977</v>
      </c>
      <c r="D37" s="659" t="s">
        <v>1884</v>
      </c>
      <c r="E37" s="660"/>
      <c r="F37" s="661"/>
      <c r="G37" s="662"/>
      <c r="H37" s="663"/>
      <c r="I37" s="664" t="s">
        <v>15</v>
      </c>
      <c r="J37" s="664"/>
      <c r="K37" s="664" t="s">
        <v>38</v>
      </c>
      <c r="L37" s="665" t="s">
        <v>43</v>
      </c>
      <c r="M37" s="665" t="s">
        <v>48</v>
      </c>
      <c r="N37" s="665" t="s">
        <v>193</v>
      </c>
      <c r="O37" s="665" t="s">
        <v>52</v>
      </c>
      <c r="P37" s="665"/>
      <c r="Q37" s="665" t="s">
        <v>292</v>
      </c>
      <c r="S37" s="666" t="b">
        <f aca="false">IF(OR(T37=TRUE(),U37=TRUE(),V37=TRUE(),AD37=TRUE(),AE37=TRUE()),TRUE(),FALSE())</f>
        <v>1</v>
      </c>
      <c r="T37" s="656" t="n">
        <f aca="false">$T$8</f>
        <v>1</v>
      </c>
      <c r="U37" s="657" t="b">
        <f aca="false">$U$8</f>
        <v>0</v>
      </c>
      <c r="V37" s="666" t="b">
        <f aca="false">IF(SUM(W37:AC37)&lt;1,TRUE(),FALSE())</f>
        <v>1</v>
      </c>
      <c r="W37" s="656" t="n">
        <f aca="false">IF($I$3=I37,1,0)</f>
        <v>0</v>
      </c>
      <c r="X37" s="656" t="n">
        <f aca="false">IF($J$3=J37,1,0)</f>
        <v>0</v>
      </c>
      <c r="Y37" s="656" t="n">
        <f aca="false">IF($K$3=K37,1,0)</f>
        <v>0</v>
      </c>
      <c r="Z37" s="656" t="n">
        <f aca="false">IF($L$3=L37,1,0)</f>
        <v>0</v>
      </c>
      <c r="AA37" s="656" t="n">
        <f aca="false">IF($M$3=M37,1,0)</f>
        <v>0</v>
      </c>
      <c r="AB37" s="656" t="n">
        <f aca="false">IF($N$3=N37,1,0)</f>
        <v>0</v>
      </c>
      <c r="AC37" s="656" t="n">
        <f aca="false">IF($O$3=O37,1,0)</f>
        <v>0</v>
      </c>
      <c r="AD37" s="667" t="b">
        <f aca="false">AND($P$2="Non-risk",P37=TRUE())</f>
        <v>0</v>
      </c>
      <c r="AE37" s="667" t="b">
        <f aca="false">AND($Q$3&lt;&gt;$Q37,$Q$3&lt;&gt;"Both")</f>
        <v>1</v>
      </c>
      <c r="AF37" s="667" t="b">
        <f aca="false">AND($Q$3="Both",AH37=1)</f>
        <v>0</v>
      </c>
      <c r="AG37" s="521" t="s">
        <v>1884</v>
      </c>
      <c r="AH37" s="627" t="n">
        <v>1</v>
      </c>
      <c r="AI37" s="521" t="n">
        <v>3</v>
      </c>
      <c r="AJ37" s="627" t="str">
        <f aca="false">IF(AH37="",1,"")</f>
        <v/>
      </c>
      <c r="AK37" s="160" t="n">
        <f aca="false">IF(OR(AL37=TRUE(),AND(AM37=TRUE(),AN37=FALSE()),AF37=TRUE(),(OR(AT37=FALSE(),AT37="NA"))),0,IF(OR(AN37=FALSE(),AO37=FALSE(),AP37=FALSE()),1,0))</f>
        <v>0</v>
      </c>
      <c r="AL37" s="238" t="n">
        <f aca="false">$S37</f>
        <v>1</v>
      </c>
      <c r="AM37" s="238" t="str">
        <f aca="false">IF(OR(Q37="CHIP",AI37=""),"NA",IF(AND(AF37=TRUE(),_xlfn.xlookup(AI37,$A$9:$A$782,$AK$9:$AK$782)=0),TRUE(),FALSE()))</f>
        <v>NA</v>
      </c>
      <c r="AN37" s="148" t="b">
        <f aca="false">IF(F37&lt;&gt;"",TRUE(),FALSE())</f>
        <v>0</v>
      </c>
      <c r="AO37" s="94" t="str">
        <f aca="false">IF(OR($F37&lt;&gt;"Met"),"NA",(IF(AND($F37="Met",$F37&lt;&gt;""),TRUE(),FALSE())))</f>
        <v>NA</v>
      </c>
      <c r="AP37" s="148" t="b">
        <f aca="false">IF(OR($F37="Met",$F37="Not met"),"NA",(IF((AND(OR($F37="N/A",$F37="Unsure"),$G37&lt;&gt;"")),TRUE(),FALSE())))</f>
        <v>0</v>
      </c>
      <c r="AQ37" s="238" t="e">
        <f aca="false">IF(OR(AR37=TRUE(),AND(AS37=TRUE(),AT37=FALSE())),0,(IF(OR(AND(OR(AS37=FALSE(),AS37="N/A"),AT37=FALSE()),AU37=FALSE()),1,0)))</f>
        <v>#NAME?</v>
      </c>
      <c r="AR37" s="238" t="n">
        <f aca="false">$S37</f>
        <v>1</v>
      </c>
      <c r="AS37" s="238" t="e">
        <f aca="false">IF(OR(Q37="Medicaid",AI37=""),"N/A",IF(AND(AF37=TRUE(),_xlfn.xlookup(AI37,$A$9:$A$782,$AQ$9:$AQ$782)=0),TRUE(),FALSE()))</f>
        <v>#NAME?</v>
      </c>
      <c r="AT37" s="148" t="b">
        <f aca="false">IF(AND(H37="",F37="Met"),FALSE(),TRUE())</f>
        <v>1</v>
      </c>
      <c r="AU37" s="94" t="str">
        <f aca="false">IF(OR(H37="",H37="Met",H37="N/A"),"NA",(IF(AND((OR(H37="Not Met",H37="Unsure")),G37&lt;&gt;""),TRUE(),FALSE())))</f>
        <v>NA</v>
      </c>
    </row>
    <row r="38" customFormat="false" ht="144" hidden="false" customHeight="false" outlineLevel="0" collapsed="false">
      <c r="A38" s="658" t="s">
        <v>1978</v>
      </c>
      <c r="B38" s="659" t="s">
        <v>1979</v>
      </c>
      <c r="C38" s="659" t="s">
        <v>1980</v>
      </c>
      <c r="D38" s="659" t="s">
        <v>1888</v>
      </c>
      <c r="E38" s="660"/>
      <c r="F38" s="661"/>
      <c r="G38" s="662"/>
      <c r="H38" s="663"/>
      <c r="I38" s="664" t="s">
        <v>15</v>
      </c>
      <c r="J38" s="664"/>
      <c r="K38" s="664" t="s">
        <v>38</v>
      </c>
      <c r="L38" s="665" t="s">
        <v>43</v>
      </c>
      <c r="M38" s="665" t="s">
        <v>48</v>
      </c>
      <c r="N38" s="665" t="s">
        <v>193</v>
      </c>
      <c r="O38" s="665" t="s">
        <v>52</v>
      </c>
      <c r="P38" s="665"/>
      <c r="Q38" s="665" t="s">
        <v>292</v>
      </c>
      <c r="S38" s="666" t="b">
        <f aca="false">IF(OR(T38=TRUE(),U38=TRUE(),V38=TRUE(),AD38=TRUE(),AE38=TRUE()),TRUE(),FALSE())</f>
        <v>1</v>
      </c>
      <c r="T38" s="656" t="n">
        <f aca="false">$T$8</f>
        <v>1</v>
      </c>
      <c r="U38" s="657" t="b">
        <f aca="false">$U$8</f>
        <v>0</v>
      </c>
      <c r="V38" s="666" t="b">
        <f aca="false">IF(SUM(W38:AC38)&lt;1,TRUE(),FALSE())</f>
        <v>1</v>
      </c>
      <c r="W38" s="656" t="n">
        <f aca="false">IF($I$3=I38,1,0)</f>
        <v>0</v>
      </c>
      <c r="X38" s="656" t="n">
        <f aca="false">IF($J$3=J38,1,0)</f>
        <v>0</v>
      </c>
      <c r="Y38" s="656" t="n">
        <f aca="false">IF($K$3=K38,1,0)</f>
        <v>0</v>
      </c>
      <c r="Z38" s="656" t="n">
        <f aca="false">IF($L$3=L38,1,0)</f>
        <v>0</v>
      </c>
      <c r="AA38" s="656" t="n">
        <f aca="false">IF($M$3=M38,1,0)</f>
        <v>0</v>
      </c>
      <c r="AB38" s="656" t="n">
        <f aca="false">IF($N$3=N38,1,0)</f>
        <v>0</v>
      </c>
      <c r="AC38" s="656" t="n">
        <f aca="false">IF($O$3=O38,1,0)</f>
        <v>0</v>
      </c>
      <c r="AD38" s="667" t="b">
        <f aca="false">AND($P$2="Non-risk",P38=TRUE())</f>
        <v>0</v>
      </c>
      <c r="AE38" s="667" t="b">
        <f aca="false">AND($Q$3&lt;&gt;$Q38,$Q$3&lt;&gt;"Both")</f>
        <v>1</v>
      </c>
      <c r="AF38" s="667" t="b">
        <f aca="false">AND($Q$3="Both",AH38=1)</f>
        <v>0</v>
      </c>
      <c r="AG38" s="521" t="s">
        <v>1888</v>
      </c>
      <c r="AH38" s="627" t="n">
        <v>1</v>
      </c>
      <c r="AI38" s="521" t="n">
        <v>4</v>
      </c>
      <c r="AJ38" s="627" t="str">
        <f aca="false">IF(AH38="",1,"")</f>
        <v/>
      </c>
      <c r="AK38" s="160" t="n">
        <f aca="false">IF(OR(AL38=TRUE(),AND(AM38=TRUE(),AN38=FALSE()),AF38=TRUE(),(OR(AT38=FALSE(),AT38="NA"))),0,IF(OR(AN38=FALSE(),AO38=FALSE(),AP38=FALSE()),1,0))</f>
        <v>0</v>
      </c>
      <c r="AL38" s="238" t="n">
        <f aca="false">$S38</f>
        <v>1</v>
      </c>
      <c r="AM38" s="238" t="str">
        <f aca="false">IF(OR(Q38="CHIP",AI38=""),"NA",IF(AND(AF38=TRUE(),_xlfn.xlookup(AI38,$A$9:$A$782,$AK$9:$AK$782)=0),TRUE(),FALSE()))</f>
        <v>NA</v>
      </c>
      <c r="AN38" s="148" t="b">
        <f aca="false">IF(F38&lt;&gt;"",TRUE(),FALSE())</f>
        <v>0</v>
      </c>
      <c r="AO38" s="94" t="str">
        <f aca="false">IF(OR($F38&lt;&gt;"Met"),"NA",(IF(AND($F38="Met",$F38&lt;&gt;""),TRUE(),FALSE())))</f>
        <v>NA</v>
      </c>
      <c r="AP38" s="148" t="b">
        <f aca="false">IF(OR($F38="Met",$F38="Not met"),"NA",(IF((AND(OR($F38="N/A",$F38="Unsure"),$G38&lt;&gt;"")),TRUE(),FALSE())))</f>
        <v>0</v>
      </c>
      <c r="AQ38" s="238" t="e">
        <f aca="false">IF(OR(AR38=TRUE(),AND(AS38=TRUE(),AT38=FALSE())),0,(IF(OR(AND(OR(AS38=FALSE(),AS38="N/A"),AT38=FALSE()),AU38=FALSE()),1,0)))</f>
        <v>#NAME?</v>
      </c>
      <c r="AR38" s="238" t="n">
        <f aca="false">$S38</f>
        <v>1</v>
      </c>
      <c r="AS38" s="238" t="e">
        <f aca="false">IF(OR(Q38="Medicaid",AI38=""),"N/A",IF(AND(AF38=TRUE(),_xlfn.xlookup(AI38,$A$9:$A$782,$AQ$9:$AQ$782)=0),TRUE(),FALSE()))</f>
        <v>#NAME?</v>
      </c>
      <c r="AT38" s="148" t="b">
        <f aca="false">IF(AND(H38="",F38="Met"),FALSE(),TRUE())</f>
        <v>1</v>
      </c>
      <c r="AU38" s="94" t="str">
        <f aca="false">IF(OR(H38="",H38="Met",H38="N/A"),"NA",(IF(AND((OR(H38="Not Met",H38="Unsure")),G38&lt;&gt;""),TRUE(),FALSE())))</f>
        <v>NA</v>
      </c>
    </row>
    <row r="39" customFormat="false" ht="108" hidden="false" customHeight="false" outlineLevel="0" collapsed="false">
      <c r="A39" s="658" t="s">
        <v>1981</v>
      </c>
      <c r="B39" s="659" t="s">
        <v>1982</v>
      </c>
      <c r="C39" s="659" t="s">
        <v>1983</v>
      </c>
      <c r="D39" s="659" t="s">
        <v>1892</v>
      </c>
      <c r="E39" s="660"/>
      <c r="F39" s="661"/>
      <c r="G39" s="662"/>
      <c r="H39" s="663"/>
      <c r="I39" s="664"/>
      <c r="J39" s="664"/>
      <c r="K39" s="664"/>
      <c r="L39" s="665"/>
      <c r="M39" s="665"/>
      <c r="N39" s="665" t="s">
        <v>193</v>
      </c>
      <c r="O39" s="665"/>
      <c r="P39" s="665"/>
      <c r="Q39" s="665" t="s">
        <v>292</v>
      </c>
      <c r="S39" s="666" t="b">
        <f aca="false">IF(OR(T39=TRUE(),U39=TRUE(),V39=TRUE(),AD39=TRUE(),AE39=TRUE()),TRUE(),FALSE())</f>
        <v>1</v>
      </c>
      <c r="T39" s="656" t="n">
        <f aca="false">$T$8</f>
        <v>1</v>
      </c>
      <c r="U39" s="657" t="b">
        <f aca="false">$U$8</f>
        <v>0</v>
      </c>
      <c r="V39" s="666" t="b">
        <f aca="false">IF(SUM(W39:AC39)&lt;1,TRUE(),FALSE())</f>
        <v>1</v>
      </c>
      <c r="W39" s="656" t="n">
        <f aca="false">IF($I$3=I39,1,0)</f>
        <v>0</v>
      </c>
      <c r="X39" s="656" t="n">
        <f aca="false">IF($J$3=J39,1,0)</f>
        <v>0</v>
      </c>
      <c r="Y39" s="656" t="n">
        <f aca="false">IF($K$3=K39,1,0)</f>
        <v>0</v>
      </c>
      <c r="Z39" s="656" t="n">
        <f aca="false">IF($L$3=L39,1,0)</f>
        <v>0</v>
      </c>
      <c r="AA39" s="656" t="n">
        <f aca="false">IF($M$3=M39,1,0)</f>
        <v>0</v>
      </c>
      <c r="AB39" s="656" t="n">
        <f aca="false">IF($N$3=N39,1,0)</f>
        <v>0</v>
      </c>
      <c r="AC39" s="656" t="n">
        <f aca="false">IF($O$3=O39,1,0)</f>
        <v>0</v>
      </c>
      <c r="AD39" s="667" t="b">
        <f aca="false">AND($P$2="Non-risk",P39=TRUE())</f>
        <v>0</v>
      </c>
      <c r="AE39" s="667" t="b">
        <f aca="false">AND($Q$3&lt;&gt;$Q39,$Q$3&lt;&gt;"Both")</f>
        <v>1</v>
      </c>
      <c r="AF39" s="667" t="b">
        <f aca="false">AND($Q$3="Both",AH39=1)</f>
        <v>0</v>
      </c>
      <c r="AG39" s="521" t="s">
        <v>1892</v>
      </c>
      <c r="AH39" s="627" t="n">
        <v>1</v>
      </c>
      <c r="AI39" s="521" t="n">
        <v>5</v>
      </c>
      <c r="AJ39" s="627" t="str">
        <f aca="false">IF(AH39="",1,"")</f>
        <v/>
      </c>
      <c r="AK39" s="160" t="n">
        <f aca="false">IF(OR(AL39=TRUE(),AND(AM39=TRUE(),AN39=FALSE()),AF39=TRUE(),(OR(AT39=FALSE(),AT39="NA"))),0,IF(OR(AN39=FALSE(),AO39=FALSE(),AP39=FALSE()),1,0))</f>
        <v>0</v>
      </c>
      <c r="AL39" s="238" t="n">
        <f aca="false">$S39</f>
        <v>1</v>
      </c>
      <c r="AM39" s="238" t="str">
        <f aca="false">IF(OR(Q39="CHIP",AI39=""),"NA",IF(AND(AF39=TRUE(),_xlfn.xlookup(AI39,$A$9:$A$782,$AK$9:$AK$782)=0),TRUE(),FALSE()))</f>
        <v>NA</v>
      </c>
      <c r="AN39" s="148" t="b">
        <f aca="false">IF(F39&lt;&gt;"",TRUE(),FALSE())</f>
        <v>0</v>
      </c>
      <c r="AO39" s="94" t="str">
        <f aca="false">IF(OR($F39&lt;&gt;"Met"),"NA",(IF(AND($F39="Met",$F39&lt;&gt;""),TRUE(),FALSE())))</f>
        <v>NA</v>
      </c>
      <c r="AP39" s="148" t="b">
        <f aca="false">IF(OR($F39="Met",$F39="Not met"),"NA",(IF((AND(OR($F39="N/A",$F39="Unsure"),$G39&lt;&gt;"")),TRUE(),FALSE())))</f>
        <v>0</v>
      </c>
      <c r="AQ39" s="238" t="e">
        <f aca="false">IF(OR(AR39=TRUE(),AND(AS39=TRUE(),AT39=FALSE())),0,(IF(OR(AND(OR(AS39=FALSE(),AS39="N/A"),AT39=FALSE()),AU39=FALSE()),1,0)))</f>
        <v>#NAME?</v>
      </c>
      <c r="AR39" s="238" t="n">
        <f aca="false">$S39</f>
        <v>1</v>
      </c>
      <c r="AS39" s="238" t="e">
        <f aca="false">IF(OR(Q39="Medicaid",AI39=""),"N/A",IF(AND(AF39=TRUE(),_xlfn.xlookup(AI39,$A$9:$A$782,$AQ$9:$AQ$782)=0),TRUE(),FALSE()))</f>
        <v>#NAME?</v>
      </c>
      <c r="AT39" s="148" t="b">
        <f aca="false">IF(AND(H39="",F39="Met"),FALSE(),TRUE())</f>
        <v>1</v>
      </c>
      <c r="AU39" s="94" t="str">
        <f aca="false">IF(OR(H39="",H39="Met",H39="N/A"),"NA",(IF(AND((OR(H39="Not Met",H39="Unsure")),G39&lt;&gt;""),TRUE(),FALSE())))</f>
        <v>NA</v>
      </c>
    </row>
    <row r="40" customFormat="false" ht="18" hidden="false" customHeight="false" outlineLevel="0" collapsed="false">
      <c r="A40" s="668"/>
      <c r="B40" s="669"/>
      <c r="C40" s="669"/>
      <c r="D40" s="670" t="s">
        <v>378</v>
      </c>
      <c r="E40" s="671"/>
      <c r="F40" s="672"/>
      <c r="G40" s="672"/>
      <c r="H40" s="673"/>
      <c r="T40" s="656" t="n">
        <f aca="false">$T$8</f>
        <v>1</v>
      </c>
      <c r="U40" s="657" t="b">
        <f aca="false">$U$8</f>
        <v>0</v>
      </c>
      <c r="W40" s="656" t="n">
        <f aca="false">IF($I$3=I40,1,0)</f>
        <v>0</v>
      </c>
      <c r="X40" s="656" t="n">
        <f aca="false">IF($J$3=J40,1,0)</f>
        <v>0</v>
      </c>
      <c r="Y40" s="656" t="n">
        <f aca="false">IF($K$3=K40,1,0)</f>
        <v>0</v>
      </c>
      <c r="Z40" s="656" t="n">
        <f aca="false">IF($L$3=L40,1,0)</f>
        <v>0</v>
      </c>
      <c r="AA40" s="656" t="n">
        <f aca="false">IF($M$3=M40,1,0)</f>
        <v>0</v>
      </c>
      <c r="AB40" s="656" t="n">
        <f aca="false">IF($N$3=N40,1,0)</f>
        <v>0</v>
      </c>
      <c r="AC40" s="656" t="n">
        <f aca="false">IF($O$3=O40,1,0)</f>
        <v>0</v>
      </c>
      <c r="AD40" s="667" t="b">
        <f aca="false">AND($P$2="Non-risk",P40=TRUE())</f>
        <v>0</v>
      </c>
      <c r="AE40" s="667" t="b">
        <f aca="false">AND($Q$3&lt;&gt;$Q40,$Q$3&lt;&gt;"Both")</f>
        <v>1</v>
      </c>
      <c r="AF40" s="667" t="b">
        <f aca="false">AND($Q$3="Both",AH40=1)</f>
        <v>0</v>
      </c>
      <c r="AK40" s="160"/>
      <c r="AL40" s="238"/>
      <c r="AM40" s="238"/>
      <c r="AN40" s="94"/>
      <c r="AO40" s="94"/>
      <c r="AP40" s="94"/>
      <c r="AQ40" s="238"/>
      <c r="AR40" s="238"/>
      <c r="AS40" s="238"/>
      <c r="AT40" s="94"/>
      <c r="AU40" s="94"/>
    </row>
    <row r="41" customFormat="false" ht="54" hidden="false" customHeight="false" outlineLevel="0" collapsed="false">
      <c r="A41" s="658" t="s">
        <v>1984</v>
      </c>
      <c r="B41" s="659" t="s">
        <v>1985</v>
      </c>
      <c r="C41" s="659" t="s">
        <v>1986</v>
      </c>
      <c r="D41" s="659" t="s">
        <v>1896</v>
      </c>
      <c r="E41" s="660"/>
      <c r="F41" s="661"/>
      <c r="G41" s="662"/>
      <c r="H41" s="663"/>
      <c r="I41" s="664" t="s">
        <v>15</v>
      </c>
      <c r="J41" s="664"/>
      <c r="K41" s="664" t="s">
        <v>38</v>
      </c>
      <c r="L41" s="665" t="s">
        <v>43</v>
      </c>
      <c r="M41" s="665" t="s">
        <v>48</v>
      </c>
      <c r="N41" s="665" t="s">
        <v>193</v>
      </c>
      <c r="O41" s="665" t="s">
        <v>52</v>
      </c>
      <c r="P41" s="665"/>
      <c r="Q41" s="665" t="s">
        <v>292</v>
      </c>
      <c r="S41" s="666" t="b">
        <f aca="false">IF(OR(T41=TRUE(),U41=TRUE(),V41=TRUE(),AD41=TRUE(),AE41=TRUE()),TRUE(),FALSE())</f>
        <v>1</v>
      </c>
      <c r="T41" s="656" t="n">
        <f aca="false">$T$8</f>
        <v>1</v>
      </c>
      <c r="U41" s="657" t="b">
        <f aca="false">$U$8</f>
        <v>0</v>
      </c>
      <c r="V41" s="666" t="b">
        <f aca="false">IF(SUM(W41:AC41)&lt;1,TRUE(),FALSE())</f>
        <v>1</v>
      </c>
      <c r="W41" s="656" t="n">
        <f aca="false">IF($I$3=I41,1,0)</f>
        <v>0</v>
      </c>
      <c r="X41" s="656" t="n">
        <f aca="false">IF($J$3=J41,1,0)</f>
        <v>0</v>
      </c>
      <c r="Y41" s="656" t="n">
        <f aca="false">IF($K$3=K41,1,0)</f>
        <v>0</v>
      </c>
      <c r="Z41" s="656" t="n">
        <f aca="false">IF($L$3=L41,1,0)</f>
        <v>0</v>
      </c>
      <c r="AA41" s="656" t="n">
        <f aca="false">IF($M$3=M41,1,0)</f>
        <v>0</v>
      </c>
      <c r="AB41" s="656" t="n">
        <f aca="false">IF($N$3=N41,1,0)</f>
        <v>0</v>
      </c>
      <c r="AC41" s="656" t="n">
        <f aca="false">IF($O$3=O41,1,0)</f>
        <v>0</v>
      </c>
      <c r="AD41" s="667" t="b">
        <f aca="false">AND($P$2="Non-risk",P41=TRUE())</f>
        <v>0</v>
      </c>
      <c r="AE41" s="667" t="b">
        <f aca="false">AND($Q$3&lt;&gt;$Q41,$Q$3&lt;&gt;"Both")</f>
        <v>1</v>
      </c>
      <c r="AF41" s="667" t="b">
        <f aca="false">AND($Q$3="Both",AH41=1)</f>
        <v>0</v>
      </c>
      <c r="AG41" s="521" t="s">
        <v>1896</v>
      </c>
      <c r="AH41" s="627" t="n">
        <v>1</v>
      </c>
      <c r="AI41" s="521" t="n">
        <v>15</v>
      </c>
      <c r="AJ41" s="627" t="str">
        <f aca="false">IF(AH41="",1,"")</f>
        <v/>
      </c>
      <c r="AK41" s="160" t="n">
        <f aca="false">IF(OR(AL41=TRUE(),AND(AM41=TRUE(),AN41=FALSE()),AF41=TRUE(),(OR(AT41=FALSE(),AT41="NA"))),0,IF(OR(AN41=FALSE(),AO41=FALSE(),AP41=FALSE()),1,0))</f>
        <v>0</v>
      </c>
      <c r="AL41" s="238" t="n">
        <f aca="false">$S41</f>
        <v>1</v>
      </c>
      <c r="AM41" s="238" t="str">
        <f aca="false">IF(OR(Q41="CHIP",AI41=""),"NA",IF(AND(AF41=TRUE(),_xlfn.xlookup(AI41,$A$9:$A$782,$AK$9:$AK$782)=0),TRUE(),FALSE()))</f>
        <v>NA</v>
      </c>
      <c r="AN41" s="148" t="b">
        <f aca="false">IF(F41&lt;&gt;"",TRUE(),FALSE())</f>
        <v>0</v>
      </c>
      <c r="AO41" s="94" t="str">
        <f aca="false">IF(OR($F41&lt;&gt;"Met"),"NA",(IF(AND($F41="Met",$F41&lt;&gt;""),TRUE(),FALSE())))</f>
        <v>NA</v>
      </c>
      <c r="AP41" s="148" t="b">
        <f aca="false">IF(OR($F41="Met",$F41="Not met"),"NA",(IF((AND(OR($F41="N/A",$F41="Unsure"),$G41&lt;&gt;"")),TRUE(),FALSE())))</f>
        <v>0</v>
      </c>
      <c r="AQ41" s="238" t="e">
        <f aca="false">IF(OR(AR41=TRUE(),AND(AS41=TRUE(),AT41=FALSE())),0,(IF(OR(AND(OR(AS41=FALSE(),AS41="N/A"),AT41=FALSE()),AU41=FALSE()),1,0)))</f>
        <v>#NAME?</v>
      </c>
      <c r="AR41" s="238" t="n">
        <f aca="false">$S41</f>
        <v>1</v>
      </c>
      <c r="AS41" s="238" t="e">
        <f aca="false">IF(OR(Q41="Medicaid",AI41=""),"N/A",IF(AND(AF41=TRUE(),_xlfn.xlookup(AI41,$A$9:$A$782,$AQ$9:$AQ$782)=0),TRUE(),FALSE()))</f>
        <v>#NAME?</v>
      </c>
      <c r="AT41" s="148" t="b">
        <f aca="false">IF(AND(H41="",F41="Met"),FALSE(),TRUE())</f>
        <v>1</v>
      </c>
      <c r="AU41" s="94" t="str">
        <f aca="false">IF(OR(H41="",H41="Met",H41="N/A"),"NA",(IF(AND((OR(H41="Not Met",H41="Unsure")),G41&lt;&gt;""),TRUE(),FALSE())))</f>
        <v>NA</v>
      </c>
    </row>
    <row r="42" customFormat="false" ht="90" hidden="false" customHeight="false" outlineLevel="0" collapsed="false">
      <c r="A42" s="658" t="s">
        <v>1987</v>
      </c>
      <c r="B42" s="659" t="s">
        <v>1988</v>
      </c>
      <c r="C42" s="659" t="s">
        <v>1989</v>
      </c>
      <c r="D42" s="659" t="s">
        <v>1900</v>
      </c>
      <c r="E42" s="660"/>
      <c r="F42" s="661"/>
      <c r="G42" s="662"/>
      <c r="H42" s="663"/>
      <c r="I42" s="664" t="s">
        <v>15</v>
      </c>
      <c r="J42" s="664"/>
      <c r="K42" s="664" t="s">
        <v>38</v>
      </c>
      <c r="L42" s="665" t="s">
        <v>43</v>
      </c>
      <c r="M42" s="665" t="s">
        <v>48</v>
      </c>
      <c r="N42" s="665" t="s">
        <v>193</v>
      </c>
      <c r="O42" s="665" t="s">
        <v>52</v>
      </c>
      <c r="P42" s="665"/>
      <c r="Q42" s="665" t="s">
        <v>292</v>
      </c>
      <c r="S42" s="666" t="b">
        <f aca="false">IF(OR(T42=TRUE(),U42=TRUE(),V42=TRUE(),AD42=TRUE(),AE42=TRUE()),TRUE(),FALSE())</f>
        <v>1</v>
      </c>
      <c r="T42" s="656" t="n">
        <f aca="false">$T$8</f>
        <v>1</v>
      </c>
      <c r="U42" s="657" t="b">
        <f aca="false">$U$8</f>
        <v>0</v>
      </c>
      <c r="V42" s="666" t="b">
        <f aca="false">IF(SUM(W42:AC42)&lt;1,TRUE(),FALSE())</f>
        <v>1</v>
      </c>
      <c r="W42" s="656" t="n">
        <f aca="false">IF($I$3=I42,1,0)</f>
        <v>0</v>
      </c>
      <c r="X42" s="656" t="n">
        <f aca="false">IF($J$3=J42,1,0)</f>
        <v>0</v>
      </c>
      <c r="Y42" s="656" t="n">
        <f aca="false">IF($K$3=K42,1,0)</f>
        <v>0</v>
      </c>
      <c r="Z42" s="656" t="n">
        <f aca="false">IF($L$3=L42,1,0)</f>
        <v>0</v>
      </c>
      <c r="AA42" s="656" t="n">
        <f aca="false">IF($M$3=M42,1,0)</f>
        <v>0</v>
      </c>
      <c r="AB42" s="656" t="n">
        <f aca="false">IF($N$3=N42,1,0)</f>
        <v>0</v>
      </c>
      <c r="AC42" s="656" t="n">
        <f aca="false">IF($O$3=O42,1,0)</f>
        <v>0</v>
      </c>
      <c r="AD42" s="667" t="b">
        <f aca="false">AND($P$2="Non-risk",P42=TRUE())</f>
        <v>0</v>
      </c>
      <c r="AE42" s="667" t="b">
        <f aca="false">AND($Q$3&lt;&gt;$Q42,$Q$3&lt;&gt;"Both")</f>
        <v>1</v>
      </c>
      <c r="AF42" s="667" t="b">
        <f aca="false">AND($Q$3="Both",AH42=1)</f>
        <v>0</v>
      </c>
      <c r="AG42" s="521" t="s">
        <v>1900</v>
      </c>
      <c r="AH42" s="627" t="n">
        <v>1</v>
      </c>
      <c r="AI42" s="521" t="n">
        <v>16</v>
      </c>
      <c r="AJ42" s="627" t="str">
        <f aca="false">IF(AH42="",1,"")</f>
        <v/>
      </c>
      <c r="AK42" s="160" t="n">
        <f aca="false">IF(OR(AL42=TRUE(),AND(AM42=TRUE(),AN42=FALSE()),AF42=TRUE(),(OR(AT42=FALSE(),AT42="NA"))),0,IF(OR(AN42=FALSE(),AO42=FALSE(),AP42=FALSE()),1,0))</f>
        <v>0</v>
      </c>
      <c r="AL42" s="238" t="n">
        <f aca="false">$S42</f>
        <v>1</v>
      </c>
      <c r="AM42" s="238" t="str">
        <f aca="false">IF(OR(Q42="CHIP",AI42=""),"NA",IF(AND(AF42=TRUE(),_xlfn.xlookup(AI42,$A$9:$A$782,$AK$9:$AK$782)=0),TRUE(),FALSE()))</f>
        <v>NA</v>
      </c>
      <c r="AN42" s="148" t="b">
        <f aca="false">IF(F42&lt;&gt;"",TRUE(),FALSE())</f>
        <v>0</v>
      </c>
      <c r="AO42" s="94" t="str">
        <f aca="false">IF(OR($F42&lt;&gt;"Met"),"NA",(IF(AND($F42="Met",$F42&lt;&gt;""),TRUE(),FALSE())))</f>
        <v>NA</v>
      </c>
      <c r="AP42" s="148" t="b">
        <f aca="false">IF(OR($F42="Met",$F42="Not met"),"NA",(IF((AND(OR($F42="N/A",$F42="Unsure"),$G42&lt;&gt;"")),TRUE(),FALSE())))</f>
        <v>0</v>
      </c>
      <c r="AQ42" s="238" t="e">
        <f aca="false">IF(OR(AR42=TRUE(),AND(AS42=TRUE(),AT42=FALSE())),0,(IF(OR(AND(OR(AS42=FALSE(),AS42="N/A"),AT42=FALSE()),AU42=FALSE()),1,0)))</f>
        <v>#NAME?</v>
      </c>
      <c r="AR42" s="238" t="n">
        <f aca="false">$S42</f>
        <v>1</v>
      </c>
      <c r="AS42" s="238" t="e">
        <f aca="false">IF(OR(Q42="Medicaid",AI42=""),"N/A",IF(AND(AF42=TRUE(),_xlfn.xlookup(AI42,$A$9:$A$782,$AQ$9:$AQ$782)=0),TRUE(),FALSE()))</f>
        <v>#NAME?</v>
      </c>
      <c r="AT42" s="148" t="b">
        <f aca="false">IF(AND(H42="",F42="Met"),FALSE(),TRUE())</f>
        <v>1</v>
      </c>
      <c r="AU42" s="94" t="str">
        <f aca="false">IF(OR(H42="",H42="Met",H42="N/A"),"NA",(IF(AND((OR(H42="Not Met",H42="Unsure")),G42&lt;&gt;""),TRUE(),FALSE())))</f>
        <v>NA</v>
      </c>
    </row>
    <row r="43" customFormat="false" ht="90" hidden="false" customHeight="false" outlineLevel="0" collapsed="false">
      <c r="A43" s="658" t="s">
        <v>1990</v>
      </c>
      <c r="B43" s="659" t="s">
        <v>1991</v>
      </c>
      <c r="C43" s="659" t="s">
        <v>1989</v>
      </c>
      <c r="D43" s="659" t="s">
        <v>1903</v>
      </c>
      <c r="E43" s="660"/>
      <c r="F43" s="661"/>
      <c r="G43" s="662"/>
      <c r="H43" s="663"/>
      <c r="I43" s="664" t="s">
        <v>15</v>
      </c>
      <c r="J43" s="664"/>
      <c r="K43" s="664" t="s">
        <v>38</v>
      </c>
      <c r="L43" s="665" t="s">
        <v>43</v>
      </c>
      <c r="M43" s="665" t="s">
        <v>48</v>
      </c>
      <c r="N43" s="665" t="s">
        <v>193</v>
      </c>
      <c r="O43" s="665" t="s">
        <v>52</v>
      </c>
      <c r="P43" s="665"/>
      <c r="Q43" s="665" t="s">
        <v>292</v>
      </c>
      <c r="S43" s="666" t="b">
        <f aca="false">IF(OR(T43=TRUE(),U43=TRUE(),V43=TRUE(),AD43=TRUE(),AE43=TRUE()),TRUE(),FALSE())</f>
        <v>1</v>
      </c>
      <c r="T43" s="656" t="n">
        <f aca="false">$T$8</f>
        <v>1</v>
      </c>
      <c r="U43" s="657" t="b">
        <f aca="false">$U$8</f>
        <v>0</v>
      </c>
      <c r="V43" s="666" t="b">
        <f aca="false">IF(SUM(W43:AC43)&lt;1,TRUE(),FALSE())</f>
        <v>1</v>
      </c>
      <c r="W43" s="656" t="n">
        <f aca="false">IF($I$3=I43,1,0)</f>
        <v>0</v>
      </c>
      <c r="X43" s="656" t="n">
        <f aca="false">IF($J$3=J43,1,0)</f>
        <v>0</v>
      </c>
      <c r="Y43" s="656" t="n">
        <f aca="false">IF($K$3=K43,1,0)</f>
        <v>0</v>
      </c>
      <c r="Z43" s="656" t="n">
        <f aca="false">IF($L$3=L43,1,0)</f>
        <v>0</v>
      </c>
      <c r="AA43" s="656" t="n">
        <f aca="false">IF($M$3=M43,1,0)</f>
        <v>0</v>
      </c>
      <c r="AB43" s="656" t="n">
        <f aca="false">IF($N$3=N43,1,0)</f>
        <v>0</v>
      </c>
      <c r="AC43" s="656" t="n">
        <f aca="false">IF($O$3=O43,1,0)</f>
        <v>0</v>
      </c>
      <c r="AD43" s="667" t="b">
        <f aca="false">AND($P$2="Non-risk",P43=TRUE())</f>
        <v>0</v>
      </c>
      <c r="AE43" s="667" t="b">
        <f aca="false">AND($Q$3&lt;&gt;$Q43,$Q$3&lt;&gt;"Both")</f>
        <v>1</v>
      </c>
      <c r="AF43" s="667" t="b">
        <f aca="false">AND($Q$3="Both",AH43=1)</f>
        <v>0</v>
      </c>
      <c r="AG43" s="521" t="s">
        <v>1903</v>
      </c>
      <c r="AH43" s="627" t="n">
        <v>1</v>
      </c>
      <c r="AI43" s="521" t="n">
        <v>17</v>
      </c>
      <c r="AJ43" s="627" t="str">
        <f aca="false">IF(AH43="",1,"")</f>
        <v/>
      </c>
      <c r="AK43" s="160" t="n">
        <f aca="false">IF(OR(AL43=TRUE(),AND(AM43=TRUE(),AN43=FALSE()),AF43=TRUE(),(OR(AT43=FALSE(),AT43="NA"))),0,IF(OR(AN43=FALSE(),AO43=FALSE(),AP43=FALSE()),1,0))</f>
        <v>0</v>
      </c>
      <c r="AL43" s="238" t="n">
        <f aca="false">$S43</f>
        <v>1</v>
      </c>
      <c r="AM43" s="238" t="str">
        <f aca="false">IF(OR(Q43="CHIP",AI43=""),"NA",IF(AND(AF43=TRUE(),_xlfn.xlookup(AI43,$A$9:$A$782,$AK$9:$AK$782)=0),TRUE(),FALSE()))</f>
        <v>NA</v>
      </c>
      <c r="AN43" s="148" t="b">
        <f aca="false">IF(F43&lt;&gt;"",TRUE(),FALSE())</f>
        <v>0</v>
      </c>
      <c r="AO43" s="94" t="str">
        <f aca="false">IF(OR($F43&lt;&gt;"Met"),"NA",(IF(AND($F43="Met",$F43&lt;&gt;""),TRUE(),FALSE())))</f>
        <v>NA</v>
      </c>
      <c r="AP43" s="148" t="b">
        <f aca="false">IF(OR($F43="Met",$F43="Not met"),"NA",(IF((AND(OR($F43="N/A",$F43="Unsure"),$G43&lt;&gt;"")),TRUE(),FALSE())))</f>
        <v>0</v>
      </c>
      <c r="AQ43" s="238" t="e">
        <f aca="false">IF(OR(AR43=TRUE(),AND(AS43=TRUE(),AT43=FALSE())),0,(IF(OR(AND(OR(AS43=FALSE(),AS43="N/A"),AT43=FALSE()),AU43=FALSE()),1,0)))</f>
        <v>#NAME?</v>
      </c>
      <c r="AR43" s="238" t="n">
        <f aca="false">$S43</f>
        <v>1</v>
      </c>
      <c r="AS43" s="238" t="e">
        <f aca="false">IF(OR(Q43="Medicaid",AI43=""),"N/A",IF(AND(AF43=TRUE(),_xlfn.xlookup(AI43,$A$9:$A$782,$AQ$9:$AQ$782)=0),TRUE(),FALSE()))</f>
        <v>#NAME?</v>
      </c>
      <c r="AT43" s="148" t="b">
        <f aca="false">IF(AND(H43="",F43="Met"),FALSE(),TRUE())</f>
        <v>1</v>
      </c>
      <c r="AU43" s="94" t="str">
        <f aca="false">IF(OR(H43="",H43="Met",H43="N/A"),"NA",(IF(AND((OR(H43="Not Met",H43="Unsure")),G43&lt;&gt;""),TRUE(),FALSE())))</f>
        <v>NA</v>
      </c>
    </row>
    <row r="44" customFormat="false" ht="90" hidden="false" customHeight="false" outlineLevel="0" collapsed="false">
      <c r="A44" s="658" t="s">
        <v>1992</v>
      </c>
      <c r="B44" s="659" t="s">
        <v>1993</v>
      </c>
      <c r="C44" s="659" t="s">
        <v>1989</v>
      </c>
      <c r="D44" s="659" t="s">
        <v>1906</v>
      </c>
      <c r="E44" s="660"/>
      <c r="F44" s="661"/>
      <c r="G44" s="662"/>
      <c r="H44" s="663"/>
      <c r="I44" s="664" t="s">
        <v>15</v>
      </c>
      <c r="J44" s="664"/>
      <c r="K44" s="664" t="s">
        <v>38</v>
      </c>
      <c r="L44" s="665" t="s">
        <v>43</v>
      </c>
      <c r="M44" s="665" t="s">
        <v>48</v>
      </c>
      <c r="N44" s="665" t="s">
        <v>193</v>
      </c>
      <c r="O44" s="665" t="s">
        <v>52</v>
      </c>
      <c r="P44" s="665"/>
      <c r="Q44" s="665" t="s">
        <v>292</v>
      </c>
      <c r="S44" s="666" t="b">
        <f aca="false">IF(OR(T44=TRUE(),U44=TRUE(),V44=TRUE(),AD44=TRUE(),AE44=TRUE()),TRUE(),FALSE())</f>
        <v>1</v>
      </c>
      <c r="T44" s="656" t="n">
        <f aca="false">$T$8</f>
        <v>1</v>
      </c>
      <c r="U44" s="657" t="b">
        <f aca="false">$U$8</f>
        <v>0</v>
      </c>
      <c r="V44" s="666" t="b">
        <f aca="false">IF(SUM(W44:AC44)&lt;1,TRUE(),FALSE())</f>
        <v>1</v>
      </c>
      <c r="W44" s="656" t="n">
        <f aca="false">IF($I$3=I44,1,0)</f>
        <v>0</v>
      </c>
      <c r="X44" s="656" t="n">
        <f aca="false">IF($J$3=J44,1,0)</f>
        <v>0</v>
      </c>
      <c r="Y44" s="656" t="n">
        <f aca="false">IF($K$3=K44,1,0)</f>
        <v>0</v>
      </c>
      <c r="Z44" s="656" t="n">
        <f aca="false">IF($L$3=L44,1,0)</f>
        <v>0</v>
      </c>
      <c r="AA44" s="656" t="n">
        <f aca="false">IF($M$3=M44,1,0)</f>
        <v>0</v>
      </c>
      <c r="AB44" s="656" t="n">
        <f aca="false">IF($N$3=N44,1,0)</f>
        <v>0</v>
      </c>
      <c r="AC44" s="656" t="n">
        <f aca="false">IF($O$3=O44,1,0)</f>
        <v>0</v>
      </c>
      <c r="AD44" s="667" t="b">
        <f aca="false">AND($P$2="Non-risk",P44=TRUE())</f>
        <v>0</v>
      </c>
      <c r="AE44" s="667" t="b">
        <f aca="false">AND($Q$3&lt;&gt;$Q44,$Q$3&lt;&gt;"Both")</f>
        <v>1</v>
      </c>
      <c r="AF44" s="667" t="b">
        <f aca="false">AND($Q$3="Both",AH44=1)</f>
        <v>0</v>
      </c>
      <c r="AG44" s="521" t="s">
        <v>1906</v>
      </c>
      <c r="AH44" s="627" t="n">
        <v>1</v>
      </c>
      <c r="AI44" s="521" t="n">
        <v>18</v>
      </c>
      <c r="AJ44" s="627" t="str">
        <f aca="false">IF(AH44="",1,"")</f>
        <v/>
      </c>
      <c r="AK44" s="160" t="n">
        <f aca="false">IF(OR(AL44=TRUE(),AND(AM44=TRUE(),AN44=FALSE()),AF44=TRUE(),(OR(AT44=FALSE(),AT44="NA"))),0,IF(OR(AN44=FALSE(),AO44=FALSE(),AP44=FALSE()),1,0))</f>
        <v>0</v>
      </c>
      <c r="AL44" s="238" t="n">
        <f aca="false">$S44</f>
        <v>1</v>
      </c>
      <c r="AM44" s="238" t="str">
        <f aca="false">IF(OR(Q44="CHIP",AI44=""),"NA",IF(AND(AF44=TRUE(),_xlfn.xlookup(AI44,$A$9:$A$782,$AK$9:$AK$782)=0),TRUE(),FALSE()))</f>
        <v>NA</v>
      </c>
      <c r="AN44" s="148" t="b">
        <f aca="false">IF(F44&lt;&gt;"",TRUE(),FALSE())</f>
        <v>0</v>
      </c>
      <c r="AO44" s="94" t="str">
        <f aca="false">IF(OR($F44&lt;&gt;"Met"),"NA",(IF(AND($F44="Met",$F44&lt;&gt;""),TRUE(),FALSE())))</f>
        <v>NA</v>
      </c>
      <c r="AP44" s="148" t="b">
        <f aca="false">IF(OR($F44="Met",$F44="Not met"),"NA",(IF((AND(OR($F44="N/A",$F44="Unsure"),$G44&lt;&gt;"")),TRUE(),FALSE())))</f>
        <v>0</v>
      </c>
      <c r="AQ44" s="238" t="e">
        <f aca="false">IF(OR(AR44=TRUE(),AND(AS44=TRUE(),AT44=FALSE())),0,(IF(OR(AND(OR(AS44=FALSE(),AS44="N/A"),AT44=FALSE()),AU44=FALSE()),1,0)))</f>
        <v>#NAME?</v>
      </c>
      <c r="AR44" s="238" t="n">
        <f aca="false">$S44</f>
        <v>1</v>
      </c>
      <c r="AS44" s="238" t="e">
        <f aca="false">IF(OR(Q44="Medicaid",AI44=""),"N/A",IF(AND(AF44=TRUE(),_xlfn.xlookup(AI44,$A$9:$A$782,$AQ$9:$AQ$782)=0),TRUE(),FALSE()))</f>
        <v>#NAME?</v>
      </c>
      <c r="AT44" s="148" t="b">
        <f aca="false">IF(AND(H44="",F44="Met"),FALSE(),TRUE())</f>
        <v>1</v>
      </c>
      <c r="AU44" s="94" t="str">
        <f aca="false">IF(OR(H44="",H44="Met",H44="N/A"),"NA",(IF(AND((OR(H44="Not Met",H44="Unsure")),G44&lt;&gt;""),TRUE(),FALSE())))</f>
        <v>NA</v>
      </c>
    </row>
    <row r="45" customFormat="false" ht="162" hidden="false" customHeight="false" outlineLevel="0" collapsed="false">
      <c r="A45" s="658" t="s">
        <v>1994</v>
      </c>
      <c r="B45" s="659" t="s">
        <v>1995</v>
      </c>
      <c r="C45" s="659" t="s">
        <v>1989</v>
      </c>
      <c r="D45" s="659" t="s">
        <v>1909</v>
      </c>
      <c r="E45" s="660"/>
      <c r="F45" s="661"/>
      <c r="G45" s="662"/>
      <c r="H45" s="663"/>
      <c r="I45" s="664" t="s">
        <v>15</v>
      </c>
      <c r="J45" s="664"/>
      <c r="K45" s="664" t="s">
        <v>38</v>
      </c>
      <c r="L45" s="665" t="s">
        <v>43</v>
      </c>
      <c r="M45" s="665" t="s">
        <v>48</v>
      </c>
      <c r="N45" s="665" t="s">
        <v>193</v>
      </c>
      <c r="O45" s="665" t="s">
        <v>52</v>
      </c>
      <c r="P45" s="665"/>
      <c r="Q45" s="665" t="s">
        <v>292</v>
      </c>
      <c r="S45" s="666" t="b">
        <f aca="false">IF(OR(T45=TRUE(),U45=TRUE(),V45=TRUE(),AD45=TRUE(),AE45=TRUE()),TRUE(),FALSE())</f>
        <v>1</v>
      </c>
      <c r="T45" s="656" t="n">
        <f aca="false">$T$8</f>
        <v>1</v>
      </c>
      <c r="U45" s="657" t="b">
        <f aca="false">$U$8</f>
        <v>0</v>
      </c>
      <c r="V45" s="666" t="b">
        <f aca="false">IF(SUM(W45:AC45)&lt;1,TRUE(),FALSE())</f>
        <v>1</v>
      </c>
      <c r="W45" s="656" t="n">
        <f aca="false">IF($I$3=I45,1,0)</f>
        <v>0</v>
      </c>
      <c r="X45" s="656" t="n">
        <f aca="false">IF($J$3=J45,1,0)</f>
        <v>0</v>
      </c>
      <c r="Y45" s="656" t="n">
        <f aca="false">IF($K$3=K45,1,0)</f>
        <v>0</v>
      </c>
      <c r="Z45" s="656" t="n">
        <f aca="false">IF($L$3=L45,1,0)</f>
        <v>0</v>
      </c>
      <c r="AA45" s="656" t="n">
        <f aca="false">IF($M$3=M45,1,0)</f>
        <v>0</v>
      </c>
      <c r="AB45" s="656" t="n">
        <f aca="false">IF($N$3=N45,1,0)</f>
        <v>0</v>
      </c>
      <c r="AC45" s="656" t="n">
        <f aca="false">IF($O$3=O45,1,0)</f>
        <v>0</v>
      </c>
      <c r="AD45" s="667" t="b">
        <f aca="false">AND($P$2="Non-risk",P45=TRUE())</f>
        <v>0</v>
      </c>
      <c r="AE45" s="667" t="b">
        <f aca="false">AND($Q$3&lt;&gt;$Q45,$Q$3&lt;&gt;"Both")</f>
        <v>1</v>
      </c>
      <c r="AF45" s="667" t="b">
        <f aca="false">AND($Q$3="Both",AH45=1)</f>
        <v>0</v>
      </c>
      <c r="AG45" s="521" t="s">
        <v>1909</v>
      </c>
      <c r="AH45" s="627" t="n">
        <v>1</v>
      </c>
      <c r="AI45" s="521" t="n">
        <v>19</v>
      </c>
      <c r="AJ45" s="627" t="str">
        <f aca="false">IF(AH45="",1,"")</f>
        <v/>
      </c>
      <c r="AK45" s="160" t="n">
        <f aca="false">IF(OR(AL45=TRUE(),AND(AM45=TRUE(),AN45=FALSE()),AF45=TRUE(),(OR(AT45=FALSE(),AT45="NA"))),0,IF(OR(AN45=FALSE(),AO45=FALSE(),AP45=FALSE()),1,0))</f>
        <v>0</v>
      </c>
      <c r="AL45" s="238" t="n">
        <f aca="false">$S45</f>
        <v>1</v>
      </c>
      <c r="AM45" s="238" t="str">
        <f aca="false">IF(OR(Q45="CHIP",AI45=""),"NA",IF(AND(AF45=TRUE(),_xlfn.xlookup(AI45,$A$9:$A$782,$AK$9:$AK$782)=0),TRUE(),FALSE()))</f>
        <v>NA</v>
      </c>
      <c r="AN45" s="148" t="b">
        <f aca="false">IF(F45&lt;&gt;"",TRUE(),FALSE())</f>
        <v>0</v>
      </c>
      <c r="AO45" s="94" t="str">
        <f aca="false">IF(OR($F45&lt;&gt;"Met"),"NA",(IF(AND($F45="Met",$F45&lt;&gt;""),TRUE(),FALSE())))</f>
        <v>NA</v>
      </c>
      <c r="AP45" s="148" t="b">
        <f aca="false">IF(OR($F45="Met",$F45="Not met"),"NA",(IF((AND(OR($F45="N/A",$F45="Unsure"),$G45&lt;&gt;"")),TRUE(),FALSE())))</f>
        <v>0</v>
      </c>
      <c r="AQ45" s="238" t="e">
        <f aca="false">IF(OR(AR45=TRUE(),AND(AS45=TRUE(),AT45=FALSE())),0,(IF(OR(AND(OR(AS45=FALSE(),AS45="N/A"),AT45=FALSE()),AU45=FALSE()),1,0)))</f>
        <v>#NAME?</v>
      </c>
      <c r="AR45" s="238" t="n">
        <f aca="false">$S45</f>
        <v>1</v>
      </c>
      <c r="AS45" s="238" t="e">
        <f aca="false">IF(OR(Q45="Medicaid",AI45=""),"N/A",IF(AND(AF45=TRUE(),_xlfn.xlookup(AI45,$A$9:$A$782,$AQ$9:$AQ$782)=0),TRUE(),FALSE()))</f>
        <v>#NAME?</v>
      </c>
      <c r="AT45" s="148" t="b">
        <f aca="false">IF(AND(H45="",F45="Met"),FALSE(),TRUE())</f>
        <v>1</v>
      </c>
      <c r="AU45" s="94" t="str">
        <f aca="false">IF(OR(H45="",H45="Met",H45="N/A"),"NA",(IF(AND((OR(H45="Not Met",H45="Unsure")),G45&lt;&gt;""),TRUE(),FALSE())))</f>
        <v>NA</v>
      </c>
    </row>
    <row r="46" customFormat="false" ht="90" hidden="false" customHeight="false" outlineLevel="0" collapsed="false">
      <c r="A46" s="658" t="s">
        <v>1996</v>
      </c>
      <c r="B46" s="659" t="s">
        <v>1997</v>
      </c>
      <c r="C46" s="659" t="s">
        <v>1998</v>
      </c>
      <c r="D46" s="659" t="s">
        <v>1913</v>
      </c>
      <c r="E46" s="660"/>
      <c r="F46" s="661"/>
      <c r="G46" s="662"/>
      <c r="H46" s="663"/>
      <c r="I46" s="664" t="s">
        <v>15</v>
      </c>
      <c r="J46" s="664"/>
      <c r="K46" s="664" t="s">
        <v>38</v>
      </c>
      <c r="L46" s="665" t="s">
        <v>43</v>
      </c>
      <c r="M46" s="665" t="s">
        <v>48</v>
      </c>
      <c r="N46" s="665" t="s">
        <v>193</v>
      </c>
      <c r="O46" s="665" t="s">
        <v>52</v>
      </c>
      <c r="P46" s="665"/>
      <c r="Q46" s="665" t="s">
        <v>292</v>
      </c>
      <c r="S46" s="666" t="b">
        <f aca="false">IF(OR(T46=TRUE(),U46=TRUE(),V46=TRUE(),AD46=TRUE(),AE46=TRUE()),TRUE(),FALSE())</f>
        <v>1</v>
      </c>
      <c r="T46" s="656" t="n">
        <f aca="false">$T$8</f>
        <v>1</v>
      </c>
      <c r="U46" s="657" t="b">
        <f aca="false">$U$8</f>
        <v>0</v>
      </c>
      <c r="V46" s="666" t="b">
        <f aca="false">IF(SUM(W46:AC46)&lt;1,TRUE(),FALSE())</f>
        <v>1</v>
      </c>
      <c r="W46" s="656" t="n">
        <f aca="false">IF($I$3=I46,1,0)</f>
        <v>0</v>
      </c>
      <c r="X46" s="656" t="n">
        <f aca="false">IF($J$3=J46,1,0)</f>
        <v>0</v>
      </c>
      <c r="Y46" s="656" t="n">
        <f aca="false">IF($K$3=K46,1,0)</f>
        <v>0</v>
      </c>
      <c r="Z46" s="656" t="n">
        <f aca="false">IF($L$3=L46,1,0)</f>
        <v>0</v>
      </c>
      <c r="AA46" s="656" t="n">
        <f aca="false">IF($M$3=M46,1,0)</f>
        <v>0</v>
      </c>
      <c r="AB46" s="656" t="n">
        <f aca="false">IF($N$3=N46,1,0)</f>
        <v>0</v>
      </c>
      <c r="AC46" s="656" t="n">
        <f aca="false">IF($O$3=O46,1,0)</f>
        <v>0</v>
      </c>
      <c r="AD46" s="667" t="b">
        <f aca="false">AND($P$2="Non-risk",P46=TRUE())</f>
        <v>0</v>
      </c>
      <c r="AE46" s="667" t="b">
        <f aca="false">AND($Q$3&lt;&gt;$Q46,$Q$3&lt;&gt;"Both")</f>
        <v>1</v>
      </c>
      <c r="AF46" s="667" t="b">
        <f aca="false">AND($Q$3="Both",AH46=1)</f>
        <v>0</v>
      </c>
      <c r="AG46" s="521" t="s">
        <v>1913</v>
      </c>
      <c r="AH46" s="627" t="n">
        <v>1</v>
      </c>
      <c r="AI46" s="521" t="n">
        <v>20</v>
      </c>
      <c r="AJ46" s="627" t="str">
        <f aca="false">IF(AH46="",1,"")</f>
        <v/>
      </c>
      <c r="AK46" s="160" t="n">
        <f aca="false">IF(OR(AL46=TRUE(),AND(AM46=TRUE(),AN46=FALSE()),AF46=TRUE(),(OR(AT46=FALSE(),AT46="NA"))),0,IF(OR(AN46=FALSE(),AO46=FALSE(),AP46=FALSE()),1,0))</f>
        <v>0</v>
      </c>
      <c r="AL46" s="238" t="n">
        <f aca="false">$S46</f>
        <v>1</v>
      </c>
      <c r="AM46" s="238" t="str">
        <f aca="false">IF(OR(Q46="CHIP",AI46=""),"NA",IF(AND(AF46=TRUE(),_xlfn.xlookup(AI46,$A$9:$A$782,$AK$9:$AK$782)=0),TRUE(),FALSE()))</f>
        <v>NA</v>
      </c>
      <c r="AN46" s="148" t="b">
        <f aca="false">IF(F46&lt;&gt;"",TRUE(),FALSE())</f>
        <v>0</v>
      </c>
      <c r="AO46" s="94" t="str">
        <f aca="false">IF(OR($F46&lt;&gt;"Met"),"NA",(IF(AND($F46="Met",$F46&lt;&gt;""),TRUE(),FALSE())))</f>
        <v>NA</v>
      </c>
      <c r="AP46" s="148" t="b">
        <f aca="false">IF(OR($F46="Met",$F46="Not met"),"NA",(IF((AND(OR($F46="N/A",$F46="Unsure"),$G46&lt;&gt;"")),TRUE(),FALSE())))</f>
        <v>0</v>
      </c>
      <c r="AQ46" s="238" t="e">
        <f aca="false">IF(OR(AR46=TRUE(),AND(AS46=TRUE(),AT46=FALSE())),0,(IF(OR(AND(OR(AS46=FALSE(),AS46="N/A"),AT46=FALSE()),AU46=FALSE()),1,0)))</f>
        <v>#NAME?</v>
      </c>
      <c r="AR46" s="238" t="n">
        <f aca="false">$S46</f>
        <v>1</v>
      </c>
      <c r="AS46" s="238" t="e">
        <f aca="false">IF(OR(Q46="Medicaid",AI46=""),"N/A",IF(AND(AF46=TRUE(),_xlfn.xlookup(AI46,$A$9:$A$782,$AQ$9:$AQ$782)=0),TRUE(),FALSE()))</f>
        <v>#NAME?</v>
      </c>
      <c r="AT46" s="148" t="b">
        <f aca="false">IF(AND(H46="",F46="Met"),FALSE(),TRUE())</f>
        <v>1</v>
      </c>
      <c r="AU46" s="94" t="str">
        <f aca="false">IF(OR(H46="",H46="Met",H46="N/A"),"NA",(IF(AND((OR(H46="Not Met",H46="Unsure")),G46&lt;&gt;""),TRUE(),FALSE())))</f>
        <v>NA</v>
      </c>
    </row>
    <row r="47" customFormat="false" ht="72" hidden="false" customHeight="false" outlineLevel="0" collapsed="false">
      <c r="A47" s="658" t="s">
        <v>1999</v>
      </c>
      <c r="B47" s="659" t="s">
        <v>2000</v>
      </c>
      <c r="C47" s="659" t="s">
        <v>2001</v>
      </c>
      <c r="D47" s="659" t="s">
        <v>1917</v>
      </c>
      <c r="E47" s="660"/>
      <c r="F47" s="661"/>
      <c r="G47" s="662"/>
      <c r="H47" s="663"/>
      <c r="I47" s="664" t="s">
        <v>15</v>
      </c>
      <c r="J47" s="664"/>
      <c r="K47" s="664" t="s">
        <v>38</v>
      </c>
      <c r="L47" s="665" t="s">
        <v>43</v>
      </c>
      <c r="M47" s="665" t="s">
        <v>48</v>
      </c>
      <c r="N47" s="665" t="s">
        <v>193</v>
      </c>
      <c r="O47" s="665" t="s">
        <v>52</v>
      </c>
      <c r="P47" s="665"/>
      <c r="Q47" s="665" t="s">
        <v>292</v>
      </c>
      <c r="S47" s="666" t="b">
        <f aca="false">IF(OR(T47=TRUE(),U47=TRUE(),V47=TRUE(),AD47=TRUE(),AE47=TRUE()),TRUE(),FALSE())</f>
        <v>1</v>
      </c>
      <c r="T47" s="656" t="n">
        <f aca="false">$T$8</f>
        <v>1</v>
      </c>
      <c r="U47" s="657" t="b">
        <f aca="false">$U$8</f>
        <v>0</v>
      </c>
      <c r="V47" s="666" t="b">
        <f aca="false">IF(SUM(W47:AC47)&lt;1,TRUE(),FALSE())</f>
        <v>1</v>
      </c>
      <c r="W47" s="656" t="n">
        <f aca="false">IF($I$3=I47,1,0)</f>
        <v>0</v>
      </c>
      <c r="X47" s="656" t="n">
        <f aca="false">IF($J$3=J47,1,0)</f>
        <v>0</v>
      </c>
      <c r="Y47" s="656" t="n">
        <f aca="false">IF($K$3=K47,1,0)</f>
        <v>0</v>
      </c>
      <c r="Z47" s="656" t="n">
        <f aca="false">IF($L$3=L47,1,0)</f>
        <v>0</v>
      </c>
      <c r="AA47" s="656" t="n">
        <f aca="false">IF($M$3=M47,1,0)</f>
        <v>0</v>
      </c>
      <c r="AB47" s="656" t="n">
        <f aca="false">IF($N$3=N47,1,0)</f>
        <v>0</v>
      </c>
      <c r="AC47" s="656" t="n">
        <f aca="false">IF($O$3=O47,1,0)</f>
        <v>0</v>
      </c>
      <c r="AD47" s="667" t="b">
        <f aca="false">AND($P$2="Non-risk",P47=TRUE())</f>
        <v>0</v>
      </c>
      <c r="AE47" s="667" t="b">
        <f aca="false">AND($Q$3&lt;&gt;$Q47,$Q$3&lt;&gt;"Both")</f>
        <v>1</v>
      </c>
      <c r="AF47" s="667" t="b">
        <f aca="false">AND($Q$3="Both",AH47=1)</f>
        <v>0</v>
      </c>
      <c r="AG47" s="521" t="s">
        <v>1917</v>
      </c>
      <c r="AH47" s="627" t="n">
        <v>1</v>
      </c>
      <c r="AI47" s="521" t="n">
        <v>21</v>
      </c>
      <c r="AJ47" s="627" t="str">
        <f aca="false">IF(AH47="",1,"")</f>
        <v/>
      </c>
      <c r="AK47" s="160" t="n">
        <f aca="false">IF(OR(AL47=TRUE(),AND(AM47=TRUE(),AN47=FALSE()),AF47=TRUE(),(OR(AT47=FALSE(),AT47="NA"))),0,IF(OR(AN47=FALSE(),AO47=FALSE(),AP47=FALSE()),1,0))</f>
        <v>0</v>
      </c>
      <c r="AL47" s="238" t="n">
        <f aca="false">$S47</f>
        <v>1</v>
      </c>
      <c r="AM47" s="238" t="str">
        <f aca="false">IF(OR(Q47="CHIP",AI47=""),"NA",IF(AND(AF47=TRUE(),_xlfn.xlookup(AI47,$A$9:$A$782,$AK$9:$AK$782)=0),TRUE(),FALSE()))</f>
        <v>NA</v>
      </c>
      <c r="AN47" s="148" t="b">
        <f aca="false">IF(F47&lt;&gt;"",TRUE(),FALSE())</f>
        <v>0</v>
      </c>
      <c r="AO47" s="94" t="str">
        <f aca="false">IF(OR($F47&lt;&gt;"Met"),"NA",(IF(AND($F47="Met",$F47&lt;&gt;""),TRUE(),FALSE())))</f>
        <v>NA</v>
      </c>
      <c r="AP47" s="148" t="b">
        <f aca="false">IF(OR($F47="Met",$F47="Not met"),"NA",(IF((AND(OR($F47="N/A",$F47="Unsure"),$G47&lt;&gt;"")),TRUE(),FALSE())))</f>
        <v>0</v>
      </c>
      <c r="AQ47" s="238" t="e">
        <f aca="false">IF(OR(AR47=TRUE(),AND(AS47=TRUE(),AT47=FALSE())),0,(IF(OR(AND(OR(AS47=FALSE(),AS47="N/A"),AT47=FALSE()),AU47=FALSE()),1,0)))</f>
        <v>#NAME?</v>
      </c>
      <c r="AR47" s="238" t="n">
        <f aca="false">$S47</f>
        <v>1</v>
      </c>
      <c r="AS47" s="238" t="e">
        <f aca="false">IF(OR(Q47="Medicaid",AI47=""),"N/A",IF(AND(AF47=TRUE(),_xlfn.xlookup(AI47,$A$9:$A$782,$AQ$9:$AQ$782)=0),TRUE(),FALSE()))</f>
        <v>#NAME?</v>
      </c>
      <c r="AT47" s="148" t="b">
        <f aca="false">IF(AND(H47="",F47="Met"),FALSE(),TRUE())</f>
        <v>1</v>
      </c>
      <c r="AU47" s="94" t="str">
        <f aca="false">IF(OR(H47="",H47="Met",H47="N/A"),"NA",(IF(AND((OR(H47="Not Met",H47="Unsure")),G47&lt;&gt;""),TRUE(),FALSE())))</f>
        <v>NA</v>
      </c>
    </row>
    <row r="48" customFormat="false" ht="126" hidden="false" customHeight="false" outlineLevel="0" collapsed="false">
      <c r="A48" s="658" t="s">
        <v>2002</v>
      </c>
      <c r="B48" s="659" t="s">
        <v>2003</v>
      </c>
      <c r="C48" s="659" t="s">
        <v>2004</v>
      </c>
      <c r="D48" s="659" t="s">
        <v>1921</v>
      </c>
      <c r="E48" s="660"/>
      <c r="F48" s="661"/>
      <c r="G48" s="662"/>
      <c r="H48" s="663"/>
      <c r="I48" s="664" t="s">
        <v>15</v>
      </c>
      <c r="J48" s="664"/>
      <c r="K48" s="664" t="s">
        <v>38</v>
      </c>
      <c r="L48" s="665" t="s">
        <v>43</v>
      </c>
      <c r="M48" s="665" t="s">
        <v>48</v>
      </c>
      <c r="N48" s="665" t="s">
        <v>193</v>
      </c>
      <c r="O48" s="665" t="s">
        <v>52</v>
      </c>
      <c r="P48" s="665"/>
      <c r="Q48" s="665" t="s">
        <v>292</v>
      </c>
      <c r="S48" s="666" t="b">
        <f aca="false">IF(OR(T48=TRUE(),U48=TRUE(),V48=TRUE(),AD48=TRUE(),AE48=TRUE()),TRUE(),FALSE())</f>
        <v>1</v>
      </c>
      <c r="T48" s="656" t="n">
        <f aca="false">$T$8</f>
        <v>1</v>
      </c>
      <c r="U48" s="657" t="b">
        <f aca="false">$U$8</f>
        <v>0</v>
      </c>
      <c r="V48" s="666" t="b">
        <f aca="false">IF(SUM(W48:AC48)&lt;1,TRUE(),FALSE())</f>
        <v>1</v>
      </c>
      <c r="W48" s="656" t="n">
        <f aca="false">IF($I$3=I48,1,0)</f>
        <v>0</v>
      </c>
      <c r="X48" s="656" t="n">
        <f aca="false">IF($J$3=J48,1,0)</f>
        <v>0</v>
      </c>
      <c r="Y48" s="656" t="n">
        <f aca="false">IF($K$3=K48,1,0)</f>
        <v>0</v>
      </c>
      <c r="Z48" s="656" t="n">
        <f aca="false">IF($L$3=L48,1,0)</f>
        <v>0</v>
      </c>
      <c r="AA48" s="656" t="n">
        <f aca="false">IF($M$3=M48,1,0)</f>
        <v>0</v>
      </c>
      <c r="AB48" s="656" t="n">
        <f aca="false">IF($N$3=N48,1,0)</f>
        <v>0</v>
      </c>
      <c r="AC48" s="656" t="n">
        <f aca="false">IF($O$3=O48,1,0)</f>
        <v>0</v>
      </c>
      <c r="AD48" s="667" t="b">
        <f aca="false">AND($P$2="Non-risk",P48=TRUE())</f>
        <v>0</v>
      </c>
      <c r="AE48" s="667" t="b">
        <f aca="false">AND($Q$3&lt;&gt;$Q48,$Q$3&lt;&gt;"Both")</f>
        <v>1</v>
      </c>
      <c r="AF48" s="667" t="b">
        <f aca="false">AND($Q$3="Both",AH48=1)</f>
        <v>0</v>
      </c>
      <c r="AG48" s="521" t="s">
        <v>1921</v>
      </c>
      <c r="AH48" s="627" t="n">
        <v>1</v>
      </c>
      <c r="AI48" s="521" t="n">
        <v>22</v>
      </c>
      <c r="AJ48" s="627" t="str">
        <f aca="false">IF(AH48="",1,"")</f>
        <v/>
      </c>
      <c r="AK48" s="160" t="n">
        <f aca="false">IF(OR(AL48=TRUE(),AND(AM48=TRUE(),AN48=FALSE()),AF48=TRUE(),(OR(AT48=FALSE(),AT48="NA"))),0,IF(OR(AN48=FALSE(),AO48=FALSE(),AP48=FALSE()),1,0))</f>
        <v>0</v>
      </c>
      <c r="AL48" s="238" t="n">
        <f aca="false">$S48</f>
        <v>1</v>
      </c>
      <c r="AM48" s="238" t="str">
        <f aca="false">IF(OR(Q48="CHIP",AI48=""),"NA",IF(AND(AF48=TRUE(),_xlfn.xlookup(AI48,$A$9:$A$782,$AK$9:$AK$782)=0),TRUE(),FALSE()))</f>
        <v>NA</v>
      </c>
      <c r="AN48" s="148" t="b">
        <f aca="false">IF(F48&lt;&gt;"",TRUE(),FALSE())</f>
        <v>0</v>
      </c>
      <c r="AO48" s="94" t="str">
        <f aca="false">IF(OR($F48&lt;&gt;"Met"),"NA",(IF(AND($F48="Met",$F48&lt;&gt;""),TRUE(),FALSE())))</f>
        <v>NA</v>
      </c>
      <c r="AP48" s="148" t="b">
        <f aca="false">IF(OR($F48="Met",$F48="Not met"),"NA",(IF((AND(OR($F48="N/A",$F48="Unsure"),$G48&lt;&gt;"")),TRUE(),FALSE())))</f>
        <v>0</v>
      </c>
      <c r="AQ48" s="238" t="e">
        <f aca="false">IF(OR(AR48=TRUE(),AND(AS48=TRUE(),AT48=FALSE())),0,(IF(OR(AND(OR(AS48=FALSE(),AS48="N/A"),AT48=FALSE()),AU48=FALSE()),1,0)))</f>
        <v>#NAME?</v>
      </c>
      <c r="AR48" s="238" t="n">
        <f aca="false">$S48</f>
        <v>1</v>
      </c>
      <c r="AS48" s="238" t="e">
        <f aca="false">IF(OR(Q48="Medicaid",AI48=""),"N/A",IF(AND(AF48=TRUE(),_xlfn.xlookup(AI48,$A$9:$A$782,$AQ$9:$AQ$782)=0),TRUE(),FALSE()))</f>
        <v>#NAME?</v>
      </c>
      <c r="AT48" s="148" t="b">
        <f aca="false">IF(AND(H48="",F48="Met"),FALSE(),TRUE())</f>
        <v>1</v>
      </c>
      <c r="AU48" s="94" t="str">
        <f aca="false">IF(OR(H48="",H48="Met",H48="N/A"),"NA",(IF(AND((OR(H48="Not Met",H48="Unsure")),G48&lt;&gt;""),TRUE(),FALSE())))</f>
        <v>NA</v>
      </c>
    </row>
    <row r="49" customFormat="false" ht="90" hidden="false" customHeight="false" outlineLevel="0" collapsed="false">
      <c r="A49" s="658" t="s">
        <v>2005</v>
      </c>
      <c r="B49" s="659" t="s">
        <v>2006</v>
      </c>
      <c r="C49" s="659" t="s">
        <v>2007</v>
      </c>
      <c r="D49" s="659" t="s">
        <v>1925</v>
      </c>
      <c r="E49" s="660"/>
      <c r="F49" s="661"/>
      <c r="G49" s="662"/>
      <c r="H49" s="663"/>
      <c r="I49" s="664" t="s">
        <v>15</v>
      </c>
      <c r="J49" s="664"/>
      <c r="K49" s="664" t="s">
        <v>38</v>
      </c>
      <c r="L49" s="665" t="s">
        <v>43</v>
      </c>
      <c r="M49" s="665" t="s">
        <v>48</v>
      </c>
      <c r="N49" s="665" t="s">
        <v>193</v>
      </c>
      <c r="O49" s="665" t="s">
        <v>52</v>
      </c>
      <c r="P49" s="665"/>
      <c r="Q49" s="665" t="s">
        <v>292</v>
      </c>
      <c r="S49" s="666" t="b">
        <f aca="false">IF(OR(T49=TRUE(),U49=TRUE(),V49=TRUE(),AD49=TRUE(),AE49=TRUE()),TRUE(),FALSE())</f>
        <v>1</v>
      </c>
      <c r="T49" s="656" t="n">
        <f aca="false">$T$8</f>
        <v>1</v>
      </c>
      <c r="U49" s="657" t="b">
        <f aca="false">$U$8</f>
        <v>0</v>
      </c>
      <c r="V49" s="666" t="b">
        <f aca="false">IF(SUM(W49:AC49)&lt;1,TRUE(),FALSE())</f>
        <v>1</v>
      </c>
      <c r="W49" s="656" t="n">
        <f aca="false">IF($I$3=I49,1,0)</f>
        <v>0</v>
      </c>
      <c r="X49" s="656" t="n">
        <f aca="false">IF($J$3=J49,1,0)</f>
        <v>0</v>
      </c>
      <c r="Y49" s="656" t="n">
        <f aca="false">IF($K$3=K49,1,0)</f>
        <v>0</v>
      </c>
      <c r="Z49" s="656" t="n">
        <f aca="false">IF($L$3=L49,1,0)</f>
        <v>0</v>
      </c>
      <c r="AA49" s="656" t="n">
        <f aca="false">IF($M$3=M49,1,0)</f>
        <v>0</v>
      </c>
      <c r="AB49" s="656" t="n">
        <f aca="false">IF($N$3=N49,1,0)</f>
        <v>0</v>
      </c>
      <c r="AC49" s="656" t="n">
        <f aca="false">IF($O$3=O49,1,0)</f>
        <v>0</v>
      </c>
      <c r="AD49" s="667" t="b">
        <f aca="false">AND($P$2="Non-risk",P49=TRUE())</f>
        <v>0</v>
      </c>
      <c r="AE49" s="667" t="b">
        <f aca="false">AND($Q$3&lt;&gt;$Q49,$Q$3&lt;&gt;"Both")</f>
        <v>1</v>
      </c>
      <c r="AF49" s="667" t="b">
        <f aca="false">AND($Q$3="Both",AH49=1)</f>
        <v>0</v>
      </c>
      <c r="AG49" s="521" t="s">
        <v>1925</v>
      </c>
      <c r="AH49" s="627" t="n">
        <v>1</v>
      </c>
      <c r="AI49" s="521" t="n">
        <v>23</v>
      </c>
      <c r="AJ49" s="627" t="str">
        <f aca="false">IF(AH49="",1,"")</f>
        <v/>
      </c>
      <c r="AK49" s="160" t="n">
        <f aca="false">IF(OR(AL49=TRUE(),AND(AM49=TRUE(),AN49=FALSE()),AF49=TRUE(),(OR(AT49=FALSE(),AT49="NA"))),0,IF(OR(AN49=FALSE(),AO49=FALSE(),AP49=FALSE()),1,0))</f>
        <v>0</v>
      </c>
      <c r="AL49" s="238" t="n">
        <f aca="false">$S49</f>
        <v>1</v>
      </c>
      <c r="AM49" s="238" t="str">
        <f aca="false">IF(OR(Q49="CHIP",AI49=""),"NA",IF(AND(AF49=TRUE(),_xlfn.xlookup(AI49,$A$9:$A$782,$AK$9:$AK$782)=0),TRUE(),FALSE()))</f>
        <v>NA</v>
      </c>
      <c r="AN49" s="148" t="b">
        <f aca="false">IF(F49&lt;&gt;"",TRUE(),FALSE())</f>
        <v>0</v>
      </c>
      <c r="AO49" s="94" t="str">
        <f aca="false">IF(OR($F49&lt;&gt;"Met"),"NA",(IF(AND($F49="Met",$F49&lt;&gt;""),TRUE(),FALSE())))</f>
        <v>NA</v>
      </c>
      <c r="AP49" s="148" t="b">
        <f aca="false">IF(OR($F49="Met",$F49="Not met"),"NA",(IF((AND(OR($F49="N/A",$F49="Unsure"),$G49&lt;&gt;"")),TRUE(),FALSE())))</f>
        <v>0</v>
      </c>
      <c r="AQ49" s="238" t="e">
        <f aca="false">IF(OR(AR49=TRUE(),AND(AS49=TRUE(),AT49=FALSE())),0,(IF(OR(AND(OR(AS49=FALSE(),AS49="N/A"),AT49=FALSE()),AU49=FALSE()),1,0)))</f>
        <v>#NAME?</v>
      </c>
      <c r="AR49" s="238" t="n">
        <f aca="false">$S49</f>
        <v>1</v>
      </c>
      <c r="AS49" s="238" t="e">
        <f aca="false">IF(OR(Q49="Medicaid",AI49=""),"N/A",IF(AND(AF49=TRUE(),_xlfn.xlookup(AI49,$A$9:$A$782,$AQ$9:$AQ$782)=0),TRUE(),FALSE()))</f>
        <v>#NAME?</v>
      </c>
      <c r="AT49" s="148" t="b">
        <f aca="false">IF(AND(H49="",F49="Met"),FALSE(),TRUE())</f>
        <v>1</v>
      </c>
      <c r="AU49" s="94" t="str">
        <f aca="false">IF(OR(H49="",H49="Met",H49="N/A"),"NA",(IF(AND((OR(H49="Not Met",H49="Unsure")),G49&lt;&gt;""),TRUE(),FALSE())))</f>
        <v>NA</v>
      </c>
    </row>
    <row r="50" customFormat="false" ht="126" hidden="false" customHeight="false" outlineLevel="0" collapsed="false">
      <c r="A50" s="658" t="s">
        <v>2008</v>
      </c>
      <c r="B50" s="659" t="s">
        <v>2009</v>
      </c>
      <c r="C50" s="659" t="s">
        <v>2010</v>
      </c>
      <c r="D50" s="659" t="s">
        <v>1929</v>
      </c>
      <c r="E50" s="660"/>
      <c r="F50" s="661"/>
      <c r="G50" s="662"/>
      <c r="H50" s="663"/>
      <c r="I50" s="664" t="s">
        <v>15</v>
      </c>
      <c r="J50" s="664"/>
      <c r="K50" s="664" t="s">
        <v>38</v>
      </c>
      <c r="L50" s="665" t="s">
        <v>43</v>
      </c>
      <c r="M50" s="665" t="s">
        <v>48</v>
      </c>
      <c r="N50" s="665" t="s">
        <v>193</v>
      </c>
      <c r="O50" s="665" t="s">
        <v>52</v>
      </c>
      <c r="P50" s="665"/>
      <c r="Q50" s="665" t="s">
        <v>292</v>
      </c>
      <c r="S50" s="666" t="b">
        <f aca="false">IF(OR(T50=TRUE(),U50=TRUE(),V50=TRUE(),AD50=TRUE(),AE50=TRUE()),TRUE(),FALSE())</f>
        <v>1</v>
      </c>
      <c r="T50" s="656" t="n">
        <f aca="false">$T$8</f>
        <v>1</v>
      </c>
      <c r="U50" s="657" t="b">
        <f aca="false">$U$8</f>
        <v>0</v>
      </c>
      <c r="V50" s="666" t="b">
        <f aca="false">IF(SUM(W50:AC50)&lt;1,TRUE(),FALSE())</f>
        <v>1</v>
      </c>
      <c r="W50" s="656" t="n">
        <f aca="false">IF($I$3=I50,1,0)</f>
        <v>0</v>
      </c>
      <c r="X50" s="656" t="n">
        <f aca="false">IF($J$3=J50,1,0)</f>
        <v>0</v>
      </c>
      <c r="Y50" s="656" t="n">
        <f aca="false">IF($K$3=K50,1,0)</f>
        <v>0</v>
      </c>
      <c r="Z50" s="656" t="n">
        <f aca="false">IF($L$3=L50,1,0)</f>
        <v>0</v>
      </c>
      <c r="AA50" s="656" t="n">
        <f aca="false">IF($M$3=M50,1,0)</f>
        <v>0</v>
      </c>
      <c r="AB50" s="656" t="n">
        <f aca="false">IF($N$3=N50,1,0)</f>
        <v>0</v>
      </c>
      <c r="AC50" s="656" t="n">
        <f aca="false">IF($O$3=O50,1,0)</f>
        <v>0</v>
      </c>
      <c r="AD50" s="667" t="b">
        <f aca="false">AND($P$2="Non-risk",P50=TRUE())</f>
        <v>0</v>
      </c>
      <c r="AE50" s="667" t="b">
        <f aca="false">AND($Q$3&lt;&gt;$Q50,$Q$3&lt;&gt;"Both")</f>
        <v>1</v>
      </c>
      <c r="AF50" s="667" t="b">
        <f aca="false">AND($Q$3="Both",AH50=1)</f>
        <v>0</v>
      </c>
      <c r="AG50" s="521" t="s">
        <v>1929</v>
      </c>
      <c r="AH50" s="627" t="n">
        <v>1</v>
      </c>
      <c r="AI50" s="521" t="n">
        <v>24</v>
      </c>
      <c r="AJ50" s="627" t="str">
        <f aca="false">IF(AH50="",1,"")</f>
        <v/>
      </c>
      <c r="AK50" s="160" t="n">
        <f aca="false">IF(OR(AL50=TRUE(),AND(AM50=TRUE(),AN50=FALSE()),AF50=TRUE(),(OR(AT50=FALSE(),AT50="NA"))),0,IF(OR(AN50=FALSE(),AO50=FALSE(),AP50=FALSE()),1,0))</f>
        <v>0</v>
      </c>
      <c r="AL50" s="238" t="n">
        <f aca="false">$S50</f>
        <v>1</v>
      </c>
      <c r="AM50" s="238" t="str">
        <f aca="false">IF(OR(Q50="CHIP",AI50=""),"NA",IF(AND(AF50=TRUE(),_xlfn.xlookup(AI50,$A$9:$A$782,$AK$9:$AK$782)=0),TRUE(),FALSE()))</f>
        <v>NA</v>
      </c>
      <c r="AN50" s="148" t="b">
        <f aca="false">IF(F50&lt;&gt;"",TRUE(),FALSE())</f>
        <v>0</v>
      </c>
      <c r="AO50" s="94" t="str">
        <f aca="false">IF(OR($F50&lt;&gt;"Met"),"NA",(IF(AND($F50="Met",$F50&lt;&gt;""),TRUE(),FALSE())))</f>
        <v>NA</v>
      </c>
      <c r="AP50" s="148" t="b">
        <f aca="false">IF(OR($F50="Met",$F50="Not met"),"NA",(IF((AND(OR($F50="N/A",$F50="Unsure"),$G50&lt;&gt;"")),TRUE(),FALSE())))</f>
        <v>0</v>
      </c>
      <c r="AQ50" s="238" t="e">
        <f aca="false">IF(OR(AR50=TRUE(),AND(AS50=TRUE(),AT50=FALSE())),0,(IF(OR(AND(OR(AS50=FALSE(),AS50="N/A"),AT50=FALSE()),AU50=FALSE()),1,0)))</f>
        <v>#NAME?</v>
      </c>
      <c r="AR50" s="238" t="n">
        <f aca="false">$S50</f>
        <v>1</v>
      </c>
      <c r="AS50" s="238" t="e">
        <f aca="false">IF(OR(Q50="Medicaid",AI50=""),"N/A",IF(AND(AF50=TRUE(),_xlfn.xlookup(AI50,$A$9:$A$782,$AQ$9:$AQ$782)=0),TRUE(),FALSE()))</f>
        <v>#NAME?</v>
      </c>
      <c r="AT50" s="148" t="b">
        <f aca="false">IF(AND(H50="",F50="Met"),FALSE(),TRUE())</f>
        <v>1</v>
      </c>
      <c r="AU50" s="94" t="str">
        <f aca="false">IF(OR(H50="",H50="Met",H50="N/A"),"NA",(IF(AND((OR(H50="Not Met",H50="Unsure")),G50&lt;&gt;""),TRUE(),FALSE())))</f>
        <v>NA</v>
      </c>
    </row>
    <row r="51" customFormat="false" ht="90" hidden="false" customHeight="false" outlineLevel="0" collapsed="false">
      <c r="A51" s="658" t="s">
        <v>2011</v>
      </c>
      <c r="B51" s="659" t="s">
        <v>2012</v>
      </c>
      <c r="C51" s="659" t="s">
        <v>2013</v>
      </c>
      <c r="D51" s="659" t="s">
        <v>1933</v>
      </c>
      <c r="E51" s="674" t="n">
        <v>3</v>
      </c>
      <c r="F51" s="661"/>
      <c r="G51" s="662"/>
      <c r="H51" s="663"/>
      <c r="I51" s="664" t="s">
        <v>15</v>
      </c>
      <c r="J51" s="664"/>
      <c r="K51" s="664" t="s">
        <v>38</v>
      </c>
      <c r="L51" s="665" t="s">
        <v>43</v>
      </c>
      <c r="M51" s="665" t="s">
        <v>48</v>
      </c>
      <c r="N51" s="665"/>
      <c r="O51" s="665"/>
      <c r="P51" s="665"/>
      <c r="Q51" s="665" t="s">
        <v>292</v>
      </c>
      <c r="S51" s="666" t="b">
        <f aca="false">IF(OR(T51=TRUE(),U51=TRUE(),V51=TRUE(),AD51=TRUE(),AE51=TRUE()),TRUE(),FALSE())</f>
        <v>1</v>
      </c>
      <c r="T51" s="656" t="n">
        <f aca="false">$T$8</f>
        <v>1</v>
      </c>
      <c r="U51" s="657" t="b">
        <f aca="false">$U$8</f>
        <v>0</v>
      </c>
      <c r="V51" s="666" t="b">
        <f aca="false">IF(SUM(W51:AC51)&lt;1,TRUE(),FALSE())</f>
        <v>1</v>
      </c>
      <c r="W51" s="656" t="n">
        <f aca="false">IF($I$3=I51,1,0)</f>
        <v>0</v>
      </c>
      <c r="X51" s="656" t="n">
        <f aca="false">IF($J$3=J51,1,0)</f>
        <v>0</v>
      </c>
      <c r="Y51" s="656" t="n">
        <f aca="false">IF($K$3=K51,1,0)</f>
        <v>0</v>
      </c>
      <c r="Z51" s="656" t="n">
        <f aca="false">IF($L$3=L51,1,0)</f>
        <v>0</v>
      </c>
      <c r="AA51" s="656" t="n">
        <f aca="false">IF($M$3=M51,1,0)</f>
        <v>0</v>
      </c>
      <c r="AB51" s="656" t="n">
        <f aca="false">IF($N$3=N51,1,0)</f>
        <v>0</v>
      </c>
      <c r="AC51" s="656" t="n">
        <f aca="false">IF($O$3=O51,1,0)</f>
        <v>0</v>
      </c>
      <c r="AD51" s="667" t="b">
        <f aca="false">AND($P$2="Non-risk",P51=TRUE())</f>
        <v>0</v>
      </c>
      <c r="AE51" s="667" t="b">
        <f aca="false">AND($Q$3&lt;&gt;$Q51,$Q$3&lt;&gt;"Both")</f>
        <v>1</v>
      </c>
      <c r="AF51" s="667" t="b">
        <f aca="false">AND($Q$3="Both",AH51=1)</f>
        <v>0</v>
      </c>
      <c r="AG51" s="521" t="s">
        <v>1933</v>
      </c>
      <c r="AH51" s="627" t="n">
        <v>1</v>
      </c>
      <c r="AI51" s="521" t="n">
        <v>25</v>
      </c>
      <c r="AJ51" s="627" t="str">
        <f aca="false">IF(AH51="",1,"")</f>
        <v/>
      </c>
      <c r="AK51" s="160" t="n">
        <f aca="false">IF(OR(AL51=TRUE(),AND(AM51=TRUE(),AN51=FALSE()),AF51=TRUE(),(OR(AT51=FALSE(),AT51="NA"))),0,IF(OR(AN51=FALSE(),AO51=FALSE(),AP51=FALSE()),1,0))</f>
        <v>0</v>
      </c>
      <c r="AL51" s="238" t="n">
        <f aca="false">$S51</f>
        <v>1</v>
      </c>
      <c r="AM51" s="238" t="str">
        <f aca="false">IF(OR(Q51="CHIP",AI51=""),"NA",IF(AND(AF51=TRUE(),_xlfn.xlookup(AI51,$A$9:$A$782,$AK$9:$AK$782)=0),TRUE(),FALSE()))</f>
        <v>NA</v>
      </c>
      <c r="AN51" s="148" t="b">
        <f aca="false">IF(F51&lt;&gt;"",TRUE(),FALSE())</f>
        <v>0</v>
      </c>
      <c r="AO51" s="94" t="str">
        <f aca="false">IF(OR($F51&lt;&gt;"Met"),"NA",(IF(AND($F51="Met",$F51&lt;&gt;""),TRUE(),FALSE())))</f>
        <v>NA</v>
      </c>
      <c r="AP51" s="148" t="b">
        <f aca="false">IF(OR($F51="Met",$F51="Not met"),"NA",(IF((AND(OR($F51="N/A",$F51="Unsure"),$G51&lt;&gt;"")),TRUE(),FALSE())))</f>
        <v>0</v>
      </c>
      <c r="AQ51" s="238" t="e">
        <f aca="false">IF(OR(AR51=TRUE(),AND(AS51=TRUE(),AT51=FALSE())),0,(IF(OR(AND(OR(AS51=FALSE(),AS51="N/A"),AT51=FALSE()),AU51=FALSE()),1,0)))</f>
        <v>#NAME?</v>
      </c>
      <c r="AR51" s="238" t="n">
        <f aca="false">$S51</f>
        <v>1</v>
      </c>
      <c r="AS51" s="238" t="e">
        <f aca="false">IF(OR(Q51="Medicaid",AI51=""),"N/A",IF(AND(AF51=TRUE(),_xlfn.xlookup(AI51,$A$9:$A$782,$AQ$9:$AQ$782)=0),TRUE(),FALSE()))</f>
        <v>#NAME?</v>
      </c>
      <c r="AT51" s="148" t="b">
        <f aca="false">IF(AND(H51="",F51="Met"),FALSE(),TRUE())</f>
        <v>1</v>
      </c>
      <c r="AU51" s="94" t="str">
        <f aca="false">IF(OR(H51="",H51="Met",H51="N/A"),"NA",(IF(AND((OR(H51="Not Met",H51="Unsure")),G51&lt;&gt;""),TRUE(),FALSE())))</f>
        <v>NA</v>
      </c>
    </row>
    <row r="52" customFormat="false" ht="54" hidden="false" customHeight="false" outlineLevel="0" collapsed="false">
      <c r="A52" s="658" t="s">
        <v>2014</v>
      </c>
      <c r="B52" s="659" t="s">
        <v>2015</v>
      </c>
      <c r="C52" s="659" t="s">
        <v>2016</v>
      </c>
      <c r="D52" s="659" t="s">
        <v>1937</v>
      </c>
      <c r="E52" s="660"/>
      <c r="F52" s="661"/>
      <c r="G52" s="662"/>
      <c r="H52" s="663"/>
      <c r="I52" s="664" t="s">
        <v>15</v>
      </c>
      <c r="J52" s="664"/>
      <c r="K52" s="664" t="s">
        <v>38</v>
      </c>
      <c r="L52" s="665" t="s">
        <v>43</v>
      </c>
      <c r="M52" s="665" t="s">
        <v>48</v>
      </c>
      <c r="N52" s="665" t="s">
        <v>193</v>
      </c>
      <c r="O52" s="665" t="s">
        <v>52</v>
      </c>
      <c r="P52" s="665"/>
      <c r="Q52" s="665" t="s">
        <v>292</v>
      </c>
      <c r="S52" s="666" t="b">
        <f aca="false">IF(OR(T52=TRUE(),U52=TRUE(),V52=TRUE(),AD52=TRUE(),AE52=TRUE()),TRUE(),FALSE())</f>
        <v>1</v>
      </c>
      <c r="T52" s="656" t="n">
        <f aca="false">$T$8</f>
        <v>1</v>
      </c>
      <c r="U52" s="657" t="b">
        <f aca="false">$U$8</f>
        <v>0</v>
      </c>
      <c r="V52" s="666" t="b">
        <f aca="false">IF(SUM(W52:AC52)&lt;1,TRUE(),FALSE())</f>
        <v>1</v>
      </c>
      <c r="W52" s="656" t="n">
        <f aca="false">IF($I$3=I52,1,0)</f>
        <v>0</v>
      </c>
      <c r="X52" s="656" t="n">
        <f aca="false">IF($J$3=J52,1,0)</f>
        <v>0</v>
      </c>
      <c r="Y52" s="656" t="n">
        <f aca="false">IF($K$3=K52,1,0)</f>
        <v>0</v>
      </c>
      <c r="Z52" s="656" t="n">
        <f aca="false">IF($L$3=L52,1,0)</f>
        <v>0</v>
      </c>
      <c r="AA52" s="656" t="n">
        <f aca="false">IF($M$3=M52,1,0)</f>
        <v>0</v>
      </c>
      <c r="AB52" s="656" t="n">
        <f aca="false">IF($N$3=N52,1,0)</f>
        <v>0</v>
      </c>
      <c r="AC52" s="656" t="n">
        <f aca="false">IF($O$3=O52,1,0)</f>
        <v>0</v>
      </c>
      <c r="AD52" s="667" t="b">
        <f aca="false">AND($P$2="Non-risk",P52=TRUE())</f>
        <v>0</v>
      </c>
      <c r="AE52" s="667" t="b">
        <f aca="false">AND($Q$3&lt;&gt;$Q52,$Q$3&lt;&gt;"Both")</f>
        <v>1</v>
      </c>
      <c r="AF52" s="667" t="b">
        <f aca="false">AND($Q$3="Both",AH52=1)</f>
        <v>0</v>
      </c>
      <c r="AG52" s="521" t="s">
        <v>1937</v>
      </c>
      <c r="AH52" s="627" t="n">
        <v>1</v>
      </c>
      <c r="AI52" s="521" t="n">
        <v>26</v>
      </c>
      <c r="AJ52" s="627" t="str">
        <f aca="false">IF(AH52="",1,"")</f>
        <v/>
      </c>
      <c r="AK52" s="160" t="n">
        <f aca="false">IF(OR(AL52=TRUE(),AND(AM52=TRUE(),AN52=FALSE()),AF52=TRUE(),(OR(AT52=FALSE(),AT52="NA"))),0,IF(OR(AN52=FALSE(),AO52=FALSE(),AP52=FALSE()),1,0))</f>
        <v>0</v>
      </c>
      <c r="AL52" s="238" t="n">
        <f aca="false">$S52</f>
        <v>1</v>
      </c>
      <c r="AM52" s="238" t="str">
        <f aca="false">IF(OR(Q52="CHIP",AI52=""),"NA",IF(AND(AF52=TRUE(),_xlfn.xlookup(AI52,$A$9:$A$782,$AK$9:$AK$782)=0),TRUE(),FALSE()))</f>
        <v>NA</v>
      </c>
      <c r="AN52" s="148" t="b">
        <f aca="false">IF(F52&lt;&gt;"",TRUE(),FALSE())</f>
        <v>0</v>
      </c>
      <c r="AO52" s="94" t="str">
        <f aca="false">IF(OR($F52&lt;&gt;"Met"),"NA",(IF(AND($F52="Met",$F52&lt;&gt;""),TRUE(),FALSE())))</f>
        <v>NA</v>
      </c>
      <c r="AP52" s="148" t="b">
        <f aca="false">IF(OR($F52="Met",$F52="Not met"),"NA",(IF((AND(OR($F52="N/A",$F52="Unsure"),$G52&lt;&gt;"")),TRUE(),FALSE())))</f>
        <v>0</v>
      </c>
      <c r="AQ52" s="238" t="e">
        <f aca="false">IF(OR(AR52=TRUE(),AND(AS52=TRUE(),AT52=FALSE())),0,(IF(OR(AND(OR(AS52=FALSE(),AS52="N/A"),AT52=FALSE()),AU52=FALSE()),1,0)))</f>
        <v>#NAME?</v>
      </c>
      <c r="AR52" s="238" t="n">
        <f aca="false">$S52</f>
        <v>1</v>
      </c>
      <c r="AS52" s="238" t="e">
        <f aca="false">IF(OR(Q52="Medicaid",AI52=""),"N/A",IF(AND(AF52=TRUE(),_xlfn.xlookup(AI52,$A$9:$A$782,$AQ$9:$AQ$782)=0),TRUE(),FALSE()))</f>
        <v>#NAME?</v>
      </c>
      <c r="AT52" s="148" t="b">
        <f aca="false">IF(AND(H52="",F52="Met"),FALSE(),TRUE())</f>
        <v>1</v>
      </c>
      <c r="AU52" s="94" t="str">
        <f aca="false">IF(OR(H52="",H52="Met",H52="N/A"),"NA",(IF(AND((OR(H52="Not Met",H52="Unsure")),G52&lt;&gt;""),TRUE(),FALSE())))</f>
        <v>NA</v>
      </c>
    </row>
    <row r="53" customFormat="false" ht="72" hidden="false" customHeight="false" outlineLevel="0" collapsed="false">
      <c r="A53" s="658" t="s">
        <v>2017</v>
      </c>
      <c r="B53" s="659" t="s">
        <v>2018</v>
      </c>
      <c r="C53" s="659" t="s">
        <v>2019</v>
      </c>
      <c r="D53" s="659" t="s">
        <v>1941</v>
      </c>
      <c r="E53" s="660"/>
      <c r="F53" s="661"/>
      <c r="G53" s="662"/>
      <c r="H53" s="663"/>
      <c r="I53" s="664" t="s">
        <v>15</v>
      </c>
      <c r="J53" s="664"/>
      <c r="K53" s="664" t="s">
        <v>38</v>
      </c>
      <c r="L53" s="665" t="s">
        <v>43</v>
      </c>
      <c r="M53" s="665" t="s">
        <v>48</v>
      </c>
      <c r="N53" s="665" t="s">
        <v>193</v>
      </c>
      <c r="O53" s="665" t="s">
        <v>52</v>
      </c>
      <c r="P53" s="665"/>
      <c r="Q53" s="665" t="s">
        <v>292</v>
      </c>
      <c r="S53" s="666" t="b">
        <f aca="false">IF(OR(T53=TRUE(),U53=TRUE(),V53=TRUE(),AD53=TRUE(),AE53=TRUE()),TRUE(),FALSE())</f>
        <v>1</v>
      </c>
      <c r="T53" s="656" t="n">
        <f aca="false">$T$8</f>
        <v>1</v>
      </c>
      <c r="U53" s="657" t="b">
        <f aca="false">$U$8</f>
        <v>0</v>
      </c>
      <c r="V53" s="666" t="b">
        <f aca="false">IF(SUM(W53:AC53)&lt;1,TRUE(),FALSE())</f>
        <v>1</v>
      </c>
      <c r="W53" s="656" t="n">
        <f aca="false">IF($I$3=I53,1,0)</f>
        <v>0</v>
      </c>
      <c r="X53" s="656" t="n">
        <f aca="false">IF($J$3=J53,1,0)</f>
        <v>0</v>
      </c>
      <c r="Y53" s="656" t="n">
        <f aca="false">IF($K$3=K53,1,0)</f>
        <v>0</v>
      </c>
      <c r="Z53" s="656" t="n">
        <f aca="false">IF($L$3=L53,1,0)</f>
        <v>0</v>
      </c>
      <c r="AA53" s="656" t="n">
        <f aca="false">IF($M$3=M53,1,0)</f>
        <v>0</v>
      </c>
      <c r="AB53" s="656" t="n">
        <f aca="false">IF($N$3=N53,1,0)</f>
        <v>0</v>
      </c>
      <c r="AC53" s="656" t="n">
        <f aca="false">IF($O$3=O53,1,0)</f>
        <v>0</v>
      </c>
      <c r="AD53" s="667" t="b">
        <f aca="false">AND($P$2="Non-risk",P53=TRUE())</f>
        <v>0</v>
      </c>
      <c r="AE53" s="667" t="b">
        <f aca="false">AND($Q$3&lt;&gt;$Q53,$Q$3&lt;&gt;"Both")</f>
        <v>1</v>
      </c>
      <c r="AF53" s="667" t="b">
        <f aca="false">AND($Q$3="Both",AH53=1)</f>
        <v>0</v>
      </c>
      <c r="AG53" s="521" t="s">
        <v>1941</v>
      </c>
      <c r="AH53" s="627" t="n">
        <v>1</v>
      </c>
      <c r="AI53" s="521" t="n">
        <v>27</v>
      </c>
      <c r="AJ53" s="627" t="str">
        <f aca="false">IF(AH53="",1,"")</f>
        <v/>
      </c>
      <c r="AK53" s="160" t="n">
        <f aca="false">IF(OR(AL53=TRUE(),AND(AM53=TRUE(),AN53=FALSE()),AF53=TRUE(),(OR(AT53=FALSE(),AT53="NA"))),0,IF(OR(AN53=FALSE(),AO53=FALSE(),AP53=FALSE()),1,0))</f>
        <v>0</v>
      </c>
      <c r="AL53" s="238" t="n">
        <f aca="false">$S53</f>
        <v>1</v>
      </c>
      <c r="AM53" s="238" t="str">
        <f aca="false">IF(OR(Q53="CHIP",AI53=""),"NA",IF(AND(AF53=TRUE(),_xlfn.xlookup(AI53,$A$9:$A$782,$AK$9:$AK$782)=0),TRUE(),FALSE()))</f>
        <v>NA</v>
      </c>
      <c r="AN53" s="148" t="b">
        <f aca="false">IF(F53&lt;&gt;"",TRUE(),FALSE())</f>
        <v>0</v>
      </c>
      <c r="AO53" s="94" t="str">
        <f aca="false">IF(OR($F53&lt;&gt;"Met"),"NA",(IF(AND($F53="Met",$F53&lt;&gt;""),TRUE(),FALSE())))</f>
        <v>NA</v>
      </c>
      <c r="AP53" s="148" t="b">
        <f aca="false">IF(OR($F53="Met",$F53="Not met"),"NA",(IF((AND(OR($F53="N/A",$F53="Unsure"),$G53&lt;&gt;"")),TRUE(),FALSE())))</f>
        <v>0</v>
      </c>
      <c r="AQ53" s="238" t="e">
        <f aca="false">IF(OR(AR53=TRUE(),AND(AS53=TRUE(),AT53=FALSE())),0,(IF(OR(AND(OR(AS53=FALSE(),AS53="N/A"),AT53=FALSE()),AU53=FALSE()),1,0)))</f>
        <v>#NAME?</v>
      </c>
      <c r="AR53" s="238" t="n">
        <f aca="false">$S53</f>
        <v>1</v>
      </c>
      <c r="AS53" s="238" t="e">
        <f aca="false">IF(OR(Q53="Medicaid",AI53=""),"N/A",IF(AND(AF53=TRUE(),_xlfn.xlookup(AI53,$A$9:$A$782,$AQ$9:$AQ$782)=0),TRUE(),FALSE()))</f>
        <v>#NAME?</v>
      </c>
      <c r="AT53" s="148" t="b">
        <f aca="false">IF(AND(H53="",F53="Met"),FALSE(),TRUE())</f>
        <v>1</v>
      </c>
      <c r="AU53" s="94" t="str">
        <f aca="false">IF(OR(H53="",H53="Met",H53="N/A"),"NA",(IF(AND((OR(H53="Not Met",H53="Unsure")),G53&lt;&gt;""),TRUE(),FALSE())))</f>
        <v>NA</v>
      </c>
    </row>
    <row r="54" customFormat="false" ht="162" hidden="false" customHeight="false" outlineLevel="0" collapsed="false">
      <c r="A54" s="658" t="s">
        <v>2020</v>
      </c>
      <c r="B54" s="659" t="s">
        <v>2021</v>
      </c>
      <c r="C54" s="659" t="s">
        <v>2022</v>
      </c>
      <c r="D54" s="659" t="s">
        <v>1945</v>
      </c>
      <c r="E54" s="678" t="n">
        <v>4</v>
      </c>
      <c r="F54" s="661"/>
      <c r="G54" s="662"/>
      <c r="H54" s="663"/>
      <c r="I54" s="664" t="s">
        <v>15</v>
      </c>
      <c r="J54" s="664"/>
      <c r="K54" s="664" t="s">
        <v>38</v>
      </c>
      <c r="L54" s="665" t="s">
        <v>43</v>
      </c>
      <c r="M54" s="665" t="s">
        <v>48</v>
      </c>
      <c r="N54" s="665" t="s">
        <v>193</v>
      </c>
      <c r="O54" s="665" t="s">
        <v>52</v>
      </c>
      <c r="P54" s="665"/>
      <c r="Q54" s="665" t="s">
        <v>292</v>
      </c>
      <c r="S54" s="666" t="b">
        <f aca="false">IF(OR(T54=TRUE(),U54=TRUE(),V54=TRUE(),AD54=TRUE(),AE54=TRUE()),TRUE(),FALSE())</f>
        <v>1</v>
      </c>
      <c r="T54" s="656" t="n">
        <f aca="false">$T$8</f>
        <v>1</v>
      </c>
      <c r="U54" s="657" t="b">
        <f aca="false">$U$8</f>
        <v>0</v>
      </c>
      <c r="V54" s="666" t="b">
        <f aca="false">IF(SUM(W54:AC54)&lt;1,TRUE(),FALSE())</f>
        <v>1</v>
      </c>
      <c r="W54" s="656" t="n">
        <f aca="false">IF($I$3=I54,1,0)</f>
        <v>0</v>
      </c>
      <c r="X54" s="656" t="n">
        <f aca="false">IF($J$3=J54,1,0)</f>
        <v>0</v>
      </c>
      <c r="Y54" s="656" t="n">
        <f aca="false">IF($K$3=K54,1,0)</f>
        <v>0</v>
      </c>
      <c r="Z54" s="656" t="n">
        <f aca="false">IF($L$3=L54,1,0)</f>
        <v>0</v>
      </c>
      <c r="AA54" s="656" t="n">
        <f aca="false">IF($M$3=M54,1,0)</f>
        <v>0</v>
      </c>
      <c r="AB54" s="656" t="n">
        <f aca="false">IF($N$3=N54,1,0)</f>
        <v>0</v>
      </c>
      <c r="AC54" s="656" t="n">
        <f aca="false">IF($O$3=O54,1,0)</f>
        <v>0</v>
      </c>
      <c r="AD54" s="667" t="b">
        <f aca="false">AND($P$2="Non-risk",P54=TRUE())</f>
        <v>0</v>
      </c>
      <c r="AE54" s="667" t="b">
        <f aca="false">AND($Q$3&lt;&gt;$Q54,$Q$3&lt;&gt;"Both")</f>
        <v>1</v>
      </c>
      <c r="AF54" s="667" t="b">
        <f aca="false">AND($Q$3="Both",AH54=1)</f>
        <v>0</v>
      </c>
      <c r="AG54" s="521" t="s">
        <v>1945</v>
      </c>
      <c r="AH54" s="627" t="n">
        <v>1</v>
      </c>
      <c r="AI54" s="521" t="n">
        <v>28</v>
      </c>
      <c r="AJ54" s="627" t="str">
        <f aca="false">IF(AH54="",1,"")</f>
        <v/>
      </c>
      <c r="AK54" s="160" t="n">
        <f aca="false">IF(OR(AL54=TRUE(),AND(AM54=TRUE(),AN54=FALSE()),AF54=TRUE(),(OR(AT54=FALSE(),AT54="NA"))),0,IF(OR(AN54=FALSE(),AO54=FALSE(),AP54=FALSE()),1,0))</f>
        <v>0</v>
      </c>
      <c r="AL54" s="238" t="n">
        <f aca="false">$S54</f>
        <v>1</v>
      </c>
      <c r="AM54" s="238" t="str">
        <f aca="false">IF(OR(Q54="CHIP",AI54=""),"NA",IF(AND(AF54=TRUE(),_xlfn.xlookup(AI54,$A$9:$A$782,$AK$9:$AK$782)=0),TRUE(),FALSE()))</f>
        <v>NA</v>
      </c>
      <c r="AN54" s="148" t="b">
        <f aca="false">IF(F54&lt;&gt;"",TRUE(),FALSE())</f>
        <v>0</v>
      </c>
      <c r="AO54" s="94" t="str">
        <f aca="false">IF(OR($F54&lt;&gt;"Met"),"NA",(IF(AND($F54="Met",$F54&lt;&gt;""),TRUE(),FALSE())))</f>
        <v>NA</v>
      </c>
      <c r="AP54" s="148" t="b">
        <f aca="false">IF(OR($F54="Met",$F54="Not met"),"NA",(IF((AND(OR($F54="N/A",$F54="Unsure"),$G54&lt;&gt;"")),TRUE(),FALSE())))</f>
        <v>0</v>
      </c>
      <c r="AQ54" s="238" t="e">
        <f aca="false">IF(OR(AR54=TRUE(),AND(AS54=TRUE(),AT54=FALSE())),0,(IF(OR(AND(OR(AS54=FALSE(),AS54="N/A"),AT54=FALSE()),AU54=FALSE()),1,0)))</f>
        <v>#NAME?</v>
      </c>
      <c r="AR54" s="238" t="n">
        <f aca="false">$S54</f>
        <v>1</v>
      </c>
      <c r="AS54" s="238" t="e">
        <f aca="false">IF(OR(Q54="Medicaid",AI54=""),"N/A",IF(AND(AF54=TRUE(),_xlfn.xlookup(AI54,$A$9:$A$782,$AQ$9:$AQ$782)=0),TRUE(),FALSE()))</f>
        <v>#NAME?</v>
      </c>
      <c r="AT54" s="148" t="b">
        <f aca="false">IF(AND(H54="",F54="Met"),FALSE(),TRUE())</f>
        <v>1</v>
      </c>
      <c r="AU54" s="94" t="str">
        <f aca="false">IF(OR(H54="",H54="Met",H54="N/A"),"NA",(IF(AND((OR(H54="Not Met",H54="Unsure")),G54&lt;&gt;""),TRUE(),FALSE())))</f>
        <v>NA</v>
      </c>
    </row>
    <row r="55" customFormat="false" ht="180" hidden="false" customHeight="false" outlineLevel="0" collapsed="false">
      <c r="A55" s="658" t="s">
        <v>2023</v>
      </c>
      <c r="B55" s="659" t="s">
        <v>2024</v>
      </c>
      <c r="C55" s="659" t="s">
        <v>2025</v>
      </c>
      <c r="D55" s="659" t="s">
        <v>2026</v>
      </c>
      <c r="E55" s="660"/>
      <c r="F55" s="661"/>
      <c r="G55" s="662"/>
      <c r="H55" s="663"/>
      <c r="I55" s="664" t="s">
        <v>15</v>
      </c>
      <c r="J55" s="664"/>
      <c r="K55" s="664" t="s">
        <v>38</v>
      </c>
      <c r="L55" s="665" t="s">
        <v>43</v>
      </c>
      <c r="M55" s="665" t="s">
        <v>48</v>
      </c>
      <c r="N55" s="665"/>
      <c r="O55" s="665"/>
      <c r="P55" s="665"/>
      <c r="Q55" s="665" t="s">
        <v>292</v>
      </c>
      <c r="S55" s="666" t="b">
        <f aca="false">IF(OR(T55=TRUE(),U55=TRUE(),V55=TRUE(),AD55=TRUE(),AE55=TRUE()),TRUE(),FALSE())</f>
        <v>1</v>
      </c>
      <c r="T55" s="656" t="n">
        <f aca="false">$T$8</f>
        <v>1</v>
      </c>
      <c r="U55" s="657" t="b">
        <f aca="false">$U$8</f>
        <v>0</v>
      </c>
      <c r="V55" s="666" t="b">
        <f aca="false">IF(SUM(W55:AC55)&lt;1,TRUE(),FALSE())</f>
        <v>1</v>
      </c>
      <c r="W55" s="656" t="n">
        <f aca="false">IF($I$3=I55,1,0)</f>
        <v>0</v>
      </c>
      <c r="X55" s="656" t="n">
        <f aca="false">IF($J$3=J55,1,0)</f>
        <v>0</v>
      </c>
      <c r="Y55" s="656" t="n">
        <f aca="false">IF($K$3=K55,1,0)</f>
        <v>0</v>
      </c>
      <c r="Z55" s="656" t="n">
        <f aca="false">IF($L$3=L55,1,0)</f>
        <v>0</v>
      </c>
      <c r="AA55" s="656" t="n">
        <f aca="false">IF($M$3=M55,1,0)</f>
        <v>0</v>
      </c>
      <c r="AB55" s="656" t="n">
        <f aca="false">IF($N$3=N55,1,0)</f>
        <v>0</v>
      </c>
      <c r="AC55" s="656" t="n">
        <f aca="false">IF($O$3=O55,1,0)</f>
        <v>0</v>
      </c>
      <c r="AD55" s="667" t="b">
        <f aca="false">AND($P$2="Non-risk",P55=TRUE())</f>
        <v>0</v>
      </c>
      <c r="AE55" s="667" t="b">
        <f aca="false">AND($Q$3&lt;&gt;$Q55,$Q$3&lt;&gt;"Both")</f>
        <v>1</v>
      </c>
      <c r="AF55" s="667" t="b">
        <f aca="false">AND($Q$3="Both",AH55=1)</f>
        <v>0</v>
      </c>
      <c r="AG55" s="521" t="s">
        <v>2026</v>
      </c>
      <c r="AH55" s="627" t="n">
        <v>1</v>
      </c>
      <c r="AI55" s="521" t="n">
        <v>29</v>
      </c>
      <c r="AJ55" s="627" t="str">
        <f aca="false">IF(AH55="",1,"")</f>
        <v/>
      </c>
      <c r="AK55" s="160" t="n">
        <f aca="false">IF(OR(AL55=TRUE(),AND(AM55=TRUE(),AN55=FALSE()),AF55=TRUE(),(OR(AT55=FALSE(),AT55="NA"))),0,IF(OR(AN55=FALSE(),AO55=FALSE(),AP55=FALSE()),1,0))</f>
        <v>0</v>
      </c>
      <c r="AL55" s="238" t="n">
        <f aca="false">$S55</f>
        <v>1</v>
      </c>
      <c r="AM55" s="238" t="str">
        <f aca="false">IF(OR(Q55="CHIP",AI55=""),"NA",IF(AND(AF55=TRUE(),_xlfn.xlookup(AI55,$A$9:$A$782,$AK$9:$AK$782)=0),TRUE(),FALSE()))</f>
        <v>NA</v>
      </c>
      <c r="AN55" s="148" t="b">
        <f aca="false">IF(F55&lt;&gt;"",TRUE(),FALSE())</f>
        <v>0</v>
      </c>
      <c r="AO55" s="94" t="str">
        <f aca="false">IF(OR($F55&lt;&gt;"Met"),"NA",(IF(AND($F55="Met",$F55&lt;&gt;""),TRUE(),FALSE())))</f>
        <v>NA</v>
      </c>
      <c r="AP55" s="148" t="b">
        <f aca="false">IF(OR($F55="Met",$F55="Not met"),"NA",(IF((AND(OR($F55="N/A",$F55="Unsure"),$G55&lt;&gt;"")),TRUE(),FALSE())))</f>
        <v>0</v>
      </c>
      <c r="AQ55" s="238" t="e">
        <f aca="false">IF(OR(AR55=TRUE(),AND(AS55=TRUE(),AT55=FALSE())),0,(IF(OR(AND(OR(AS55=FALSE(),AS55="N/A"),AT55=FALSE()),AU55=FALSE()),1,0)))</f>
        <v>#NAME?</v>
      </c>
      <c r="AR55" s="238" t="n">
        <f aca="false">$S55</f>
        <v>1</v>
      </c>
      <c r="AS55" s="238" t="e">
        <f aca="false">IF(OR(Q55="Medicaid",AI55=""),"N/A",IF(AND(AF55=TRUE(),_xlfn.xlookup(AI55,$A$9:$A$782,$AQ$9:$AQ$782)=0),TRUE(),FALSE()))</f>
        <v>#NAME?</v>
      </c>
      <c r="AT55" s="148" t="b">
        <f aca="false">IF(AND(H55="",F55="Met"),FALSE(),TRUE())</f>
        <v>1</v>
      </c>
      <c r="AU55" s="94" t="str">
        <f aca="false">IF(OR(H55="",H55="Met",H55="N/A"),"NA",(IF(AND((OR(H55="Not Met",H55="Unsure")),G55&lt;&gt;""),TRUE(),FALSE())))</f>
        <v>NA</v>
      </c>
    </row>
    <row r="56" customFormat="false" ht="126" hidden="false" customHeight="false" outlineLevel="0" collapsed="false">
      <c r="A56" s="658" t="s">
        <v>2027</v>
      </c>
      <c r="B56" s="659" t="s">
        <v>2028</v>
      </c>
      <c r="C56" s="659" t="s">
        <v>2029</v>
      </c>
      <c r="D56" s="659" t="s">
        <v>1953</v>
      </c>
      <c r="E56" s="660"/>
      <c r="F56" s="661"/>
      <c r="G56" s="662"/>
      <c r="H56" s="663"/>
      <c r="I56" s="664" t="s">
        <v>15</v>
      </c>
      <c r="J56" s="664"/>
      <c r="K56" s="664" t="s">
        <v>38</v>
      </c>
      <c r="L56" s="665" t="s">
        <v>43</v>
      </c>
      <c r="M56" s="665" t="s">
        <v>48</v>
      </c>
      <c r="N56" s="665" t="s">
        <v>193</v>
      </c>
      <c r="O56" s="665" t="s">
        <v>52</v>
      </c>
      <c r="P56" s="665"/>
      <c r="Q56" s="665" t="s">
        <v>292</v>
      </c>
      <c r="S56" s="666" t="b">
        <f aca="false">IF(OR(T56=TRUE(),U56=TRUE(),V56=TRUE(),AD56=TRUE(),AE56=TRUE()),TRUE(),FALSE())</f>
        <v>1</v>
      </c>
      <c r="T56" s="656" t="n">
        <f aca="false">$T$8</f>
        <v>1</v>
      </c>
      <c r="U56" s="657" t="b">
        <f aca="false">$U$8</f>
        <v>0</v>
      </c>
      <c r="V56" s="666" t="b">
        <f aca="false">IF(SUM(W56:AC56)&lt;1,TRUE(),FALSE())</f>
        <v>1</v>
      </c>
      <c r="W56" s="656" t="n">
        <f aca="false">IF($I$3=I56,1,0)</f>
        <v>0</v>
      </c>
      <c r="X56" s="656" t="n">
        <f aca="false">IF($J$3=J56,1,0)</f>
        <v>0</v>
      </c>
      <c r="Y56" s="656" t="n">
        <f aca="false">IF($K$3=K56,1,0)</f>
        <v>0</v>
      </c>
      <c r="Z56" s="656" t="n">
        <f aca="false">IF($L$3=L56,1,0)</f>
        <v>0</v>
      </c>
      <c r="AA56" s="656" t="n">
        <f aca="false">IF($M$3=M56,1,0)</f>
        <v>0</v>
      </c>
      <c r="AB56" s="656" t="n">
        <f aca="false">IF($N$3=N56,1,0)</f>
        <v>0</v>
      </c>
      <c r="AC56" s="656" t="n">
        <f aca="false">IF($O$3=O56,1,0)</f>
        <v>0</v>
      </c>
      <c r="AD56" s="667" t="b">
        <f aca="false">AND($P$2="Non-risk",P56=TRUE())</f>
        <v>0</v>
      </c>
      <c r="AE56" s="667" t="b">
        <f aca="false">AND($Q$3&lt;&gt;$Q56,$Q$3&lt;&gt;"Both")</f>
        <v>1</v>
      </c>
      <c r="AF56" s="667" t="b">
        <f aca="false">AND($Q$3="Both",AH56=1)</f>
        <v>0</v>
      </c>
      <c r="AG56" s="521" t="s">
        <v>1953</v>
      </c>
      <c r="AH56" s="627" t="n">
        <v>1</v>
      </c>
      <c r="AI56" s="521" t="n">
        <v>30</v>
      </c>
      <c r="AJ56" s="627" t="str">
        <f aca="false">IF(AH56="",1,"")</f>
        <v/>
      </c>
      <c r="AK56" s="160" t="n">
        <f aca="false">IF(OR(AL56=TRUE(),AND(AM56=TRUE(),AN56=FALSE()),AF56=TRUE(),(OR(AT56=FALSE(),AT56="NA"))),0,IF(OR(AN56=FALSE(),AO56=FALSE(),AP56=FALSE()),1,0))</f>
        <v>0</v>
      </c>
      <c r="AL56" s="238" t="n">
        <f aca="false">$S56</f>
        <v>1</v>
      </c>
      <c r="AM56" s="238" t="str">
        <f aca="false">IF(OR(Q56="CHIP",AI56=""),"NA",IF(AND(AF56=TRUE(),_xlfn.xlookup(AI56,$A$9:$A$782,$AK$9:$AK$782)=0),TRUE(),FALSE()))</f>
        <v>NA</v>
      </c>
      <c r="AN56" s="148" t="b">
        <f aca="false">IF(F56&lt;&gt;"",TRUE(),FALSE())</f>
        <v>0</v>
      </c>
      <c r="AO56" s="94" t="str">
        <f aca="false">IF(OR($F56&lt;&gt;"Met"),"NA",(IF(AND($F56="Met",$F56&lt;&gt;""),TRUE(),FALSE())))</f>
        <v>NA</v>
      </c>
      <c r="AP56" s="148" t="b">
        <f aca="false">IF(OR($F56="Met",$F56="Not met"),"NA",(IF((AND(OR($F56="N/A",$F56="Unsure"),$G56&lt;&gt;"")),TRUE(),FALSE())))</f>
        <v>0</v>
      </c>
      <c r="AQ56" s="238" t="e">
        <f aca="false">IF(OR(AR56=TRUE(),AND(AS56=TRUE(),AT56=FALSE())),0,(IF(OR(AND(OR(AS56=FALSE(),AS56="N/A"),AT56=FALSE()),AU56=FALSE()),1,0)))</f>
        <v>#NAME?</v>
      </c>
      <c r="AR56" s="238" t="n">
        <f aca="false">$S56</f>
        <v>1</v>
      </c>
      <c r="AS56" s="238" t="e">
        <f aca="false">IF(OR(Q56="Medicaid",AI56=""),"N/A",IF(AND(AF56=TRUE(),_xlfn.xlookup(AI56,$A$9:$A$782,$AQ$9:$AQ$782)=0),TRUE(),FALSE()))</f>
        <v>#NAME?</v>
      </c>
      <c r="AT56" s="148" t="b">
        <f aca="false">IF(AND(H56="",F56="Met"),FALSE(),TRUE())</f>
        <v>1</v>
      </c>
      <c r="AU56" s="94" t="str">
        <f aca="false">IF(OR(H56="",H56="Met",H56="N/A"),"NA",(IF(AND((OR(H56="Not Met",H56="Unsure")),G56&lt;&gt;""),TRUE(),FALSE())))</f>
        <v>NA</v>
      </c>
    </row>
    <row r="57" customFormat="false" ht="18" hidden="false" customHeight="false" outlineLevel="0" collapsed="false">
      <c r="A57" s="668"/>
      <c r="B57" s="669"/>
      <c r="C57" s="669"/>
      <c r="D57" s="670" t="s">
        <v>2030</v>
      </c>
      <c r="E57" s="671"/>
      <c r="F57" s="672"/>
      <c r="G57" s="672"/>
      <c r="H57" s="673"/>
      <c r="I57" s="675"/>
      <c r="J57" s="675"/>
      <c r="K57" s="675"/>
      <c r="L57" s="676"/>
      <c r="M57" s="676"/>
      <c r="T57" s="656" t="n">
        <f aca="false">$T$8</f>
        <v>1</v>
      </c>
      <c r="U57" s="657" t="b">
        <f aca="false">$U$8</f>
        <v>0</v>
      </c>
      <c r="AG57" s="521"/>
      <c r="AI57" s="521"/>
      <c r="AK57" s="160"/>
      <c r="AL57" s="238"/>
      <c r="AM57" s="238"/>
      <c r="AN57" s="94"/>
      <c r="AO57" s="94"/>
      <c r="AP57" s="94"/>
      <c r="AQ57" s="238"/>
      <c r="AR57" s="238"/>
      <c r="AS57" s="238"/>
      <c r="AT57" s="94"/>
      <c r="AU57" s="94"/>
    </row>
    <row r="58" customFormat="false" ht="126" hidden="false" customHeight="false" outlineLevel="0" collapsed="false">
      <c r="A58" s="658" t="s">
        <v>2031</v>
      </c>
      <c r="B58" s="659" t="s">
        <v>2032</v>
      </c>
      <c r="C58" s="659" t="s">
        <v>2033</v>
      </c>
      <c r="D58" s="659" t="s">
        <v>1958</v>
      </c>
      <c r="E58" s="660"/>
      <c r="F58" s="661"/>
      <c r="G58" s="662"/>
      <c r="H58" s="663"/>
      <c r="I58" s="664" t="s">
        <v>15</v>
      </c>
      <c r="J58" s="664"/>
      <c r="K58" s="664" t="s">
        <v>38</v>
      </c>
      <c r="L58" s="665" t="s">
        <v>43</v>
      </c>
      <c r="M58" s="665" t="s">
        <v>48</v>
      </c>
      <c r="N58" s="665" t="s">
        <v>193</v>
      </c>
      <c r="O58" s="665" t="s">
        <v>52</v>
      </c>
      <c r="P58" s="665"/>
      <c r="Q58" s="665" t="s">
        <v>292</v>
      </c>
      <c r="S58" s="666" t="b">
        <f aca="false">IF(OR(T58=TRUE(),U58=TRUE(),V58=TRUE(),AD58=TRUE(),AE58=TRUE()),TRUE(),FALSE())</f>
        <v>1</v>
      </c>
      <c r="T58" s="656" t="n">
        <f aca="false">$T$8</f>
        <v>1</v>
      </c>
      <c r="U58" s="657" t="b">
        <f aca="false">$U$8</f>
        <v>0</v>
      </c>
      <c r="V58" s="666" t="b">
        <f aca="false">IF(SUM(W58:AC58)&lt;1,TRUE(),FALSE())</f>
        <v>1</v>
      </c>
      <c r="W58" s="656" t="n">
        <f aca="false">IF($I$3=I58,1,0)</f>
        <v>0</v>
      </c>
      <c r="X58" s="656" t="n">
        <f aca="false">IF($J$3=J58,1,0)</f>
        <v>0</v>
      </c>
      <c r="Y58" s="656" t="n">
        <f aca="false">IF($K$3=K58,1,0)</f>
        <v>0</v>
      </c>
      <c r="Z58" s="656" t="n">
        <f aca="false">IF($L$3=L58,1,0)</f>
        <v>0</v>
      </c>
      <c r="AA58" s="656" t="n">
        <f aca="false">IF($M$3=M58,1,0)</f>
        <v>0</v>
      </c>
      <c r="AB58" s="656" t="n">
        <f aca="false">IF($N$3=N58,1,0)</f>
        <v>0</v>
      </c>
      <c r="AC58" s="656" t="n">
        <f aca="false">IF($O$3=O58,1,0)</f>
        <v>0</v>
      </c>
      <c r="AD58" s="667" t="b">
        <f aca="false">AND($P$2="Non-risk",P58=TRUE())</f>
        <v>0</v>
      </c>
      <c r="AE58" s="667" t="b">
        <f aca="false">AND($Q$3&lt;&gt;$Q58,$Q$3&lt;&gt;"Both")</f>
        <v>1</v>
      </c>
      <c r="AF58" s="667" t="b">
        <f aca="false">AND($Q$3="Both",AH58=1)</f>
        <v>0</v>
      </c>
      <c r="AG58" s="521" t="s">
        <v>1958</v>
      </c>
      <c r="AH58" s="627" t="n">
        <v>1</v>
      </c>
      <c r="AI58" s="521" t="n">
        <v>32</v>
      </c>
      <c r="AJ58" s="627" t="str">
        <f aca="false">IF(AH58="",1,"")</f>
        <v/>
      </c>
      <c r="AK58" s="160" t="n">
        <f aca="false">IF(OR(AL58=TRUE(),AND(AM58=TRUE(),AN58=FALSE()),AF58=TRUE(),(OR(AT58=FALSE(),AT58="NA"))),0,IF(OR(AN58=FALSE(),AO58=FALSE(),AP58=FALSE()),1,0))</f>
        <v>0</v>
      </c>
      <c r="AL58" s="238" t="n">
        <f aca="false">$S58</f>
        <v>1</v>
      </c>
      <c r="AM58" s="238" t="str">
        <f aca="false">IF(OR(Q58="CHIP",AI58=""),"NA",IF(AND(AF58=TRUE(),_xlfn.xlookup(AI58,$A$9:$A$782,$AK$9:$AK$782)=0),TRUE(),FALSE()))</f>
        <v>NA</v>
      </c>
      <c r="AN58" s="148" t="b">
        <f aca="false">IF(F58&lt;&gt;"",TRUE(),FALSE())</f>
        <v>0</v>
      </c>
      <c r="AO58" s="94" t="str">
        <f aca="false">IF(OR($F58&lt;&gt;"Met"),"NA",(IF(AND($F58="Met",$F58&lt;&gt;""),TRUE(),FALSE())))</f>
        <v>NA</v>
      </c>
      <c r="AP58" s="148" t="b">
        <f aca="false">IF(OR($F58="Met",$F58="Not met"),"NA",(IF((AND(OR($F58="N/A",$F58="Unsure"),$G58&lt;&gt;"")),TRUE(),FALSE())))</f>
        <v>0</v>
      </c>
      <c r="AQ58" s="238" t="e">
        <f aca="false">IF(OR(AR58=TRUE(),AND(AS58=TRUE(),AT58=FALSE())),0,(IF(OR(AND(OR(AS58=FALSE(),AS58="N/A"),AT58=FALSE()),AU58=FALSE()),1,0)))</f>
        <v>#NAME?</v>
      </c>
      <c r="AR58" s="238" t="n">
        <f aca="false">$S58</f>
        <v>1</v>
      </c>
      <c r="AS58" s="238" t="e">
        <f aca="false">IF(OR(Q58="Medicaid",AI58=""),"N/A",IF(AND(AF58=TRUE(),_xlfn.xlookup(AI58,$A$9:$A$782,$AQ$9:$AQ$782)=0),TRUE(),FALSE()))</f>
        <v>#NAME?</v>
      </c>
      <c r="AT58" s="148" t="b">
        <f aca="false">IF(AND(H58="",F58="Met"),FALSE(),TRUE())</f>
        <v>1</v>
      </c>
      <c r="AU58" s="94" t="str">
        <f aca="false">IF(OR(H58="",H58="Met",H58="N/A"),"NA",(IF(AND((OR(H58="Not Met",H58="Unsure")),G58&lt;&gt;""),TRUE(),FALSE())))</f>
        <v>NA</v>
      </c>
    </row>
    <row r="59" customFormat="false" ht="108" hidden="false" customHeight="false" outlineLevel="0" collapsed="false">
      <c r="A59" s="658" t="s">
        <v>2034</v>
      </c>
      <c r="B59" s="659" t="s">
        <v>2035</v>
      </c>
      <c r="C59" s="659" t="s">
        <v>2036</v>
      </c>
      <c r="D59" s="659" t="s">
        <v>1962</v>
      </c>
      <c r="E59" s="660"/>
      <c r="F59" s="661"/>
      <c r="G59" s="662"/>
      <c r="H59" s="663"/>
      <c r="I59" s="664" t="s">
        <v>15</v>
      </c>
      <c r="J59" s="664"/>
      <c r="K59" s="664" t="s">
        <v>38</v>
      </c>
      <c r="L59" s="665" t="s">
        <v>43</v>
      </c>
      <c r="M59" s="665" t="s">
        <v>48</v>
      </c>
      <c r="N59" s="665" t="s">
        <v>193</v>
      </c>
      <c r="O59" s="665" t="s">
        <v>52</v>
      </c>
      <c r="P59" s="665"/>
      <c r="Q59" s="665" t="s">
        <v>292</v>
      </c>
      <c r="S59" s="666" t="b">
        <f aca="false">IF(OR(T59=TRUE(),U59=TRUE(),V59=TRUE(),AD59=TRUE(),AE59=TRUE()),TRUE(),FALSE())</f>
        <v>1</v>
      </c>
      <c r="T59" s="656" t="n">
        <f aca="false">$T$8</f>
        <v>1</v>
      </c>
      <c r="U59" s="657" t="b">
        <f aca="false">$U$8</f>
        <v>0</v>
      </c>
      <c r="V59" s="666" t="b">
        <f aca="false">IF(SUM(W59:AC59)&lt;1,TRUE(),FALSE())</f>
        <v>1</v>
      </c>
      <c r="W59" s="656" t="n">
        <f aca="false">IF($I$3=I59,1,0)</f>
        <v>0</v>
      </c>
      <c r="X59" s="656" t="n">
        <f aca="false">IF($J$3=J59,1,0)</f>
        <v>0</v>
      </c>
      <c r="Y59" s="656" t="n">
        <f aca="false">IF($K$3=K59,1,0)</f>
        <v>0</v>
      </c>
      <c r="Z59" s="656" t="n">
        <f aca="false">IF($L$3=L59,1,0)</f>
        <v>0</v>
      </c>
      <c r="AA59" s="656" t="n">
        <f aca="false">IF($M$3=M59,1,0)</f>
        <v>0</v>
      </c>
      <c r="AB59" s="656" t="n">
        <f aca="false">IF($N$3=N59,1,0)</f>
        <v>0</v>
      </c>
      <c r="AC59" s="656" t="n">
        <f aca="false">IF($O$3=O59,1,0)</f>
        <v>0</v>
      </c>
      <c r="AD59" s="667" t="b">
        <f aca="false">AND($P$2="Non-risk",P59=TRUE())</f>
        <v>0</v>
      </c>
      <c r="AE59" s="667" t="b">
        <f aca="false">AND($Q$3&lt;&gt;$Q59,$Q$3&lt;&gt;"Both")</f>
        <v>1</v>
      </c>
      <c r="AF59" s="667" t="b">
        <f aca="false">AND($Q$3="Both",AH59=1)</f>
        <v>0</v>
      </c>
      <c r="AG59" s="521" t="s">
        <v>1962</v>
      </c>
      <c r="AH59" s="627" t="n">
        <v>1</v>
      </c>
      <c r="AI59" s="521" t="n">
        <v>33</v>
      </c>
      <c r="AJ59" s="627" t="str">
        <f aca="false">IF(AH59="",1,"")</f>
        <v/>
      </c>
      <c r="AK59" s="160" t="n">
        <f aca="false">IF(OR(AL59=TRUE(),AND(AM59=TRUE(),AN59=FALSE()),AF59=TRUE(),(OR(AT59=FALSE(),AT59="NA"))),0,IF(OR(AN59=FALSE(),AO59=FALSE(),AP59=FALSE()),1,0))</f>
        <v>0</v>
      </c>
      <c r="AL59" s="238" t="n">
        <f aca="false">$S59</f>
        <v>1</v>
      </c>
      <c r="AM59" s="238" t="str">
        <f aca="false">IF(OR(Q59="CHIP",AI59=""),"NA",IF(AND(AF59=TRUE(),_xlfn.xlookup(AI59,$A$9:$A$782,$AK$9:$AK$782)=0),TRUE(),FALSE()))</f>
        <v>NA</v>
      </c>
      <c r="AN59" s="148" t="b">
        <f aca="false">IF(F59&lt;&gt;"",TRUE(),FALSE())</f>
        <v>0</v>
      </c>
      <c r="AO59" s="94" t="str">
        <f aca="false">IF(OR($F59&lt;&gt;"Met"),"NA",(IF(AND($F59="Met",$F59&lt;&gt;""),TRUE(),FALSE())))</f>
        <v>NA</v>
      </c>
      <c r="AP59" s="148" t="b">
        <f aca="false">IF(OR($F59="Met",$F59="Not met"),"NA",(IF((AND(OR($F59="N/A",$F59="Unsure"),$G59&lt;&gt;"")),TRUE(),FALSE())))</f>
        <v>0</v>
      </c>
      <c r="AQ59" s="238" t="e">
        <f aca="false">IF(OR(AR59=TRUE(),AND(AS59=TRUE(),AT59=FALSE())),0,(IF(OR(AND(OR(AS59=FALSE(),AS59="N/A"),AT59=FALSE()),AU59=FALSE()),1,0)))</f>
        <v>#NAME?</v>
      </c>
      <c r="AR59" s="238" t="n">
        <f aca="false">$S59</f>
        <v>1</v>
      </c>
      <c r="AS59" s="238" t="e">
        <f aca="false">IF(OR(Q59="Medicaid",AI59=""),"N/A",IF(AND(AF59=TRUE(),_xlfn.xlookup(AI59,$A$9:$A$782,$AQ$9:$AQ$782)=0),TRUE(),FALSE()))</f>
        <v>#NAME?</v>
      </c>
      <c r="AT59" s="148" t="b">
        <f aca="false">IF(AND(H59="",F59="Met"),FALSE(),TRUE())</f>
        <v>1</v>
      </c>
      <c r="AU59" s="94" t="str">
        <f aca="false">IF(OR(H59="",H59="Met",H59="N/A"),"NA",(IF(AND((OR(H59="Not Met",H59="Unsure")),G59&lt;&gt;""),TRUE(),FALSE())))</f>
        <v>NA</v>
      </c>
    </row>
    <row r="60" customFormat="false" ht="126" hidden="false" customHeight="false" outlineLevel="0" collapsed="false">
      <c r="A60" s="658" t="s">
        <v>2037</v>
      </c>
      <c r="B60" s="659" t="s">
        <v>2038</v>
      </c>
      <c r="C60" s="659" t="s">
        <v>2039</v>
      </c>
      <c r="D60" s="659" t="s">
        <v>1966</v>
      </c>
      <c r="E60" s="660"/>
      <c r="F60" s="661"/>
      <c r="G60" s="662"/>
      <c r="H60" s="663"/>
      <c r="I60" s="664" t="s">
        <v>15</v>
      </c>
      <c r="J60" s="664"/>
      <c r="K60" s="664" t="s">
        <v>38</v>
      </c>
      <c r="L60" s="665" t="s">
        <v>43</v>
      </c>
      <c r="M60" s="665" t="s">
        <v>48</v>
      </c>
      <c r="N60" s="665" t="s">
        <v>193</v>
      </c>
      <c r="O60" s="665" t="s">
        <v>52</v>
      </c>
      <c r="P60" s="665"/>
      <c r="Q60" s="665" t="s">
        <v>292</v>
      </c>
      <c r="S60" s="666" t="b">
        <f aca="false">IF(OR(T60=TRUE(),U60=TRUE(),V60=TRUE(),AD60=TRUE(),AE60=TRUE()),TRUE(),FALSE())</f>
        <v>1</v>
      </c>
      <c r="T60" s="656" t="n">
        <f aca="false">$T$8</f>
        <v>1</v>
      </c>
      <c r="U60" s="657" t="b">
        <f aca="false">$U$8</f>
        <v>0</v>
      </c>
      <c r="V60" s="666" t="b">
        <f aca="false">IF(SUM(W60:AC60)&lt;1,TRUE(),FALSE())</f>
        <v>1</v>
      </c>
      <c r="W60" s="656" t="n">
        <f aca="false">IF($I$3=I60,1,0)</f>
        <v>0</v>
      </c>
      <c r="X60" s="656" t="n">
        <f aca="false">IF($J$3=J60,1,0)</f>
        <v>0</v>
      </c>
      <c r="Y60" s="656" t="n">
        <f aca="false">IF($K$3=K60,1,0)</f>
        <v>0</v>
      </c>
      <c r="Z60" s="656" t="n">
        <f aca="false">IF($L$3=L60,1,0)</f>
        <v>0</v>
      </c>
      <c r="AA60" s="656" t="n">
        <f aca="false">IF($M$3=M60,1,0)</f>
        <v>0</v>
      </c>
      <c r="AB60" s="656" t="n">
        <f aca="false">IF($N$3=N60,1,0)</f>
        <v>0</v>
      </c>
      <c r="AC60" s="656" t="n">
        <f aca="false">IF($O$3=O60,1,0)</f>
        <v>0</v>
      </c>
      <c r="AD60" s="667" t="b">
        <f aca="false">AND($P$2="Non-risk",P60=TRUE())</f>
        <v>0</v>
      </c>
      <c r="AE60" s="667" t="b">
        <f aca="false">AND($Q$3&lt;&gt;$Q60,$Q$3&lt;&gt;"Both")</f>
        <v>1</v>
      </c>
      <c r="AF60" s="667" t="b">
        <f aca="false">AND($Q$3="Both",AH60=1)</f>
        <v>0</v>
      </c>
      <c r="AG60" s="521" t="s">
        <v>1966</v>
      </c>
      <c r="AH60" s="627" t="n">
        <v>1</v>
      </c>
      <c r="AI60" s="521" t="n">
        <v>34</v>
      </c>
      <c r="AJ60" s="627" t="str">
        <f aca="false">IF(AH60="",1,"")</f>
        <v/>
      </c>
      <c r="AK60" s="160" t="n">
        <f aca="false">IF(OR(AL60=TRUE(),AND(AM60=TRUE(),AN60=FALSE()),AF60=TRUE(),(OR(AT60=FALSE(),AT60="NA"))),0,IF(OR(AN60=FALSE(),AO60=FALSE(),AP60=FALSE()),1,0))</f>
        <v>0</v>
      </c>
      <c r="AL60" s="238" t="n">
        <f aca="false">$S60</f>
        <v>1</v>
      </c>
      <c r="AM60" s="238" t="str">
        <f aca="false">IF(OR(Q60="CHIP",AI60=""),"NA",IF(AND(AF60=TRUE(),_xlfn.xlookup(AI60,$A$9:$A$782,$AK$9:$AK$782)=0),TRUE(),FALSE()))</f>
        <v>NA</v>
      </c>
      <c r="AN60" s="148" t="b">
        <f aca="false">IF(F60&lt;&gt;"",TRUE(),FALSE())</f>
        <v>0</v>
      </c>
      <c r="AO60" s="94" t="str">
        <f aca="false">IF(OR($F60&lt;&gt;"Met"),"NA",(IF(AND($F60="Met",$F60&lt;&gt;""),TRUE(),FALSE())))</f>
        <v>NA</v>
      </c>
      <c r="AP60" s="148" t="b">
        <f aca="false">IF(OR($F60="Met",$F60="Not met"),"NA",(IF((AND(OR($F60="N/A",$F60="Unsure"),$G60&lt;&gt;"")),TRUE(),FALSE())))</f>
        <v>0</v>
      </c>
      <c r="AQ60" s="238" t="e">
        <f aca="false">IF(OR(AR60=TRUE(),AND(AS60=TRUE(),AT60=FALSE())),0,(IF(OR(AND(OR(AS60=FALSE(),AS60="N/A"),AT60=FALSE()),AU60=FALSE()),1,0)))</f>
        <v>#NAME?</v>
      </c>
      <c r="AR60" s="238" t="n">
        <f aca="false">$S60</f>
        <v>1</v>
      </c>
      <c r="AS60" s="238" t="e">
        <f aca="false">IF(OR(Q60="Medicaid",AI60=""),"N/A",IF(AND(AF60=TRUE(),_xlfn.xlookup(AI60,$A$9:$A$782,$AQ$9:$AQ$782)=0),TRUE(),FALSE()))</f>
        <v>#NAME?</v>
      </c>
      <c r="AT60" s="148" t="b">
        <f aca="false">IF(AND(H60="",F60="Met"),FALSE(),TRUE())</f>
        <v>1</v>
      </c>
      <c r="AU60" s="94" t="str">
        <f aca="false">IF(OR(H60="",H60="Met",H60="N/A"),"NA",(IF(AND((OR(H60="Not Met",H60="Unsure")),G60&lt;&gt;""),TRUE(),FALSE())))</f>
        <v>NA</v>
      </c>
    </row>
    <row r="61" customFormat="false" ht="252" hidden="false" customHeight="false" outlineLevel="0" collapsed="false">
      <c r="A61" s="658" t="s">
        <v>2040</v>
      </c>
      <c r="B61" s="659" t="s">
        <v>2041</v>
      </c>
      <c r="C61" s="659" t="s">
        <v>2042</v>
      </c>
      <c r="D61" s="659" t="s">
        <v>1970</v>
      </c>
      <c r="E61" s="660"/>
      <c r="F61" s="661"/>
      <c r="G61" s="662"/>
      <c r="H61" s="663"/>
      <c r="I61" s="664" t="s">
        <v>15</v>
      </c>
      <c r="J61" s="664"/>
      <c r="K61" s="664" t="s">
        <v>38</v>
      </c>
      <c r="L61" s="665" t="s">
        <v>43</v>
      </c>
      <c r="M61" s="665" t="s">
        <v>48</v>
      </c>
      <c r="N61" s="665" t="s">
        <v>193</v>
      </c>
      <c r="O61" s="665" t="s">
        <v>52</v>
      </c>
      <c r="P61" s="665"/>
      <c r="Q61" s="665" t="s">
        <v>292</v>
      </c>
      <c r="S61" s="666" t="b">
        <f aca="false">IF(OR(T61=TRUE(),U61=TRUE(),V61=TRUE(),AD61=TRUE(),AE61=TRUE()),TRUE(),FALSE())</f>
        <v>1</v>
      </c>
      <c r="T61" s="656" t="n">
        <f aca="false">$T$8</f>
        <v>1</v>
      </c>
      <c r="U61" s="657" t="b">
        <f aca="false">$U$8</f>
        <v>0</v>
      </c>
      <c r="V61" s="666" t="b">
        <f aca="false">IF(SUM(W61:AC61)&lt;1,TRUE(),FALSE())</f>
        <v>1</v>
      </c>
      <c r="W61" s="656" t="n">
        <f aca="false">IF($I$3=I61,1,0)</f>
        <v>0</v>
      </c>
      <c r="X61" s="656" t="n">
        <f aca="false">IF($J$3=J61,1,0)</f>
        <v>0</v>
      </c>
      <c r="Y61" s="656" t="n">
        <f aca="false">IF($K$3=K61,1,0)</f>
        <v>0</v>
      </c>
      <c r="Z61" s="656" t="n">
        <f aca="false">IF($L$3=L61,1,0)</f>
        <v>0</v>
      </c>
      <c r="AA61" s="656" t="n">
        <f aca="false">IF($M$3=M61,1,0)</f>
        <v>0</v>
      </c>
      <c r="AB61" s="656" t="n">
        <f aca="false">IF($N$3=N61,1,0)</f>
        <v>0</v>
      </c>
      <c r="AC61" s="656" t="n">
        <f aca="false">IF($O$3=O61,1,0)</f>
        <v>0</v>
      </c>
      <c r="AD61" s="667" t="b">
        <f aca="false">AND($P$2="Non-risk",P61=TRUE())</f>
        <v>0</v>
      </c>
      <c r="AE61" s="667" t="b">
        <f aca="false">AND($Q$3&lt;&gt;$Q61,$Q$3&lt;&gt;"Both")</f>
        <v>1</v>
      </c>
      <c r="AF61" s="667" t="b">
        <f aca="false">AND($Q$3="Both",AH61=1)</f>
        <v>0</v>
      </c>
      <c r="AG61" s="521" t="s">
        <v>1970</v>
      </c>
      <c r="AH61" s="627" t="n">
        <v>1</v>
      </c>
      <c r="AI61" s="521" t="n">
        <v>35</v>
      </c>
      <c r="AJ61" s="627" t="str">
        <f aca="false">IF(AH61="",1,"")</f>
        <v/>
      </c>
      <c r="AK61" s="160" t="n">
        <f aca="false">IF(OR(AL61=TRUE(),AND(AM61=TRUE(),AN61=FALSE()),AF61=TRUE(),(OR(AT61=FALSE(),AT61="NA"))),0,IF(OR(AN61=FALSE(),AO61=FALSE(),AP61=FALSE()),1,0))</f>
        <v>0</v>
      </c>
      <c r="AL61" s="238" t="n">
        <f aca="false">$S61</f>
        <v>1</v>
      </c>
      <c r="AM61" s="238" t="str">
        <f aca="false">IF(OR(Q61="CHIP",AI61=""),"NA",IF(AND(AF61=TRUE(),_xlfn.xlookup(AI61,$A$9:$A$782,$AK$9:$AK$782)=0),TRUE(),FALSE()))</f>
        <v>NA</v>
      </c>
      <c r="AN61" s="148" t="b">
        <f aca="false">IF(F61&lt;&gt;"",TRUE(),FALSE())</f>
        <v>0</v>
      </c>
      <c r="AO61" s="94" t="str">
        <f aca="false">IF(OR($F61&lt;&gt;"Met"),"NA",(IF(AND($F61="Met",$F61&lt;&gt;""),TRUE(),FALSE())))</f>
        <v>NA</v>
      </c>
      <c r="AP61" s="148" t="b">
        <f aca="false">IF(OR($F61="Met",$F61="Not met"),"NA",(IF((AND(OR($F61="N/A",$F61="Unsure"),$G61&lt;&gt;"")),TRUE(),FALSE())))</f>
        <v>0</v>
      </c>
      <c r="AQ61" s="238" t="e">
        <f aca="false">IF(OR(AR61=TRUE(),AND(AS61=TRUE(),AT61=FALSE())),0,(IF(OR(AND(OR(AS61=FALSE(),AS61="N/A"),AT61=FALSE()),AU61=FALSE()),1,0)))</f>
        <v>#NAME?</v>
      </c>
      <c r="AR61" s="238" t="n">
        <f aca="false">$S61</f>
        <v>1</v>
      </c>
      <c r="AS61" s="238" t="e">
        <f aca="false">IF(OR(Q61="Medicaid",AI61=""),"N/A",IF(AND(AF61=TRUE(),_xlfn.xlookup(AI61,$A$9:$A$782,$AQ$9:$AQ$782)=0),TRUE(),FALSE()))</f>
        <v>#NAME?</v>
      </c>
      <c r="AT61" s="148" t="b">
        <f aca="false">IF(AND(H61="",F61="Met"),FALSE(),TRUE())</f>
        <v>1</v>
      </c>
      <c r="AU61" s="94" t="str">
        <f aca="false">IF(OR(H61="",H61="Met",H61="N/A"),"NA",(IF(AND((OR(H61="Not Met",H61="Unsure")),G61&lt;&gt;""),TRUE(),FALSE())))</f>
        <v>NA</v>
      </c>
    </row>
    <row r="62" customFormat="false" ht="18" hidden="false" customHeight="false" outlineLevel="0" collapsed="false">
      <c r="A62" s="668"/>
      <c r="B62" s="669"/>
      <c r="C62" s="669"/>
      <c r="D62" s="670" t="s">
        <v>399</v>
      </c>
      <c r="E62" s="679"/>
      <c r="F62" s="672"/>
      <c r="G62" s="672"/>
      <c r="H62" s="673"/>
      <c r="T62" s="656" t="n">
        <f aca="false">$T$8</f>
        <v>1</v>
      </c>
      <c r="U62" s="656"/>
      <c r="W62" s="656"/>
      <c r="X62" s="656"/>
      <c r="Y62" s="656"/>
      <c r="Z62" s="656"/>
      <c r="AA62" s="656"/>
      <c r="AB62" s="656"/>
      <c r="AC62" s="656"/>
      <c r="AD62" s="677"/>
      <c r="AE62" s="677"/>
      <c r="AF62" s="677"/>
      <c r="AK62" s="160"/>
      <c r="AL62" s="238"/>
      <c r="AM62" s="238"/>
      <c r="AN62" s="94"/>
      <c r="AO62" s="94"/>
      <c r="AP62" s="94"/>
      <c r="AQ62" s="238"/>
      <c r="AR62" s="238"/>
      <c r="AS62" s="238"/>
      <c r="AT62" s="94"/>
      <c r="AU62" s="94"/>
    </row>
    <row r="63" customFormat="false" ht="36" hidden="false" customHeight="false" outlineLevel="0" collapsed="false">
      <c r="A63" s="658" t="s">
        <v>2043</v>
      </c>
      <c r="B63" s="659" t="s">
        <v>2044</v>
      </c>
      <c r="C63" s="659" t="s">
        <v>2045</v>
      </c>
      <c r="D63" s="659" t="s">
        <v>2046</v>
      </c>
      <c r="E63" s="660"/>
      <c r="F63" s="662"/>
      <c r="G63" s="662"/>
      <c r="H63" s="663"/>
      <c r="I63" s="665" t="s">
        <v>15</v>
      </c>
      <c r="J63" s="665" t="s">
        <v>30</v>
      </c>
      <c r="K63" s="665" t="s">
        <v>38</v>
      </c>
      <c r="L63" s="665" t="s">
        <v>43</v>
      </c>
      <c r="M63" s="665" t="s">
        <v>48</v>
      </c>
      <c r="N63" s="665"/>
      <c r="O63" s="665" t="s">
        <v>52</v>
      </c>
      <c r="P63" s="665"/>
      <c r="Q63" s="665" t="s">
        <v>226</v>
      </c>
      <c r="S63" s="666" t="b">
        <f aca="false">IF(OR(T63=TRUE(),U63=TRUE(),V63=TRUE(),AD63=TRUE(),AE63=TRUE()),TRUE(),FALSE())</f>
        <v>1</v>
      </c>
      <c r="T63" s="656" t="n">
        <f aca="false">$T$8</f>
        <v>1</v>
      </c>
      <c r="U63" s="657" t="b">
        <f aca="false">$U$8</f>
        <v>0</v>
      </c>
      <c r="V63" s="666" t="b">
        <f aca="false">IF(SUM(W63:AC63)&lt;1,TRUE(),FALSE())</f>
        <v>1</v>
      </c>
      <c r="W63" s="656" t="n">
        <f aca="false">IF($I$3=I63,1,0)</f>
        <v>0</v>
      </c>
      <c r="X63" s="656" t="n">
        <f aca="false">IF($J$3=J63,1,0)</f>
        <v>0</v>
      </c>
      <c r="Y63" s="656" t="n">
        <f aca="false">IF($K$3=K63,1,0)</f>
        <v>0</v>
      </c>
      <c r="Z63" s="656" t="n">
        <f aca="false">IF($L$3=L63,1,0)</f>
        <v>0</v>
      </c>
      <c r="AA63" s="656" t="n">
        <f aca="false">IF($M$3=M63,1,0)</f>
        <v>0</v>
      </c>
      <c r="AB63" s="656" t="n">
        <f aca="false">IF($N$3=N63,1,0)</f>
        <v>0</v>
      </c>
      <c r="AC63" s="656" t="n">
        <f aca="false">IF($O$3=O63,1,0)</f>
        <v>0</v>
      </c>
      <c r="AD63" s="667" t="b">
        <f aca="false">AND($P$2="Non-risk",P63=TRUE())</f>
        <v>0</v>
      </c>
      <c r="AE63" s="667" t="b">
        <f aca="false">AND($Q$3&lt;&gt;$Q63,$Q$3&lt;&gt;"Both")</f>
        <v>1</v>
      </c>
      <c r="AF63" s="667" t="b">
        <f aca="false">AND($Q$3="Both",AH63=1)</f>
        <v>0</v>
      </c>
      <c r="AI63" s="521"/>
      <c r="AK63" s="160" t="n">
        <f aca="false">IF(OR(AL63=TRUE(),AND(AM63=TRUE(),AN63=FALSE()),AF63=TRUE(),(OR(AT63=FALSE(),AT63="NA"))),0,IF(OR(AN63=FALSE(),AO63=FALSE(),AP63=FALSE()),1,0))</f>
        <v>0</v>
      </c>
      <c r="AL63" s="238" t="n">
        <f aca="false">$S63</f>
        <v>1</v>
      </c>
      <c r="AM63" s="238" t="str">
        <f aca="false">IF(OR(Q63="Medicaid",AI63=""),"NA",IF(AND(AF63=TRUE(),_xlfn.xlookup(AI63,$A$9:$A$782,$AK$9:$AK$782)=0),TRUE(),FALSE()))</f>
        <v>NA</v>
      </c>
      <c r="AN63" s="148" t="b">
        <f aca="false">IF(F63&lt;&gt;"",TRUE(),FALSE())</f>
        <v>0</v>
      </c>
      <c r="AO63" s="94" t="str">
        <f aca="false">IF(OR($F63&lt;&gt;"Met"),"NA",(IF(AND($F63="Met",$F63&lt;&gt;""),TRUE(),FALSE())))</f>
        <v>NA</v>
      </c>
      <c r="AP63" s="148" t="b">
        <f aca="false">IF(OR($F63="Met",$F63="Not met"),"NA",(IF((AND(OR($F63="N/A",$F63="Unsure"),$G63&lt;&gt;"")),TRUE(),FALSE())))</f>
        <v>0</v>
      </c>
      <c r="AQ63" s="238" t="n">
        <f aca="false">IF(OR(AR63=TRUE(),AND(AS63=TRUE(),AT63=FALSE())),0,(IF(OR(AND(OR(AS63=FALSE(),AS63="N/A"),AT63=FALSE()),AU63=FALSE()),1,0)))</f>
        <v>0</v>
      </c>
      <c r="AR63" s="238" t="n">
        <f aca="false">$S63</f>
        <v>1</v>
      </c>
      <c r="AS63" s="238" t="str">
        <f aca="false">IF(OR(Q63="Medicaid",AI63=""),"N/A",IF(AND(AF63=TRUE(),_xlfn.xlookup(AI63,$A$9:$A$782,$AQ$9:$AQ$782)=0),TRUE(),FALSE()))</f>
        <v>N/A</v>
      </c>
      <c r="AT63" s="148" t="b">
        <f aca="false">IF(AND(H63="",F63="Met"),FALSE(),TRUE())</f>
        <v>1</v>
      </c>
      <c r="AU63" s="94" t="str">
        <f aca="false">IF(OR(H63="",H63="Met",H63="N/A"),"NA",(IF(AND((OR(H63="Not Met",H63="Unsure")),G63&lt;&gt;""),TRUE(),FALSE())))</f>
        <v>NA</v>
      </c>
    </row>
    <row r="64" customFormat="false" ht="36" hidden="false" customHeight="false" outlineLevel="0" collapsed="false">
      <c r="A64" s="658" t="s">
        <v>2047</v>
      </c>
      <c r="B64" s="659" t="s">
        <v>2048</v>
      </c>
      <c r="C64" s="659" t="s">
        <v>406</v>
      </c>
      <c r="D64" s="659" t="s">
        <v>2049</v>
      </c>
      <c r="E64" s="660"/>
      <c r="F64" s="662"/>
      <c r="G64" s="662"/>
      <c r="H64" s="663"/>
      <c r="I64" s="665" t="s">
        <v>15</v>
      </c>
      <c r="J64" s="665" t="s">
        <v>30</v>
      </c>
      <c r="K64" s="665" t="s">
        <v>38</v>
      </c>
      <c r="L64" s="665" t="s">
        <v>43</v>
      </c>
      <c r="M64" s="665" t="s">
        <v>48</v>
      </c>
      <c r="N64" s="665"/>
      <c r="O64" s="665" t="s">
        <v>52</v>
      </c>
      <c r="P64" s="665"/>
      <c r="Q64" s="665" t="s">
        <v>226</v>
      </c>
      <c r="S64" s="666" t="b">
        <f aca="false">IF(OR(T64=TRUE(),U64=TRUE(),V64=TRUE(),AD64=TRUE(),AE64=TRUE()),TRUE(),FALSE())</f>
        <v>1</v>
      </c>
      <c r="T64" s="656" t="n">
        <f aca="false">$T$8</f>
        <v>1</v>
      </c>
      <c r="U64" s="657" t="b">
        <f aca="false">$U$8</f>
        <v>0</v>
      </c>
      <c r="V64" s="666" t="b">
        <f aca="false">IF(SUM(W64:AC64)&lt;1,TRUE(),FALSE())</f>
        <v>1</v>
      </c>
      <c r="W64" s="656" t="n">
        <f aca="false">IF($I$3=I64,1,0)</f>
        <v>0</v>
      </c>
      <c r="X64" s="656" t="n">
        <f aca="false">IF($J$3=J64,1,0)</f>
        <v>0</v>
      </c>
      <c r="Y64" s="656" t="n">
        <f aca="false">IF($K$3=K64,1,0)</f>
        <v>0</v>
      </c>
      <c r="Z64" s="656" t="n">
        <f aca="false">IF($L$3=L64,1,0)</f>
        <v>0</v>
      </c>
      <c r="AA64" s="656" t="n">
        <f aca="false">IF($M$3=M64,1,0)</f>
        <v>0</v>
      </c>
      <c r="AB64" s="656" t="n">
        <f aca="false">IF($N$3=N64,1,0)</f>
        <v>0</v>
      </c>
      <c r="AC64" s="656" t="n">
        <f aca="false">IF($O$3=O64,1,0)</f>
        <v>0</v>
      </c>
      <c r="AD64" s="667" t="b">
        <f aca="false">AND($P$2="Non-risk",P64=TRUE())</f>
        <v>0</v>
      </c>
      <c r="AE64" s="667" t="b">
        <f aca="false">AND($Q$3&lt;&gt;$Q64,$Q$3&lt;&gt;"Both")</f>
        <v>1</v>
      </c>
      <c r="AF64" s="667" t="b">
        <f aca="false">AND($Q$3="Both",AH64=1)</f>
        <v>0</v>
      </c>
      <c r="AI64" s="521"/>
      <c r="AK64" s="160" t="n">
        <f aca="false">IF(OR(AL64=TRUE(),AND(AM64=TRUE(),AN64=FALSE()),AF64=TRUE(),(OR(AT64=FALSE(),AT64="NA"))),0,IF(OR(AN64=FALSE(),AO64=FALSE(),AP64=FALSE()),1,0))</f>
        <v>0</v>
      </c>
      <c r="AL64" s="238" t="n">
        <f aca="false">$S64</f>
        <v>1</v>
      </c>
      <c r="AM64" s="238" t="str">
        <f aca="false">IF(OR(Q64="Medicaid",AI64=""),"NA",IF(AND(AF64=TRUE(),_xlfn.xlookup(AI64,$A$9:$A$782,$AK$9:$AK$782)=0),TRUE(),FALSE()))</f>
        <v>NA</v>
      </c>
      <c r="AN64" s="148" t="b">
        <f aca="false">IF(F64&lt;&gt;"",TRUE(),FALSE())</f>
        <v>0</v>
      </c>
      <c r="AO64" s="94" t="str">
        <f aca="false">IF(OR($F64&lt;&gt;"Met"),"NA",(IF(AND($F64="Met",$F64&lt;&gt;""),TRUE(),FALSE())))</f>
        <v>NA</v>
      </c>
      <c r="AP64" s="148" t="b">
        <f aca="false">IF(OR($F64="Met",$F64="Not met"),"NA",(IF((AND(OR($F64="N/A",$F64="Unsure"),$G64&lt;&gt;"")),TRUE(),FALSE())))</f>
        <v>0</v>
      </c>
      <c r="AQ64" s="238" t="n">
        <f aca="false">IF(OR(AR64=TRUE(),AND(AS64=TRUE(),AT64=FALSE())),0,(IF(OR(AND(OR(AS64=FALSE(),AS64="N/A"),AT64=FALSE()),AU64=FALSE()),1,0)))</f>
        <v>0</v>
      </c>
      <c r="AR64" s="238" t="n">
        <f aca="false">$S64</f>
        <v>1</v>
      </c>
      <c r="AS64" s="238" t="str">
        <f aca="false">IF(OR(Q64="Medicaid",AI64=""),"N/A",IF(AND(AF64=TRUE(),_xlfn.xlookup(AI64,$A$9:$A$782,$AQ$9:$AQ$782)=0),TRUE(),FALSE()))</f>
        <v>N/A</v>
      </c>
      <c r="AT64" s="148" t="b">
        <f aca="false">IF(AND(H64="",F64="Met"),FALSE(),TRUE())</f>
        <v>1</v>
      </c>
      <c r="AU64" s="94" t="str">
        <f aca="false">IF(OR(H64="",H64="Met",H64="N/A"),"NA",(IF(AND((OR(H64="Not Met",H64="Unsure")),G64&lt;&gt;""),TRUE(),FALSE())))</f>
        <v>NA</v>
      </c>
    </row>
    <row r="65" customFormat="false" ht="54" hidden="false" customHeight="false" outlineLevel="0" collapsed="false">
      <c r="A65" s="658" t="s">
        <v>2050</v>
      </c>
      <c r="B65" s="659" t="s">
        <v>2051</v>
      </c>
      <c r="C65" s="659" t="s">
        <v>406</v>
      </c>
      <c r="D65" s="659" t="s">
        <v>2052</v>
      </c>
      <c r="E65" s="674" t="n">
        <v>5</v>
      </c>
      <c r="F65" s="662"/>
      <c r="G65" s="662"/>
      <c r="H65" s="663"/>
      <c r="I65" s="665" t="s">
        <v>15</v>
      </c>
      <c r="J65" s="665" t="s">
        <v>30</v>
      </c>
      <c r="K65" s="665" t="s">
        <v>38</v>
      </c>
      <c r="L65" s="665" t="s">
        <v>43</v>
      </c>
      <c r="M65" s="665" t="s">
        <v>48</v>
      </c>
      <c r="N65" s="665"/>
      <c r="O65" s="665" t="s">
        <v>52</v>
      </c>
      <c r="P65" s="665"/>
      <c r="Q65" s="665" t="s">
        <v>226</v>
      </c>
      <c r="S65" s="666" t="b">
        <f aca="false">IF(OR(T65=TRUE(),U65=TRUE(),V65=TRUE(),AD65=TRUE(),AE65=TRUE()),TRUE(),FALSE())</f>
        <v>1</v>
      </c>
      <c r="T65" s="656" t="n">
        <f aca="false">$T$8</f>
        <v>1</v>
      </c>
      <c r="U65" s="657" t="b">
        <f aca="false">$U$8</f>
        <v>0</v>
      </c>
      <c r="V65" s="666" t="b">
        <f aca="false">IF(SUM(W65:AC65)&lt;1,TRUE(),FALSE())</f>
        <v>1</v>
      </c>
      <c r="W65" s="656" t="n">
        <f aca="false">IF($I$3=I65,1,0)</f>
        <v>0</v>
      </c>
      <c r="X65" s="656" t="n">
        <f aca="false">IF($J$3=J65,1,0)</f>
        <v>0</v>
      </c>
      <c r="Y65" s="656" t="n">
        <f aca="false">IF($K$3=K65,1,0)</f>
        <v>0</v>
      </c>
      <c r="Z65" s="656" t="n">
        <f aca="false">IF($L$3=L65,1,0)</f>
        <v>0</v>
      </c>
      <c r="AA65" s="656" t="n">
        <f aca="false">IF($M$3=M65,1,0)</f>
        <v>0</v>
      </c>
      <c r="AB65" s="656" t="n">
        <f aca="false">IF($N$3=N65,1,0)</f>
        <v>0</v>
      </c>
      <c r="AC65" s="656" t="n">
        <f aca="false">IF($O$3=O65,1,0)</f>
        <v>0</v>
      </c>
      <c r="AD65" s="667" t="b">
        <f aca="false">AND($P$2="Non-risk",P65=TRUE())</f>
        <v>0</v>
      </c>
      <c r="AE65" s="667" t="b">
        <f aca="false">AND($Q$3&lt;&gt;$Q65,$Q$3&lt;&gt;"Both")</f>
        <v>1</v>
      </c>
      <c r="AF65" s="667" t="b">
        <f aca="false">AND($Q$3="Both",AH65=1)</f>
        <v>0</v>
      </c>
      <c r="AI65" s="521"/>
      <c r="AK65" s="160" t="n">
        <f aca="false">IF(OR(AL65=TRUE(),AND(AM65=TRUE(),AN65=FALSE()),AF65=TRUE(),(OR(AT65=FALSE(),AT65="NA"))),0,IF(OR(AN65=FALSE(),AO65=FALSE(),AP65=FALSE()),1,0))</f>
        <v>0</v>
      </c>
      <c r="AL65" s="238" t="n">
        <f aca="false">$S65</f>
        <v>1</v>
      </c>
      <c r="AM65" s="238" t="str">
        <f aca="false">IF(OR(Q65="Medicaid",AI65=""),"NA",IF(AND(AF65=TRUE(),_xlfn.xlookup(AI65,$A$9:$A$782,$AK$9:$AK$782)=0),TRUE(),FALSE()))</f>
        <v>NA</v>
      </c>
      <c r="AN65" s="148" t="b">
        <f aca="false">IF(F65&lt;&gt;"",TRUE(),FALSE())</f>
        <v>0</v>
      </c>
      <c r="AO65" s="94" t="str">
        <f aca="false">IF(OR($F65&lt;&gt;"Met"),"NA",(IF(AND($F65="Met",$F65&lt;&gt;""),TRUE(),FALSE())))</f>
        <v>NA</v>
      </c>
      <c r="AP65" s="148" t="b">
        <f aca="false">IF(OR($F65="Met",$F65="Not met"),"NA",(IF((AND(OR($F65="N/A",$F65="Unsure"),$G65&lt;&gt;"")),TRUE(),FALSE())))</f>
        <v>0</v>
      </c>
      <c r="AQ65" s="238" t="n">
        <f aca="false">IF(OR(AR65=TRUE(),AND(AS65=TRUE(),AT65=FALSE())),0,(IF(OR(AND(OR(AS65=FALSE(),AS65="N/A"),AT65=FALSE()),AU65=FALSE()),1,0)))</f>
        <v>0</v>
      </c>
      <c r="AR65" s="238" t="n">
        <f aca="false">$S65</f>
        <v>1</v>
      </c>
      <c r="AS65" s="238" t="str">
        <f aca="false">IF(OR(Q65="Medicaid",AI65=""),"N/A",IF(AND(AF65=TRUE(),_xlfn.xlookup(AI65,$A$9:$A$782,$AQ$9:$AQ$782)=0),TRUE(),FALSE()))</f>
        <v>N/A</v>
      </c>
      <c r="AT65" s="148" t="b">
        <f aca="false">IF(AND(H65="",F65="Met"),FALSE(),TRUE())</f>
        <v>1</v>
      </c>
      <c r="AU65" s="94" t="str">
        <f aca="false">IF(OR(H65="",H65="Met",H65="N/A"),"NA",(IF(AND((OR(H65="Not Met",H65="Unsure")),G65&lt;&gt;""),TRUE(),FALSE())))</f>
        <v>NA</v>
      </c>
    </row>
    <row r="66" customFormat="false" ht="18" hidden="false" customHeight="false" outlineLevel="0" collapsed="false">
      <c r="A66" s="658" t="s">
        <v>2053</v>
      </c>
      <c r="B66" s="659" t="s">
        <v>2054</v>
      </c>
      <c r="C66" s="659" t="s">
        <v>406</v>
      </c>
      <c r="D66" s="659" t="s">
        <v>2055</v>
      </c>
      <c r="E66" s="660"/>
      <c r="F66" s="662"/>
      <c r="G66" s="662"/>
      <c r="H66" s="663"/>
      <c r="I66" s="665" t="s">
        <v>15</v>
      </c>
      <c r="J66" s="665" t="s">
        <v>30</v>
      </c>
      <c r="K66" s="665" t="s">
        <v>38</v>
      </c>
      <c r="L66" s="665" t="s">
        <v>43</v>
      </c>
      <c r="M66" s="665" t="s">
        <v>48</v>
      </c>
      <c r="N66" s="665"/>
      <c r="O66" s="665" t="s">
        <v>52</v>
      </c>
      <c r="P66" s="665"/>
      <c r="Q66" s="665" t="s">
        <v>226</v>
      </c>
      <c r="S66" s="666" t="b">
        <f aca="false">IF(OR(T66=TRUE(),U66=TRUE(),V66=TRUE(),AD66=TRUE(),AE66=TRUE()),TRUE(),FALSE())</f>
        <v>1</v>
      </c>
      <c r="T66" s="656" t="n">
        <f aca="false">$T$8</f>
        <v>1</v>
      </c>
      <c r="U66" s="657" t="b">
        <f aca="false">$U$8</f>
        <v>0</v>
      </c>
      <c r="V66" s="666" t="b">
        <f aca="false">IF(SUM(W66:AC66)&lt;1,TRUE(),FALSE())</f>
        <v>1</v>
      </c>
      <c r="W66" s="656" t="n">
        <f aca="false">IF($I$3=I66,1,0)</f>
        <v>0</v>
      </c>
      <c r="X66" s="656" t="n">
        <f aca="false">IF($J$3=J66,1,0)</f>
        <v>0</v>
      </c>
      <c r="Y66" s="656" t="n">
        <f aca="false">IF($K$3=K66,1,0)</f>
        <v>0</v>
      </c>
      <c r="Z66" s="656" t="n">
        <f aca="false">IF($L$3=L66,1,0)</f>
        <v>0</v>
      </c>
      <c r="AA66" s="656" t="n">
        <f aca="false">IF($M$3=M66,1,0)</f>
        <v>0</v>
      </c>
      <c r="AB66" s="656" t="n">
        <f aca="false">IF($N$3=N66,1,0)</f>
        <v>0</v>
      </c>
      <c r="AC66" s="656" t="n">
        <f aca="false">IF($O$3=O66,1,0)</f>
        <v>0</v>
      </c>
      <c r="AD66" s="667" t="b">
        <f aca="false">AND($P$2="Non-risk",P66=TRUE())</f>
        <v>0</v>
      </c>
      <c r="AE66" s="667" t="b">
        <f aca="false">AND($Q$3&lt;&gt;$Q66,$Q$3&lt;&gt;"Both")</f>
        <v>1</v>
      </c>
      <c r="AF66" s="667" t="b">
        <f aca="false">AND($Q$3="Both",AH66=1)</f>
        <v>0</v>
      </c>
      <c r="AI66" s="521"/>
      <c r="AK66" s="160" t="n">
        <f aca="false">IF(OR(AL66=TRUE(),AND(AM66=TRUE(),AN66=FALSE()),AF66=TRUE(),(OR(AT66=FALSE(),AT66="NA"))),0,IF(OR(AN66=FALSE(),AO66=FALSE(),AP66=FALSE()),1,0))</f>
        <v>0</v>
      </c>
      <c r="AL66" s="238" t="n">
        <f aca="false">$S66</f>
        <v>1</v>
      </c>
      <c r="AM66" s="238" t="str">
        <f aca="false">IF(OR(Q66="Medicaid",AI66=""),"NA",IF(AND(AF66=TRUE(),_xlfn.xlookup(AI66,$A$9:$A$782,$AK$9:$AK$782)=0),TRUE(),FALSE()))</f>
        <v>NA</v>
      </c>
      <c r="AN66" s="148" t="b">
        <f aca="false">IF(F66&lt;&gt;"",TRUE(),FALSE())</f>
        <v>0</v>
      </c>
      <c r="AO66" s="94" t="str">
        <f aca="false">IF(OR($F66&lt;&gt;"Met"),"NA",(IF(AND($F66="Met",$F66&lt;&gt;""),TRUE(),FALSE())))</f>
        <v>NA</v>
      </c>
      <c r="AP66" s="148" t="b">
        <f aca="false">IF(OR($F66="Met",$F66="Not met"),"NA",(IF((AND(OR($F66="N/A",$F66="Unsure"),$G66&lt;&gt;"")),TRUE(),FALSE())))</f>
        <v>0</v>
      </c>
      <c r="AQ66" s="238" t="n">
        <f aca="false">IF(OR(AR66=TRUE(),AND(AS66=TRUE(),AT66=FALSE())),0,(IF(OR(AND(OR(AS66=FALSE(),AS66="N/A"),AT66=FALSE()),AU66=FALSE()),1,0)))</f>
        <v>0</v>
      </c>
      <c r="AR66" s="238" t="n">
        <f aca="false">$S66</f>
        <v>1</v>
      </c>
      <c r="AS66" s="238" t="str">
        <f aca="false">IF(OR(Q66="Medicaid",AI66=""),"N/A",IF(AND(AF66=TRUE(),_xlfn.xlookup(AI66,$A$9:$A$782,$AQ$9:$AQ$782)=0),TRUE(),FALSE()))</f>
        <v>N/A</v>
      </c>
      <c r="AT66" s="148" t="b">
        <f aca="false">IF(AND(H66="",F66="Met"),FALSE(),TRUE())</f>
        <v>1</v>
      </c>
      <c r="AU66" s="94" t="str">
        <f aca="false">IF(OR(H66="",H66="Met",H66="N/A"),"NA",(IF(AND((OR(H66="Not Met",H66="Unsure")),G66&lt;&gt;""),TRUE(),FALSE())))</f>
        <v>NA</v>
      </c>
    </row>
    <row r="67" customFormat="false" ht="36" hidden="false" customHeight="false" outlineLevel="0" collapsed="false">
      <c r="A67" s="658" t="s">
        <v>2056</v>
      </c>
      <c r="B67" s="659" t="s">
        <v>2057</v>
      </c>
      <c r="C67" s="659" t="s">
        <v>2058</v>
      </c>
      <c r="D67" s="659" t="s">
        <v>2059</v>
      </c>
      <c r="E67" s="674" t="n">
        <v>6</v>
      </c>
      <c r="F67" s="662"/>
      <c r="G67" s="662"/>
      <c r="H67" s="663"/>
      <c r="I67" s="665" t="s">
        <v>15</v>
      </c>
      <c r="J67" s="665" t="s">
        <v>30</v>
      </c>
      <c r="K67" s="665" t="s">
        <v>38</v>
      </c>
      <c r="L67" s="665" t="s">
        <v>43</v>
      </c>
      <c r="M67" s="665" t="s">
        <v>48</v>
      </c>
      <c r="N67" s="665"/>
      <c r="O67" s="665" t="s">
        <v>52</v>
      </c>
      <c r="P67" s="665"/>
      <c r="Q67" s="665" t="s">
        <v>226</v>
      </c>
      <c r="S67" s="666" t="b">
        <f aca="false">IF(OR(T67=TRUE(),U67=TRUE(),V67=TRUE(),AD67=TRUE(),AE67=TRUE()),TRUE(),FALSE())</f>
        <v>1</v>
      </c>
      <c r="T67" s="656" t="n">
        <f aca="false">$T$8</f>
        <v>1</v>
      </c>
      <c r="U67" s="657" t="b">
        <f aca="false">$U$8</f>
        <v>0</v>
      </c>
      <c r="V67" s="666" t="b">
        <f aca="false">IF(SUM(W67:AC67)&lt;1,TRUE(),FALSE())</f>
        <v>1</v>
      </c>
      <c r="W67" s="656" t="n">
        <f aca="false">IF($I$3=I67,1,0)</f>
        <v>0</v>
      </c>
      <c r="X67" s="656" t="n">
        <f aca="false">IF($J$3=J67,1,0)</f>
        <v>0</v>
      </c>
      <c r="Y67" s="656" t="n">
        <f aca="false">IF($K$3=K67,1,0)</f>
        <v>0</v>
      </c>
      <c r="Z67" s="656" t="n">
        <f aca="false">IF($L$3=L67,1,0)</f>
        <v>0</v>
      </c>
      <c r="AA67" s="656" t="n">
        <f aca="false">IF($M$3=M67,1,0)</f>
        <v>0</v>
      </c>
      <c r="AB67" s="656" t="n">
        <f aca="false">IF($N$3=N67,1,0)</f>
        <v>0</v>
      </c>
      <c r="AC67" s="656" t="n">
        <f aca="false">IF($O$3=O67,1,0)</f>
        <v>0</v>
      </c>
      <c r="AD67" s="667" t="b">
        <f aca="false">AND($P$2="Non-risk",P67=TRUE())</f>
        <v>0</v>
      </c>
      <c r="AE67" s="667" t="b">
        <f aca="false">AND($Q$3&lt;&gt;$Q67,$Q$3&lt;&gt;"Both")</f>
        <v>1</v>
      </c>
      <c r="AF67" s="667" t="b">
        <f aca="false">AND($Q$3="Both",AH67=1)</f>
        <v>0</v>
      </c>
      <c r="AI67" s="521"/>
      <c r="AK67" s="160" t="n">
        <f aca="false">IF(OR(AL67=TRUE(),AND(AM67=TRUE(),AN67=FALSE()),AF67=TRUE(),(OR(AT67=FALSE(),AT67="NA"))),0,IF(OR(AN67=FALSE(),AO67=FALSE(),AP67=FALSE()),1,0))</f>
        <v>0</v>
      </c>
      <c r="AL67" s="238" t="n">
        <f aca="false">$S67</f>
        <v>1</v>
      </c>
      <c r="AM67" s="238" t="str">
        <f aca="false">IF(OR(Q67="Medicaid",AI67=""),"NA",IF(AND(AF67=TRUE(),_xlfn.xlookup(AI67,$A$9:$A$782,$AK$9:$AK$782)=0),TRUE(),FALSE()))</f>
        <v>NA</v>
      </c>
      <c r="AN67" s="148" t="b">
        <f aca="false">IF(F67&lt;&gt;"",TRUE(),FALSE())</f>
        <v>0</v>
      </c>
      <c r="AO67" s="94" t="str">
        <f aca="false">IF(OR($F67&lt;&gt;"Met"),"NA",(IF(AND($F67="Met",$F67&lt;&gt;""),TRUE(),FALSE())))</f>
        <v>NA</v>
      </c>
      <c r="AP67" s="148" t="b">
        <f aca="false">IF(OR($F67="Met",$F67="Not met"),"NA",(IF((AND(OR($F67="N/A",$F67="Unsure"),$G67&lt;&gt;"")),TRUE(),FALSE())))</f>
        <v>0</v>
      </c>
      <c r="AQ67" s="238" t="n">
        <f aca="false">IF(OR(AR67=TRUE(),AND(AS67=TRUE(),AT67=FALSE())),0,(IF(OR(AND(OR(AS67=FALSE(),AS67="N/A"),AT67=FALSE()),AU67=FALSE()),1,0)))</f>
        <v>0</v>
      </c>
      <c r="AR67" s="238" t="n">
        <f aca="false">$S67</f>
        <v>1</v>
      </c>
      <c r="AS67" s="238" t="str">
        <f aca="false">IF(OR(Q67="Medicaid",AI67=""),"N/A",IF(AND(AF67=TRUE(),_xlfn.xlookup(AI67,$A$9:$A$782,$AQ$9:$AQ$782)=0),TRUE(),FALSE()))</f>
        <v>N/A</v>
      </c>
      <c r="AT67" s="148" t="b">
        <f aca="false">IF(AND(H67="",F67="Met"),FALSE(),TRUE())</f>
        <v>1</v>
      </c>
      <c r="AU67" s="94" t="str">
        <f aca="false">IF(OR(H67="",H67="Met",H67="N/A"),"NA",(IF(AND((OR(H67="Not Met",H67="Unsure")),G67&lt;&gt;""),TRUE(),FALSE())))</f>
        <v>NA</v>
      </c>
    </row>
    <row r="68" customFormat="false" ht="36" hidden="false" customHeight="false" outlineLevel="0" collapsed="false">
      <c r="A68" s="658" t="s">
        <v>2060</v>
      </c>
      <c r="B68" s="659" t="s">
        <v>2061</v>
      </c>
      <c r="C68" s="659" t="s">
        <v>2062</v>
      </c>
      <c r="D68" s="659" t="s">
        <v>2063</v>
      </c>
      <c r="E68" s="674" t="n">
        <v>6</v>
      </c>
      <c r="F68" s="662"/>
      <c r="G68" s="662"/>
      <c r="H68" s="663"/>
      <c r="I68" s="665" t="s">
        <v>15</v>
      </c>
      <c r="J68" s="665" t="s">
        <v>30</v>
      </c>
      <c r="K68" s="665" t="s">
        <v>38</v>
      </c>
      <c r="L68" s="665" t="s">
        <v>43</v>
      </c>
      <c r="M68" s="665" t="s">
        <v>48</v>
      </c>
      <c r="N68" s="665"/>
      <c r="O68" s="665" t="s">
        <v>52</v>
      </c>
      <c r="P68" s="665"/>
      <c r="Q68" s="665" t="s">
        <v>226</v>
      </c>
      <c r="S68" s="666" t="b">
        <f aca="false">IF(OR(T68=TRUE(),U68=TRUE(),V68=TRUE(),AD68=TRUE(),AE68=TRUE()),TRUE(),FALSE())</f>
        <v>1</v>
      </c>
      <c r="T68" s="656" t="n">
        <f aca="false">$T$8</f>
        <v>1</v>
      </c>
      <c r="U68" s="657" t="b">
        <f aca="false">$U$8</f>
        <v>0</v>
      </c>
      <c r="V68" s="666" t="b">
        <f aca="false">IF(SUM(W68:AC68)&lt;1,TRUE(),FALSE())</f>
        <v>1</v>
      </c>
      <c r="W68" s="656" t="n">
        <f aca="false">IF($I$3=I68,1,0)</f>
        <v>0</v>
      </c>
      <c r="X68" s="656" t="n">
        <f aca="false">IF($J$3=J68,1,0)</f>
        <v>0</v>
      </c>
      <c r="Y68" s="656" t="n">
        <f aca="false">IF($K$3=K68,1,0)</f>
        <v>0</v>
      </c>
      <c r="Z68" s="656" t="n">
        <f aca="false">IF($L$3=L68,1,0)</f>
        <v>0</v>
      </c>
      <c r="AA68" s="656" t="n">
        <f aca="false">IF($M$3=M68,1,0)</f>
        <v>0</v>
      </c>
      <c r="AB68" s="656" t="n">
        <f aca="false">IF($N$3=N68,1,0)</f>
        <v>0</v>
      </c>
      <c r="AC68" s="656" t="n">
        <f aca="false">IF($O$3=O68,1,0)</f>
        <v>0</v>
      </c>
      <c r="AD68" s="667" t="b">
        <f aca="false">AND($P$2="Non-risk",P68=TRUE())</f>
        <v>0</v>
      </c>
      <c r="AE68" s="667" t="b">
        <f aca="false">AND($Q$3&lt;&gt;$Q68,$Q$3&lt;&gt;"Both")</f>
        <v>1</v>
      </c>
      <c r="AF68" s="667" t="b">
        <f aca="false">AND($Q$3="Both",AH68=1)</f>
        <v>0</v>
      </c>
      <c r="AI68" s="521"/>
      <c r="AK68" s="160" t="n">
        <f aca="false">IF(OR(AL68=TRUE(),AND(AM68=TRUE(),AN68=FALSE()),AF68=TRUE(),(OR(AT68=FALSE(),AT68="NA"))),0,IF(OR(AN68=FALSE(),AO68=FALSE(),AP68=FALSE()),1,0))</f>
        <v>0</v>
      </c>
      <c r="AL68" s="238" t="n">
        <f aca="false">$S68</f>
        <v>1</v>
      </c>
      <c r="AM68" s="238" t="str">
        <f aca="false">IF(OR(Q68="Medicaid",AI68=""),"NA",IF(AND(AF68=TRUE(),_xlfn.xlookup(AI68,$A$9:$A$782,$AK$9:$AK$782)=0),TRUE(),FALSE()))</f>
        <v>NA</v>
      </c>
      <c r="AN68" s="148" t="b">
        <f aca="false">IF(F68&lt;&gt;"",TRUE(),FALSE())</f>
        <v>0</v>
      </c>
      <c r="AO68" s="94" t="str">
        <f aca="false">IF(OR($F68&lt;&gt;"Met"),"NA",(IF(AND($F68="Met",$F68&lt;&gt;""),TRUE(),FALSE())))</f>
        <v>NA</v>
      </c>
      <c r="AP68" s="148" t="b">
        <f aca="false">IF(OR($F68="Met",$F68="Not met"),"NA",(IF((AND(OR($F68="N/A",$F68="Unsure"),$G68&lt;&gt;"")),TRUE(),FALSE())))</f>
        <v>0</v>
      </c>
      <c r="AQ68" s="238" t="n">
        <f aca="false">IF(OR(AR68=TRUE(),AND(AS68=TRUE(),AT68=FALSE())),0,(IF(OR(AND(OR(AS68=FALSE(),AS68="N/A"),AT68=FALSE()),AU68=FALSE()),1,0)))</f>
        <v>0</v>
      </c>
      <c r="AR68" s="238" t="n">
        <f aca="false">$S68</f>
        <v>1</v>
      </c>
      <c r="AS68" s="238" t="str">
        <f aca="false">IF(OR(Q68="Medicaid",AI68=""),"N/A",IF(AND(AF68=TRUE(),_xlfn.xlookup(AI68,$A$9:$A$782,$AQ$9:$AQ$782)=0),TRUE(),FALSE()))</f>
        <v>N/A</v>
      </c>
      <c r="AT68" s="148" t="b">
        <f aca="false">IF(AND(H68="",F68="Met"),FALSE(),TRUE())</f>
        <v>1</v>
      </c>
      <c r="AU68" s="94" t="str">
        <f aca="false">IF(OR(H68="",H68="Met",H68="N/A"),"NA",(IF(AND((OR(H68="Not Met",H68="Unsure")),G68&lt;&gt;""),TRUE(),FALSE())))</f>
        <v>NA</v>
      </c>
    </row>
    <row r="69" customFormat="false" ht="18" hidden="false" customHeight="false" outlineLevel="0" collapsed="false">
      <c r="A69" s="658" t="s">
        <v>2064</v>
      </c>
      <c r="B69" s="659" t="s">
        <v>2065</v>
      </c>
      <c r="C69" s="659" t="s">
        <v>2066</v>
      </c>
      <c r="D69" s="659" t="s">
        <v>2067</v>
      </c>
      <c r="E69" s="660"/>
      <c r="F69" s="662"/>
      <c r="G69" s="662"/>
      <c r="H69" s="663"/>
      <c r="I69" s="665" t="s">
        <v>15</v>
      </c>
      <c r="J69" s="665" t="s">
        <v>30</v>
      </c>
      <c r="K69" s="665" t="s">
        <v>38</v>
      </c>
      <c r="L69" s="665" t="s">
        <v>43</v>
      </c>
      <c r="M69" s="665" t="s">
        <v>48</v>
      </c>
      <c r="N69" s="665"/>
      <c r="O69" s="665" t="s">
        <v>52</v>
      </c>
      <c r="P69" s="665"/>
      <c r="Q69" s="665" t="s">
        <v>226</v>
      </c>
      <c r="S69" s="666" t="b">
        <f aca="false">IF(OR(T69=TRUE(),U69=TRUE(),V69=TRUE(),AD69=TRUE(),AE69=TRUE()),TRUE(),FALSE())</f>
        <v>1</v>
      </c>
      <c r="T69" s="656" t="n">
        <f aca="false">$T$8</f>
        <v>1</v>
      </c>
      <c r="U69" s="657" t="b">
        <f aca="false">$U$8</f>
        <v>0</v>
      </c>
      <c r="V69" s="666" t="b">
        <f aca="false">IF(SUM(W69:AC69)&lt;1,TRUE(),FALSE())</f>
        <v>1</v>
      </c>
      <c r="W69" s="656" t="n">
        <f aca="false">IF($I$3=I69,1,0)</f>
        <v>0</v>
      </c>
      <c r="X69" s="656" t="n">
        <f aca="false">IF($J$3=J69,1,0)</f>
        <v>0</v>
      </c>
      <c r="Y69" s="656" t="n">
        <f aca="false">IF($K$3=K69,1,0)</f>
        <v>0</v>
      </c>
      <c r="Z69" s="656" t="n">
        <f aca="false">IF($L$3=L69,1,0)</f>
        <v>0</v>
      </c>
      <c r="AA69" s="656" t="n">
        <f aca="false">IF($M$3=M69,1,0)</f>
        <v>0</v>
      </c>
      <c r="AB69" s="656" t="n">
        <f aca="false">IF($N$3=N69,1,0)</f>
        <v>0</v>
      </c>
      <c r="AC69" s="656" t="n">
        <f aca="false">IF($O$3=O69,1,0)</f>
        <v>0</v>
      </c>
      <c r="AD69" s="667" t="b">
        <f aca="false">AND($P$2="Non-risk",P69=TRUE())</f>
        <v>0</v>
      </c>
      <c r="AE69" s="667" t="b">
        <f aca="false">AND($Q$3&lt;&gt;$Q69,$Q$3&lt;&gt;"Both")</f>
        <v>1</v>
      </c>
      <c r="AF69" s="667" t="b">
        <f aca="false">AND($Q$3="Both",AH69=1)</f>
        <v>0</v>
      </c>
      <c r="AI69" s="521"/>
      <c r="AK69" s="160" t="n">
        <f aca="false">IF(OR(AL69=TRUE(),AND(AM69=TRUE(),AN69=FALSE()),AF69=TRUE(),(OR(AT69=FALSE(),AT69="NA"))),0,IF(OR(AN69=FALSE(),AO69=FALSE(),AP69=FALSE()),1,0))</f>
        <v>0</v>
      </c>
      <c r="AL69" s="238" t="n">
        <f aca="false">$S69</f>
        <v>1</v>
      </c>
      <c r="AM69" s="238" t="str">
        <f aca="false">IF(OR(Q69="Medicaid",AI69=""),"NA",IF(AND(AF69=TRUE(),_xlfn.xlookup(AI69,$A$9:$A$782,$AK$9:$AK$782)=0),TRUE(),FALSE()))</f>
        <v>NA</v>
      </c>
      <c r="AN69" s="148" t="b">
        <f aca="false">IF(F69&lt;&gt;"",TRUE(),FALSE())</f>
        <v>0</v>
      </c>
      <c r="AO69" s="94" t="str">
        <f aca="false">IF(OR($F69&lt;&gt;"Met"),"NA",(IF(AND($F69="Met",$F69&lt;&gt;""),TRUE(),FALSE())))</f>
        <v>NA</v>
      </c>
      <c r="AP69" s="148" t="b">
        <f aca="false">IF(OR($F69="Met",$F69="Not met"),"NA",(IF((AND(OR($F69="N/A",$F69="Unsure"),$G69&lt;&gt;"")),TRUE(),FALSE())))</f>
        <v>0</v>
      </c>
      <c r="AQ69" s="238" t="n">
        <f aca="false">IF(OR(AR69=TRUE(),AND(AS69=TRUE(),AT69=FALSE())),0,(IF(OR(AND(OR(AS69=FALSE(),AS69="N/A"),AT69=FALSE()),AU69=FALSE()),1,0)))</f>
        <v>0</v>
      </c>
      <c r="AR69" s="238" t="n">
        <f aca="false">$S69</f>
        <v>1</v>
      </c>
      <c r="AS69" s="238" t="str">
        <f aca="false">IF(OR(Q69="Medicaid",AI69=""),"N/A",IF(AND(AF69=TRUE(),_xlfn.xlookup(AI69,$A$9:$A$782,$AQ$9:$AQ$782)=0),TRUE(),FALSE()))</f>
        <v>N/A</v>
      </c>
      <c r="AT69" s="148" t="b">
        <f aca="false">IF(AND(H69="",F69="Met"),FALSE(),TRUE())</f>
        <v>1</v>
      </c>
      <c r="AU69" s="94" t="str">
        <f aca="false">IF(OR(H69="",H69="Met",H69="N/A"),"NA",(IF(AND((OR(H69="Not Met",H69="Unsure")),G69&lt;&gt;""),TRUE(),FALSE())))</f>
        <v>NA</v>
      </c>
    </row>
    <row r="70" customFormat="false" ht="36" hidden="false" customHeight="false" outlineLevel="0" collapsed="false">
      <c r="A70" s="658" t="s">
        <v>2068</v>
      </c>
      <c r="B70" s="659" t="s">
        <v>2069</v>
      </c>
      <c r="C70" s="659" t="s">
        <v>2070</v>
      </c>
      <c r="D70" s="659" t="s">
        <v>2071</v>
      </c>
      <c r="E70" s="660"/>
      <c r="F70" s="662"/>
      <c r="G70" s="662"/>
      <c r="H70" s="663"/>
      <c r="I70" s="665" t="s">
        <v>15</v>
      </c>
      <c r="J70" s="665" t="s">
        <v>30</v>
      </c>
      <c r="K70" s="665" t="s">
        <v>38</v>
      </c>
      <c r="L70" s="665" t="s">
        <v>43</v>
      </c>
      <c r="M70" s="665" t="s">
        <v>48</v>
      </c>
      <c r="N70" s="665"/>
      <c r="O70" s="665" t="s">
        <v>52</v>
      </c>
      <c r="P70" s="665"/>
      <c r="Q70" s="665" t="s">
        <v>226</v>
      </c>
      <c r="S70" s="666" t="b">
        <f aca="false">IF(OR(T70=TRUE(),U70=TRUE(),V70=TRUE(),AD70=TRUE(),AE70=TRUE()),TRUE(),FALSE())</f>
        <v>1</v>
      </c>
      <c r="T70" s="656" t="n">
        <f aca="false">$T$8</f>
        <v>1</v>
      </c>
      <c r="U70" s="657" t="b">
        <f aca="false">$U$8</f>
        <v>0</v>
      </c>
      <c r="V70" s="666" t="b">
        <f aca="false">IF(SUM(W70:AC70)&lt;1,TRUE(),FALSE())</f>
        <v>1</v>
      </c>
      <c r="W70" s="656" t="n">
        <f aca="false">IF($I$3=I70,1,0)</f>
        <v>0</v>
      </c>
      <c r="X70" s="656" t="n">
        <f aca="false">IF($J$3=J70,1,0)</f>
        <v>0</v>
      </c>
      <c r="Y70" s="656" t="n">
        <f aca="false">IF($K$3=K70,1,0)</f>
        <v>0</v>
      </c>
      <c r="Z70" s="656" t="n">
        <f aca="false">IF($L$3=L70,1,0)</f>
        <v>0</v>
      </c>
      <c r="AA70" s="656" t="n">
        <f aca="false">IF($M$3=M70,1,0)</f>
        <v>0</v>
      </c>
      <c r="AB70" s="656" t="n">
        <f aca="false">IF($N$3=N70,1,0)</f>
        <v>0</v>
      </c>
      <c r="AC70" s="656" t="n">
        <f aca="false">IF($O$3=O70,1,0)</f>
        <v>0</v>
      </c>
      <c r="AD70" s="667" t="b">
        <f aca="false">AND($P$2="Non-risk",P70=TRUE())</f>
        <v>0</v>
      </c>
      <c r="AE70" s="667" t="b">
        <f aca="false">AND($Q$3&lt;&gt;$Q70,$Q$3&lt;&gt;"Both")</f>
        <v>1</v>
      </c>
      <c r="AF70" s="667" t="b">
        <f aca="false">AND($Q$3="Both",AH70=1)</f>
        <v>0</v>
      </c>
      <c r="AI70" s="521"/>
      <c r="AK70" s="160" t="n">
        <f aca="false">IF(OR(AL70=TRUE(),AND(AM70=TRUE(),AN70=FALSE()),AF70=TRUE(),(OR(AT70=FALSE(),AT70="NA"))),0,IF(OR(AN70=FALSE(),AO70=FALSE(),AP70=FALSE()),1,0))</f>
        <v>0</v>
      </c>
      <c r="AL70" s="238" t="n">
        <f aca="false">$S70</f>
        <v>1</v>
      </c>
      <c r="AM70" s="238" t="str">
        <f aca="false">IF(OR(Q70="Medicaid",AI70=""),"NA",IF(AND(AF70=TRUE(),_xlfn.xlookup(AI70,$A$9:$A$782,$AK$9:$AK$782)=0),TRUE(),FALSE()))</f>
        <v>NA</v>
      </c>
      <c r="AN70" s="148" t="b">
        <f aca="false">IF(F70&lt;&gt;"",TRUE(),FALSE())</f>
        <v>0</v>
      </c>
      <c r="AO70" s="94" t="str">
        <f aca="false">IF(OR($F70&lt;&gt;"Met"),"NA",(IF(AND($F70="Met",$F70&lt;&gt;""),TRUE(),FALSE())))</f>
        <v>NA</v>
      </c>
      <c r="AP70" s="148" t="b">
        <f aca="false">IF(OR($F70="Met",$F70="Not met"),"NA",(IF((AND(OR($F70="N/A",$F70="Unsure"),$G70&lt;&gt;"")),TRUE(),FALSE())))</f>
        <v>0</v>
      </c>
      <c r="AQ70" s="238" t="n">
        <f aca="false">IF(OR(AR70=TRUE(),AND(AS70=TRUE(),AT70=FALSE())),0,(IF(OR(AND(OR(AS70=FALSE(),AS70="N/A"),AT70=FALSE()),AU70=FALSE()),1,0)))</f>
        <v>0</v>
      </c>
      <c r="AR70" s="238" t="n">
        <f aca="false">$S70</f>
        <v>1</v>
      </c>
      <c r="AS70" s="238" t="str">
        <f aca="false">IF(OR(Q70="Medicaid",AI70=""),"N/A",IF(AND(AF70=TRUE(),_xlfn.xlookup(AI70,$A$9:$A$782,$AQ$9:$AQ$782)=0),TRUE(),FALSE()))</f>
        <v>N/A</v>
      </c>
      <c r="AT70" s="148" t="b">
        <f aca="false">IF(AND(H70="",F70="Met"),FALSE(),TRUE())</f>
        <v>1</v>
      </c>
      <c r="AU70" s="94" t="str">
        <f aca="false">IF(OR(H70="",H70="Met",H70="N/A"),"NA",(IF(AND((OR(H70="Not Met",H70="Unsure")),G70&lt;&gt;""),TRUE(),FALSE())))</f>
        <v>NA</v>
      </c>
    </row>
    <row r="71" customFormat="false" ht="36" hidden="false" customHeight="false" outlineLevel="0" collapsed="false">
      <c r="A71" s="658" t="s">
        <v>2072</v>
      </c>
      <c r="B71" s="659" t="s">
        <v>2073</v>
      </c>
      <c r="C71" s="659" t="s">
        <v>2074</v>
      </c>
      <c r="D71" s="659" t="s">
        <v>2075</v>
      </c>
      <c r="E71" s="660"/>
      <c r="F71" s="662"/>
      <c r="G71" s="662"/>
      <c r="H71" s="663"/>
      <c r="I71" s="665" t="s">
        <v>15</v>
      </c>
      <c r="J71" s="665" t="s">
        <v>30</v>
      </c>
      <c r="K71" s="665" t="s">
        <v>38</v>
      </c>
      <c r="L71" s="665" t="s">
        <v>43</v>
      </c>
      <c r="M71" s="665" t="s">
        <v>48</v>
      </c>
      <c r="N71" s="665"/>
      <c r="O71" s="665" t="s">
        <v>52</v>
      </c>
      <c r="P71" s="665"/>
      <c r="Q71" s="665" t="s">
        <v>226</v>
      </c>
      <c r="S71" s="666" t="b">
        <f aca="false">IF(OR(T71=TRUE(),U71=TRUE(),V71=TRUE(),AD71=TRUE(),AE71=TRUE()),TRUE(),FALSE())</f>
        <v>1</v>
      </c>
      <c r="T71" s="656" t="n">
        <f aca="false">$T$8</f>
        <v>1</v>
      </c>
      <c r="U71" s="657" t="b">
        <f aca="false">$U$8</f>
        <v>0</v>
      </c>
      <c r="V71" s="666" t="b">
        <f aca="false">IF(SUM(W71:AC71)&lt;1,TRUE(),FALSE())</f>
        <v>1</v>
      </c>
      <c r="W71" s="656" t="n">
        <f aca="false">IF($I$3=I71,1,0)</f>
        <v>0</v>
      </c>
      <c r="X71" s="656" t="n">
        <f aca="false">IF($J$3=J71,1,0)</f>
        <v>0</v>
      </c>
      <c r="Y71" s="656" t="n">
        <f aca="false">IF($K$3=K71,1,0)</f>
        <v>0</v>
      </c>
      <c r="Z71" s="656" t="n">
        <f aca="false">IF($L$3=L71,1,0)</f>
        <v>0</v>
      </c>
      <c r="AA71" s="656" t="n">
        <f aca="false">IF($M$3=M71,1,0)</f>
        <v>0</v>
      </c>
      <c r="AB71" s="656" t="n">
        <f aca="false">IF($N$3=N71,1,0)</f>
        <v>0</v>
      </c>
      <c r="AC71" s="656" t="n">
        <f aca="false">IF($O$3=O71,1,0)</f>
        <v>0</v>
      </c>
      <c r="AD71" s="667" t="b">
        <f aca="false">AND($P$2="Non-risk",P71=TRUE())</f>
        <v>0</v>
      </c>
      <c r="AE71" s="667" t="b">
        <f aca="false">AND($Q$3&lt;&gt;$Q71,$Q$3&lt;&gt;"Both")</f>
        <v>1</v>
      </c>
      <c r="AF71" s="667" t="b">
        <f aca="false">AND($Q$3="Both",AH71=1)</f>
        <v>0</v>
      </c>
      <c r="AI71" s="521"/>
      <c r="AK71" s="160" t="n">
        <f aca="false">IF(OR(AL71=TRUE(),AND(AM71=TRUE(),AN71=FALSE()),AF71=TRUE(),(OR(AT71=FALSE(),AT71="NA"))),0,IF(OR(AN71=FALSE(),AO71=FALSE(),AP71=FALSE()),1,0))</f>
        <v>0</v>
      </c>
      <c r="AL71" s="238" t="n">
        <f aca="false">$S71</f>
        <v>1</v>
      </c>
      <c r="AM71" s="238" t="str">
        <f aca="false">IF(OR(Q71="Medicaid",AI71=""),"NA",IF(AND(AF71=TRUE(),_xlfn.xlookup(AI71,$A$9:$A$782,$AK$9:$AK$782)=0),TRUE(),FALSE()))</f>
        <v>NA</v>
      </c>
      <c r="AN71" s="148" t="b">
        <f aca="false">IF(F71&lt;&gt;"",TRUE(),FALSE())</f>
        <v>0</v>
      </c>
      <c r="AO71" s="94" t="str">
        <f aca="false">IF(OR($F71&lt;&gt;"Met"),"NA",(IF(AND($F71="Met",$F71&lt;&gt;""),TRUE(),FALSE())))</f>
        <v>NA</v>
      </c>
      <c r="AP71" s="148" t="b">
        <f aca="false">IF(OR($F71="Met",$F71="Not met"),"NA",(IF((AND(OR($F71="N/A",$F71="Unsure"),$G71&lt;&gt;"")),TRUE(),FALSE())))</f>
        <v>0</v>
      </c>
      <c r="AQ71" s="238" t="n">
        <f aca="false">IF(OR(AR71=TRUE(),AND(AS71=TRUE(),AT71=FALSE())),0,(IF(OR(AND(OR(AS71=FALSE(),AS71="N/A"),AT71=FALSE()),AU71=FALSE()),1,0)))</f>
        <v>0</v>
      </c>
      <c r="AR71" s="238" t="n">
        <f aca="false">$S71</f>
        <v>1</v>
      </c>
      <c r="AS71" s="238" t="str">
        <f aca="false">IF(OR(Q71="Medicaid",AI71=""),"N/A",IF(AND(AF71=TRUE(),_xlfn.xlookup(AI71,$A$9:$A$782,$AQ$9:$AQ$782)=0),TRUE(),FALSE()))</f>
        <v>N/A</v>
      </c>
      <c r="AT71" s="148" t="b">
        <f aca="false">IF(AND(H71="",F71="Met"),FALSE(),TRUE())</f>
        <v>1</v>
      </c>
      <c r="AU71" s="94" t="str">
        <f aca="false">IF(OR(H71="",H71="Met",H71="N/A"),"NA",(IF(AND((OR(H71="Not Met",H71="Unsure")),G71&lt;&gt;""),TRUE(),FALSE())))</f>
        <v>NA</v>
      </c>
    </row>
    <row r="72" customFormat="false" ht="54" hidden="false" customHeight="false" outlineLevel="0" collapsed="false">
      <c r="A72" s="658" t="s">
        <v>2076</v>
      </c>
      <c r="B72" s="659" t="s">
        <v>2077</v>
      </c>
      <c r="C72" s="659" t="s">
        <v>2078</v>
      </c>
      <c r="D72" s="659" t="s">
        <v>2079</v>
      </c>
      <c r="E72" s="660"/>
      <c r="F72" s="662"/>
      <c r="G72" s="662"/>
      <c r="H72" s="663"/>
      <c r="I72" s="665" t="s">
        <v>15</v>
      </c>
      <c r="J72" s="665" t="s">
        <v>30</v>
      </c>
      <c r="K72" s="665" t="s">
        <v>38</v>
      </c>
      <c r="L72" s="665" t="s">
        <v>43</v>
      </c>
      <c r="M72" s="665" t="s">
        <v>48</v>
      </c>
      <c r="N72" s="665"/>
      <c r="O72" s="665" t="s">
        <v>52</v>
      </c>
      <c r="P72" s="665"/>
      <c r="Q72" s="665" t="s">
        <v>226</v>
      </c>
      <c r="S72" s="666" t="b">
        <f aca="false">IF(OR(T72=TRUE(),U72=TRUE(),V72=TRUE(),AD72=TRUE(),AE72=TRUE()),TRUE(),FALSE())</f>
        <v>1</v>
      </c>
      <c r="T72" s="656" t="n">
        <f aca="false">$T$8</f>
        <v>1</v>
      </c>
      <c r="U72" s="657" t="b">
        <f aca="false">$U$8</f>
        <v>0</v>
      </c>
      <c r="V72" s="666" t="b">
        <f aca="false">IF(SUM(W72:AC72)&lt;1,TRUE(),FALSE())</f>
        <v>1</v>
      </c>
      <c r="W72" s="656" t="n">
        <f aca="false">IF($I$3=I72,1,0)</f>
        <v>0</v>
      </c>
      <c r="X72" s="656" t="n">
        <f aca="false">IF($J$3=J72,1,0)</f>
        <v>0</v>
      </c>
      <c r="Y72" s="656" t="n">
        <f aca="false">IF($K$3=K72,1,0)</f>
        <v>0</v>
      </c>
      <c r="Z72" s="656" t="n">
        <f aca="false">IF($L$3=L72,1,0)</f>
        <v>0</v>
      </c>
      <c r="AA72" s="656" t="n">
        <f aca="false">IF($M$3=M72,1,0)</f>
        <v>0</v>
      </c>
      <c r="AB72" s="656" t="n">
        <f aca="false">IF($N$3=N72,1,0)</f>
        <v>0</v>
      </c>
      <c r="AC72" s="656" t="n">
        <f aca="false">IF($O$3=O72,1,0)</f>
        <v>0</v>
      </c>
      <c r="AD72" s="667" t="b">
        <f aca="false">AND($P$2="Non-risk",P72=TRUE())</f>
        <v>0</v>
      </c>
      <c r="AE72" s="667" t="b">
        <f aca="false">AND($Q$3&lt;&gt;$Q72,$Q$3&lt;&gt;"Both")</f>
        <v>1</v>
      </c>
      <c r="AF72" s="667" t="b">
        <f aca="false">AND($Q$3="Both",AH72=1)</f>
        <v>0</v>
      </c>
      <c r="AI72" s="521"/>
      <c r="AK72" s="160" t="n">
        <f aca="false">IF(OR(AL72=TRUE(),AND(AM72=TRUE(),AN72=FALSE()),AF72=TRUE(),(OR(AT72=FALSE(),AT72="NA"))),0,IF(OR(AN72=FALSE(),AO72=FALSE(),AP72=FALSE()),1,0))</f>
        <v>0</v>
      </c>
      <c r="AL72" s="238" t="n">
        <f aca="false">$S72</f>
        <v>1</v>
      </c>
      <c r="AM72" s="238" t="str">
        <f aca="false">IF(OR(Q72="Medicaid",AI72=""),"NA",IF(AND(AF72=TRUE(),_xlfn.xlookup(AI72,$A$9:$A$782,$AK$9:$AK$782)=0),TRUE(),FALSE()))</f>
        <v>NA</v>
      </c>
      <c r="AN72" s="148" t="b">
        <f aca="false">IF(F72&lt;&gt;"",TRUE(),FALSE())</f>
        <v>0</v>
      </c>
      <c r="AO72" s="94" t="str">
        <f aca="false">IF(OR($F72&lt;&gt;"Met"),"NA",(IF(AND($F72="Met",$F72&lt;&gt;""),TRUE(),FALSE())))</f>
        <v>NA</v>
      </c>
      <c r="AP72" s="148" t="b">
        <f aca="false">IF(OR($F72="Met",$F72="Not met"),"NA",(IF((AND(OR($F72="N/A",$F72="Unsure"),$G72&lt;&gt;"")),TRUE(),FALSE())))</f>
        <v>0</v>
      </c>
      <c r="AQ72" s="238" t="n">
        <f aca="false">IF(OR(AR72=TRUE(),AND(AS72=TRUE(),AT72=FALSE())),0,(IF(OR(AND(OR(AS72=FALSE(),AS72="N/A"),AT72=FALSE()),AU72=FALSE()),1,0)))</f>
        <v>0</v>
      </c>
      <c r="AR72" s="238" t="n">
        <f aca="false">$S72</f>
        <v>1</v>
      </c>
      <c r="AS72" s="238" t="str">
        <f aca="false">IF(OR(Q72="Medicaid",AI72=""),"N/A",IF(AND(AF72=TRUE(),_xlfn.xlookup(AI72,$A$9:$A$782,$AQ$9:$AQ$782)=0),TRUE(),FALSE()))</f>
        <v>N/A</v>
      </c>
      <c r="AT72" s="148" t="b">
        <f aca="false">IF(AND(H72="",F72="Met"),FALSE(),TRUE())</f>
        <v>1</v>
      </c>
      <c r="AU72" s="94" t="str">
        <f aca="false">IF(OR(H72="",H72="Met",H72="N/A"),"NA",(IF(AND((OR(H72="Not Met",H72="Unsure")),G72&lt;&gt;""),TRUE(),FALSE())))</f>
        <v>NA</v>
      </c>
    </row>
    <row r="73" customFormat="false" ht="18" hidden="false" customHeight="false" outlineLevel="0" collapsed="false">
      <c r="A73" s="668"/>
      <c r="B73" s="669"/>
      <c r="C73" s="669"/>
      <c r="D73" s="670" t="s">
        <v>408</v>
      </c>
      <c r="E73" s="679"/>
      <c r="F73" s="672"/>
      <c r="G73" s="672"/>
      <c r="H73" s="673"/>
      <c r="T73" s="656" t="n">
        <f aca="false">$T$8</f>
        <v>1</v>
      </c>
      <c r="U73" s="657" t="b">
        <f aca="false">$U$8</f>
        <v>0</v>
      </c>
      <c r="V73" s="666" t="b">
        <f aca="false">IF(SUM(W73:AC73)&lt;1,TRUE(),FALSE())</f>
        <v>1</v>
      </c>
      <c r="W73" s="656" t="n">
        <f aca="false">IF($I$3=I73,1,0)</f>
        <v>0</v>
      </c>
      <c r="X73" s="656" t="n">
        <f aca="false">IF($J$3=J73,1,0)</f>
        <v>0</v>
      </c>
      <c r="Y73" s="656" t="n">
        <f aca="false">IF($K$3=K73,1,0)</f>
        <v>0</v>
      </c>
      <c r="Z73" s="656" t="n">
        <f aca="false">IF($L$3=L73,1,0)</f>
        <v>0</v>
      </c>
      <c r="AA73" s="656" t="n">
        <f aca="false">IF($M$3=M73,1,0)</f>
        <v>0</v>
      </c>
      <c r="AB73" s="656" t="n">
        <f aca="false">IF($N$3=N73,1,0)</f>
        <v>0</v>
      </c>
      <c r="AC73" s="656" t="n">
        <f aca="false">IF($O$3=O73,1,0)</f>
        <v>0</v>
      </c>
      <c r="AD73" s="667" t="b">
        <f aca="false">AND($P$2="Non-risk",P73=TRUE())</f>
        <v>0</v>
      </c>
      <c r="AE73" s="667" t="b">
        <f aca="false">AND($Q$3&lt;&gt;$Q73,$Q$3&lt;&gt;"Both")</f>
        <v>1</v>
      </c>
      <c r="AF73" s="667" t="b">
        <f aca="false">AND($Q$3="Both",AH73=1)</f>
        <v>0</v>
      </c>
      <c r="AK73" s="160" t="n">
        <f aca="false">IF(OR(AL73=TRUE(),AND(AM73=TRUE(),AN73=FALSE()),AF73=TRUE(),(OR(AT73=FALSE(),AT73="NA"))),0,IF(OR(AN73=FALSE(),AO73=FALSE(),AP73=FALSE()),1,0))</f>
        <v>1</v>
      </c>
      <c r="AL73" s="238" t="n">
        <f aca="false">$S73</f>
        <v>0</v>
      </c>
      <c r="AM73" s="238" t="str">
        <f aca="false">IF(OR(Q73="Medicaid",AI73=""),"NA",IF(AND(AF73=TRUE(),_xlfn.xlookup(AI73,$A$9:$A$782,$AK$9:$AK$782)=0),TRUE(),FALSE()))</f>
        <v>NA</v>
      </c>
      <c r="AN73" s="148" t="b">
        <f aca="false">IF(F73&lt;&gt;"",TRUE(),FALSE())</f>
        <v>0</v>
      </c>
      <c r="AO73" s="94" t="str">
        <f aca="false">IF(OR($F73&lt;&gt;"Met"),"NA",(IF(AND($F73="Met",$F73&lt;&gt;""),TRUE(),FALSE())))</f>
        <v>NA</v>
      </c>
      <c r="AP73" s="148" t="b">
        <f aca="false">IF(OR($F73="Met",$F73="Not met"),"NA",(IF((AND(OR($F73="N/A",$F73="Unsure"),$G73&lt;&gt;"")),TRUE(),FALSE())))</f>
        <v>0</v>
      </c>
      <c r="AQ73" s="238" t="n">
        <f aca="false">IF(OR(AR73=TRUE(),AND(AS73=TRUE(),AT73=FALSE())),0,(IF(OR(AND(OR(AS73=FALSE(),AS73="N/A"),AT73=FALSE()),AU73=FALSE()),1,0)))</f>
        <v>0</v>
      </c>
      <c r="AR73" s="238" t="n">
        <f aca="false">$S73</f>
        <v>0</v>
      </c>
      <c r="AS73" s="238" t="str">
        <f aca="false">IF(OR(Q73="Medicaid",AI73=""),"N/A",IF(AND(AF73=TRUE(),_xlfn.xlookup(AI73,$A$9:$A$782,$AQ$9:$AQ$782)=0),TRUE(),FALSE()))</f>
        <v>N/A</v>
      </c>
      <c r="AT73" s="148" t="b">
        <f aca="false">IF(AND(H73="",F73="Met"),FALSE(),TRUE())</f>
        <v>1</v>
      </c>
      <c r="AU73" s="94" t="str">
        <f aca="false">IF(OR(H73="",H73="Met",H73="N/A"),"NA",(IF(AND((OR(H73="Not Met",H73="Unsure")),G73&lt;&gt;""),TRUE(),FALSE())))</f>
        <v>NA</v>
      </c>
    </row>
    <row r="74" customFormat="false" ht="36" hidden="false" customHeight="false" outlineLevel="0" collapsed="false">
      <c r="A74" s="658" t="s">
        <v>2080</v>
      </c>
      <c r="B74" s="659" t="s">
        <v>2081</v>
      </c>
      <c r="C74" s="659" t="s">
        <v>2082</v>
      </c>
      <c r="D74" s="659" t="s">
        <v>503</v>
      </c>
      <c r="E74" s="674" t="n">
        <v>6</v>
      </c>
      <c r="F74" s="662"/>
      <c r="G74" s="662"/>
      <c r="H74" s="663"/>
      <c r="I74" s="665" t="s">
        <v>15</v>
      </c>
      <c r="J74" s="665" t="s">
        <v>30</v>
      </c>
      <c r="K74" s="665" t="s">
        <v>38</v>
      </c>
      <c r="L74" s="665" t="s">
        <v>43</v>
      </c>
      <c r="M74" s="665" t="s">
        <v>48</v>
      </c>
      <c r="N74" s="665"/>
      <c r="O74" s="665" t="s">
        <v>52</v>
      </c>
      <c r="P74" s="665"/>
      <c r="Q74" s="665" t="s">
        <v>226</v>
      </c>
      <c r="S74" s="666" t="b">
        <f aca="false">IF(OR(T74=TRUE(),U74=TRUE(),V74=TRUE(),AD74=TRUE(),AE74=TRUE()),TRUE(),FALSE())</f>
        <v>1</v>
      </c>
      <c r="T74" s="656" t="n">
        <f aca="false">$T$8</f>
        <v>1</v>
      </c>
      <c r="U74" s="657" t="b">
        <f aca="false">$U$8</f>
        <v>0</v>
      </c>
      <c r="V74" s="666" t="b">
        <f aca="false">IF(SUM(W74:AC74)&lt;1,TRUE(),FALSE())</f>
        <v>1</v>
      </c>
      <c r="W74" s="656" t="n">
        <f aca="false">IF($I$3=I74,1,0)</f>
        <v>0</v>
      </c>
      <c r="X74" s="656" t="n">
        <f aca="false">IF($J$3=J74,1,0)</f>
        <v>0</v>
      </c>
      <c r="Y74" s="656" t="n">
        <f aca="false">IF($K$3=K74,1,0)</f>
        <v>0</v>
      </c>
      <c r="Z74" s="656" t="n">
        <f aca="false">IF($L$3=L74,1,0)</f>
        <v>0</v>
      </c>
      <c r="AA74" s="656" t="n">
        <f aca="false">IF($M$3=M74,1,0)</f>
        <v>0</v>
      </c>
      <c r="AB74" s="656" t="n">
        <f aca="false">IF($N$3=N74,1,0)</f>
        <v>0</v>
      </c>
      <c r="AC74" s="656" t="n">
        <f aca="false">IF($O$3=O74,1,0)</f>
        <v>0</v>
      </c>
      <c r="AD74" s="667" t="b">
        <f aca="false">AND($P$2="Non-risk",P74=TRUE())</f>
        <v>0</v>
      </c>
      <c r="AE74" s="667" t="b">
        <f aca="false">AND($Q$3&lt;&gt;$Q74,$Q$3&lt;&gt;"Both")</f>
        <v>1</v>
      </c>
      <c r="AF74" s="667" t="b">
        <f aca="false">AND($Q$3="Both",AH74=1)</f>
        <v>0</v>
      </c>
      <c r="AI74" s="521"/>
      <c r="AK74" s="160" t="n">
        <f aca="false">IF(OR(AL74=TRUE(),AND(AM74=TRUE(),AN74=FALSE()),AF74=TRUE(),(OR(AT74=FALSE(),AT74="NA"))),0,IF(OR(AN74=FALSE(),AO74=FALSE(),AP74=FALSE()),1,0))</f>
        <v>0</v>
      </c>
      <c r="AL74" s="238" t="n">
        <f aca="false">$S74</f>
        <v>1</v>
      </c>
      <c r="AM74" s="238" t="str">
        <f aca="false">IF(OR(Q74="Medicaid",AI74=""),"NA",IF(AND(AF74=TRUE(),_xlfn.xlookup(AI74,$A$9:$A$782,$AK$9:$AK$782)=0),TRUE(),FALSE()))</f>
        <v>NA</v>
      </c>
      <c r="AN74" s="148" t="b">
        <f aca="false">IF(F74&lt;&gt;"",TRUE(),FALSE())</f>
        <v>0</v>
      </c>
      <c r="AO74" s="94" t="str">
        <f aca="false">IF(OR($F74&lt;&gt;"Met"),"NA",(IF(AND($F74="Met",$F74&lt;&gt;""),TRUE(),FALSE())))</f>
        <v>NA</v>
      </c>
      <c r="AP74" s="148" t="b">
        <f aca="false">IF(OR($F74="Met",$F74="Not met"),"NA",(IF((AND(OR($F74="N/A",$F74="Unsure"),$G74&lt;&gt;"")),TRUE(),FALSE())))</f>
        <v>0</v>
      </c>
      <c r="AQ74" s="238" t="n">
        <f aca="false">IF(OR(AR74=TRUE(),AND(AS74=TRUE(),AT74=FALSE())),0,(IF(OR(AND(OR(AS74=FALSE(),AS74="N/A"),AT74=FALSE()),AU74=FALSE()),1,0)))</f>
        <v>0</v>
      </c>
      <c r="AR74" s="238" t="n">
        <f aca="false">$S74</f>
        <v>1</v>
      </c>
      <c r="AS74" s="238" t="str">
        <f aca="false">IF(OR(Q74="Medicaid",AI74=""),"N/A",IF(AND(AF74=TRUE(),_xlfn.xlookup(AI74,$A$9:$A$782,$AQ$9:$AQ$782)=0),TRUE(),FALSE()))</f>
        <v>N/A</v>
      </c>
      <c r="AT74" s="148" t="b">
        <f aca="false">IF(AND(H74="",F74="Met"),FALSE(),TRUE())</f>
        <v>1</v>
      </c>
      <c r="AU74" s="94" t="str">
        <f aca="false">IF(OR(H74="",H74="Met",H74="N/A"),"NA",(IF(AND((OR(H74="Not Met",H74="Unsure")),G74&lt;&gt;""),TRUE(),FALSE())))</f>
        <v>NA</v>
      </c>
    </row>
    <row r="75" customFormat="false" ht="36" hidden="false" customHeight="false" outlineLevel="0" collapsed="false">
      <c r="A75" s="658" t="s">
        <v>2083</v>
      </c>
      <c r="B75" s="659" t="s">
        <v>2084</v>
      </c>
      <c r="C75" s="659" t="s">
        <v>2085</v>
      </c>
      <c r="D75" s="659" t="s">
        <v>506</v>
      </c>
      <c r="E75" s="674" t="n">
        <v>6</v>
      </c>
      <c r="F75" s="662"/>
      <c r="G75" s="662"/>
      <c r="H75" s="663"/>
      <c r="I75" s="665" t="s">
        <v>15</v>
      </c>
      <c r="J75" s="665" t="s">
        <v>30</v>
      </c>
      <c r="K75" s="665" t="s">
        <v>38</v>
      </c>
      <c r="L75" s="665" t="s">
        <v>43</v>
      </c>
      <c r="M75" s="665" t="s">
        <v>48</v>
      </c>
      <c r="N75" s="665"/>
      <c r="O75" s="665" t="s">
        <v>52</v>
      </c>
      <c r="P75" s="665"/>
      <c r="Q75" s="665" t="s">
        <v>226</v>
      </c>
      <c r="S75" s="666" t="b">
        <f aca="false">IF(OR(T75=TRUE(),U75=TRUE(),V75=TRUE(),AD75=TRUE(),AE75=TRUE()),TRUE(),FALSE())</f>
        <v>1</v>
      </c>
      <c r="T75" s="656" t="n">
        <f aca="false">$T$8</f>
        <v>1</v>
      </c>
      <c r="U75" s="657" t="b">
        <f aca="false">$U$8</f>
        <v>0</v>
      </c>
      <c r="V75" s="666" t="b">
        <f aca="false">IF(SUM(W75:AC75)&lt;1,TRUE(),FALSE())</f>
        <v>1</v>
      </c>
      <c r="W75" s="656" t="n">
        <f aca="false">IF($I$3=I75,1,0)</f>
        <v>0</v>
      </c>
      <c r="X75" s="656" t="n">
        <f aca="false">IF($J$3=J75,1,0)</f>
        <v>0</v>
      </c>
      <c r="Y75" s="656" t="n">
        <f aca="false">IF($K$3=K75,1,0)</f>
        <v>0</v>
      </c>
      <c r="Z75" s="656" t="n">
        <f aca="false">IF($L$3=L75,1,0)</f>
        <v>0</v>
      </c>
      <c r="AA75" s="656" t="n">
        <f aca="false">IF($M$3=M75,1,0)</f>
        <v>0</v>
      </c>
      <c r="AB75" s="656" t="n">
        <f aca="false">IF($N$3=N75,1,0)</f>
        <v>0</v>
      </c>
      <c r="AC75" s="656" t="n">
        <f aca="false">IF($O$3=O75,1,0)</f>
        <v>0</v>
      </c>
      <c r="AD75" s="667" t="b">
        <f aca="false">AND($P$2="Non-risk",P75=TRUE())</f>
        <v>0</v>
      </c>
      <c r="AE75" s="667" t="b">
        <f aca="false">AND($Q$3&lt;&gt;$Q75,$Q$3&lt;&gt;"Both")</f>
        <v>1</v>
      </c>
      <c r="AF75" s="667" t="b">
        <f aca="false">AND($Q$3="Both",AH75=1)</f>
        <v>0</v>
      </c>
      <c r="AI75" s="521"/>
      <c r="AK75" s="160" t="n">
        <f aca="false">IF(OR(AL75=TRUE(),AND(AM75=TRUE(),AN75=FALSE()),AF75=TRUE(),(OR(AT75=FALSE(),AT75="NA"))),0,IF(OR(AN75=FALSE(),AO75=FALSE(),AP75=FALSE()),1,0))</f>
        <v>0</v>
      </c>
      <c r="AL75" s="238" t="n">
        <f aca="false">$S75</f>
        <v>1</v>
      </c>
      <c r="AM75" s="238" t="str">
        <f aca="false">IF(OR(Q75="Medicaid",AI75=""),"NA",IF(AND(AF75=TRUE(),_xlfn.xlookup(AI75,$A$9:$A$782,$AK$9:$AK$782)=0),TRUE(),FALSE()))</f>
        <v>NA</v>
      </c>
      <c r="AN75" s="148" t="b">
        <f aca="false">IF(F75&lt;&gt;"",TRUE(),FALSE())</f>
        <v>0</v>
      </c>
      <c r="AO75" s="94" t="str">
        <f aca="false">IF(OR($F75&lt;&gt;"Met"),"NA",(IF(AND($F75="Met",$F75&lt;&gt;""),TRUE(),FALSE())))</f>
        <v>NA</v>
      </c>
      <c r="AP75" s="148" t="b">
        <f aca="false">IF(OR($F75="Met",$F75="Not met"),"NA",(IF((AND(OR($F75="N/A",$F75="Unsure"),$G75&lt;&gt;"")),TRUE(),FALSE())))</f>
        <v>0</v>
      </c>
      <c r="AQ75" s="238" t="n">
        <f aca="false">IF(OR(AR75=TRUE(),AND(AS75=TRUE(),AT75=FALSE())),0,(IF(OR(AND(OR(AS75=FALSE(),AS75="N/A"),AT75=FALSE()),AU75=FALSE()),1,0)))</f>
        <v>0</v>
      </c>
      <c r="AR75" s="238" t="n">
        <f aca="false">$S75</f>
        <v>1</v>
      </c>
      <c r="AS75" s="238" t="str">
        <f aca="false">IF(OR(Q75="Medicaid",AI75=""),"N/A",IF(AND(AF75=TRUE(),_xlfn.xlookup(AI75,$A$9:$A$782,$AQ$9:$AQ$782)=0),TRUE(),FALSE()))</f>
        <v>N/A</v>
      </c>
      <c r="AT75" s="148" t="b">
        <f aca="false">IF(AND(H75="",F75="Met"),FALSE(),TRUE())</f>
        <v>1</v>
      </c>
      <c r="AU75" s="94" t="str">
        <f aca="false">IF(OR(H75="",H75="Met",H75="N/A"),"NA",(IF(AND((OR(H75="Not Met",H75="Unsure")),G75&lt;&gt;""),TRUE(),FALSE())))</f>
        <v>NA</v>
      </c>
    </row>
    <row r="76" customFormat="false" ht="36" hidden="false" customHeight="false" outlineLevel="0" collapsed="false">
      <c r="A76" s="658" t="s">
        <v>2086</v>
      </c>
      <c r="B76" s="659" t="s">
        <v>2087</v>
      </c>
      <c r="C76" s="659" t="s">
        <v>2088</v>
      </c>
      <c r="D76" s="659" t="s">
        <v>510</v>
      </c>
      <c r="E76" s="674" t="n">
        <v>6</v>
      </c>
      <c r="F76" s="662"/>
      <c r="G76" s="662"/>
      <c r="H76" s="663"/>
      <c r="I76" s="665" t="s">
        <v>15</v>
      </c>
      <c r="J76" s="665" t="s">
        <v>30</v>
      </c>
      <c r="K76" s="665" t="s">
        <v>38</v>
      </c>
      <c r="L76" s="665" t="s">
        <v>43</v>
      </c>
      <c r="M76" s="665" t="s">
        <v>48</v>
      </c>
      <c r="N76" s="665"/>
      <c r="O76" s="665" t="s">
        <v>52</v>
      </c>
      <c r="P76" s="665"/>
      <c r="Q76" s="665" t="s">
        <v>226</v>
      </c>
      <c r="S76" s="666" t="b">
        <f aca="false">IF(OR(T76=TRUE(),U76=TRUE(),V76=TRUE(),AD76=TRUE(),AE76=TRUE()),TRUE(),FALSE())</f>
        <v>1</v>
      </c>
      <c r="T76" s="656" t="n">
        <f aca="false">$T$8</f>
        <v>1</v>
      </c>
      <c r="U76" s="657" t="b">
        <f aca="false">$U$8</f>
        <v>0</v>
      </c>
      <c r="V76" s="666" t="b">
        <f aca="false">IF(SUM(W76:AC76)&lt;1,TRUE(),FALSE())</f>
        <v>1</v>
      </c>
      <c r="W76" s="656" t="n">
        <f aca="false">IF($I$3=I76,1,0)</f>
        <v>0</v>
      </c>
      <c r="X76" s="656" t="n">
        <f aca="false">IF($J$3=J76,1,0)</f>
        <v>0</v>
      </c>
      <c r="Y76" s="656" t="n">
        <f aca="false">IF($K$3=K76,1,0)</f>
        <v>0</v>
      </c>
      <c r="Z76" s="656" t="n">
        <f aca="false">IF($L$3=L76,1,0)</f>
        <v>0</v>
      </c>
      <c r="AA76" s="656" t="n">
        <f aca="false">IF($M$3=M76,1,0)</f>
        <v>0</v>
      </c>
      <c r="AB76" s="656" t="n">
        <f aca="false">IF($N$3=N76,1,0)</f>
        <v>0</v>
      </c>
      <c r="AC76" s="656" t="n">
        <f aca="false">IF($O$3=O76,1,0)</f>
        <v>0</v>
      </c>
      <c r="AD76" s="667" t="b">
        <f aca="false">AND($P$2="Non-risk",P76=TRUE())</f>
        <v>0</v>
      </c>
      <c r="AE76" s="667" t="b">
        <f aca="false">AND($Q$3&lt;&gt;$Q76,$Q$3&lt;&gt;"Both")</f>
        <v>1</v>
      </c>
      <c r="AF76" s="667" t="b">
        <f aca="false">AND($Q$3="Both",AH76=1)</f>
        <v>0</v>
      </c>
      <c r="AI76" s="521"/>
      <c r="AK76" s="160" t="n">
        <f aca="false">IF(OR(AL76=TRUE(),AND(AM76=TRUE(),AN76=FALSE()),AF76=TRUE(),(OR(AT76=FALSE(),AT76="NA"))),0,IF(OR(AN76=FALSE(),AO76=FALSE(),AP76=FALSE()),1,0))</f>
        <v>0</v>
      </c>
      <c r="AL76" s="238" t="n">
        <f aca="false">$S76</f>
        <v>1</v>
      </c>
      <c r="AM76" s="238" t="str">
        <f aca="false">IF(OR(Q76="Medicaid",AI76=""),"NA",IF(AND(AF76=TRUE(),_xlfn.xlookup(AI76,$A$9:$A$782,$AK$9:$AK$782)=0),TRUE(),FALSE()))</f>
        <v>NA</v>
      </c>
      <c r="AN76" s="148" t="b">
        <f aca="false">IF(F76&lt;&gt;"",TRUE(),FALSE())</f>
        <v>0</v>
      </c>
      <c r="AO76" s="94" t="str">
        <f aca="false">IF(OR($F76&lt;&gt;"Met"),"NA",(IF(AND($F76="Met",$F76&lt;&gt;""),TRUE(),FALSE())))</f>
        <v>NA</v>
      </c>
      <c r="AP76" s="148" t="b">
        <f aca="false">IF(OR($F76="Met",$F76="Not met"),"NA",(IF((AND(OR($F76="N/A",$F76="Unsure"),$G76&lt;&gt;"")),TRUE(),FALSE())))</f>
        <v>0</v>
      </c>
      <c r="AQ76" s="238" t="n">
        <f aca="false">IF(OR(AR76=TRUE(),AND(AS76=TRUE(),AT76=FALSE())),0,(IF(OR(AND(OR(AS76=FALSE(),AS76="N/A"),AT76=FALSE()),AU76=FALSE()),1,0)))</f>
        <v>0</v>
      </c>
      <c r="AR76" s="238" t="n">
        <f aca="false">$S76</f>
        <v>1</v>
      </c>
      <c r="AS76" s="238" t="str">
        <f aca="false">IF(OR(Q76="Medicaid",AI76=""),"N/A",IF(AND(AF76=TRUE(),_xlfn.xlookup(AI76,$A$9:$A$782,$AQ$9:$AQ$782)=0),TRUE(),FALSE()))</f>
        <v>N/A</v>
      </c>
      <c r="AT76" s="148" t="b">
        <f aca="false">IF(AND(H76="",F76="Met"),FALSE(),TRUE())</f>
        <v>1</v>
      </c>
      <c r="AU76" s="94" t="str">
        <f aca="false">IF(OR(H76="",H76="Met",H76="N/A"),"NA",(IF(AND((OR(H76="Not Met",H76="Unsure")),G76&lt;&gt;""),TRUE(),FALSE())))</f>
        <v>NA</v>
      </c>
    </row>
    <row r="77" customFormat="false" ht="36" hidden="false" customHeight="false" outlineLevel="0" collapsed="false">
      <c r="A77" s="658" t="s">
        <v>2089</v>
      </c>
      <c r="B77" s="659" t="s">
        <v>2090</v>
      </c>
      <c r="C77" s="659" t="s">
        <v>2091</v>
      </c>
      <c r="D77" s="659" t="s">
        <v>513</v>
      </c>
      <c r="E77" s="680" t="s">
        <v>2092</v>
      </c>
      <c r="F77" s="662"/>
      <c r="G77" s="662"/>
      <c r="H77" s="663"/>
      <c r="I77" s="665" t="s">
        <v>15</v>
      </c>
      <c r="J77" s="665" t="s">
        <v>30</v>
      </c>
      <c r="K77" s="665" t="s">
        <v>38</v>
      </c>
      <c r="L77" s="665" t="s">
        <v>43</v>
      </c>
      <c r="M77" s="665" t="s">
        <v>48</v>
      </c>
      <c r="N77" s="665"/>
      <c r="O77" s="665" t="s">
        <v>52</v>
      </c>
      <c r="P77" s="665"/>
      <c r="Q77" s="665" t="s">
        <v>226</v>
      </c>
      <c r="S77" s="666" t="b">
        <f aca="false">IF(OR(T77=TRUE(),U77=TRUE(),V77=TRUE(),AD77=TRUE(),AE77=TRUE()),TRUE(),FALSE())</f>
        <v>1</v>
      </c>
      <c r="T77" s="656" t="n">
        <f aca="false">$T$8</f>
        <v>1</v>
      </c>
      <c r="U77" s="657" t="b">
        <f aca="false">$U$8</f>
        <v>0</v>
      </c>
      <c r="V77" s="666" t="b">
        <f aca="false">IF(SUM(W77:AC77)&lt;1,TRUE(),FALSE())</f>
        <v>1</v>
      </c>
      <c r="W77" s="656" t="n">
        <f aca="false">IF($I$3=I77,1,0)</f>
        <v>0</v>
      </c>
      <c r="X77" s="656" t="n">
        <f aca="false">IF($J$3=J77,1,0)</f>
        <v>0</v>
      </c>
      <c r="Y77" s="656" t="n">
        <f aca="false">IF($K$3=K77,1,0)</f>
        <v>0</v>
      </c>
      <c r="Z77" s="656" t="n">
        <f aca="false">IF($L$3=L77,1,0)</f>
        <v>0</v>
      </c>
      <c r="AA77" s="656" t="n">
        <f aca="false">IF($M$3=M77,1,0)</f>
        <v>0</v>
      </c>
      <c r="AB77" s="656" t="n">
        <f aca="false">IF($N$3=N77,1,0)</f>
        <v>0</v>
      </c>
      <c r="AC77" s="656" t="n">
        <f aca="false">IF($O$3=O77,1,0)</f>
        <v>0</v>
      </c>
      <c r="AD77" s="667" t="b">
        <f aca="false">AND($P$2="Non-risk",P77=TRUE())</f>
        <v>0</v>
      </c>
      <c r="AE77" s="667" t="b">
        <f aca="false">AND($Q$3&lt;&gt;$Q77,$Q$3&lt;&gt;"Both")</f>
        <v>1</v>
      </c>
      <c r="AF77" s="667" t="b">
        <f aca="false">AND($Q$3="Both",AH77=1)</f>
        <v>0</v>
      </c>
      <c r="AI77" s="521"/>
      <c r="AK77" s="160" t="n">
        <f aca="false">IF(OR(AL77=TRUE(),AND(AM77=TRUE(),AN77=FALSE()),AF77=TRUE(),(OR(AT77=FALSE(),AT77="NA"))),0,IF(OR(AN77=FALSE(),AO77=FALSE(),AP77=FALSE()),1,0))</f>
        <v>0</v>
      </c>
      <c r="AL77" s="238" t="n">
        <f aca="false">$S77</f>
        <v>1</v>
      </c>
      <c r="AM77" s="238" t="str">
        <f aca="false">IF(OR(Q77="Medicaid",AI77=""),"NA",IF(AND(AF77=TRUE(),_xlfn.xlookup(AI77,$A$9:$A$782,$AK$9:$AK$782)=0),TRUE(),FALSE()))</f>
        <v>NA</v>
      </c>
      <c r="AN77" s="148" t="b">
        <f aca="false">IF(F77&lt;&gt;"",TRUE(),FALSE())</f>
        <v>0</v>
      </c>
      <c r="AO77" s="94" t="str">
        <f aca="false">IF(OR($F77&lt;&gt;"Met"),"NA",(IF(AND($F77="Met",$F77&lt;&gt;""),TRUE(),FALSE())))</f>
        <v>NA</v>
      </c>
      <c r="AP77" s="148" t="b">
        <f aca="false">IF(OR($F77="Met",$F77="Not met"),"NA",(IF((AND(OR($F77="N/A",$F77="Unsure"),$G77&lt;&gt;"")),TRUE(),FALSE())))</f>
        <v>0</v>
      </c>
      <c r="AQ77" s="238" t="n">
        <f aca="false">IF(OR(AR77=TRUE(),AND(AS77=TRUE(),AT77=FALSE())),0,(IF(OR(AND(OR(AS77=FALSE(),AS77="N/A"),AT77=FALSE()),AU77=FALSE()),1,0)))</f>
        <v>0</v>
      </c>
      <c r="AR77" s="238" t="n">
        <f aca="false">$S77</f>
        <v>1</v>
      </c>
      <c r="AS77" s="238" t="str">
        <f aca="false">IF(OR(Q77="Medicaid",AI77=""),"N/A",IF(AND(AF77=TRUE(),_xlfn.xlookup(AI77,$A$9:$A$782,$AQ$9:$AQ$782)=0),TRUE(),FALSE()))</f>
        <v>N/A</v>
      </c>
      <c r="AT77" s="148" t="b">
        <f aca="false">IF(AND(H77="",F77="Met"),FALSE(),TRUE())</f>
        <v>1</v>
      </c>
      <c r="AU77" s="94" t="str">
        <f aca="false">IF(OR(H77="",H77="Met",H77="N/A"),"NA",(IF(AND((OR(H77="Not Met",H77="Unsure")),G77&lt;&gt;""),TRUE(),FALSE())))</f>
        <v>NA</v>
      </c>
    </row>
    <row r="78" customFormat="false" ht="36" hidden="false" customHeight="false" outlineLevel="0" collapsed="false">
      <c r="A78" s="658" t="s">
        <v>2093</v>
      </c>
      <c r="B78" s="659" t="s">
        <v>2094</v>
      </c>
      <c r="C78" s="659" t="s">
        <v>2091</v>
      </c>
      <c r="D78" s="659" t="s">
        <v>515</v>
      </c>
      <c r="E78" s="674" t="n">
        <v>6</v>
      </c>
      <c r="F78" s="662"/>
      <c r="G78" s="662"/>
      <c r="H78" s="663"/>
      <c r="I78" s="665" t="s">
        <v>15</v>
      </c>
      <c r="J78" s="665" t="s">
        <v>30</v>
      </c>
      <c r="K78" s="665" t="s">
        <v>38</v>
      </c>
      <c r="L78" s="665" t="s">
        <v>43</v>
      </c>
      <c r="M78" s="665" t="s">
        <v>48</v>
      </c>
      <c r="N78" s="665"/>
      <c r="O78" s="665" t="s">
        <v>52</v>
      </c>
      <c r="P78" s="665"/>
      <c r="Q78" s="665" t="s">
        <v>226</v>
      </c>
      <c r="S78" s="666" t="b">
        <f aca="false">IF(OR(T78=TRUE(),U78=TRUE(),V78=TRUE(),AD78=TRUE(),AE78=TRUE()),TRUE(),FALSE())</f>
        <v>1</v>
      </c>
      <c r="T78" s="656" t="n">
        <f aca="false">$T$8</f>
        <v>1</v>
      </c>
      <c r="U78" s="657" t="b">
        <f aca="false">$U$8</f>
        <v>0</v>
      </c>
      <c r="V78" s="666" t="b">
        <f aca="false">IF(SUM(W78:AC78)&lt;1,TRUE(),FALSE())</f>
        <v>1</v>
      </c>
      <c r="W78" s="656" t="n">
        <f aca="false">IF($I$3=I78,1,0)</f>
        <v>0</v>
      </c>
      <c r="X78" s="656" t="n">
        <f aca="false">IF($J$3=J78,1,0)</f>
        <v>0</v>
      </c>
      <c r="Y78" s="656" t="n">
        <f aca="false">IF($K$3=K78,1,0)</f>
        <v>0</v>
      </c>
      <c r="Z78" s="656" t="n">
        <f aca="false">IF($L$3=L78,1,0)</f>
        <v>0</v>
      </c>
      <c r="AA78" s="656" t="n">
        <f aca="false">IF($M$3=M78,1,0)</f>
        <v>0</v>
      </c>
      <c r="AB78" s="656" t="n">
        <f aca="false">IF($N$3=N78,1,0)</f>
        <v>0</v>
      </c>
      <c r="AC78" s="656" t="n">
        <f aca="false">IF($O$3=O78,1,0)</f>
        <v>0</v>
      </c>
      <c r="AD78" s="667" t="b">
        <f aca="false">AND($P$2="Non-risk",P78=TRUE())</f>
        <v>0</v>
      </c>
      <c r="AE78" s="667" t="b">
        <f aca="false">AND($Q$3&lt;&gt;$Q78,$Q$3&lt;&gt;"Both")</f>
        <v>1</v>
      </c>
      <c r="AF78" s="667" t="b">
        <f aca="false">AND($Q$3="Both",AH78=1)</f>
        <v>0</v>
      </c>
      <c r="AI78" s="521"/>
      <c r="AK78" s="160" t="n">
        <f aca="false">IF(OR(AL78=TRUE(),AND(AM78=TRUE(),AN78=FALSE()),AF78=TRUE(),(OR(AT78=FALSE(),AT78="NA"))),0,IF(OR(AN78=FALSE(),AO78=FALSE(),AP78=FALSE()),1,0))</f>
        <v>0</v>
      </c>
      <c r="AL78" s="238" t="n">
        <f aca="false">$S78</f>
        <v>1</v>
      </c>
      <c r="AM78" s="238" t="str">
        <f aca="false">IF(OR(Q78="Medicaid",AI78=""),"NA",IF(AND(AF78=TRUE(),_xlfn.xlookup(AI78,$A$9:$A$782,$AK$9:$AK$782)=0),TRUE(),FALSE()))</f>
        <v>NA</v>
      </c>
      <c r="AN78" s="148" t="b">
        <f aca="false">IF(F78&lt;&gt;"",TRUE(),FALSE())</f>
        <v>0</v>
      </c>
      <c r="AO78" s="94" t="str">
        <f aca="false">IF(OR($F78&lt;&gt;"Met"),"NA",(IF(AND($F78="Met",$F78&lt;&gt;""),TRUE(),FALSE())))</f>
        <v>NA</v>
      </c>
      <c r="AP78" s="148" t="b">
        <f aca="false">IF(OR($F78="Met",$F78="Not met"),"NA",(IF((AND(OR($F78="N/A",$F78="Unsure"),$G78&lt;&gt;"")),TRUE(),FALSE())))</f>
        <v>0</v>
      </c>
      <c r="AQ78" s="238" t="n">
        <f aca="false">IF(OR(AR78=TRUE(),AND(AS78=TRUE(),AT78=FALSE())),0,(IF(OR(AND(OR(AS78=FALSE(),AS78="N/A"),AT78=FALSE()),AU78=FALSE()),1,0)))</f>
        <v>0</v>
      </c>
      <c r="AR78" s="238" t="n">
        <f aca="false">$S78</f>
        <v>1</v>
      </c>
      <c r="AS78" s="238" t="str">
        <f aca="false">IF(OR(Q78="Medicaid",AI78=""),"N/A",IF(AND(AF78=TRUE(),_xlfn.xlookup(AI78,$A$9:$A$782,$AQ$9:$AQ$782)=0),TRUE(),FALSE()))</f>
        <v>N/A</v>
      </c>
      <c r="AT78" s="148" t="b">
        <f aca="false">IF(AND(H78="",F78="Met"),FALSE(),TRUE())</f>
        <v>1</v>
      </c>
      <c r="AU78" s="94" t="str">
        <f aca="false">IF(OR(H78="",H78="Met",H78="N/A"),"NA",(IF(AND((OR(H78="Not Met",H78="Unsure")),G78&lt;&gt;""),TRUE(),FALSE())))</f>
        <v>NA</v>
      </c>
    </row>
    <row r="79" customFormat="false" ht="36" hidden="false" customHeight="false" outlineLevel="0" collapsed="false">
      <c r="A79" s="658" t="s">
        <v>2095</v>
      </c>
      <c r="B79" s="659" t="s">
        <v>2096</v>
      </c>
      <c r="C79" s="659" t="s">
        <v>2091</v>
      </c>
      <c r="D79" s="659" t="s">
        <v>517</v>
      </c>
      <c r="E79" s="674" t="n">
        <v>6</v>
      </c>
      <c r="F79" s="662"/>
      <c r="G79" s="662"/>
      <c r="H79" s="663"/>
      <c r="I79" s="665" t="s">
        <v>15</v>
      </c>
      <c r="J79" s="665" t="s">
        <v>30</v>
      </c>
      <c r="K79" s="665" t="s">
        <v>38</v>
      </c>
      <c r="L79" s="665" t="s">
        <v>43</v>
      </c>
      <c r="M79" s="665" t="s">
        <v>48</v>
      </c>
      <c r="N79" s="665"/>
      <c r="O79" s="665" t="s">
        <v>52</v>
      </c>
      <c r="P79" s="665"/>
      <c r="Q79" s="665" t="s">
        <v>226</v>
      </c>
      <c r="S79" s="666" t="b">
        <f aca="false">IF(OR(T79=TRUE(),U79=TRUE(),V79=TRUE(),AD79=TRUE(),AE79=TRUE()),TRUE(),FALSE())</f>
        <v>1</v>
      </c>
      <c r="T79" s="656" t="n">
        <f aca="false">$T$8</f>
        <v>1</v>
      </c>
      <c r="U79" s="657" t="b">
        <f aca="false">$U$8</f>
        <v>0</v>
      </c>
      <c r="V79" s="666" t="b">
        <f aca="false">IF(SUM(W79:AC79)&lt;1,TRUE(),FALSE())</f>
        <v>1</v>
      </c>
      <c r="W79" s="656" t="n">
        <f aca="false">IF($I$3=I79,1,0)</f>
        <v>0</v>
      </c>
      <c r="X79" s="656" t="n">
        <f aca="false">IF($J$3=J79,1,0)</f>
        <v>0</v>
      </c>
      <c r="Y79" s="656" t="n">
        <f aca="false">IF($K$3=K79,1,0)</f>
        <v>0</v>
      </c>
      <c r="Z79" s="656" t="n">
        <f aca="false">IF($L$3=L79,1,0)</f>
        <v>0</v>
      </c>
      <c r="AA79" s="656" t="n">
        <f aca="false">IF($M$3=M79,1,0)</f>
        <v>0</v>
      </c>
      <c r="AB79" s="656" t="n">
        <f aca="false">IF($N$3=N79,1,0)</f>
        <v>0</v>
      </c>
      <c r="AC79" s="656" t="n">
        <f aca="false">IF($O$3=O79,1,0)</f>
        <v>0</v>
      </c>
      <c r="AD79" s="667" t="b">
        <f aca="false">AND($P$2="Non-risk",P79=TRUE())</f>
        <v>0</v>
      </c>
      <c r="AE79" s="667" t="b">
        <f aca="false">AND($Q$3&lt;&gt;$Q79,$Q$3&lt;&gt;"Both")</f>
        <v>1</v>
      </c>
      <c r="AF79" s="667" t="b">
        <f aca="false">AND($Q$3="Both",AH79=1)</f>
        <v>0</v>
      </c>
      <c r="AI79" s="521"/>
      <c r="AK79" s="160" t="n">
        <f aca="false">IF(OR(AL79=TRUE(),AND(AM79=TRUE(),AN79=FALSE()),AF79=TRUE(),(OR(AT79=FALSE(),AT79="NA"))),0,IF(OR(AN79=FALSE(),AO79=FALSE(),AP79=FALSE()),1,0))</f>
        <v>0</v>
      </c>
      <c r="AL79" s="238" t="n">
        <f aca="false">$S79</f>
        <v>1</v>
      </c>
      <c r="AM79" s="238" t="str">
        <f aca="false">IF(OR(Q79="Medicaid",AI79=""),"NA",IF(AND(AF79=TRUE(),_xlfn.xlookup(AI79,$A$9:$A$782,$AK$9:$AK$782)=0),TRUE(),FALSE()))</f>
        <v>NA</v>
      </c>
      <c r="AN79" s="148" t="b">
        <f aca="false">IF(F79&lt;&gt;"",TRUE(),FALSE())</f>
        <v>0</v>
      </c>
      <c r="AO79" s="94" t="str">
        <f aca="false">IF(OR($F79&lt;&gt;"Met"),"NA",(IF(AND($F79="Met",$F79&lt;&gt;""),TRUE(),FALSE())))</f>
        <v>NA</v>
      </c>
      <c r="AP79" s="148" t="b">
        <f aca="false">IF(OR($F79="Met",$F79="Not met"),"NA",(IF((AND(OR($F79="N/A",$F79="Unsure"),$G79&lt;&gt;"")),TRUE(),FALSE())))</f>
        <v>0</v>
      </c>
      <c r="AQ79" s="238" t="n">
        <f aca="false">IF(OR(AR79=TRUE(),AND(AS79=TRUE(),AT79=FALSE())),0,(IF(OR(AND(OR(AS79=FALSE(),AS79="N/A"),AT79=FALSE()),AU79=FALSE()),1,0)))</f>
        <v>0</v>
      </c>
      <c r="AR79" s="238" t="n">
        <f aca="false">$S79</f>
        <v>1</v>
      </c>
      <c r="AS79" s="238" t="str">
        <f aca="false">IF(OR(Q79="Medicaid",AI79=""),"N/A",IF(AND(AF79=TRUE(),_xlfn.xlookup(AI79,$A$9:$A$782,$AQ$9:$AQ$782)=0),TRUE(),FALSE()))</f>
        <v>N/A</v>
      </c>
      <c r="AT79" s="148" t="b">
        <f aca="false">IF(AND(H79="",F79="Met"),FALSE(),TRUE())</f>
        <v>1</v>
      </c>
      <c r="AU79" s="94" t="str">
        <f aca="false">IF(OR(H79="",H79="Met",H79="N/A"),"NA",(IF(AND((OR(H79="Not Met",H79="Unsure")),G79&lt;&gt;""),TRUE(),FALSE())))</f>
        <v>NA</v>
      </c>
    </row>
    <row r="80" customFormat="false" ht="36" hidden="false" customHeight="false" outlineLevel="0" collapsed="false">
      <c r="A80" s="658" t="s">
        <v>2097</v>
      </c>
      <c r="B80" s="659" t="s">
        <v>2098</v>
      </c>
      <c r="C80" s="659" t="s">
        <v>2099</v>
      </c>
      <c r="D80" s="659" t="s">
        <v>520</v>
      </c>
      <c r="E80" s="674" t="n">
        <v>6</v>
      </c>
      <c r="F80" s="662"/>
      <c r="G80" s="662"/>
      <c r="H80" s="663"/>
      <c r="I80" s="665" t="s">
        <v>15</v>
      </c>
      <c r="J80" s="665" t="s">
        <v>30</v>
      </c>
      <c r="K80" s="665" t="s">
        <v>38</v>
      </c>
      <c r="L80" s="665" t="s">
        <v>43</v>
      </c>
      <c r="M80" s="665"/>
      <c r="N80" s="665"/>
      <c r="O80" s="665" t="s">
        <v>52</v>
      </c>
      <c r="P80" s="665"/>
      <c r="Q80" s="665" t="s">
        <v>226</v>
      </c>
      <c r="S80" s="666" t="b">
        <f aca="false">IF(OR(T80=TRUE(),U80=TRUE(),V80=TRUE(),AD80=TRUE(),AE80=TRUE()),TRUE(),FALSE())</f>
        <v>1</v>
      </c>
      <c r="T80" s="656" t="n">
        <f aca="false">$T$8</f>
        <v>1</v>
      </c>
      <c r="U80" s="657" t="b">
        <f aca="false">$U$8</f>
        <v>0</v>
      </c>
      <c r="V80" s="666" t="b">
        <f aca="false">IF(SUM(W80:AC80)&lt;1,TRUE(),FALSE())</f>
        <v>1</v>
      </c>
      <c r="W80" s="656" t="n">
        <f aca="false">IF($I$3=I80,1,0)</f>
        <v>0</v>
      </c>
      <c r="X80" s="656" t="n">
        <f aca="false">IF($J$3=J80,1,0)</f>
        <v>0</v>
      </c>
      <c r="Y80" s="656" t="n">
        <f aca="false">IF($K$3=K80,1,0)</f>
        <v>0</v>
      </c>
      <c r="Z80" s="656" t="n">
        <f aca="false">IF($L$3=L80,1,0)</f>
        <v>0</v>
      </c>
      <c r="AA80" s="656" t="n">
        <f aca="false">IF($M$3=M80,1,0)</f>
        <v>0</v>
      </c>
      <c r="AB80" s="656" t="n">
        <f aca="false">IF($N$3=N80,1,0)</f>
        <v>0</v>
      </c>
      <c r="AC80" s="656" t="n">
        <f aca="false">IF($O$3=O80,1,0)</f>
        <v>0</v>
      </c>
      <c r="AD80" s="667" t="b">
        <f aca="false">AND($P$2="Non-risk",P80=TRUE())</f>
        <v>0</v>
      </c>
      <c r="AE80" s="667" t="b">
        <f aca="false">AND($Q$3&lt;&gt;$Q80,$Q$3&lt;&gt;"Both")</f>
        <v>1</v>
      </c>
      <c r="AF80" s="667" t="b">
        <f aca="false">AND($Q$3="Both",AH80=1)</f>
        <v>0</v>
      </c>
      <c r="AI80" s="521"/>
      <c r="AK80" s="160" t="n">
        <f aca="false">IF(OR(AL80=TRUE(),AND(AM80=TRUE(),AN80=FALSE()),AF80=TRUE(),(OR(AT80=FALSE(),AT80="NA"))),0,IF(OR(AN80=FALSE(),AO80=FALSE(),AP80=FALSE()),1,0))</f>
        <v>0</v>
      </c>
      <c r="AL80" s="238" t="n">
        <f aca="false">$S80</f>
        <v>1</v>
      </c>
      <c r="AM80" s="238" t="str">
        <f aca="false">IF(OR(Q80="Medicaid",AI80=""),"NA",IF(AND(AF80=TRUE(),_xlfn.xlookup(AI80,$A$9:$A$782,$AK$9:$AK$782)=0),TRUE(),FALSE()))</f>
        <v>NA</v>
      </c>
      <c r="AN80" s="148" t="b">
        <f aca="false">IF(F80&lt;&gt;"",TRUE(),FALSE())</f>
        <v>0</v>
      </c>
      <c r="AO80" s="94" t="str">
        <f aca="false">IF(OR($F80&lt;&gt;"Met"),"NA",(IF(AND($F80="Met",$F80&lt;&gt;""),TRUE(),FALSE())))</f>
        <v>NA</v>
      </c>
      <c r="AP80" s="148" t="b">
        <f aca="false">IF(OR($F80="Met",$F80="Not met"),"NA",(IF((AND(OR($F80="N/A",$F80="Unsure"),$G80&lt;&gt;"")),TRUE(),FALSE())))</f>
        <v>0</v>
      </c>
      <c r="AQ80" s="238" t="n">
        <f aca="false">IF(OR(AR80=TRUE(),AND(AS80=TRUE(),AT80=FALSE())),0,(IF(OR(AND(OR(AS80=FALSE(),AS80="N/A"),AT80=FALSE()),AU80=FALSE()),1,0)))</f>
        <v>0</v>
      </c>
      <c r="AR80" s="238" t="n">
        <f aca="false">$S80</f>
        <v>1</v>
      </c>
      <c r="AS80" s="238" t="str">
        <f aca="false">IF(OR(Q80="Medicaid",AI80=""),"N/A",IF(AND(AF80=TRUE(),_xlfn.xlookup(AI80,$A$9:$A$782,$AQ$9:$AQ$782)=0),TRUE(),FALSE()))</f>
        <v>N/A</v>
      </c>
      <c r="AT80" s="148" t="b">
        <f aca="false">IF(AND(H80="",F80="Met"),FALSE(),TRUE())</f>
        <v>1</v>
      </c>
      <c r="AU80" s="94" t="str">
        <f aca="false">IF(OR(H80="",H80="Met",H80="N/A"),"NA",(IF(AND((OR(H80="Not Met",H80="Unsure")),G80&lt;&gt;""),TRUE(),FALSE())))</f>
        <v>NA</v>
      </c>
    </row>
    <row r="81" customFormat="false" ht="54" hidden="false" customHeight="false" outlineLevel="0" collapsed="false">
      <c r="A81" s="658" t="s">
        <v>2100</v>
      </c>
      <c r="B81" s="659" t="s">
        <v>2101</v>
      </c>
      <c r="C81" s="659" t="s">
        <v>2102</v>
      </c>
      <c r="D81" s="659" t="s">
        <v>523</v>
      </c>
      <c r="E81" s="674" t="n">
        <v>6</v>
      </c>
      <c r="F81" s="662"/>
      <c r="G81" s="662"/>
      <c r="H81" s="663"/>
      <c r="I81" s="665" t="s">
        <v>15</v>
      </c>
      <c r="J81" s="665" t="s">
        <v>30</v>
      </c>
      <c r="K81" s="665" t="s">
        <v>38</v>
      </c>
      <c r="L81" s="665" t="s">
        <v>43</v>
      </c>
      <c r="M81" s="665"/>
      <c r="N81" s="665"/>
      <c r="O81" s="665" t="s">
        <v>52</v>
      </c>
      <c r="P81" s="665"/>
      <c r="Q81" s="665" t="s">
        <v>226</v>
      </c>
      <c r="S81" s="666" t="b">
        <f aca="false">IF(OR(T81=TRUE(),U81=TRUE(),V81=TRUE(),AD81=TRUE(),AE81=TRUE()),TRUE(),FALSE())</f>
        <v>1</v>
      </c>
      <c r="T81" s="656" t="n">
        <f aca="false">$T$8</f>
        <v>1</v>
      </c>
      <c r="U81" s="657" t="b">
        <f aca="false">$U$8</f>
        <v>0</v>
      </c>
      <c r="V81" s="666" t="b">
        <f aca="false">IF(SUM(W81:AC81)&lt;1,TRUE(),FALSE())</f>
        <v>1</v>
      </c>
      <c r="W81" s="656" t="n">
        <f aca="false">IF($I$3=I81,1,0)</f>
        <v>0</v>
      </c>
      <c r="X81" s="656" t="n">
        <f aca="false">IF($J$3=J81,1,0)</f>
        <v>0</v>
      </c>
      <c r="Y81" s="656" t="n">
        <f aca="false">IF($K$3=K81,1,0)</f>
        <v>0</v>
      </c>
      <c r="Z81" s="656" t="n">
        <f aca="false">IF($L$3=L81,1,0)</f>
        <v>0</v>
      </c>
      <c r="AA81" s="656" t="n">
        <f aca="false">IF($M$3=M81,1,0)</f>
        <v>0</v>
      </c>
      <c r="AB81" s="656" t="n">
        <f aca="false">IF($N$3=N81,1,0)</f>
        <v>0</v>
      </c>
      <c r="AC81" s="656" t="n">
        <f aca="false">IF($O$3=O81,1,0)</f>
        <v>0</v>
      </c>
      <c r="AD81" s="667" t="b">
        <f aca="false">AND($P$2="Non-risk",P81=TRUE())</f>
        <v>0</v>
      </c>
      <c r="AE81" s="667" t="b">
        <f aca="false">AND($Q$3&lt;&gt;$Q81,$Q$3&lt;&gt;"Both")</f>
        <v>1</v>
      </c>
      <c r="AF81" s="667" t="b">
        <f aca="false">AND($Q$3="Both",AH81=1)</f>
        <v>0</v>
      </c>
      <c r="AI81" s="521"/>
      <c r="AK81" s="160" t="n">
        <f aca="false">IF(OR(AL81=TRUE(),AND(AM81=TRUE(),AN81=FALSE()),AF81=TRUE(),(OR(AT81=FALSE(),AT81="NA"))),0,IF(OR(AN81=FALSE(),AO81=FALSE(),AP81=FALSE()),1,0))</f>
        <v>0</v>
      </c>
      <c r="AL81" s="238" t="n">
        <f aca="false">$S81</f>
        <v>1</v>
      </c>
      <c r="AM81" s="238" t="str">
        <f aca="false">IF(OR(Q81="Medicaid",AI81=""),"NA",IF(AND(AF81=TRUE(),_xlfn.xlookup(AI81,$A$9:$A$782,$AK$9:$AK$782)=0),TRUE(),FALSE()))</f>
        <v>NA</v>
      </c>
      <c r="AN81" s="148" t="b">
        <f aca="false">IF(F81&lt;&gt;"",TRUE(),FALSE())</f>
        <v>0</v>
      </c>
      <c r="AO81" s="94" t="str">
        <f aca="false">IF(OR($F81&lt;&gt;"Met"),"NA",(IF(AND($F81="Met",$F81&lt;&gt;""),TRUE(),FALSE())))</f>
        <v>NA</v>
      </c>
      <c r="AP81" s="148" t="b">
        <f aca="false">IF(OR($F81="Met",$F81="Not met"),"NA",(IF((AND(OR($F81="N/A",$F81="Unsure"),$G81&lt;&gt;"")),TRUE(),FALSE())))</f>
        <v>0</v>
      </c>
      <c r="AQ81" s="238" t="n">
        <f aca="false">IF(OR(AR81=TRUE(),AND(AS81=TRUE(),AT81=FALSE())),0,(IF(OR(AND(OR(AS81=FALSE(),AS81="N/A"),AT81=FALSE()),AU81=FALSE()),1,0)))</f>
        <v>0</v>
      </c>
      <c r="AR81" s="238" t="n">
        <f aca="false">$S81</f>
        <v>1</v>
      </c>
      <c r="AS81" s="238" t="str">
        <f aca="false">IF(OR(Q81="Medicaid",AI81=""),"N/A",IF(AND(AF81=TRUE(),_xlfn.xlookup(AI81,$A$9:$A$782,$AQ$9:$AQ$782)=0),TRUE(),FALSE()))</f>
        <v>N/A</v>
      </c>
      <c r="AT81" s="148" t="b">
        <f aca="false">IF(AND(H81="",F81="Met"),FALSE(),TRUE())</f>
        <v>1</v>
      </c>
      <c r="AU81" s="94" t="str">
        <f aca="false">IF(OR(H81="",H81="Met",H81="N/A"),"NA",(IF(AND((OR(H81="Not Met",H81="Unsure")),G81&lt;&gt;""),TRUE(),FALSE())))</f>
        <v>NA</v>
      </c>
    </row>
    <row r="82" customFormat="false" ht="36" hidden="false" customHeight="false" outlineLevel="0" collapsed="false">
      <c r="A82" s="658" t="s">
        <v>2103</v>
      </c>
      <c r="B82" s="659" t="s">
        <v>2104</v>
      </c>
      <c r="C82" s="659" t="s">
        <v>2105</v>
      </c>
      <c r="D82" s="659" t="s">
        <v>526</v>
      </c>
      <c r="E82" s="674" t="n">
        <v>6</v>
      </c>
      <c r="F82" s="662"/>
      <c r="G82" s="662"/>
      <c r="H82" s="663"/>
      <c r="I82" s="665" t="s">
        <v>15</v>
      </c>
      <c r="J82" s="665" t="s">
        <v>30</v>
      </c>
      <c r="K82" s="665" t="s">
        <v>38</v>
      </c>
      <c r="L82" s="665" t="s">
        <v>43</v>
      </c>
      <c r="M82" s="665" t="s">
        <v>48</v>
      </c>
      <c r="N82" s="665"/>
      <c r="O82" s="665" t="s">
        <v>52</v>
      </c>
      <c r="P82" s="665"/>
      <c r="Q82" s="665" t="s">
        <v>226</v>
      </c>
      <c r="S82" s="666" t="b">
        <f aca="false">IF(OR(T82=TRUE(),U82=TRUE(),V82=TRUE(),AD82=TRUE(),AE82=TRUE()),TRUE(),FALSE())</f>
        <v>1</v>
      </c>
      <c r="T82" s="656" t="n">
        <f aca="false">$T$8</f>
        <v>1</v>
      </c>
      <c r="U82" s="657" t="b">
        <f aca="false">$U$8</f>
        <v>0</v>
      </c>
      <c r="V82" s="666" t="b">
        <f aca="false">IF(SUM(W82:AC82)&lt;1,TRUE(),FALSE())</f>
        <v>1</v>
      </c>
      <c r="W82" s="656" t="n">
        <f aca="false">IF($I$3=I82,1,0)</f>
        <v>0</v>
      </c>
      <c r="X82" s="656" t="n">
        <f aca="false">IF($J$3=J82,1,0)</f>
        <v>0</v>
      </c>
      <c r="Y82" s="656" t="n">
        <f aca="false">IF($K$3=K82,1,0)</f>
        <v>0</v>
      </c>
      <c r="Z82" s="656" t="n">
        <f aca="false">IF($L$3=L82,1,0)</f>
        <v>0</v>
      </c>
      <c r="AA82" s="656" t="n">
        <f aca="false">IF($M$3=M82,1,0)</f>
        <v>0</v>
      </c>
      <c r="AB82" s="656" t="n">
        <f aca="false">IF($N$3=N82,1,0)</f>
        <v>0</v>
      </c>
      <c r="AC82" s="656" t="n">
        <f aca="false">IF($O$3=O82,1,0)</f>
        <v>0</v>
      </c>
      <c r="AD82" s="667" t="b">
        <f aca="false">AND($P$2="Non-risk",P82=TRUE())</f>
        <v>0</v>
      </c>
      <c r="AE82" s="667" t="b">
        <f aca="false">AND($Q$3&lt;&gt;$Q82,$Q$3&lt;&gt;"Both")</f>
        <v>1</v>
      </c>
      <c r="AF82" s="667" t="b">
        <f aca="false">AND($Q$3="Both",AH82=1)</f>
        <v>0</v>
      </c>
      <c r="AI82" s="521"/>
      <c r="AK82" s="160" t="n">
        <f aca="false">IF(OR(AL82=TRUE(),AND(AM82=TRUE(),AN82=FALSE()),AF82=TRUE(),(OR(AT82=FALSE(),AT82="NA"))),0,IF(OR(AN82=FALSE(),AO82=FALSE(),AP82=FALSE()),1,0))</f>
        <v>0</v>
      </c>
      <c r="AL82" s="238" t="n">
        <f aca="false">$S82</f>
        <v>1</v>
      </c>
      <c r="AM82" s="238" t="str">
        <f aca="false">IF(OR(Q82="Medicaid",AI82=""),"NA",IF(AND(AF82=TRUE(),_xlfn.xlookup(AI82,$A$9:$A$782,$AK$9:$AK$782)=0),TRUE(),FALSE()))</f>
        <v>NA</v>
      </c>
      <c r="AN82" s="148" t="b">
        <f aca="false">IF(F82&lt;&gt;"",TRUE(),FALSE())</f>
        <v>0</v>
      </c>
      <c r="AO82" s="94" t="str">
        <f aca="false">IF(OR($F82&lt;&gt;"Met"),"NA",(IF(AND($F82="Met",$F82&lt;&gt;""),TRUE(),FALSE())))</f>
        <v>NA</v>
      </c>
      <c r="AP82" s="148" t="b">
        <f aca="false">IF(OR($F82="Met",$F82="Not met"),"NA",(IF((AND(OR($F82="N/A",$F82="Unsure"),$G82&lt;&gt;"")),TRUE(),FALSE())))</f>
        <v>0</v>
      </c>
      <c r="AQ82" s="238" t="n">
        <f aca="false">IF(OR(AR82=TRUE(),AND(AS82=TRUE(),AT82=FALSE())),0,(IF(OR(AND(OR(AS82=FALSE(),AS82="N/A"),AT82=FALSE()),AU82=FALSE()),1,0)))</f>
        <v>0</v>
      </c>
      <c r="AR82" s="238" t="n">
        <f aca="false">$S82</f>
        <v>1</v>
      </c>
      <c r="AS82" s="238" t="str">
        <f aca="false">IF(OR(Q82="Medicaid",AI82=""),"N/A",IF(AND(AF82=TRUE(),_xlfn.xlookup(AI82,$A$9:$A$782,$AQ$9:$AQ$782)=0),TRUE(),FALSE()))</f>
        <v>N/A</v>
      </c>
      <c r="AT82" s="148" t="b">
        <f aca="false">IF(AND(H82="",F82="Met"),FALSE(),TRUE())</f>
        <v>1</v>
      </c>
      <c r="AU82" s="94" t="str">
        <f aca="false">IF(OR(H82="",H82="Met",H82="N/A"),"NA",(IF(AND((OR(H82="Not Met",H82="Unsure")),G82&lt;&gt;""),TRUE(),FALSE())))</f>
        <v>NA</v>
      </c>
    </row>
    <row r="83" customFormat="false" ht="54" hidden="false" customHeight="false" outlineLevel="0" collapsed="false">
      <c r="A83" s="658" t="s">
        <v>2106</v>
      </c>
      <c r="B83" s="659" t="s">
        <v>2107</v>
      </c>
      <c r="C83" s="659" t="s">
        <v>2108</v>
      </c>
      <c r="D83" s="659" t="s">
        <v>2109</v>
      </c>
      <c r="E83" s="674" t="n">
        <v>6</v>
      </c>
      <c r="F83" s="662"/>
      <c r="G83" s="662"/>
      <c r="H83" s="663"/>
      <c r="I83" s="665" t="s">
        <v>15</v>
      </c>
      <c r="J83" s="665" t="s">
        <v>30</v>
      </c>
      <c r="K83" s="665" t="s">
        <v>38</v>
      </c>
      <c r="L83" s="665" t="s">
        <v>43</v>
      </c>
      <c r="M83" s="665" t="s">
        <v>48</v>
      </c>
      <c r="N83" s="665"/>
      <c r="O83" s="665" t="s">
        <v>52</v>
      </c>
      <c r="P83" s="665"/>
      <c r="Q83" s="665" t="s">
        <v>226</v>
      </c>
      <c r="S83" s="666" t="b">
        <f aca="false">IF(OR(T83=TRUE(),U83=TRUE(),V83=TRUE(),AD83=TRUE(),AE83=TRUE()),TRUE(),FALSE())</f>
        <v>1</v>
      </c>
      <c r="T83" s="656" t="n">
        <f aca="false">$T$8</f>
        <v>1</v>
      </c>
      <c r="U83" s="657" t="b">
        <f aca="false">$U$8</f>
        <v>0</v>
      </c>
      <c r="V83" s="666" t="b">
        <f aca="false">IF(SUM(W83:AC83)&lt;1,TRUE(),FALSE())</f>
        <v>1</v>
      </c>
      <c r="W83" s="656" t="n">
        <f aca="false">IF($I$3=I83,1,0)</f>
        <v>0</v>
      </c>
      <c r="X83" s="656" t="n">
        <f aca="false">IF($J$3=J83,1,0)</f>
        <v>0</v>
      </c>
      <c r="Y83" s="656" t="n">
        <f aca="false">IF($K$3=K83,1,0)</f>
        <v>0</v>
      </c>
      <c r="Z83" s="656" t="n">
        <f aca="false">IF($L$3=L83,1,0)</f>
        <v>0</v>
      </c>
      <c r="AA83" s="656" t="n">
        <f aca="false">IF($M$3=M83,1,0)</f>
        <v>0</v>
      </c>
      <c r="AB83" s="656" t="n">
        <f aca="false">IF($N$3=N83,1,0)</f>
        <v>0</v>
      </c>
      <c r="AC83" s="656" t="n">
        <f aca="false">IF($O$3=O83,1,0)</f>
        <v>0</v>
      </c>
      <c r="AD83" s="667" t="b">
        <f aca="false">AND($P$2="Non-risk",P83=TRUE())</f>
        <v>0</v>
      </c>
      <c r="AE83" s="667" t="b">
        <f aca="false">AND($Q$3&lt;&gt;$Q83,$Q$3&lt;&gt;"Both")</f>
        <v>1</v>
      </c>
      <c r="AF83" s="667" t="b">
        <f aca="false">AND($Q$3="Both",AH83=1)</f>
        <v>0</v>
      </c>
      <c r="AI83" s="521"/>
      <c r="AK83" s="160" t="n">
        <f aca="false">IF(OR(AL83=TRUE(),AND(AM83=TRUE(),AN83=FALSE()),AF83=TRUE(),(OR(AT83=FALSE(),AT83="NA"))),0,IF(OR(AN83=FALSE(),AO83=FALSE(),AP83=FALSE()),1,0))</f>
        <v>0</v>
      </c>
      <c r="AL83" s="238" t="n">
        <f aca="false">$S83</f>
        <v>1</v>
      </c>
      <c r="AM83" s="238" t="str">
        <f aca="false">IF(OR(Q83="Medicaid",AI83=""),"NA",IF(AND(AF83=TRUE(),_xlfn.xlookup(AI83,$A$9:$A$782,$AK$9:$AK$782)=0),TRUE(),FALSE()))</f>
        <v>NA</v>
      </c>
      <c r="AN83" s="148" t="b">
        <f aca="false">IF(F83&lt;&gt;"",TRUE(),FALSE())</f>
        <v>0</v>
      </c>
      <c r="AO83" s="94" t="str">
        <f aca="false">IF(OR($F83&lt;&gt;"Met"),"NA",(IF(AND($F83="Met",$F83&lt;&gt;""),TRUE(),FALSE())))</f>
        <v>NA</v>
      </c>
      <c r="AP83" s="148" t="b">
        <f aca="false">IF(OR($F83="Met",$F83="Not met"),"NA",(IF((AND(OR($F83="N/A",$F83="Unsure"),$G83&lt;&gt;"")),TRUE(),FALSE())))</f>
        <v>0</v>
      </c>
      <c r="AQ83" s="238" t="n">
        <f aca="false">IF(OR(AR83=TRUE(),AND(AS83=TRUE(),AT83=FALSE())),0,(IF(OR(AND(OR(AS83=FALSE(),AS83="N/A"),AT83=FALSE()),AU83=FALSE()),1,0)))</f>
        <v>0</v>
      </c>
      <c r="AR83" s="238" t="n">
        <f aca="false">$S83</f>
        <v>1</v>
      </c>
      <c r="AS83" s="238" t="str">
        <f aca="false">IF(OR(Q83="Medicaid",AI83=""),"N/A",IF(AND(AF83=TRUE(),_xlfn.xlookup(AI83,$A$9:$A$782,$AQ$9:$AQ$782)=0),TRUE(),FALSE()))</f>
        <v>N/A</v>
      </c>
      <c r="AT83" s="148" t="b">
        <f aca="false">IF(AND(H83="",F83="Met"),FALSE(),TRUE())</f>
        <v>1</v>
      </c>
      <c r="AU83" s="94" t="str">
        <f aca="false">IF(OR(H83="",H83="Met",H83="N/A"),"NA",(IF(AND((OR(H83="Not Met",H83="Unsure")),G83&lt;&gt;""),TRUE(),FALSE())))</f>
        <v>NA</v>
      </c>
    </row>
    <row r="84" customFormat="false" ht="36" hidden="false" customHeight="false" outlineLevel="0" collapsed="false">
      <c r="A84" s="658" t="s">
        <v>2110</v>
      </c>
      <c r="B84" s="659" t="s">
        <v>2111</v>
      </c>
      <c r="C84" s="659" t="s">
        <v>2112</v>
      </c>
      <c r="D84" s="659" t="s">
        <v>2113</v>
      </c>
      <c r="E84" s="680" t="s">
        <v>2114</v>
      </c>
      <c r="F84" s="662"/>
      <c r="G84" s="662"/>
      <c r="H84" s="663"/>
      <c r="I84" s="665" t="s">
        <v>15</v>
      </c>
      <c r="J84" s="665" t="s">
        <v>30</v>
      </c>
      <c r="K84" s="665" t="s">
        <v>38</v>
      </c>
      <c r="L84" s="665" t="s">
        <v>43</v>
      </c>
      <c r="M84" s="665" t="s">
        <v>48</v>
      </c>
      <c r="N84" s="665"/>
      <c r="O84" s="665" t="s">
        <v>52</v>
      </c>
      <c r="P84" s="665"/>
      <c r="Q84" s="665" t="s">
        <v>226</v>
      </c>
      <c r="S84" s="666" t="b">
        <f aca="false">IF(OR(T84=TRUE(),U84=TRUE(),V84=TRUE(),AD84=TRUE(),AE84=TRUE()),TRUE(),FALSE())</f>
        <v>1</v>
      </c>
      <c r="T84" s="656" t="n">
        <f aca="false">$T$8</f>
        <v>1</v>
      </c>
      <c r="U84" s="657" t="b">
        <f aca="false">$U$8</f>
        <v>0</v>
      </c>
      <c r="V84" s="666" t="b">
        <f aca="false">IF(SUM(W84:AC84)&lt;1,TRUE(),FALSE())</f>
        <v>1</v>
      </c>
      <c r="W84" s="656" t="n">
        <f aca="false">IF($I$3=I84,1,0)</f>
        <v>0</v>
      </c>
      <c r="X84" s="656" t="n">
        <f aca="false">IF($J$3=J84,1,0)</f>
        <v>0</v>
      </c>
      <c r="Y84" s="656" t="n">
        <f aca="false">IF($K$3=K84,1,0)</f>
        <v>0</v>
      </c>
      <c r="Z84" s="656" t="n">
        <f aca="false">IF($L$3=L84,1,0)</f>
        <v>0</v>
      </c>
      <c r="AA84" s="656" t="n">
        <f aca="false">IF($M$3=M84,1,0)</f>
        <v>0</v>
      </c>
      <c r="AB84" s="656" t="n">
        <f aca="false">IF($N$3=N84,1,0)</f>
        <v>0</v>
      </c>
      <c r="AC84" s="656" t="n">
        <f aca="false">IF($O$3=O84,1,0)</f>
        <v>0</v>
      </c>
      <c r="AD84" s="667" t="b">
        <f aca="false">AND($P$2="Non-risk",P84=TRUE())</f>
        <v>0</v>
      </c>
      <c r="AE84" s="667" t="b">
        <f aca="false">AND($Q$3&lt;&gt;$Q84,$Q$3&lt;&gt;"Both")</f>
        <v>1</v>
      </c>
      <c r="AF84" s="667" t="b">
        <f aca="false">AND($Q$3="Both",AH84=1)</f>
        <v>0</v>
      </c>
      <c r="AI84" s="521"/>
      <c r="AK84" s="160" t="n">
        <f aca="false">IF(OR(AL84=TRUE(),AND(AM84=TRUE(),AN84=FALSE()),AF84=TRUE(),(OR(AT84=FALSE(),AT84="NA"))),0,IF(OR(AN84=FALSE(),AO84=FALSE(),AP84=FALSE()),1,0))</f>
        <v>0</v>
      </c>
      <c r="AL84" s="238" t="n">
        <f aca="false">$S84</f>
        <v>1</v>
      </c>
      <c r="AM84" s="238" t="str">
        <f aca="false">IF(OR(Q84="Medicaid",AI84=""),"NA",IF(AND(AF84=TRUE(),_xlfn.xlookup(AI84,$A$9:$A$782,$AK$9:$AK$782)=0),TRUE(),FALSE()))</f>
        <v>NA</v>
      </c>
      <c r="AN84" s="148" t="b">
        <f aca="false">IF(F84&lt;&gt;"",TRUE(),FALSE())</f>
        <v>0</v>
      </c>
      <c r="AO84" s="94" t="str">
        <f aca="false">IF(OR($F84&lt;&gt;"Met"),"NA",(IF(AND($F84="Met",$F84&lt;&gt;""),TRUE(),FALSE())))</f>
        <v>NA</v>
      </c>
      <c r="AP84" s="148" t="b">
        <f aca="false">IF(OR($F84="Met",$F84="Not met"),"NA",(IF((AND(OR($F84="N/A",$F84="Unsure"),$G84&lt;&gt;"")),TRUE(),FALSE())))</f>
        <v>0</v>
      </c>
      <c r="AQ84" s="238" t="n">
        <f aca="false">IF(OR(AR84=TRUE(),AND(AS84=TRUE(),AT84=FALSE())),0,(IF(OR(AND(OR(AS84=FALSE(),AS84="N/A"),AT84=FALSE()),AU84=FALSE()),1,0)))</f>
        <v>0</v>
      </c>
      <c r="AR84" s="238" t="n">
        <f aca="false">$S84</f>
        <v>1</v>
      </c>
      <c r="AS84" s="238" t="str">
        <f aca="false">IF(OR(Q84="Medicaid",AI84=""),"N/A",IF(AND(AF84=TRUE(),_xlfn.xlookup(AI84,$A$9:$A$782,$AQ$9:$AQ$782)=0),TRUE(),FALSE()))</f>
        <v>N/A</v>
      </c>
      <c r="AT84" s="148" t="b">
        <f aca="false">IF(AND(H84="",F84="Met"),FALSE(),TRUE())</f>
        <v>1</v>
      </c>
      <c r="AU84" s="94" t="str">
        <f aca="false">IF(OR(H84="",H84="Met",H84="N/A"),"NA",(IF(AND((OR(H84="Not Met",H84="Unsure")),G84&lt;&gt;""),TRUE(),FALSE())))</f>
        <v>NA</v>
      </c>
    </row>
    <row r="85" customFormat="false" ht="18" hidden="false" customHeight="false" outlineLevel="0" collapsed="false">
      <c r="A85" s="658" t="s">
        <v>2115</v>
      </c>
      <c r="B85" s="659" t="s">
        <v>2116</v>
      </c>
      <c r="C85" s="659" t="s">
        <v>2112</v>
      </c>
      <c r="D85" s="659" t="s">
        <v>535</v>
      </c>
      <c r="E85" s="680" t="s">
        <v>2114</v>
      </c>
      <c r="F85" s="662"/>
      <c r="G85" s="662"/>
      <c r="H85" s="663"/>
      <c r="I85" s="665" t="s">
        <v>15</v>
      </c>
      <c r="J85" s="665" t="s">
        <v>30</v>
      </c>
      <c r="K85" s="665" t="s">
        <v>38</v>
      </c>
      <c r="L85" s="665" t="s">
        <v>43</v>
      </c>
      <c r="M85" s="665"/>
      <c r="N85" s="665"/>
      <c r="O85" s="665" t="s">
        <v>52</v>
      </c>
      <c r="P85" s="665"/>
      <c r="Q85" s="665" t="s">
        <v>226</v>
      </c>
      <c r="S85" s="666" t="b">
        <f aca="false">IF(OR(T85=TRUE(),U85=TRUE(),V85=TRUE(),AD85=TRUE(),AE85=TRUE()),TRUE(),FALSE())</f>
        <v>1</v>
      </c>
      <c r="T85" s="656" t="n">
        <f aca="false">$T$8</f>
        <v>1</v>
      </c>
      <c r="U85" s="657" t="b">
        <f aca="false">$U$8</f>
        <v>0</v>
      </c>
      <c r="V85" s="666" t="b">
        <f aca="false">IF(SUM(W85:AC85)&lt;1,TRUE(),FALSE())</f>
        <v>1</v>
      </c>
      <c r="W85" s="656" t="n">
        <f aca="false">IF($I$3=I85,1,0)</f>
        <v>0</v>
      </c>
      <c r="X85" s="656" t="n">
        <f aca="false">IF($J$3=J85,1,0)</f>
        <v>0</v>
      </c>
      <c r="Y85" s="656" t="n">
        <f aca="false">IF($K$3=K85,1,0)</f>
        <v>0</v>
      </c>
      <c r="Z85" s="656" t="n">
        <f aca="false">IF($L$3=L85,1,0)</f>
        <v>0</v>
      </c>
      <c r="AA85" s="656" t="n">
        <f aca="false">IF($M$3=M85,1,0)</f>
        <v>0</v>
      </c>
      <c r="AB85" s="656" t="n">
        <f aca="false">IF($N$3=N85,1,0)</f>
        <v>0</v>
      </c>
      <c r="AC85" s="656" t="n">
        <f aca="false">IF($O$3=O85,1,0)</f>
        <v>0</v>
      </c>
      <c r="AD85" s="667" t="b">
        <f aca="false">AND($P$2="Non-risk",P85=TRUE())</f>
        <v>0</v>
      </c>
      <c r="AE85" s="667" t="b">
        <f aca="false">AND($Q$3&lt;&gt;$Q85,$Q$3&lt;&gt;"Both")</f>
        <v>1</v>
      </c>
      <c r="AF85" s="667" t="b">
        <f aca="false">AND($Q$3="Both",AH85=1)</f>
        <v>0</v>
      </c>
      <c r="AI85" s="521"/>
      <c r="AK85" s="160" t="n">
        <f aca="false">IF(OR(AL85=TRUE(),AND(AM85=TRUE(),AN85=FALSE()),AF85=TRUE(),(OR(AT85=FALSE(),AT85="NA"))),0,IF(OR(AN85=FALSE(),AO85=FALSE(),AP85=FALSE()),1,0))</f>
        <v>0</v>
      </c>
      <c r="AL85" s="238" t="n">
        <f aca="false">$S85</f>
        <v>1</v>
      </c>
      <c r="AM85" s="238" t="str">
        <f aca="false">IF(OR(Q85="Medicaid",AI85=""),"NA",IF(AND(AF85=TRUE(),_xlfn.xlookup(AI85,$A$9:$A$782,$AK$9:$AK$782)=0),TRUE(),FALSE()))</f>
        <v>NA</v>
      </c>
      <c r="AN85" s="148" t="b">
        <f aca="false">IF(F85&lt;&gt;"",TRUE(),FALSE())</f>
        <v>0</v>
      </c>
      <c r="AO85" s="94" t="str">
        <f aca="false">IF(OR($F85&lt;&gt;"Met"),"NA",(IF(AND($F85="Met",$F85&lt;&gt;""),TRUE(),FALSE())))</f>
        <v>NA</v>
      </c>
      <c r="AP85" s="148" t="b">
        <f aca="false">IF(OR($F85="Met",$F85="Not met"),"NA",(IF((AND(OR($F85="N/A",$F85="Unsure"),$G85&lt;&gt;"")),TRUE(),FALSE())))</f>
        <v>0</v>
      </c>
      <c r="AQ85" s="238" t="n">
        <f aca="false">IF(OR(AR85=TRUE(),AND(AS85=TRUE(),AT85=FALSE())),0,(IF(OR(AND(OR(AS85=FALSE(),AS85="N/A"),AT85=FALSE()),AU85=FALSE()),1,0)))</f>
        <v>0</v>
      </c>
      <c r="AR85" s="238" t="n">
        <f aca="false">$S85</f>
        <v>1</v>
      </c>
      <c r="AS85" s="238" t="str">
        <f aca="false">IF(OR(Q85="Medicaid",AI85=""),"N/A",IF(AND(AF85=TRUE(),_xlfn.xlookup(AI85,$A$9:$A$782,$AQ$9:$AQ$782)=0),TRUE(),FALSE()))</f>
        <v>N/A</v>
      </c>
      <c r="AT85" s="148" t="b">
        <f aca="false">IF(AND(H85="",F85="Met"),FALSE(),TRUE())</f>
        <v>1</v>
      </c>
      <c r="AU85" s="94" t="str">
        <f aca="false">IF(OR(H85="",H85="Met",H85="N/A"),"NA",(IF(AND((OR(H85="Not Met",H85="Unsure")),G85&lt;&gt;""),TRUE(),FALSE())))</f>
        <v>NA</v>
      </c>
    </row>
    <row r="86" customFormat="false" ht="36" hidden="false" customHeight="false" outlineLevel="0" collapsed="false">
      <c r="A86" s="658" t="s">
        <v>2117</v>
      </c>
      <c r="B86" s="659" t="s">
        <v>2118</v>
      </c>
      <c r="C86" s="659" t="s">
        <v>2119</v>
      </c>
      <c r="D86" s="659" t="s">
        <v>538</v>
      </c>
      <c r="E86" s="680" t="s">
        <v>2114</v>
      </c>
      <c r="F86" s="662"/>
      <c r="G86" s="662"/>
      <c r="H86" s="663"/>
      <c r="I86" s="665" t="s">
        <v>15</v>
      </c>
      <c r="J86" s="665" t="s">
        <v>30</v>
      </c>
      <c r="K86" s="665" t="s">
        <v>38</v>
      </c>
      <c r="L86" s="665" t="s">
        <v>43</v>
      </c>
      <c r="M86" s="665"/>
      <c r="N86" s="665"/>
      <c r="O86" s="665" t="s">
        <v>52</v>
      </c>
      <c r="P86" s="665"/>
      <c r="Q86" s="665" t="s">
        <v>226</v>
      </c>
      <c r="S86" s="666" t="b">
        <f aca="false">IF(OR(T86=TRUE(),U86=TRUE(),V86=TRUE(),AD86=TRUE(),AE86=TRUE()),TRUE(),FALSE())</f>
        <v>1</v>
      </c>
      <c r="T86" s="656" t="n">
        <f aca="false">$T$8</f>
        <v>1</v>
      </c>
      <c r="U86" s="657" t="b">
        <f aca="false">$U$8</f>
        <v>0</v>
      </c>
      <c r="V86" s="666" t="b">
        <f aca="false">IF(SUM(W86:AC86)&lt;1,TRUE(),FALSE())</f>
        <v>1</v>
      </c>
      <c r="W86" s="656" t="n">
        <f aca="false">IF($I$3=I86,1,0)</f>
        <v>0</v>
      </c>
      <c r="X86" s="656" t="n">
        <f aca="false">IF($J$3=J86,1,0)</f>
        <v>0</v>
      </c>
      <c r="Y86" s="656" t="n">
        <f aca="false">IF($K$3=K86,1,0)</f>
        <v>0</v>
      </c>
      <c r="Z86" s="656" t="n">
        <f aca="false">IF($L$3=L86,1,0)</f>
        <v>0</v>
      </c>
      <c r="AA86" s="656" t="n">
        <f aca="false">IF($M$3=M86,1,0)</f>
        <v>0</v>
      </c>
      <c r="AB86" s="656" t="n">
        <f aca="false">IF($N$3=N86,1,0)</f>
        <v>0</v>
      </c>
      <c r="AC86" s="656" t="n">
        <f aca="false">IF($O$3=O86,1,0)</f>
        <v>0</v>
      </c>
      <c r="AD86" s="667" t="b">
        <f aca="false">AND($P$2="Non-risk",P86=TRUE())</f>
        <v>0</v>
      </c>
      <c r="AE86" s="667" t="b">
        <f aca="false">AND($Q$3&lt;&gt;$Q86,$Q$3&lt;&gt;"Both")</f>
        <v>1</v>
      </c>
      <c r="AF86" s="667" t="b">
        <f aca="false">AND($Q$3="Both",AH86=1)</f>
        <v>0</v>
      </c>
      <c r="AI86" s="521"/>
      <c r="AK86" s="160" t="n">
        <f aca="false">IF(OR(AL86=TRUE(),AND(AM86=TRUE(),AN86=FALSE()),AF86=TRUE(),(OR(AT86=FALSE(),AT86="NA"))),0,IF(OR(AN86=FALSE(),AO86=FALSE(),AP86=FALSE()),1,0))</f>
        <v>0</v>
      </c>
      <c r="AL86" s="238" t="n">
        <f aca="false">$S86</f>
        <v>1</v>
      </c>
      <c r="AM86" s="238" t="str">
        <f aca="false">IF(OR(Q86="Medicaid",AI86=""),"NA",IF(AND(AF86=TRUE(),_xlfn.xlookup(AI86,$A$9:$A$782,$AK$9:$AK$782)=0),TRUE(),FALSE()))</f>
        <v>NA</v>
      </c>
      <c r="AN86" s="148" t="b">
        <f aca="false">IF(F86&lt;&gt;"",TRUE(),FALSE())</f>
        <v>0</v>
      </c>
      <c r="AO86" s="94" t="str">
        <f aca="false">IF(OR($F86&lt;&gt;"Met"),"NA",(IF(AND($F86="Met",$F86&lt;&gt;""),TRUE(),FALSE())))</f>
        <v>NA</v>
      </c>
      <c r="AP86" s="148" t="b">
        <f aca="false">IF(OR($F86="Met",$F86="Not met"),"NA",(IF((AND(OR($F86="N/A",$F86="Unsure"),$G86&lt;&gt;"")),TRUE(),FALSE())))</f>
        <v>0</v>
      </c>
      <c r="AQ86" s="238" t="n">
        <f aca="false">IF(OR(AR86=TRUE(),AND(AS86=TRUE(),AT86=FALSE())),0,(IF(OR(AND(OR(AS86=FALSE(),AS86="N/A"),AT86=FALSE()),AU86=FALSE()),1,0)))</f>
        <v>0</v>
      </c>
      <c r="AR86" s="238" t="n">
        <f aca="false">$S86</f>
        <v>1</v>
      </c>
      <c r="AS86" s="238" t="str">
        <f aca="false">IF(OR(Q86="Medicaid",AI86=""),"N/A",IF(AND(AF86=TRUE(),_xlfn.xlookup(AI86,$A$9:$A$782,$AQ$9:$AQ$782)=0),TRUE(),FALSE()))</f>
        <v>N/A</v>
      </c>
      <c r="AT86" s="148" t="b">
        <f aca="false">IF(AND(H86="",F86="Met"),FALSE(),TRUE())</f>
        <v>1</v>
      </c>
      <c r="AU86" s="94" t="str">
        <f aca="false">IF(OR(H86="",H86="Met",H86="N/A"),"NA",(IF(AND((OR(H86="Not Met",H86="Unsure")),G86&lt;&gt;""),TRUE(),FALSE())))</f>
        <v>NA</v>
      </c>
    </row>
    <row r="87" customFormat="false" ht="36" hidden="false" customHeight="false" outlineLevel="0" collapsed="false">
      <c r="A87" s="658" t="s">
        <v>2120</v>
      </c>
      <c r="B87" s="659" t="s">
        <v>2121</v>
      </c>
      <c r="C87" s="659" t="s">
        <v>2112</v>
      </c>
      <c r="D87" s="659" t="s">
        <v>540</v>
      </c>
      <c r="E87" s="674" t="n">
        <v>6</v>
      </c>
      <c r="F87" s="662"/>
      <c r="G87" s="662"/>
      <c r="H87" s="663"/>
      <c r="I87" s="665" t="s">
        <v>15</v>
      </c>
      <c r="J87" s="665" t="s">
        <v>30</v>
      </c>
      <c r="K87" s="665" t="s">
        <v>38</v>
      </c>
      <c r="L87" s="665" t="s">
        <v>43</v>
      </c>
      <c r="M87" s="665"/>
      <c r="N87" s="665"/>
      <c r="O87" s="665" t="s">
        <v>52</v>
      </c>
      <c r="P87" s="665"/>
      <c r="Q87" s="665" t="s">
        <v>226</v>
      </c>
      <c r="S87" s="666" t="b">
        <f aca="false">IF(OR(T87=TRUE(),U87=TRUE(),V87=TRUE(),AD87=TRUE(),AE87=TRUE()),TRUE(),FALSE())</f>
        <v>1</v>
      </c>
      <c r="T87" s="656" t="n">
        <f aca="false">$T$8</f>
        <v>1</v>
      </c>
      <c r="U87" s="657" t="b">
        <f aca="false">$U$8</f>
        <v>0</v>
      </c>
      <c r="V87" s="666" t="b">
        <f aca="false">IF(SUM(W87:AC87)&lt;1,TRUE(),FALSE())</f>
        <v>1</v>
      </c>
      <c r="W87" s="656" t="n">
        <f aca="false">IF($I$3=I87,1,0)</f>
        <v>0</v>
      </c>
      <c r="X87" s="656" t="n">
        <f aca="false">IF($J$3=J87,1,0)</f>
        <v>0</v>
      </c>
      <c r="Y87" s="656" t="n">
        <f aca="false">IF($K$3=K87,1,0)</f>
        <v>0</v>
      </c>
      <c r="Z87" s="656" t="n">
        <f aca="false">IF($L$3=L87,1,0)</f>
        <v>0</v>
      </c>
      <c r="AA87" s="656" t="n">
        <f aca="false">IF($M$3=M87,1,0)</f>
        <v>0</v>
      </c>
      <c r="AB87" s="656" t="n">
        <f aca="false">IF($N$3=N87,1,0)</f>
        <v>0</v>
      </c>
      <c r="AC87" s="656" t="n">
        <f aca="false">IF($O$3=O87,1,0)</f>
        <v>0</v>
      </c>
      <c r="AD87" s="667" t="b">
        <f aca="false">AND($P$2="Non-risk",P87=TRUE())</f>
        <v>0</v>
      </c>
      <c r="AE87" s="667" t="b">
        <f aca="false">AND($Q$3&lt;&gt;$Q87,$Q$3&lt;&gt;"Both")</f>
        <v>1</v>
      </c>
      <c r="AF87" s="667" t="b">
        <f aca="false">AND($Q$3="Both",AH87=1)</f>
        <v>0</v>
      </c>
      <c r="AI87" s="521"/>
      <c r="AK87" s="160" t="n">
        <f aca="false">IF(OR(AL87=TRUE(),AND(AM87=TRUE(),AN87=FALSE()),AF87=TRUE(),(OR(AT87=FALSE(),AT87="NA"))),0,IF(OR(AN87=FALSE(),AO87=FALSE(),AP87=FALSE()),1,0))</f>
        <v>0</v>
      </c>
      <c r="AL87" s="238" t="n">
        <f aca="false">$S87</f>
        <v>1</v>
      </c>
      <c r="AM87" s="238" t="str">
        <f aca="false">IF(OR(Q87="Medicaid",AI87=""),"NA",IF(AND(AF87=TRUE(),_xlfn.xlookup(AI87,$A$9:$A$782,$AK$9:$AK$782)=0),TRUE(),FALSE()))</f>
        <v>NA</v>
      </c>
      <c r="AN87" s="148" t="b">
        <f aca="false">IF(F87&lt;&gt;"",TRUE(),FALSE())</f>
        <v>0</v>
      </c>
      <c r="AO87" s="94" t="str">
        <f aca="false">IF(OR($F87&lt;&gt;"Met"),"NA",(IF(AND($F87="Met",$F87&lt;&gt;""),TRUE(),FALSE())))</f>
        <v>NA</v>
      </c>
      <c r="AP87" s="148" t="b">
        <f aca="false">IF(OR($F87="Met",$F87="Not met"),"NA",(IF((AND(OR($F87="N/A",$F87="Unsure"),$G87&lt;&gt;"")),TRUE(),FALSE())))</f>
        <v>0</v>
      </c>
      <c r="AQ87" s="238" t="n">
        <f aca="false">IF(OR(AR87=TRUE(),AND(AS87=TRUE(),AT87=FALSE())),0,(IF(OR(AND(OR(AS87=FALSE(),AS87="N/A"),AT87=FALSE()),AU87=FALSE()),1,0)))</f>
        <v>0</v>
      </c>
      <c r="AR87" s="238" t="n">
        <f aca="false">$S87</f>
        <v>1</v>
      </c>
      <c r="AS87" s="238" t="str">
        <f aca="false">IF(OR(Q87="Medicaid",AI87=""),"N/A",IF(AND(AF87=TRUE(),_xlfn.xlookup(AI87,$A$9:$A$782,$AQ$9:$AQ$782)=0),TRUE(),FALSE()))</f>
        <v>N/A</v>
      </c>
      <c r="AT87" s="148" t="b">
        <f aca="false">IF(AND(H87="",F87="Met"),FALSE(),TRUE())</f>
        <v>1</v>
      </c>
      <c r="AU87" s="94" t="str">
        <f aca="false">IF(OR(H87="",H87="Met",H87="N/A"),"NA",(IF(AND((OR(H87="Not Met",H87="Unsure")),G87&lt;&gt;""),TRUE(),FALSE())))</f>
        <v>NA</v>
      </c>
    </row>
    <row r="88" customFormat="false" ht="36" hidden="false" customHeight="false" outlineLevel="0" collapsed="false">
      <c r="A88" s="658" t="s">
        <v>2122</v>
      </c>
      <c r="B88" s="659" t="s">
        <v>2123</v>
      </c>
      <c r="C88" s="659" t="s">
        <v>2112</v>
      </c>
      <c r="D88" s="659" t="s">
        <v>542</v>
      </c>
      <c r="E88" s="674" t="n">
        <v>6</v>
      </c>
      <c r="F88" s="662"/>
      <c r="G88" s="662"/>
      <c r="H88" s="663"/>
      <c r="I88" s="665" t="s">
        <v>15</v>
      </c>
      <c r="J88" s="665" t="s">
        <v>30</v>
      </c>
      <c r="K88" s="665" t="s">
        <v>38</v>
      </c>
      <c r="L88" s="665" t="s">
        <v>43</v>
      </c>
      <c r="M88" s="665"/>
      <c r="N88" s="665"/>
      <c r="O88" s="665" t="s">
        <v>52</v>
      </c>
      <c r="P88" s="665"/>
      <c r="Q88" s="665" t="s">
        <v>226</v>
      </c>
      <c r="S88" s="666" t="b">
        <f aca="false">IF(OR(T88=TRUE(),U88=TRUE(),V88=TRUE(),AD88=TRUE(),AE88=TRUE()),TRUE(),FALSE())</f>
        <v>1</v>
      </c>
      <c r="T88" s="656" t="n">
        <f aca="false">$T$8</f>
        <v>1</v>
      </c>
      <c r="U88" s="657" t="b">
        <f aca="false">$U$8</f>
        <v>0</v>
      </c>
      <c r="V88" s="666" t="b">
        <f aca="false">IF(SUM(W88:AC88)&lt;1,TRUE(),FALSE())</f>
        <v>1</v>
      </c>
      <c r="W88" s="656" t="n">
        <f aca="false">IF($I$3=I88,1,0)</f>
        <v>0</v>
      </c>
      <c r="X88" s="656" t="n">
        <f aca="false">IF($J$3=J88,1,0)</f>
        <v>0</v>
      </c>
      <c r="Y88" s="656" t="n">
        <f aca="false">IF($K$3=K88,1,0)</f>
        <v>0</v>
      </c>
      <c r="Z88" s="656" t="n">
        <f aca="false">IF($L$3=L88,1,0)</f>
        <v>0</v>
      </c>
      <c r="AA88" s="656" t="n">
        <f aca="false">IF($M$3=M88,1,0)</f>
        <v>0</v>
      </c>
      <c r="AB88" s="656" t="n">
        <f aca="false">IF($N$3=N88,1,0)</f>
        <v>0</v>
      </c>
      <c r="AC88" s="656" t="n">
        <f aca="false">IF($O$3=O88,1,0)</f>
        <v>0</v>
      </c>
      <c r="AD88" s="667" t="b">
        <f aca="false">AND($P$2="Non-risk",P88=TRUE())</f>
        <v>0</v>
      </c>
      <c r="AE88" s="667" t="b">
        <f aca="false">AND($Q$3&lt;&gt;$Q88,$Q$3&lt;&gt;"Both")</f>
        <v>1</v>
      </c>
      <c r="AF88" s="667" t="b">
        <f aca="false">AND($Q$3="Both",AH88=1)</f>
        <v>0</v>
      </c>
      <c r="AI88" s="521"/>
      <c r="AK88" s="160" t="n">
        <f aca="false">IF(OR(AL88=TRUE(),AND(AM88=TRUE(),AN88=FALSE()),AF88=TRUE(),(OR(AT88=FALSE(),AT88="NA"))),0,IF(OR(AN88=FALSE(),AO88=FALSE(),AP88=FALSE()),1,0))</f>
        <v>0</v>
      </c>
      <c r="AL88" s="238" t="n">
        <f aca="false">$S88</f>
        <v>1</v>
      </c>
      <c r="AM88" s="238" t="str">
        <f aca="false">IF(OR(Q88="Medicaid",AI88=""),"NA",IF(AND(AF88=TRUE(),_xlfn.xlookup(AI88,$A$9:$A$782,$AK$9:$AK$782)=0),TRUE(),FALSE()))</f>
        <v>NA</v>
      </c>
      <c r="AN88" s="148" t="b">
        <f aca="false">IF(F88&lt;&gt;"",TRUE(),FALSE())</f>
        <v>0</v>
      </c>
      <c r="AO88" s="94" t="str">
        <f aca="false">IF(OR($F88&lt;&gt;"Met"),"NA",(IF(AND($F88="Met",$F88&lt;&gt;""),TRUE(),FALSE())))</f>
        <v>NA</v>
      </c>
      <c r="AP88" s="148" t="b">
        <f aca="false">IF(OR($F88="Met",$F88="Not met"),"NA",(IF((AND(OR($F88="N/A",$F88="Unsure"),$G88&lt;&gt;"")),TRUE(),FALSE())))</f>
        <v>0</v>
      </c>
      <c r="AQ88" s="238" t="n">
        <f aca="false">IF(OR(AR88=TRUE(),AND(AS88=TRUE(),AT88=FALSE())),0,(IF(OR(AND(OR(AS88=FALSE(),AS88="N/A"),AT88=FALSE()),AU88=FALSE()),1,0)))</f>
        <v>0</v>
      </c>
      <c r="AR88" s="238" t="n">
        <f aca="false">$S88</f>
        <v>1</v>
      </c>
      <c r="AS88" s="238" t="str">
        <f aca="false">IF(OR(Q88="Medicaid",AI88=""),"N/A",IF(AND(AF88=TRUE(),_xlfn.xlookup(AI88,$A$9:$A$782,$AQ$9:$AQ$782)=0),TRUE(),FALSE()))</f>
        <v>N/A</v>
      </c>
      <c r="AT88" s="148" t="b">
        <f aca="false">IF(AND(H88="",F88="Met"),FALSE(),TRUE())</f>
        <v>1</v>
      </c>
      <c r="AU88" s="94" t="str">
        <f aca="false">IF(OR(H88="",H88="Met",H88="N/A"),"NA",(IF(AND((OR(H88="Not Met",H88="Unsure")),G88&lt;&gt;""),TRUE(),FALSE())))</f>
        <v>NA</v>
      </c>
    </row>
    <row r="89" customFormat="false" ht="36" hidden="false" customHeight="false" outlineLevel="0" collapsed="false">
      <c r="A89" s="658" t="s">
        <v>2124</v>
      </c>
      <c r="B89" s="659" t="s">
        <v>2125</v>
      </c>
      <c r="C89" s="659" t="s">
        <v>2126</v>
      </c>
      <c r="D89" s="659" t="s">
        <v>545</v>
      </c>
      <c r="E89" s="674" t="n">
        <v>6</v>
      </c>
      <c r="F89" s="662"/>
      <c r="G89" s="662"/>
      <c r="H89" s="663"/>
      <c r="I89" s="665" t="s">
        <v>15</v>
      </c>
      <c r="J89" s="665" t="s">
        <v>30</v>
      </c>
      <c r="K89" s="665" t="s">
        <v>38</v>
      </c>
      <c r="L89" s="665" t="s">
        <v>43</v>
      </c>
      <c r="M89" s="665" t="s">
        <v>48</v>
      </c>
      <c r="N89" s="665"/>
      <c r="O89" s="665" t="s">
        <v>52</v>
      </c>
      <c r="P89" s="665"/>
      <c r="Q89" s="665" t="s">
        <v>226</v>
      </c>
      <c r="S89" s="666" t="b">
        <f aca="false">IF(OR(T89=TRUE(),U89=TRUE(),V89=TRUE(),AD89=TRUE(),AE89=TRUE()),TRUE(),FALSE())</f>
        <v>1</v>
      </c>
      <c r="T89" s="656" t="n">
        <f aca="false">$T$8</f>
        <v>1</v>
      </c>
      <c r="U89" s="657" t="b">
        <f aca="false">$U$8</f>
        <v>0</v>
      </c>
      <c r="V89" s="666" t="b">
        <f aca="false">IF(SUM(W89:AC89)&lt;1,TRUE(),FALSE())</f>
        <v>1</v>
      </c>
      <c r="W89" s="656" t="n">
        <f aca="false">IF($I$3=I89,1,0)</f>
        <v>0</v>
      </c>
      <c r="X89" s="656" t="n">
        <f aca="false">IF($J$3=J89,1,0)</f>
        <v>0</v>
      </c>
      <c r="Y89" s="656" t="n">
        <f aca="false">IF($K$3=K89,1,0)</f>
        <v>0</v>
      </c>
      <c r="Z89" s="656" t="n">
        <f aca="false">IF($L$3=L89,1,0)</f>
        <v>0</v>
      </c>
      <c r="AA89" s="656" t="n">
        <f aca="false">IF($M$3=M89,1,0)</f>
        <v>0</v>
      </c>
      <c r="AB89" s="656" t="n">
        <f aca="false">IF($N$3=N89,1,0)</f>
        <v>0</v>
      </c>
      <c r="AC89" s="656" t="n">
        <f aca="false">IF($O$3=O89,1,0)</f>
        <v>0</v>
      </c>
      <c r="AD89" s="667" t="b">
        <f aca="false">AND($P$2="Non-risk",P89=TRUE())</f>
        <v>0</v>
      </c>
      <c r="AE89" s="667" t="b">
        <f aca="false">AND($Q$3&lt;&gt;$Q89,$Q$3&lt;&gt;"Both")</f>
        <v>1</v>
      </c>
      <c r="AF89" s="667" t="b">
        <f aca="false">AND($Q$3="Both",AH89=1)</f>
        <v>0</v>
      </c>
      <c r="AI89" s="521"/>
      <c r="AK89" s="160" t="n">
        <f aca="false">IF(OR(AL89=TRUE(),AND(AM89=TRUE(),AN89=FALSE()),AF89=TRUE(),(OR(AT89=FALSE(),AT89="NA"))),0,IF(OR(AN89=FALSE(),AO89=FALSE(),AP89=FALSE()),1,0))</f>
        <v>0</v>
      </c>
      <c r="AL89" s="238" t="n">
        <f aca="false">$S89</f>
        <v>1</v>
      </c>
      <c r="AM89" s="238" t="str">
        <f aca="false">IF(OR(Q89="Medicaid",AI89=""),"NA",IF(AND(AF89=TRUE(),_xlfn.xlookup(AI89,$A$9:$A$782,$AK$9:$AK$782)=0),TRUE(),FALSE()))</f>
        <v>NA</v>
      </c>
      <c r="AN89" s="148" t="b">
        <f aca="false">IF(F89&lt;&gt;"",TRUE(),FALSE())</f>
        <v>0</v>
      </c>
      <c r="AO89" s="94" t="str">
        <f aca="false">IF(OR($F89&lt;&gt;"Met"),"NA",(IF(AND($F89="Met",$F89&lt;&gt;""),TRUE(),FALSE())))</f>
        <v>NA</v>
      </c>
      <c r="AP89" s="148" t="b">
        <f aca="false">IF(OR($F89="Met",$F89="Not met"),"NA",(IF((AND(OR($F89="N/A",$F89="Unsure"),$G89&lt;&gt;"")),TRUE(),FALSE())))</f>
        <v>0</v>
      </c>
      <c r="AQ89" s="238" t="n">
        <f aca="false">IF(OR(AR89=TRUE(),AND(AS89=TRUE(),AT89=FALSE())),0,(IF(OR(AND(OR(AS89=FALSE(),AS89="N/A"),AT89=FALSE()),AU89=FALSE()),1,0)))</f>
        <v>0</v>
      </c>
      <c r="AR89" s="238" t="n">
        <f aca="false">$S89</f>
        <v>1</v>
      </c>
      <c r="AS89" s="238" t="str">
        <f aca="false">IF(OR(Q89="Medicaid",AI89=""),"N/A",IF(AND(AF89=TRUE(),_xlfn.xlookup(AI89,$A$9:$A$782,$AQ$9:$AQ$782)=0),TRUE(),FALSE()))</f>
        <v>N/A</v>
      </c>
      <c r="AT89" s="148" t="b">
        <f aca="false">IF(AND(H89="",F89="Met"),FALSE(),TRUE())</f>
        <v>1</v>
      </c>
      <c r="AU89" s="94" t="str">
        <f aca="false">IF(OR(H89="",H89="Met",H89="N/A"),"NA",(IF(AND((OR(H89="Not Met",H89="Unsure")),G89&lt;&gt;""),TRUE(),FALSE())))</f>
        <v>NA</v>
      </c>
    </row>
    <row r="90" customFormat="false" ht="36" hidden="false" customHeight="false" outlineLevel="0" collapsed="false">
      <c r="A90" s="658" t="s">
        <v>2127</v>
      </c>
      <c r="B90" s="659" t="s">
        <v>2128</v>
      </c>
      <c r="C90" s="659" t="s">
        <v>2129</v>
      </c>
      <c r="D90" s="659" t="s">
        <v>548</v>
      </c>
      <c r="E90" s="674" t="n">
        <v>6</v>
      </c>
      <c r="F90" s="662"/>
      <c r="G90" s="662"/>
      <c r="H90" s="663"/>
      <c r="I90" s="665" t="s">
        <v>15</v>
      </c>
      <c r="J90" s="665" t="s">
        <v>30</v>
      </c>
      <c r="K90" s="665" t="s">
        <v>38</v>
      </c>
      <c r="L90" s="665" t="s">
        <v>43</v>
      </c>
      <c r="M90" s="665" t="s">
        <v>48</v>
      </c>
      <c r="N90" s="665"/>
      <c r="O90" s="665" t="s">
        <v>52</v>
      </c>
      <c r="P90" s="665"/>
      <c r="Q90" s="665" t="s">
        <v>226</v>
      </c>
      <c r="S90" s="666" t="b">
        <f aca="false">IF(OR(T90=TRUE(),U90=TRUE(),V90=TRUE(),AD90=TRUE(),AE90=TRUE()),TRUE(),FALSE())</f>
        <v>1</v>
      </c>
      <c r="T90" s="656" t="n">
        <f aca="false">$T$8</f>
        <v>1</v>
      </c>
      <c r="U90" s="657" t="b">
        <f aca="false">$U$8</f>
        <v>0</v>
      </c>
      <c r="V90" s="666" t="b">
        <f aca="false">IF(SUM(W90:AC90)&lt;1,TRUE(),FALSE())</f>
        <v>1</v>
      </c>
      <c r="W90" s="656" t="n">
        <f aca="false">IF($I$3=I90,1,0)</f>
        <v>0</v>
      </c>
      <c r="X90" s="656" t="n">
        <f aca="false">IF($J$3=J90,1,0)</f>
        <v>0</v>
      </c>
      <c r="Y90" s="656" t="n">
        <f aca="false">IF($K$3=K90,1,0)</f>
        <v>0</v>
      </c>
      <c r="Z90" s="656" t="n">
        <f aca="false">IF($L$3=L90,1,0)</f>
        <v>0</v>
      </c>
      <c r="AA90" s="656" t="n">
        <f aca="false">IF($M$3=M90,1,0)</f>
        <v>0</v>
      </c>
      <c r="AB90" s="656" t="n">
        <f aca="false">IF($N$3=N90,1,0)</f>
        <v>0</v>
      </c>
      <c r="AC90" s="656" t="n">
        <f aca="false">IF($O$3=O90,1,0)</f>
        <v>0</v>
      </c>
      <c r="AD90" s="667" t="b">
        <f aca="false">AND($P$2="Non-risk",P90=TRUE())</f>
        <v>0</v>
      </c>
      <c r="AE90" s="667" t="b">
        <f aca="false">AND($Q$3&lt;&gt;$Q90,$Q$3&lt;&gt;"Both")</f>
        <v>1</v>
      </c>
      <c r="AF90" s="667" t="b">
        <f aca="false">AND($Q$3="Both",AH90=1)</f>
        <v>0</v>
      </c>
      <c r="AI90" s="521"/>
      <c r="AK90" s="160" t="n">
        <f aca="false">IF(OR(AL90=TRUE(),AND(AM90=TRUE(),AN90=FALSE()),AF90=TRUE(),(OR(AT90=FALSE(),AT90="NA"))),0,IF(OR(AN90=FALSE(),AO90=FALSE(),AP90=FALSE()),1,0))</f>
        <v>0</v>
      </c>
      <c r="AL90" s="238" t="n">
        <f aca="false">$S90</f>
        <v>1</v>
      </c>
      <c r="AM90" s="238" t="str">
        <f aca="false">IF(OR(Q90="Medicaid",AI90=""),"NA",IF(AND(AF90=TRUE(),_xlfn.xlookup(AI90,$A$9:$A$782,$AK$9:$AK$782)=0),TRUE(),FALSE()))</f>
        <v>NA</v>
      </c>
      <c r="AN90" s="148" t="b">
        <f aca="false">IF(F90&lt;&gt;"",TRUE(),FALSE())</f>
        <v>0</v>
      </c>
      <c r="AO90" s="94" t="str">
        <f aca="false">IF(OR($F90&lt;&gt;"Met"),"NA",(IF(AND($F90="Met",$F90&lt;&gt;""),TRUE(),FALSE())))</f>
        <v>NA</v>
      </c>
      <c r="AP90" s="148" t="b">
        <f aca="false">IF(OR($F90="Met",$F90="Not met"),"NA",(IF((AND(OR($F90="N/A",$F90="Unsure"),$G90&lt;&gt;"")),TRUE(),FALSE())))</f>
        <v>0</v>
      </c>
      <c r="AQ90" s="238" t="n">
        <f aca="false">IF(OR(AR90=TRUE(),AND(AS90=TRUE(),AT90=FALSE())),0,(IF(OR(AND(OR(AS90=FALSE(),AS90="N/A"),AT90=FALSE()),AU90=FALSE()),1,0)))</f>
        <v>0</v>
      </c>
      <c r="AR90" s="238" t="n">
        <f aca="false">$S90</f>
        <v>1</v>
      </c>
      <c r="AS90" s="238" t="str">
        <f aca="false">IF(OR(Q90="Medicaid",AI90=""),"N/A",IF(AND(AF90=TRUE(),_xlfn.xlookup(AI90,$A$9:$A$782,$AQ$9:$AQ$782)=0),TRUE(),FALSE()))</f>
        <v>N/A</v>
      </c>
      <c r="AT90" s="148" t="b">
        <f aca="false">IF(AND(H90="",F90="Met"),FALSE(),TRUE())</f>
        <v>1</v>
      </c>
      <c r="AU90" s="94" t="str">
        <f aca="false">IF(OR(H90="",H90="Met",H90="N/A"),"NA",(IF(AND((OR(H90="Not Met",H90="Unsure")),G90&lt;&gt;""),TRUE(),FALSE())))</f>
        <v>NA</v>
      </c>
    </row>
    <row r="91" customFormat="false" ht="36" hidden="false" customHeight="false" outlineLevel="0" collapsed="false">
      <c r="A91" s="658" t="s">
        <v>2130</v>
      </c>
      <c r="B91" s="659" t="s">
        <v>2131</v>
      </c>
      <c r="C91" s="659" t="s">
        <v>2129</v>
      </c>
      <c r="D91" s="659" t="s">
        <v>550</v>
      </c>
      <c r="E91" s="674" t="n">
        <v>6</v>
      </c>
      <c r="F91" s="662"/>
      <c r="G91" s="662"/>
      <c r="H91" s="663"/>
      <c r="I91" s="665" t="s">
        <v>15</v>
      </c>
      <c r="J91" s="665" t="s">
        <v>30</v>
      </c>
      <c r="K91" s="665" t="s">
        <v>38</v>
      </c>
      <c r="L91" s="665" t="s">
        <v>43</v>
      </c>
      <c r="M91" s="665" t="s">
        <v>48</v>
      </c>
      <c r="N91" s="665"/>
      <c r="O91" s="665"/>
      <c r="P91" s="665"/>
      <c r="Q91" s="665" t="s">
        <v>226</v>
      </c>
      <c r="S91" s="666" t="b">
        <f aca="false">IF(OR(T91=TRUE(),U91=TRUE(),V91=TRUE(),AD91=TRUE(),AE91=TRUE()),TRUE(),FALSE())</f>
        <v>1</v>
      </c>
      <c r="T91" s="656" t="n">
        <f aca="false">$T$8</f>
        <v>1</v>
      </c>
      <c r="U91" s="657" t="b">
        <f aca="false">$U$8</f>
        <v>0</v>
      </c>
      <c r="V91" s="666" t="b">
        <f aca="false">IF(SUM(W91:AC91)&lt;1,TRUE(),FALSE())</f>
        <v>1</v>
      </c>
      <c r="W91" s="656" t="n">
        <f aca="false">IF($I$3=I91,1,0)</f>
        <v>0</v>
      </c>
      <c r="X91" s="656" t="n">
        <f aca="false">IF($J$3=J91,1,0)</f>
        <v>0</v>
      </c>
      <c r="Y91" s="656" t="n">
        <f aca="false">IF($K$3=K91,1,0)</f>
        <v>0</v>
      </c>
      <c r="Z91" s="656" t="n">
        <f aca="false">IF($L$3=L91,1,0)</f>
        <v>0</v>
      </c>
      <c r="AA91" s="656" t="n">
        <f aca="false">IF($M$3=M91,1,0)</f>
        <v>0</v>
      </c>
      <c r="AB91" s="656" t="n">
        <f aca="false">IF($N$3=N91,1,0)</f>
        <v>0</v>
      </c>
      <c r="AC91" s="656" t="n">
        <f aca="false">IF($O$3=O91,1,0)</f>
        <v>0</v>
      </c>
      <c r="AD91" s="667" t="b">
        <f aca="false">AND($P$2="Non-risk",P91=TRUE())</f>
        <v>0</v>
      </c>
      <c r="AE91" s="667" t="b">
        <f aca="false">AND($Q$3&lt;&gt;$Q91,$Q$3&lt;&gt;"Both")</f>
        <v>1</v>
      </c>
      <c r="AF91" s="667" t="b">
        <f aca="false">AND($Q$3="Both",AH91=1)</f>
        <v>0</v>
      </c>
      <c r="AI91" s="521"/>
      <c r="AK91" s="160" t="n">
        <f aca="false">IF(OR(AL91=TRUE(),AND(AM91=TRUE(),AN91=FALSE()),AF91=TRUE(),(OR(AT91=FALSE(),AT91="NA"))),0,IF(OR(AN91=FALSE(),AO91=FALSE(),AP91=FALSE()),1,0))</f>
        <v>0</v>
      </c>
      <c r="AL91" s="238" t="n">
        <f aca="false">$S91</f>
        <v>1</v>
      </c>
      <c r="AM91" s="238" t="str">
        <f aca="false">IF(OR(Q91="Medicaid",AI91=""),"NA",IF(AND(AF91=TRUE(),_xlfn.xlookup(AI91,$A$9:$A$782,$AK$9:$AK$782)=0),TRUE(),FALSE()))</f>
        <v>NA</v>
      </c>
      <c r="AN91" s="148" t="b">
        <f aca="false">IF(F91&lt;&gt;"",TRUE(),FALSE())</f>
        <v>0</v>
      </c>
      <c r="AO91" s="94" t="str">
        <f aca="false">IF(OR($F91&lt;&gt;"Met"),"NA",(IF(AND($F91="Met",$F91&lt;&gt;""),TRUE(),FALSE())))</f>
        <v>NA</v>
      </c>
      <c r="AP91" s="148" t="b">
        <f aca="false">IF(OR($F91="Met",$F91="Not met"),"NA",(IF((AND(OR($F91="N/A",$F91="Unsure"),$G91&lt;&gt;"")),TRUE(),FALSE())))</f>
        <v>0</v>
      </c>
      <c r="AQ91" s="238" t="n">
        <f aca="false">IF(OR(AR91=TRUE(),AND(AS91=TRUE(),AT91=FALSE())),0,(IF(OR(AND(OR(AS91=FALSE(),AS91="N/A"),AT91=FALSE()),AU91=FALSE()),1,0)))</f>
        <v>0</v>
      </c>
      <c r="AR91" s="238" t="n">
        <f aca="false">$S91</f>
        <v>1</v>
      </c>
      <c r="AS91" s="238" t="str">
        <f aca="false">IF(OR(Q91="Medicaid",AI91=""),"N/A",IF(AND(AF91=TRUE(),_xlfn.xlookup(AI91,$A$9:$A$782,$AQ$9:$AQ$782)=0),TRUE(),FALSE()))</f>
        <v>N/A</v>
      </c>
      <c r="AT91" s="148" t="b">
        <f aca="false">IF(AND(H91="",F91="Met"),FALSE(),TRUE())</f>
        <v>1</v>
      </c>
      <c r="AU91" s="94" t="str">
        <f aca="false">IF(OR(H91="",H91="Met",H91="N/A"),"NA",(IF(AND((OR(H91="Not Met",H91="Unsure")),G91&lt;&gt;""),TRUE(),FALSE())))</f>
        <v>NA</v>
      </c>
    </row>
    <row r="92" customFormat="false" ht="36" hidden="false" customHeight="false" outlineLevel="0" collapsed="false">
      <c r="A92" s="658" t="s">
        <v>2132</v>
      </c>
      <c r="B92" s="659" t="s">
        <v>2133</v>
      </c>
      <c r="C92" s="659" t="s">
        <v>2134</v>
      </c>
      <c r="D92" s="659" t="s">
        <v>553</v>
      </c>
      <c r="E92" s="674" t="n">
        <v>6</v>
      </c>
      <c r="F92" s="662"/>
      <c r="G92" s="662"/>
      <c r="H92" s="663"/>
      <c r="I92" s="665" t="s">
        <v>15</v>
      </c>
      <c r="J92" s="665" t="s">
        <v>30</v>
      </c>
      <c r="K92" s="665" t="s">
        <v>38</v>
      </c>
      <c r="L92" s="665" t="s">
        <v>43</v>
      </c>
      <c r="M92" s="665" t="s">
        <v>48</v>
      </c>
      <c r="N92" s="665"/>
      <c r="O92" s="665" t="s">
        <v>52</v>
      </c>
      <c r="P92" s="665"/>
      <c r="Q92" s="665" t="s">
        <v>226</v>
      </c>
      <c r="S92" s="666" t="b">
        <f aca="false">IF(OR(T92=TRUE(),U92=TRUE(),V92=TRUE(),AD92=TRUE(),AE92=TRUE()),TRUE(),FALSE())</f>
        <v>1</v>
      </c>
      <c r="T92" s="656" t="n">
        <f aca="false">$T$8</f>
        <v>1</v>
      </c>
      <c r="U92" s="657" t="b">
        <f aca="false">$U$8</f>
        <v>0</v>
      </c>
      <c r="V92" s="666" t="b">
        <f aca="false">IF(SUM(W92:AC92)&lt;1,TRUE(),FALSE())</f>
        <v>1</v>
      </c>
      <c r="W92" s="656" t="n">
        <f aca="false">IF($I$3=I92,1,0)</f>
        <v>0</v>
      </c>
      <c r="X92" s="656" t="n">
        <f aca="false">IF($J$3=J92,1,0)</f>
        <v>0</v>
      </c>
      <c r="Y92" s="656" t="n">
        <f aca="false">IF($K$3=K92,1,0)</f>
        <v>0</v>
      </c>
      <c r="Z92" s="656" t="n">
        <f aca="false">IF($L$3=L92,1,0)</f>
        <v>0</v>
      </c>
      <c r="AA92" s="656" t="n">
        <f aca="false">IF($M$3=M92,1,0)</f>
        <v>0</v>
      </c>
      <c r="AB92" s="656" t="n">
        <f aca="false">IF($N$3=N92,1,0)</f>
        <v>0</v>
      </c>
      <c r="AC92" s="656" t="n">
        <f aca="false">IF($O$3=O92,1,0)</f>
        <v>0</v>
      </c>
      <c r="AD92" s="667" t="b">
        <f aca="false">AND($P$2="Non-risk",P92=TRUE())</f>
        <v>0</v>
      </c>
      <c r="AE92" s="667" t="b">
        <f aca="false">AND($Q$3&lt;&gt;$Q92,$Q$3&lt;&gt;"Both")</f>
        <v>1</v>
      </c>
      <c r="AF92" s="667" t="b">
        <f aca="false">AND($Q$3="Both",AH92=1)</f>
        <v>0</v>
      </c>
      <c r="AI92" s="521"/>
      <c r="AK92" s="160" t="n">
        <f aca="false">IF(OR(AL92=TRUE(),AND(AM92=TRUE(),AN92=FALSE()),AF92=TRUE(),(OR(AT92=FALSE(),AT92="NA"))),0,IF(OR(AN92=FALSE(),AO92=FALSE(),AP92=FALSE()),1,0))</f>
        <v>0</v>
      </c>
      <c r="AL92" s="238" t="n">
        <f aca="false">$S92</f>
        <v>1</v>
      </c>
      <c r="AM92" s="238" t="str">
        <f aca="false">IF(OR(Q92="Medicaid",AI92=""),"NA",IF(AND(AF92=TRUE(),_xlfn.xlookup(AI92,$A$9:$A$782,$AK$9:$AK$782)=0),TRUE(),FALSE()))</f>
        <v>NA</v>
      </c>
      <c r="AN92" s="148" t="b">
        <f aca="false">IF(F92&lt;&gt;"",TRUE(),FALSE())</f>
        <v>0</v>
      </c>
      <c r="AO92" s="94" t="str">
        <f aca="false">IF(OR($F92&lt;&gt;"Met"),"NA",(IF(AND($F92="Met",$F92&lt;&gt;""),TRUE(),FALSE())))</f>
        <v>NA</v>
      </c>
      <c r="AP92" s="148" t="b">
        <f aca="false">IF(OR($F92="Met",$F92="Not met"),"NA",(IF((AND(OR($F92="N/A",$F92="Unsure"),$G92&lt;&gt;"")),TRUE(),FALSE())))</f>
        <v>0</v>
      </c>
      <c r="AQ92" s="238" t="n">
        <f aca="false">IF(OR(AR92=TRUE(),AND(AS92=TRUE(),AT92=FALSE())),0,(IF(OR(AND(OR(AS92=FALSE(),AS92="N/A"),AT92=FALSE()),AU92=FALSE()),1,0)))</f>
        <v>0</v>
      </c>
      <c r="AR92" s="238" t="n">
        <f aca="false">$S92</f>
        <v>1</v>
      </c>
      <c r="AS92" s="238" t="str">
        <f aca="false">IF(OR(Q92="Medicaid",AI92=""),"N/A",IF(AND(AF92=TRUE(),_xlfn.xlookup(AI92,$A$9:$A$782,$AQ$9:$AQ$782)=0),TRUE(),FALSE()))</f>
        <v>N/A</v>
      </c>
      <c r="AT92" s="148" t="b">
        <f aca="false">IF(AND(H92="",F92="Met"),FALSE(),TRUE())</f>
        <v>1</v>
      </c>
      <c r="AU92" s="94" t="str">
        <f aca="false">IF(OR(H92="",H92="Met",H92="N/A"),"NA",(IF(AND((OR(H92="Not Met",H92="Unsure")),G92&lt;&gt;""),TRUE(),FALSE())))</f>
        <v>NA</v>
      </c>
    </row>
    <row r="93" customFormat="false" ht="234" hidden="false" customHeight="false" outlineLevel="0" collapsed="false">
      <c r="A93" s="658" t="s">
        <v>2135</v>
      </c>
      <c r="B93" s="659" t="s">
        <v>2136</v>
      </c>
      <c r="C93" s="659" t="s">
        <v>2137</v>
      </c>
      <c r="D93" s="659" t="s">
        <v>2138</v>
      </c>
      <c r="E93" s="674" t="n">
        <v>6</v>
      </c>
      <c r="F93" s="662"/>
      <c r="G93" s="662"/>
      <c r="H93" s="663"/>
      <c r="I93" s="665" t="s">
        <v>15</v>
      </c>
      <c r="J93" s="665" t="s">
        <v>30</v>
      </c>
      <c r="K93" s="665" t="s">
        <v>38</v>
      </c>
      <c r="L93" s="665" t="s">
        <v>43</v>
      </c>
      <c r="M93" s="665" t="s">
        <v>48</v>
      </c>
      <c r="N93" s="665"/>
      <c r="O93" s="665" t="s">
        <v>52</v>
      </c>
      <c r="P93" s="665"/>
      <c r="Q93" s="665" t="s">
        <v>226</v>
      </c>
      <c r="S93" s="666" t="b">
        <f aca="false">IF(OR(T93=TRUE(),U93=TRUE(),V93=TRUE(),AD93=TRUE(),AE93=TRUE()),TRUE(),FALSE())</f>
        <v>1</v>
      </c>
      <c r="T93" s="656" t="n">
        <f aca="false">$T$8</f>
        <v>1</v>
      </c>
      <c r="U93" s="657" t="b">
        <f aca="false">$U$8</f>
        <v>0</v>
      </c>
      <c r="V93" s="666" t="b">
        <f aca="false">IF(SUM(W93:AC93)&lt;1,TRUE(),FALSE())</f>
        <v>1</v>
      </c>
      <c r="W93" s="656" t="n">
        <f aca="false">IF($I$3=I93,1,0)</f>
        <v>0</v>
      </c>
      <c r="X93" s="656" t="n">
        <f aca="false">IF($J$3=J93,1,0)</f>
        <v>0</v>
      </c>
      <c r="Y93" s="656" t="n">
        <f aca="false">IF($K$3=K93,1,0)</f>
        <v>0</v>
      </c>
      <c r="Z93" s="656" t="n">
        <f aca="false">IF($L$3=L93,1,0)</f>
        <v>0</v>
      </c>
      <c r="AA93" s="656" t="n">
        <f aca="false">IF($M$3=M93,1,0)</f>
        <v>0</v>
      </c>
      <c r="AB93" s="656" t="n">
        <f aca="false">IF($N$3=N93,1,0)</f>
        <v>0</v>
      </c>
      <c r="AC93" s="656" t="n">
        <f aca="false">IF($O$3=O93,1,0)</f>
        <v>0</v>
      </c>
      <c r="AD93" s="667" t="b">
        <f aca="false">AND($P$2="Non-risk",P93=TRUE())</f>
        <v>0</v>
      </c>
      <c r="AE93" s="667" t="b">
        <f aca="false">AND($Q$3&lt;&gt;$Q93,$Q$3&lt;&gt;"Both")</f>
        <v>1</v>
      </c>
      <c r="AF93" s="667" t="b">
        <f aca="false">AND($Q$3="Both",AH93=1)</f>
        <v>0</v>
      </c>
      <c r="AI93" s="521"/>
      <c r="AK93" s="160" t="n">
        <f aca="false">IF(OR(AL93=TRUE(),AND(AM93=TRUE(),AN93=FALSE()),AF93=TRUE(),(OR(AT93=FALSE(),AT93="NA"))),0,IF(OR(AN93=FALSE(),AO93=FALSE(),AP93=FALSE()),1,0))</f>
        <v>0</v>
      </c>
      <c r="AL93" s="238" t="n">
        <f aca="false">$S93</f>
        <v>1</v>
      </c>
      <c r="AM93" s="238" t="str">
        <f aca="false">IF(OR(Q93="Medicaid",AI93=""),"NA",IF(AND(AF93=TRUE(),_xlfn.xlookup(AI93,$A$9:$A$782,$AK$9:$AK$782)=0),TRUE(),FALSE()))</f>
        <v>NA</v>
      </c>
      <c r="AN93" s="148" t="b">
        <f aca="false">IF(F93&lt;&gt;"",TRUE(),FALSE())</f>
        <v>0</v>
      </c>
      <c r="AO93" s="94" t="str">
        <f aca="false">IF(OR($F93&lt;&gt;"Met"),"NA",(IF(AND($F93="Met",$F93&lt;&gt;""),TRUE(),FALSE())))</f>
        <v>NA</v>
      </c>
      <c r="AP93" s="148" t="b">
        <f aca="false">IF(OR($F93="Met",$F93="Not met"),"NA",(IF((AND(OR($F93="N/A",$F93="Unsure"),$G93&lt;&gt;"")),TRUE(),FALSE())))</f>
        <v>0</v>
      </c>
      <c r="AQ93" s="238" t="n">
        <f aca="false">IF(OR(AR93=TRUE(),AND(AS93=TRUE(),AT93=FALSE())),0,(IF(OR(AND(OR(AS93=FALSE(),AS93="N/A"),AT93=FALSE()),AU93=FALSE()),1,0)))</f>
        <v>0</v>
      </c>
      <c r="AR93" s="238" t="n">
        <f aca="false">$S93</f>
        <v>1</v>
      </c>
      <c r="AS93" s="238" t="str">
        <f aca="false">IF(OR(Q93="Medicaid",AI93=""),"N/A",IF(AND(AF93=TRUE(),_xlfn.xlookup(AI93,$A$9:$A$782,$AQ$9:$AQ$782)=0),TRUE(),FALSE()))</f>
        <v>N/A</v>
      </c>
      <c r="AT93" s="148" t="b">
        <f aca="false">IF(AND(H93="",F93="Met"),FALSE(),TRUE())</f>
        <v>1</v>
      </c>
      <c r="AU93" s="94" t="str">
        <f aca="false">IF(OR(H93="",H93="Met",H93="N/A"),"NA",(IF(AND((OR(H93="Not Met",H93="Unsure")),G93&lt;&gt;""),TRUE(),FALSE())))</f>
        <v>NA</v>
      </c>
    </row>
    <row r="94" customFormat="false" ht="36" hidden="false" customHeight="false" outlineLevel="0" collapsed="false">
      <c r="A94" s="658" t="s">
        <v>2139</v>
      </c>
      <c r="B94" s="659" t="s">
        <v>2140</v>
      </c>
      <c r="C94" s="659" t="s">
        <v>2141</v>
      </c>
      <c r="D94" s="659" t="s">
        <v>559</v>
      </c>
      <c r="E94" s="674" t="n">
        <v>6</v>
      </c>
      <c r="F94" s="662"/>
      <c r="G94" s="662"/>
      <c r="H94" s="663"/>
      <c r="I94" s="665" t="s">
        <v>15</v>
      </c>
      <c r="J94" s="665" t="s">
        <v>30</v>
      </c>
      <c r="K94" s="665" t="s">
        <v>38</v>
      </c>
      <c r="L94" s="665" t="s">
        <v>43</v>
      </c>
      <c r="M94" s="665" t="s">
        <v>48</v>
      </c>
      <c r="N94" s="665"/>
      <c r="O94" s="665" t="s">
        <v>52</v>
      </c>
      <c r="P94" s="665"/>
      <c r="Q94" s="665" t="s">
        <v>226</v>
      </c>
      <c r="S94" s="666" t="b">
        <f aca="false">IF(OR(T94=TRUE(),U94=TRUE(),V94=TRUE(),AD94=TRUE(),AE94=TRUE()),TRUE(),FALSE())</f>
        <v>1</v>
      </c>
      <c r="T94" s="656" t="n">
        <f aca="false">$T$8</f>
        <v>1</v>
      </c>
      <c r="U94" s="657" t="b">
        <f aca="false">$U$8</f>
        <v>0</v>
      </c>
      <c r="V94" s="666" t="b">
        <f aca="false">IF(SUM(W94:AC94)&lt;1,TRUE(),FALSE())</f>
        <v>1</v>
      </c>
      <c r="W94" s="656" t="n">
        <f aca="false">IF($I$3=I94,1,0)</f>
        <v>0</v>
      </c>
      <c r="X94" s="656" t="n">
        <f aca="false">IF($J$3=J94,1,0)</f>
        <v>0</v>
      </c>
      <c r="Y94" s="656" t="n">
        <f aca="false">IF($K$3=K94,1,0)</f>
        <v>0</v>
      </c>
      <c r="Z94" s="656" t="n">
        <f aca="false">IF($L$3=L94,1,0)</f>
        <v>0</v>
      </c>
      <c r="AA94" s="656" t="n">
        <f aca="false">IF($M$3=M94,1,0)</f>
        <v>0</v>
      </c>
      <c r="AB94" s="656" t="n">
        <f aca="false">IF($N$3=N94,1,0)</f>
        <v>0</v>
      </c>
      <c r="AC94" s="656" t="n">
        <f aca="false">IF($O$3=O94,1,0)</f>
        <v>0</v>
      </c>
      <c r="AD94" s="667" t="b">
        <f aca="false">AND($P$2="Non-risk",P94=TRUE())</f>
        <v>0</v>
      </c>
      <c r="AE94" s="667" t="b">
        <f aca="false">AND($Q$3&lt;&gt;$Q94,$Q$3&lt;&gt;"Both")</f>
        <v>1</v>
      </c>
      <c r="AF94" s="667" t="b">
        <f aca="false">AND($Q$3="Both",AH94=1)</f>
        <v>0</v>
      </c>
      <c r="AI94" s="521"/>
      <c r="AK94" s="160" t="n">
        <f aca="false">IF(OR(AL94=TRUE(),AND(AM94=TRUE(),AN94=FALSE()),AF94=TRUE(),(OR(AT94=FALSE(),AT94="NA"))),0,IF(OR(AN94=FALSE(),AO94=FALSE(),AP94=FALSE()),1,0))</f>
        <v>0</v>
      </c>
      <c r="AL94" s="238" t="n">
        <f aca="false">$S94</f>
        <v>1</v>
      </c>
      <c r="AM94" s="238" t="str">
        <f aca="false">IF(OR(Q94="Medicaid",AI94=""),"NA",IF(AND(AF94=TRUE(),_xlfn.xlookup(AI94,$A$9:$A$782,$AK$9:$AK$782)=0),TRUE(),FALSE()))</f>
        <v>NA</v>
      </c>
      <c r="AN94" s="148" t="b">
        <f aca="false">IF(F94&lt;&gt;"",TRUE(),FALSE())</f>
        <v>0</v>
      </c>
      <c r="AO94" s="94" t="str">
        <f aca="false">IF(OR($F94&lt;&gt;"Met"),"NA",(IF(AND($F94="Met",$F94&lt;&gt;""),TRUE(),FALSE())))</f>
        <v>NA</v>
      </c>
      <c r="AP94" s="148" t="b">
        <f aca="false">IF(OR($F94="Met",$F94="Not met"),"NA",(IF((AND(OR($F94="N/A",$F94="Unsure"),$G94&lt;&gt;"")),TRUE(),FALSE())))</f>
        <v>0</v>
      </c>
      <c r="AQ94" s="238" t="n">
        <f aca="false">IF(OR(AR94=TRUE(),AND(AS94=TRUE(),AT94=FALSE())),0,(IF(OR(AND(OR(AS94=FALSE(),AS94="N/A"),AT94=FALSE()),AU94=FALSE()),1,0)))</f>
        <v>0</v>
      </c>
      <c r="AR94" s="238" t="n">
        <f aca="false">$S94</f>
        <v>1</v>
      </c>
      <c r="AS94" s="238" t="str">
        <f aca="false">IF(OR(Q94="Medicaid",AI94=""),"N/A",IF(AND(AF94=TRUE(),_xlfn.xlookup(AI94,$A$9:$A$782,$AQ$9:$AQ$782)=0),TRUE(),FALSE()))</f>
        <v>N/A</v>
      </c>
      <c r="AT94" s="148" t="b">
        <f aca="false">IF(AND(H94="",F94="Met"),FALSE(),TRUE())</f>
        <v>1</v>
      </c>
      <c r="AU94" s="94" t="str">
        <f aca="false">IF(OR(H94="",H94="Met",H94="N/A"),"NA",(IF(AND((OR(H94="Not Met",H94="Unsure")),G94&lt;&gt;""),TRUE(),FALSE())))</f>
        <v>NA</v>
      </c>
    </row>
    <row r="95" customFormat="false" ht="54" hidden="false" customHeight="false" outlineLevel="0" collapsed="false">
      <c r="A95" s="658" t="s">
        <v>2142</v>
      </c>
      <c r="B95" s="659" t="s">
        <v>2143</v>
      </c>
      <c r="C95" s="659" t="s">
        <v>2144</v>
      </c>
      <c r="D95" s="659" t="s">
        <v>562</v>
      </c>
      <c r="E95" s="674" t="n">
        <v>6</v>
      </c>
      <c r="F95" s="662"/>
      <c r="G95" s="662"/>
      <c r="H95" s="663"/>
      <c r="I95" s="665" t="s">
        <v>15</v>
      </c>
      <c r="J95" s="665" t="s">
        <v>30</v>
      </c>
      <c r="K95" s="665" t="s">
        <v>38</v>
      </c>
      <c r="L95" s="665" t="s">
        <v>43</v>
      </c>
      <c r="M95" s="665" t="s">
        <v>48</v>
      </c>
      <c r="N95" s="665"/>
      <c r="O95" s="665" t="s">
        <v>52</v>
      </c>
      <c r="P95" s="665"/>
      <c r="Q95" s="665" t="s">
        <v>226</v>
      </c>
      <c r="S95" s="666" t="b">
        <f aca="false">IF(OR(T95=TRUE(),U95=TRUE(),V95=TRUE(),AD95=TRUE(),AE95=TRUE()),TRUE(),FALSE())</f>
        <v>1</v>
      </c>
      <c r="T95" s="656" t="n">
        <f aca="false">$T$8</f>
        <v>1</v>
      </c>
      <c r="U95" s="657" t="b">
        <f aca="false">$U$8</f>
        <v>0</v>
      </c>
      <c r="V95" s="666" t="b">
        <f aca="false">IF(SUM(W95:AC95)&lt;1,TRUE(),FALSE())</f>
        <v>1</v>
      </c>
      <c r="W95" s="656" t="n">
        <f aca="false">IF($I$3=I95,1,0)</f>
        <v>0</v>
      </c>
      <c r="X95" s="656" t="n">
        <f aca="false">IF($J$3=J95,1,0)</f>
        <v>0</v>
      </c>
      <c r="Y95" s="656" t="n">
        <f aca="false">IF($K$3=K95,1,0)</f>
        <v>0</v>
      </c>
      <c r="Z95" s="656" t="n">
        <f aca="false">IF($L$3=L95,1,0)</f>
        <v>0</v>
      </c>
      <c r="AA95" s="656" t="n">
        <f aca="false">IF($M$3=M95,1,0)</f>
        <v>0</v>
      </c>
      <c r="AB95" s="656" t="n">
        <f aca="false">IF($N$3=N95,1,0)</f>
        <v>0</v>
      </c>
      <c r="AC95" s="656" t="n">
        <f aca="false">IF($O$3=O95,1,0)</f>
        <v>0</v>
      </c>
      <c r="AD95" s="667" t="b">
        <f aca="false">AND($P$2="Non-risk",P95=TRUE())</f>
        <v>0</v>
      </c>
      <c r="AE95" s="667" t="b">
        <f aca="false">AND($Q$3&lt;&gt;$Q95,$Q$3&lt;&gt;"Both")</f>
        <v>1</v>
      </c>
      <c r="AF95" s="667" t="b">
        <f aca="false">AND($Q$3="Both",AH95=1)</f>
        <v>0</v>
      </c>
      <c r="AI95" s="521"/>
      <c r="AK95" s="160" t="n">
        <f aca="false">IF(OR(AL95=TRUE(),AND(AM95=TRUE(),AN95=FALSE()),AF95=TRUE(),(OR(AT95=FALSE(),AT95="NA"))),0,IF(OR(AN95=FALSE(),AO95=FALSE(),AP95=FALSE()),1,0))</f>
        <v>0</v>
      </c>
      <c r="AL95" s="238" t="n">
        <f aca="false">$S95</f>
        <v>1</v>
      </c>
      <c r="AM95" s="238" t="str">
        <f aca="false">IF(OR(Q95="Medicaid",AI95=""),"NA",IF(AND(AF95=TRUE(),_xlfn.xlookup(AI95,$A$9:$A$782,$AK$9:$AK$782)=0),TRUE(),FALSE()))</f>
        <v>NA</v>
      </c>
      <c r="AN95" s="148" t="b">
        <f aca="false">IF(F95&lt;&gt;"",TRUE(),FALSE())</f>
        <v>0</v>
      </c>
      <c r="AO95" s="94" t="str">
        <f aca="false">IF(OR($F95&lt;&gt;"Met"),"NA",(IF(AND($F95="Met",$F95&lt;&gt;""),TRUE(),FALSE())))</f>
        <v>NA</v>
      </c>
      <c r="AP95" s="148" t="b">
        <f aca="false">IF(OR($F95="Met",$F95="Not met"),"NA",(IF((AND(OR($F95="N/A",$F95="Unsure"),$G95&lt;&gt;"")),TRUE(),FALSE())))</f>
        <v>0</v>
      </c>
      <c r="AQ95" s="238" t="n">
        <f aca="false">IF(OR(AR95=TRUE(),AND(AS95=TRUE(),AT95=FALSE())),0,(IF(OR(AND(OR(AS95=FALSE(),AS95="N/A"),AT95=FALSE()),AU95=FALSE()),1,0)))</f>
        <v>0</v>
      </c>
      <c r="AR95" s="238" t="n">
        <f aca="false">$S95</f>
        <v>1</v>
      </c>
      <c r="AS95" s="238" t="str">
        <f aca="false">IF(OR(Q95="Medicaid",AI95=""),"N/A",IF(AND(AF95=TRUE(),_xlfn.xlookup(AI95,$A$9:$A$782,$AQ$9:$AQ$782)=0),TRUE(),FALSE()))</f>
        <v>N/A</v>
      </c>
      <c r="AT95" s="148" t="b">
        <f aca="false">IF(AND(H95="",F95="Met"),FALSE(),TRUE())</f>
        <v>1</v>
      </c>
      <c r="AU95" s="94" t="str">
        <f aca="false">IF(OR(H95="",H95="Met",H95="N/A"),"NA",(IF(AND((OR(H95="Not Met",H95="Unsure")),G95&lt;&gt;""),TRUE(),FALSE())))</f>
        <v>NA</v>
      </c>
    </row>
    <row r="96" customFormat="false" ht="36" hidden="false" customHeight="false" outlineLevel="0" collapsed="false">
      <c r="A96" s="658" t="s">
        <v>2145</v>
      </c>
      <c r="B96" s="659" t="s">
        <v>2146</v>
      </c>
      <c r="C96" s="659" t="s">
        <v>2147</v>
      </c>
      <c r="D96" s="659" t="s">
        <v>565</v>
      </c>
      <c r="E96" s="674" t="n">
        <v>6</v>
      </c>
      <c r="F96" s="662"/>
      <c r="G96" s="662"/>
      <c r="H96" s="663"/>
      <c r="I96" s="665" t="s">
        <v>15</v>
      </c>
      <c r="J96" s="665" t="s">
        <v>30</v>
      </c>
      <c r="K96" s="665" t="s">
        <v>38</v>
      </c>
      <c r="L96" s="665" t="s">
        <v>43</v>
      </c>
      <c r="M96" s="665" t="s">
        <v>48</v>
      </c>
      <c r="N96" s="665"/>
      <c r="O96" s="665" t="s">
        <v>52</v>
      </c>
      <c r="P96" s="665"/>
      <c r="Q96" s="665" t="s">
        <v>226</v>
      </c>
      <c r="S96" s="666" t="b">
        <f aca="false">IF(OR(T96=TRUE(),U96=TRUE(),V96=TRUE(),AD96=TRUE(),AE96=TRUE()),TRUE(),FALSE())</f>
        <v>1</v>
      </c>
      <c r="T96" s="656" t="n">
        <f aca="false">$T$8</f>
        <v>1</v>
      </c>
      <c r="U96" s="657" t="b">
        <f aca="false">$U$8</f>
        <v>0</v>
      </c>
      <c r="V96" s="666" t="b">
        <f aca="false">IF(SUM(W96:AC96)&lt;1,TRUE(),FALSE())</f>
        <v>1</v>
      </c>
      <c r="W96" s="656" t="n">
        <f aca="false">IF($I$3=I96,1,0)</f>
        <v>0</v>
      </c>
      <c r="X96" s="656" t="n">
        <f aca="false">IF($J$3=J96,1,0)</f>
        <v>0</v>
      </c>
      <c r="Y96" s="656" t="n">
        <f aca="false">IF($K$3=K96,1,0)</f>
        <v>0</v>
      </c>
      <c r="Z96" s="656" t="n">
        <f aca="false">IF($L$3=L96,1,0)</f>
        <v>0</v>
      </c>
      <c r="AA96" s="656" t="n">
        <f aca="false">IF($M$3=M96,1,0)</f>
        <v>0</v>
      </c>
      <c r="AB96" s="656" t="n">
        <f aca="false">IF($N$3=N96,1,0)</f>
        <v>0</v>
      </c>
      <c r="AC96" s="656" t="n">
        <f aca="false">IF($O$3=O96,1,0)</f>
        <v>0</v>
      </c>
      <c r="AD96" s="667" t="b">
        <f aca="false">AND($P$2="Non-risk",P96=TRUE())</f>
        <v>0</v>
      </c>
      <c r="AE96" s="667" t="b">
        <f aca="false">AND($Q$3&lt;&gt;$Q96,$Q$3&lt;&gt;"Both")</f>
        <v>1</v>
      </c>
      <c r="AF96" s="667" t="b">
        <f aca="false">AND($Q$3="Both",AH96=1)</f>
        <v>0</v>
      </c>
      <c r="AI96" s="521"/>
      <c r="AK96" s="160" t="n">
        <f aca="false">IF(OR(AL96=TRUE(),AND(AM96=TRUE(),AN96=FALSE()),AF96=TRUE(),(OR(AT96=FALSE(),AT96="NA"))),0,IF(OR(AN96=FALSE(),AO96=FALSE(),AP96=FALSE()),1,0))</f>
        <v>0</v>
      </c>
      <c r="AL96" s="238" t="n">
        <f aca="false">$S96</f>
        <v>1</v>
      </c>
      <c r="AM96" s="238" t="str">
        <f aca="false">IF(OR(Q96="Medicaid",AI96=""),"NA",IF(AND(AF96=TRUE(),_xlfn.xlookup(AI96,$A$9:$A$782,$AK$9:$AK$782)=0),TRUE(),FALSE()))</f>
        <v>NA</v>
      </c>
      <c r="AN96" s="148" t="b">
        <f aca="false">IF(F96&lt;&gt;"",TRUE(),FALSE())</f>
        <v>0</v>
      </c>
      <c r="AO96" s="94" t="str">
        <f aca="false">IF(OR($F96&lt;&gt;"Met"),"NA",(IF(AND($F96="Met",$F96&lt;&gt;""),TRUE(),FALSE())))</f>
        <v>NA</v>
      </c>
      <c r="AP96" s="148" t="b">
        <f aca="false">IF(OR($F96="Met",$F96="Not met"),"NA",(IF((AND(OR($F96="N/A",$F96="Unsure"),$G96&lt;&gt;"")),TRUE(),FALSE())))</f>
        <v>0</v>
      </c>
      <c r="AQ96" s="238" t="n">
        <f aca="false">IF(OR(AR96=TRUE(),AND(AS96=TRUE(),AT96=FALSE())),0,(IF(OR(AND(OR(AS96=FALSE(),AS96="N/A"),AT96=FALSE()),AU96=FALSE()),1,0)))</f>
        <v>0</v>
      </c>
      <c r="AR96" s="238" t="n">
        <f aca="false">$S96</f>
        <v>1</v>
      </c>
      <c r="AS96" s="238" t="str">
        <f aca="false">IF(OR(Q96="Medicaid",AI96=""),"N/A",IF(AND(AF96=TRUE(),_xlfn.xlookup(AI96,$A$9:$A$782,$AQ$9:$AQ$782)=0),TRUE(),FALSE()))</f>
        <v>N/A</v>
      </c>
      <c r="AT96" s="148" t="b">
        <f aca="false">IF(AND(H96="",F96="Met"),FALSE(),TRUE())</f>
        <v>1</v>
      </c>
      <c r="AU96" s="94" t="str">
        <f aca="false">IF(OR(H96="",H96="Met",H96="N/A"),"NA",(IF(AND((OR(H96="Not Met",H96="Unsure")),G96&lt;&gt;""),TRUE(),FALSE())))</f>
        <v>NA</v>
      </c>
    </row>
    <row r="97" customFormat="false" ht="36" hidden="false" customHeight="false" outlineLevel="0" collapsed="false">
      <c r="A97" s="658" t="s">
        <v>2148</v>
      </c>
      <c r="B97" s="659" t="s">
        <v>2149</v>
      </c>
      <c r="C97" s="659" t="s">
        <v>2150</v>
      </c>
      <c r="D97" s="659" t="s">
        <v>568</v>
      </c>
      <c r="E97" s="674" t="n">
        <v>6</v>
      </c>
      <c r="F97" s="662"/>
      <c r="G97" s="662"/>
      <c r="H97" s="663"/>
      <c r="I97" s="665" t="s">
        <v>15</v>
      </c>
      <c r="J97" s="665" t="s">
        <v>30</v>
      </c>
      <c r="K97" s="665" t="s">
        <v>38</v>
      </c>
      <c r="L97" s="665" t="s">
        <v>43</v>
      </c>
      <c r="M97" s="665" t="s">
        <v>48</v>
      </c>
      <c r="N97" s="665"/>
      <c r="O97" s="665" t="s">
        <v>52</v>
      </c>
      <c r="P97" s="665"/>
      <c r="Q97" s="665" t="s">
        <v>226</v>
      </c>
      <c r="S97" s="666" t="b">
        <f aca="false">IF(OR(T97=TRUE(),U97=TRUE(),V97=TRUE(),AD97=TRUE(),AE97=TRUE()),TRUE(),FALSE())</f>
        <v>1</v>
      </c>
      <c r="T97" s="656" t="n">
        <f aca="false">$T$8</f>
        <v>1</v>
      </c>
      <c r="U97" s="657" t="b">
        <f aca="false">$U$8</f>
        <v>0</v>
      </c>
      <c r="V97" s="666" t="b">
        <f aca="false">IF(SUM(W97:AC97)&lt;1,TRUE(),FALSE())</f>
        <v>1</v>
      </c>
      <c r="W97" s="656" t="n">
        <f aca="false">IF($I$3=I97,1,0)</f>
        <v>0</v>
      </c>
      <c r="X97" s="656" t="n">
        <f aca="false">IF($J$3=J97,1,0)</f>
        <v>0</v>
      </c>
      <c r="Y97" s="656" t="n">
        <f aca="false">IF($K$3=K97,1,0)</f>
        <v>0</v>
      </c>
      <c r="Z97" s="656" t="n">
        <f aca="false">IF($L$3=L97,1,0)</f>
        <v>0</v>
      </c>
      <c r="AA97" s="656" t="n">
        <f aca="false">IF($M$3=M97,1,0)</f>
        <v>0</v>
      </c>
      <c r="AB97" s="656" t="n">
        <f aca="false">IF($N$3=N97,1,0)</f>
        <v>0</v>
      </c>
      <c r="AC97" s="656" t="n">
        <f aca="false">IF($O$3=O97,1,0)</f>
        <v>0</v>
      </c>
      <c r="AD97" s="667" t="b">
        <f aca="false">AND($P$2="Non-risk",P97=TRUE())</f>
        <v>0</v>
      </c>
      <c r="AE97" s="667" t="b">
        <f aca="false">AND($Q$3&lt;&gt;$Q97,$Q$3&lt;&gt;"Both")</f>
        <v>1</v>
      </c>
      <c r="AF97" s="667" t="b">
        <f aca="false">AND($Q$3="Both",AH97=1)</f>
        <v>0</v>
      </c>
      <c r="AI97" s="521"/>
      <c r="AK97" s="160" t="n">
        <f aca="false">IF(OR(AL97=TRUE(),AND(AM97=TRUE(),AN97=FALSE()),AF97=TRUE(),(OR(AT97=FALSE(),AT97="NA"))),0,IF(OR(AN97=FALSE(),AO97=FALSE(),AP97=FALSE()),1,0))</f>
        <v>0</v>
      </c>
      <c r="AL97" s="238" t="n">
        <f aca="false">$S97</f>
        <v>1</v>
      </c>
      <c r="AM97" s="238" t="str">
        <f aca="false">IF(OR(Q97="Medicaid",AI97=""),"NA",IF(AND(AF97=TRUE(),_xlfn.xlookup(AI97,$A$9:$A$782,$AK$9:$AK$782)=0),TRUE(),FALSE()))</f>
        <v>NA</v>
      </c>
      <c r="AN97" s="148" t="b">
        <f aca="false">IF(F97&lt;&gt;"",TRUE(),FALSE())</f>
        <v>0</v>
      </c>
      <c r="AO97" s="94" t="str">
        <f aca="false">IF(OR($F97&lt;&gt;"Met"),"NA",(IF(AND($F97="Met",$F97&lt;&gt;""),TRUE(),FALSE())))</f>
        <v>NA</v>
      </c>
      <c r="AP97" s="148" t="b">
        <f aca="false">IF(OR($F97="Met",$F97="Not met"),"NA",(IF((AND(OR($F97="N/A",$F97="Unsure"),$G97&lt;&gt;"")),TRUE(),FALSE())))</f>
        <v>0</v>
      </c>
      <c r="AQ97" s="238" t="n">
        <f aca="false">IF(OR(AR97=TRUE(),AND(AS97=TRUE(),AT97=FALSE())),0,(IF(OR(AND(OR(AS97=FALSE(),AS97="N/A"),AT97=FALSE()),AU97=FALSE()),1,0)))</f>
        <v>0</v>
      </c>
      <c r="AR97" s="238" t="n">
        <f aca="false">$S97</f>
        <v>1</v>
      </c>
      <c r="AS97" s="238" t="str">
        <f aca="false">IF(OR(Q97="Medicaid",AI97=""),"N/A",IF(AND(AF97=TRUE(),_xlfn.xlookup(AI97,$A$9:$A$782,$AQ$9:$AQ$782)=0),TRUE(),FALSE()))</f>
        <v>N/A</v>
      </c>
      <c r="AT97" s="148" t="b">
        <f aca="false">IF(AND(H97="",F97="Met"),FALSE(),TRUE())</f>
        <v>1</v>
      </c>
      <c r="AU97" s="94" t="str">
        <f aca="false">IF(OR(H97="",H97="Met",H97="N/A"),"NA",(IF(AND((OR(H97="Not Met",H97="Unsure")),G97&lt;&gt;""),TRUE(),FALSE())))</f>
        <v>NA</v>
      </c>
    </row>
    <row r="98" customFormat="false" ht="36" hidden="false" customHeight="false" outlineLevel="0" collapsed="false">
      <c r="A98" s="658" t="s">
        <v>2151</v>
      </c>
      <c r="B98" s="659" t="s">
        <v>2152</v>
      </c>
      <c r="C98" s="659" t="s">
        <v>2153</v>
      </c>
      <c r="D98" s="659" t="s">
        <v>571</v>
      </c>
      <c r="E98" s="674" t="n">
        <v>6</v>
      </c>
      <c r="F98" s="662"/>
      <c r="G98" s="662"/>
      <c r="H98" s="663"/>
      <c r="I98" s="665" t="s">
        <v>15</v>
      </c>
      <c r="J98" s="665" t="s">
        <v>30</v>
      </c>
      <c r="K98" s="665" t="s">
        <v>38</v>
      </c>
      <c r="L98" s="665" t="s">
        <v>43</v>
      </c>
      <c r="M98" s="665" t="s">
        <v>48</v>
      </c>
      <c r="N98" s="665"/>
      <c r="O98" s="665" t="s">
        <v>52</v>
      </c>
      <c r="P98" s="665"/>
      <c r="Q98" s="665" t="s">
        <v>226</v>
      </c>
      <c r="S98" s="666" t="b">
        <f aca="false">IF(OR(T98=TRUE(),U98=TRUE(),V98=TRUE(),AD98=TRUE(),AE98=TRUE()),TRUE(),FALSE())</f>
        <v>1</v>
      </c>
      <c r="T98" s="656" t="n">
        <f aca="false">$T$8</f>
        <v>1</v>
      </c>
      <c r="U98" s="657" t="b">
        <f aca="false">$U$8</f>
        <v>0</v>
      </c>
      <c r="V98" s="666" t="b">
        <f aca="false">IF(SUM(W98:AC98)&lt;1,TRUE(),FALSE())</f>
        <v>1</v>
      </c>
      <c r="W98" s="656" t="n">
        <f aca="false">IF($I$3=I98,1,0)</f>
        <v>0</v>
      </c>
      <c r="X98" s="656" t="n">
        <f aca="false">IF($J$3=J98,1,0)</f>
        <v>0</v>
      </c>
      <c r="Y98" s="656" t="n">
        <f aca="false">IF($K$3=K98,1,0)</f>
        <v>0</v>
      </c>
      <c r="Z98" s="656" t="n">
        <f aca="false">IF($L$3=L98,1,0)</f>
        <v>0</v>
      </c>
      <c r="AA98" s="656" t="n">
        <f aca="false">IF($M$3=M98,1,0)</f>
        <v>0</v>
      </c>
      <c r="AB98" s="656" t="n">
        <f aca="false">IF($N$3=N98,1,0)</f>
        <v>0</v>
      </c>
      <c r="AC98" s="656" t="n">
        <f aca="false">IF($O$3=O98,1,0)</f>
        <v>0</v>
      </c>
      <c r="AD98" s="667" t="b">
        <f aca="false">AND($P$2="Non-risk",P98=TRUE())</f>
        <v>0</v>
      </c>
      <c r="AE98" s="667" t="b">
        <f aca="false">AND($Q$3&lt;&gt;$Q98,$Q$3&lt;&gt;"Both")</f>
        <v>1</v>
      </c>
      <c r="AF98" s="667" t="b">
        <f aca="false">AND($Q$3="Both",AH98=1)</f>
        <v>0</v>
      </c>
      <c r="AI98" s="521"/>
      <c r="AK98" s="160" t="n">
        <f aca="false">IF(OR(AL98=TRUE(),AND(AM98=TRUE(),AN98=FALSE()),AF98=TRUE(),(OR(AT98=FALSE(),AT98="NA"))),0,IF(OR(AN98=FALSE(),AO98=FALSE(),AP98=FALSE()),1,0))</f>
        <v>0</v>
      </c>
      <c r="AL98" s="238" t="n">
        <f aca="false">$S98</f>
        <v>1</v>
      </c>
      <c r="AM98" s="238" t="str">
        <f aca="false">IF(OR(Q98="Medicaid",AI98=""),"NA",IF(AND(AF98=TRUE(),_xlfn.xlookup(AI98,$A$9:$A$782,$AK$9:$AK$782)=0),TRUE(),FALSE()))</f>
        <v>NA</v>
      </c>
      <c r="AN98" s="148" t="b">
        <f aca="false">IF(F98&lt;&gt;"",TRUE(),FALSE())</f>
        <v>0</v>
      </c>
      <c r="AO98" s="94" t="str">
        <f aca="false">IF(OR($F98&lt;&gt;"Met"),"NA",(IF(AND($F98="Met",$F98&lt;&gt;""),TRUE(),FALSE())))</f>
        <v>NA</v>
      </c>
      <c r="AP98" s="148" t="b">
        <f aca="false">IF(OR($F98="Met",$F98="Not met"),"NA",(IF((AND(OR($F98="N/A",$F98="Unsure"),$G98&lt;&gt;"")),TRUE(),FALSE())))</f>
        <v>0</v>
      </c>
      <c r="AQ98" s="238" t="n">
        <f aca="false">IF(OR(AR98=TRUE(),AND(AS98=TRUE(),AT98=FALSE())),0,(IF(OR(AND(OR(AS98=FALSE(),AS98="N/A"),AT98=FALSE()),AU98=FALSE()),1,0)))</f>
        <v>0</v>
      </c>
      <c r="AR98" s="238" t="n">
        <f aca="false">$S98</f>
        <v>1</v>
      </c>
      <c r="AS98" s="238" t="str">
        <f aca="false">IF(OR(Q98="Medicaid",AI98=""),"N/A",IF(AND(AF98=TRUE(),_xlfn.xlookup(AI98,$A$9:$A$782,$AQ$9:$AQ$782)=0),TRUE(),FALSE()))</f>
        <v>N/A</v>
      </c>
      <c r="AT98" s="148" t="b">
        <f aca="false">IF(AND(H98="",F98="Met"),FALSE(),TRUE())</f>
        <v>1</v>
      </c>
      <c r="AU98" s="94" t="str">
        <f aca="false">IF(OR(H98="",H98="Met",H98="N/A"),"NA",(IF(AND((OR(H98="Not Met",H98="Unsure")),G98&lt;&gt;""),TRUE(),FALSE())))</f>
        <v>NA</v>
      </c>
    </row>
    <row r="99" customFormat="false" ht="36" hidden="false" customHeight="false" outlineLevel="0" collapsed="false">
      <c r="A99" s="658" t="s">
        <v>2154</v>
      </c>
      <c r="B99" s="659" t="s">
        <v>2155</v>
      </c>
      <c r="C99" s="659" t="s">
        <v>2156</v>
      </c>
      <c r="D99" s="659" t="s">
        <v>575</v>
      </c>
      <c r="E99" s="680" t="s">
        <v>2157</v>
      </c>
      <c r="F99" s="662"/>
      <c r="G99" s="662"/>
      <c r="H99" s="663"/>
      <c r="I99" s="665" t="s">
        <v>15</v>
      </c>
      <c r="J99" s="665" t="s">
        <v>30</v>
      </c>
      <c r="K99" s="665" t="s">
        <v>38</v>
      </c>
      <c r="L99" s="665" t="s">
        <v>43</v>
      </c>
      <c r="M99" s="665" t="s">
        <v>48</v>
      </c>
      <c r="N99" s="665"/>
      <c r="O99" s="665"/>
      <c r="P99" s="665"/>
      <c r="Q99" s="665" t="s">
        <v>226</v>
      </c>
      <c r="S99" s="666" t="b">
        <f aca="false">IF(OR(T99=TRUE(),U99=TRUE(),V99=TRUE(),AD99=TRUE(),AE99=TRUE()),TRUE(),FALSE())</f>
        <v>1</v>
      </c>
      <c r="T99" s="656" t="n">
        <f aca="false">$T$8</f>
        <v>1</v>
      </c>
      <c r="U99" s="657" t="b">
        <f aca="false">$U$8</f>
        <v>0</v>
      </c>
      <c r="V99" s="666" t="b">
        <f aca="false">IF(SUM(W99:AC99)&lt;1,TRUE(),FALSE())</f>
        <v>1</v>
      </c>
      <c r="W99" s="656" t="n">
        <f aca="false">IF($I$3=I99,1,0)</f>
        <v>0</v>
      </c>
      <c r="X99" s="656" t="n">
        <f aca="false">IF($J$3=J99,1,0)</f>
        <v>0</v>
      </c>
      <c r="Y99" s="656" t="n">
        <f aca="false">IF($K$3=K99,1,0)</f>
        <v>0</v>
      </c>
      <c r="Z99" s="656" t="n">
        <f aca="false">IF($L$3=L99,1,0)</f>
        <v>0</v>
      </c>
      <c r="AA99" s="656" t="n">
        <f aca="false">IF($M$3=M99,1,0)</f>
        <v>0</v>
      </c>
      <c r="AB99" s="656" t="n">
        <f aca="false">IF($N$3=N99,1,0)</f>
        <v>0</v>
      </c>
      <c r="AC99" s="656" t="n">
        <f aca="false">IF($O$3=O99,1,0)</f>
        <v>0</v>
      </c>
      <c r="AD99" s="667" t="b">
        <f aca="false">AND($P$2="Non-risk",P99=TRUE())</f>
        <v>0</v>
      </c>
      <c r="AE99" s="667" t="b">
        <f aca="false">AND($Q$3&lt;&gt;$Q99,$Q$3&lt;&gt;"Both")</f>
        <v>1</v>
      </c>
      <c r="AF99" s="667" t="b">
        <f aca="false">AND($Q$3="Both",AH99=1)</f>
        <v>0</v>
      </c>
      <c r="AI99" s="521"/>
      <c r="AK99" s="160" t="n">
        <f aca="false">IF(OR(AL99=TRUE(),AND(AM99=TRUE(),AN99=FALSE()),AF99=TRUE(),(OR(AT99=FALSE(),AT99="NA"))),0,IF(OR(AN99=FALSE(),AO99=FALSE(),AP99=FALSE()),1,0))</f>
        <v>0</v>
      </c>
      <c r="AL99" s="238" t="n">
        <f aca="false">$S99</f>
        <v>1</v>
      </c>
      <c r="AM99" s="238" t="str">
        <f aca="false">IF(OR(Q99="Medicaid",AI99=""),"NA",IF(AND(AF99=TRUE(),_xlfn.xlookup(AI99,$A$9:$A$782,$AK$9:$AK$782)=0),TRUE(),FALSE()))</f>
        <v>NA</v>
      </c>
      <c r="AN99" s="148" t="b">
        <f aca="false">IF(F99&lt;&gt;"",TRUE(),FALSE())</f>
        <v>0</v>
      </c>
      <c r="AO99" s="94" t="str">
        <f aca="false">IF(OR($F99&lt;&gt;"Met"),"NA",(IF(AND($F99="Met",$F99&lt;&gt;""),TRUE(),FALSE())))</f>
        <v>NA</v>
      </c>
      <c r="AP99" s="148" t="b">
        <f aca="false">IF(OR($F99="Met",$F99="Not met"),"NA",(IF((AND(OR($F99="N/A",$F99="Unsure"),$G99&lt;&gt;"")),TRUE(),FALSE())))</f>
        <v>0</v>
      </c>
      <c r="AQ99" s="238" t="n">
        <f aca="false">IF(OR(AR99=TRUE(),AND(AS99=TRUE(),AT99=FALSE())),0,(IF(OR(AND(OR(AS99=FALSE(),AS99="N/A"),AT99=FALSE()),AU99=FALSE()),1,0)))</f>
        <v>0</v>
      </c>
      <c r="AR99" s="238" t="n">
        <f aca="false">$S99</f>
        <v>1</v>
      </c>
      <c r="AS99" s="238" t="str">
        <f aca="false">IF(OR(Q99="Medicaid",AI99=""),"N/A",IF(AND(AF99=TRUE(),_xlfn.xlookup(AI99,$A$9:$A$782,$AQ$9:$AQ$782)=0),TRUE(),FALSE()))</f>
        <v>N/A</v>
      </c>
      <c r="AT99" s="148" t="b">
        <f aca="false">IF(AND(H99="",F99="Met"),FALSE(),TRUE())</f>
        <v>1</v>
      </c>
      <c r="AU99" s="94" t="str">
        <f aca="false">IF(OR(H99="",H99="Met",H99="N/A"),"NA",(IF(AND((OR(H99="Not Met",H99="Unsure")),G99&lt;&gt;""),TRUE(),FALSE())))</f>
        <v>NA</v>
      </c>
    </row>
    <row r="100" customFormat="false" ht="36" hidden="false" customHeight="false" outlineLevel="0" collapsed="false">
      <c r="A100" s="658" t="s">
        <v>2158</v>
      </c>
      <c r="B100" s="659" t="s">
        <v>2159</v>
      </c>
      <c r="C100" s="659" t="s">
        <v>2160</v>
      </c>
      <c r="D100" s="659" t="s">
        <v>578</v>
      </c>
      <c r="E100" s="674" t="n">
        <v>6</v>
      </c>
      <c r="F100" s="662"/>
      <c r="G100" s="662"/>
      <c r="H100" s="663"/>
      <c r="I100" s="665" t="s">
        <v>15</v>
      </c>
      <c r="J100" s="665" t="s">
        <v>30</v>
      </c>
      <c r="K100" s="665" t="s">
        <v>38</v>
      </c>
      <c r="L100" s="665" t="s">
        <v>43</v>
      </c>
      <c r="M100" s="665"/>
      <c r="N100" s="665"/>
      <c r="O100" s="665" t="s">
        <v>52</v>
      </c>
      <c r="P100" s="665"/>
      <c r="Q100" s="665" t="s">
        <v>226</v>
      </c>
      <c r="S100" s="666" t="b">
        <f aca="false">IF(OR(T100=TRUE(),U100=TRUE(),V100=TRUE(),AD100=TRUE(),AE100=TRUE()),TRUE(),FALSE())</f>
        <v>1</v>
      </c>
      <c r="T100" s="656" t="n">
        <f aca="false">$T$8</f>
        <v>1</v>
      </c>
      <c r="U100" s="657" t="b">
        <f aca="false">$U$8</f>
        <v>0</v>
      </c>
      <c r="V100" s="666" t="b">
        <f aca="false">IF(SUM(W100:AC100)&lt;1,TRUE(),FALSE())</f>
        <v>1</v>
      </c>
      <c r="W100" s="656" t="n">
        <f aca="false">IF($I$3=I100,1,0)</f>
        <v>0</v>
      </c>
      <c r="X100" s="656" t="n">
        <f aca="false">IF($J$3=J100,1,0)</f>
        <v>0</v>
      </c>
      <c r="Y100" s="656" t="n">
        <f aca="false">IF($K$3=K100,1,0)</f>
        <v>0</v>
      </c>
      <c r="Z100" s="656" t="n">
        <f aca="false">IF($L$3=L100,1,0)</f>
        <v>0</v>
      </c>
      <c r="AA100" s="656" t="n">
        <f aca="false">IF($M$3=M100,1,0)</f>
        <v>0</v>
      </c>
      <c r="AB100" s="656" t="n">
        <f aca="false">IF($N$3=N100,1,0)</f>
        <v>0</v>
      </c>
      <c r="AC100" s="656" t="n">
        <f aca="false">IF($O$3=O100,1,0)</f>
        <v>0</v>
      </c>
      <c r="AD100" s="667" t="b">
        <f aca="false">AND($P$2="Non-risk",P100=TRUE())</f>
        <v>0</v>
      </c>
      <c r="AE100" s="667" t="b">
        <f aca="false">AND($Q$3&lt;&gt;$Q100,$Q$3&lt;&gt;"Both")</f>
        <v>1</v>
      </c>
      <c r="AF100" s="667" t="b">
        <f aca="false">AND($Q$3="Both",AH100=1)</f>
        <v>0</v>
      </c>
      <c r="AI100" s="521"/>
      <c r="AK100" s="160" t="n">
        <f aca="false">IF(OR(AL100=TRUE(),AND(AM100=TRUE(),AN100=FALSE()),AF100=TRUE(),(OR(AT100=FALSE(),AT100="NA"))),0,IF(OR(AN100=FALSE(),AO100=FALSE(),AP100=FALSE()),1,0))</f>
        <v>0</v>
      </c>
      <c r="AL100" s="238" t="n">
        <f aca="false">$S100</f>
        <v>1</v>
      </c>
      <c r="AM100" s="238" t="str">
        <f aca="false">IF(OR(Q100="Medicaid",AI100=""),"NA",IF(AND(AF100=TRUE(),_xlfn.xlookup(AI100,$A$9:$A$782,$AK$9:$AK$782)=0),TRUE(),FALSE()))</f>
        <v>NA</v>
      </c>
      <c r="AN100" s="148" t="b">
        <f aca="false">IF(F100&lt;&gt;"",TRUE(),FALSE())</f>
        <v>0</v>
      </c>
      <c r="AO100" s="94" t="str">
        <f aca="false">IF(OR($F100&lt;&gt;"Met"),"NA",(IF(AND($F100="Met",$F100&lt;&gt;""),TRUE(),FALSE())))</f>
        <v>NA</v>
      </c>
      <c r="AP100" s="148" t="b">
        <f aca="false">IF(OR($F100="Met",$F100="Not met"),"NA",(IF((AND(OR($F100="N/A",$F100="Unsure"),$G100&lt;&gt;"")),TRUE(),FALSE())))</f>
        <v>0</v>
      </c>
      <c r="AQ100" s="238" t="n">
        <f aca="false">IF(OR(AR100=TRUE(),AND(AS100=TRUE(),AT100=FALSE())),0,(IF(OR(AND(OR(AS100=FALSE(),AS100="N/A"),AT100=FALSE()),AU100=FALSE()),1,0)))</f>
        <v>0</v>
      </c>
      <c r="AR100" s="238" t="n">
        <f aca="false">$S100</f>
        <v>1</v>
      </c>
      <c r="AS100" s="238" t="str">
        <f aca="false">IF(OR(Q100="Medicaid",AI100=""),"N/A",IF(AND(AF100=TRUE(),_xlfn.xlookup(AI100,$A$9:$A$782,$AQ$9:$AQ$782)=0),TRUE(),FALSE()))</f>
        <v>N/A</v>
      </c>
      <c r="AT100" s="148" t="b">
        <f aca="false">IF(AND(H100="",F100="Met"),FALSE(),TRUE())</f>
        <v>1</v>
      </c>
      <c r="AU100" s="94" t="str">
        <f aca="false">IF(OR(H100="",H100="Met",H100="N/A"),"NA",(IF(AND((OR(H100="Not Met",H100="Unsure")),G100&lt;&gt;""),TRUE(),FALSE())))</f>
        <v>NA</v>
      </c>
    </row>
    <row r="101" customFormat="false" ht="36" hidden="false" customHeight="false" outlineLevel="0" collapsed="false">
      <c r="A101" s="658" t="s">
        <v>2161</v>
      </c>
      <c r="B101" s="659" t="s">
        <v>2162</v>
      </c>
      <c r="C101" s="659" t="s">
        <v>2163</v>
      </c>
      <c r="D101" s="659" t="s">
        <v>582</v>
      </c>
      <c r="E101" s="680" t="s">
        <v>2164</v>
      </c>
      <c r="F101" s="662"/>
      <c r="G101" s="662"/>
      <c r="H101" s="663"/>
      <c r="I101" s="665" t="s">
        <v>15</v>
      </c>
      <c r="J101" s="665" t="s">
        <v>30</v>
      </c>
      <c r="K101" s="665" t="s">
        <v>38</v>
      </c>
      <c r="L101" s="665" t="s">
        <v>43</v>
      </c>
      <c r="M101" s="665" t="s">
        <v>48</v>
      </c>
      <c r="N101" s="665"/>
      <c r="O101" s="665" t="s">
        <v>52</v>
      </c>
      <c r="P101" s="665"/>
      <c r="Q101" s="665" t="s">
        <v>226</v>
      </c>
      <c r="S101" s="666" t="b">
        <f aca="false">IF(OR(T101=TRUE(),U101=TRUE(),V101=TRUE(),AD101=TRUE(),AE101=TRUE()),TRUE(),FALSE())</f>
        <v>1</v>
      </c>
      <c r="T101" s="656" t="n">
        <f aca="false">$T$8</f>
        <v>1</v>
      </c>
      <c r="U101" s="657" t="b">
        <f aca="false">$U$8</f>
        <v>0</v>
      </c>
      <c r="V101" s="666" t="b">
        <f aca="false">IF(SUM(W101:AC101)&lt;1,TRUE(),FALSE())</f>
        <v>1</v>
      </c>
      <c r="W101" s="656" t="n">
        <f aca="false">IF($I$3=I101,1,0)</f>
        <v>0</v>
      </c>
      <c r="X101" s="656" t="n">
        <f aca="false">IF($J$3=J101,1,0)</f>
        <v>0</v>
      </c>
      <c r="Y101" s="656" t="n">
        <f aca="false">IF($K$3=K101,1,0)</f>
        <v>0</v>
      </c>
      <c r="Z101" s="656" t="n">
        <f aca="false">IF($L$3=L101,1,0)</f>
        <v>0</v>
      </c>
      <c r="AA101" s="656" t="n">
        <f aca="false">IF($M$3=M101,1,0)</f>
        <v>0</v>
      </c>
      <c r="AB101" s="656" t="n">
        <f aca="false">IF($N$3=N101,1,0)</f>
        <v>0</v>
      </c>
      <c r="AC101" s="656" t="n">
        <f aca="false">IF($O$3=O101,1,0)</f>
        <v>0</v>
      </c>
      <c r="AD101" s="667" t="b">
        <f aca="false">AND($P$2="Non-risk",P101=TRUE())</f>
        <v>0</v>
      </c>
      <c r="AE101" s="667" t="b">
        <f aca="false">AND($Q$3&lt;&gt;$Q101,$Q$3&lt;&gt;"Both")</f>
        <v>1</v>
      </c>
      <c r="AF101" s="667" t="b">
        <f aca="false">AND($Q$3="Both",AH101=1)</f>
        <v>0</v>
      </c>
      <c r="AI101" s="521"/>
      <c r="AK101" s="160" t="n">
        <f aca="false">IF(OR(AL101=TRUE(),AND(AM101=TRUE(),AN101=FALSE()),AF101=TRUE(),(OR(AT101=FALSE(),AT101="NA"))),0,IF(OR(AN101=FALSE(),AO101=FALSE(),AP101=FALSE()),1,0))</f>
        <v>0</v>
      </c>
      <c r="AL101" s="238" t="n">
        <f aca="false">$S101</f>
        <v>1</v>
      </c>
      <c r="AM101" s="238" t="str">
        <f aca="false">IF(OR(Q101="Medicaid",AI101=""),"NA",IF(AND(AF101=TRUE(),_xlfn.xlookup(AI101,$A$9:$A$782,$AK$9:$AK$782)=0),TRUE(),FALSE()))</f>
        <v>NA</v>
      </c>
      <c r="AN101" s="148" t="b">
        <f aca="false">IF(F101&lt;&gt;"",TRUE(),FALSE())</f>
        <v>0</v>
      </c>
      <c r="AO101" s="94" t="str">
        <f aca="false">IF(OR($F101&lt;&gt;"Met"),"NA",(IF(AND($F101="Met",$F101&lt;&gt;""),TRUE(),FALSE())))</f>
        <v>NA</v>
      </c>
      <c r="AP101" s="148" t="b">
        <f aca="false">IF(OR($F101="Met",$F101="Not met"),"NA",(IF((AND(OR($F101="N/A",$F101="Unsure"),$G101&lt;&gt;"")),TRUE(),FALSE())))</f>
        <v>0</v>
      </c>
      <c r="AQ101" s="238" t="n">
        <f aca="false">IF(OR(AR101=TRUE(),AND(AS101=TRUE(),AT101=FALSE())),0,(IF(OR(AND(OR(AS101=FALSE(),AS101="N/A"),AT101=FALSE()),AU101=FALSE()),1,0)))</f>
        <v>0</v>
      </c>
      <c r="AR101" s="238" t="n">
        <f aca="false">$S101</f>
        <v>1</v>
      </c>
      <c r="AS101" s="238" t="str">
        <f aca="false">IF(OR(Q101="Medicaid",AI101=""),"N/A",IF(AND(AF101=TRUE(),_xlfn.xlookup(AI101,$A$9:$A$782,$AQ$9:$AQ$782)=0),TRUE(),FALSE()))</f>
        <v>N/A</v>
      </c>
      <c r="AT101" s="148" t="b">
        <f aca="false">IF(AND(H101="",F101="Met"),FALSE(),TRUE())</f>
        <v>1</v>
      </c>
      <c r="AU101" s="94" t="str">
        <f aca="false">IF(OR(H101="",H101="Met",H101="N/A"),"NA",(IF(AND((OR(H101="Not Met",H101="Unsure")),G101&lt;&gt;""),TRUE(),FALSE())))</f>
        <v>NA</v>
      </c>
    </row>
    <row r="102" customFormat="false" ht="18" hidden="false" customHeight="false" outlineLevel="0" collapsed="false">
      <c r="A102" s="658" t="s">
        <v>2165</v>
      </c>
      <c r="B102" s="659" t="s">
        <v>2166</v>
      </c>
      <c r="C102" s="659" t="s">
        <v>2167</v>
      </c>
      <c r="D102" s="659" t="s">
        <v>585</v>
      </c>
      <c r="E102" s="674" t="n">
        <v>6</v>
      </c>
      <c r="F102" s="662"/>
      <c r="G102" s="662"/>
      <c r="H102" s="663"/>
      <c r="I102" s="665" t="s">
        <v>15</v>
      </c>
      <c r="J102" s="665" t="s">
        <v>30</v>
      </c>
      <c r="K102" s="665" t="s">
        <v>38</v>
      </c>
      <c r="L102" s="665" t="s">
        <v>43</v>
      </c>
      <c r="M102" s="665"/>
      <c r="N102" s="665"/>
      <c r="O102" s="665"/>
      <c r="P102" s="665"/>
      <c r="Q102" s="665" t="s">
        <v>226</v>
      </c>
      <c r="S102" s="666" t="b">
        <f aca="false">IF(OR(T102=TRUE(),U102=TRUE(),V102=TRUE(),AD102=TRUE(),AE102=TRUE()),TRUE(),FALSE())</f>
        <v>1</v>
      </c>
      <c r="T102" s="656" t="n">
        <f aca="false">$T$8</f>
        <v>1</v>
      </c>
      <c r="U102" s="657" t="b">
        <f aca="false">$U$8</f>
        <v>0</v>
      </c>
      <c r="V102" s="666" t="b">
        <f aca="false">IF(SUM(W102:AC102)&lt;1,TRUE(),FALSE())</f>
        <v>1</v>
      </c>
      <c r="W102" s="656" t="n">
        <f aca="false">IF($I$3=I102,1,0)</f>
        <v>0</v>
      </c>
      <c r="X102" s="656" t="n">
        <f aca="false">IF($J$3=J102,1,0)</f>
        <v>0</v>
      </c>
      <c r="Y102" s="656" t="n">
        <f aca="false">IF($K$3=K102,1,0)</f>
        <v>0</v>
      </c>
      <c r="Z102" s="656" t="n">
        <f aca="false">IF($L$3=L102,1,0)</f>
        <v>0</v>
      </c>
      <c r="AA102" s="656" t="n">
        <f aca="false">IF($M$3=M102,1,0)</f>
        <v>0</v>
      </c>
      <c r="AB102" s="656" t="n">
        <f aca="false">IF($N$3=N102,1,0)</f>
        <v>0</v>
      </c>
      <c r="AC102" s="656" t="n">
        <f aca="false">IF($O$3=O102,1,0)</f>
        <v>0</v>
      </c>
      <c r="AD102" s="667" t="b">
        <f aca="false">AND($P$2="Non-risk",P102=TRUE())</f>
        <v>0</v>
      </c>
      <c r="AE102" s="667" t="b">
        <f aca="false">AND($Q$3&lt;&gt;$Q102,$Q$3&lt;&gt;"Both")</f>
        <v>1</v>
      </c>
      <c r="AF102" s="667" t="b">
        <f aca="false">AND($Q$3="Both",AH102=1)</f>
        <v>0</v>
      </c>
      <c r="AI102" s="521"/>
      <c r="AK102" s="160" t="n">
        <f aca="false">IF(OR(AL102=TRUE(),AND(AM102=TRUE(),AN102=FALSE()),AF102=TRUE(),(OR(AT102=FALSE(),AT102="NA"))),0,IF(OR(AN102=FALSE(),AO102=FALSE(),AP102=FALSE()),1,0))</f>
        <v>0</v>
      </c>
      <c r="AL102" s="238" t="n">
        <f aca="false">$S102</f>
        <v>1</v>
      </c>
      <c r="AM102" s="238" t="str">
        <f aca="false">IF(OR(Q102="Medicaid",AI102=""),"NA",IF(AND(AF102=TRUE(),_xlfn.xlookup(AI102,$A$9:$A$782,$AK$9:$AK$782)=0),TRUE(),FALSE()))</f>
        <v>NA</v>
      </c>
      <c r="AN102" s="148" t="b">
        <f aca="false">IF(F102&lt;&gt;"",TRUE(),FALSE())</f>
        <v>0</v>
      </c>
      <c r="AO102" s="94" t="str">
        <f aca="false">IF(OR($F102&lt;&gt;"Met"),"NA",(IF(AND($F102="Met",$F102&lt;&gt;""),TRUE(),FALSE())))</f>
        <v>NA</v>
      </c>
      <c r="AP102" s="148" t="b">
        <f aca="false">IF(OR($F102="Met",$F102="Not met"),"NA",(IF((AND(OR($F102="N/A",$F102="Unsure"),$G102&lt;&gt;"")),TRUE(),FALSE())))</f>
        <v>0</v>
      </c>
      <c r="AQ102" s="238" t="n">
        <f aca="false">IF(OR(AR102=TRUE(),AND(AS102=TRUE(),AT102=FALSE())),0,(IF(OR(AND(OR(AS102=FALSE(),AS102="N/A"),AT102=FALSE()),AU102=FALSE()),1,0)))</f>
        <v>0</v>
      </c>
      <c r="AR102" s="238" t="n">
        <f aca="false">$S102</f>
        <v>1</v>
      </c>
      <c r="AS102" s="238" t="str">
        <f aca="false">IF(OR(Q102="Medicaid",AI102=""),"N/A",IF(AND(AF102=TRUE(),_xlfn.xlookup(AI102,$A$9:$A$782,$AQ$9:$AQ$782)=0),TRUE(),FALSE()))</f>
        <v>N/A</v>
      </c>
      <c r="AT102" s="148" t="b">
        <f aca="false">IF(AND(H102="",F102="Met"),FALSE(),TRUE())</f>
        <v>1</v>
      </c>
      <c r="AU102" s="94" t="str">
        <f aca="false">IF(OR(H102="",H102="Met",H102="N/A"),"NA",(IF(AND((OR(H102="Not Met",H102="Unsure")),G102&lt;&gt;""),TRUE(),FALSE())))</f>
        <v>NA</v>
      </c>
    </row>
    <row r="103" customFormat="false" ht="36" hidden="false" customHeight="false" outlineLevel="0" collapsed="false">
      <c r="A103" s="658" t="s">
        <v>2168</v>
      </c>
      <c r="B103" s="659" t="s">
        <v>2169</v>
      </c>
      <c r="C103" s="659" t="s">
        <v>2170</v>
      </c>
      <c r="D103" s="659" t="s">
        <v>588</v>
      </c>
      <c r="E103" s="674" t="n">
        <v>6</v>
      </c>
      <c r="F103" s="662"/>
      <c r="G103" s="662"/>
      <c r="H103" s="663"/>
      <c r="I103" s="665" t="s">
        <v>15</v>
      </c>
      <c r="J103" s="665" t="s">
        <v>30</v>
      </c>
      <c r="K103" s="665" t="s">
        <v>38</v>
      </c>
      <c r="L103" s="665" t="s">
        <v>43</v>
      </c>
      <c r="M103" s="665"/>
      <c r="N103" s="665"/>
      <c r="O103" s="665"/>
      <c r="P103" s="665"/>
      <c r="Q103" s="665" t="s">
        <v>226</v>
      </c>
      <c r="S103" s="666" t="b">
        <f aca="false">IF(OR(T103=TRUE(),U103=TRUE(),V103=TRUE(),AD103=TRUE(),AE103=TRUE()),TRUE(),FALSE())</f>
        <v>1</v>
      </c>
      <c r="T103" s="656" t="n">
        <f aca="false">$T$8</f>
        <v>1</v>
      </c>
      <c r="U103" s="657" t="b">
        <f aca="false">$U$8</f>
        <v>0</v>
      </c>
      <c r="V103" s="666" t="b">
        <f aca="false">IF(SUM(W103:AC103)&lt;1,TRUE(),FALSE())</f>
        <v>1</v>
      </c>
      <c r="W103" s="656" t="n">
        <f aca="false">IF($I$3=I103,1,0)</f>
        <v>0</v>
      </c>
      <c r="X103" s="656" t="n">
        <f aca="false">IF($J$3=J103,1,0)</f>
        <v>0</v>
      </c>
      <c r="Y103" s="656" t="n">
        <f aca="false">IF($K$3=K103,1,0)</f>
        <v>0</v>
      </c>
      <c r="Z103" s="656" t="n">
        <f aca="false">IF($L$3=L103,1,0)</f>
        <v>0</v>
      </c>
      <c r="AA103" s="656" t="n">
        <f aca="false">IF($M$3=M103,1,0)</f>
        <v>0</v>
      </c>
      <c r="AB103" s="656" t="n">
        <f aca="false">IF($N$3=N103,1,0)</f>
        <v>0</v>
      </c>
      <c r="AC103" s="656" t="n">
        <f aca="false">IF($O$3=O103,1,0)</f>
        <v>0</v>
      </c>
      <c r="AD103" s="667" t="b">
        <f aca="false">AND($P$2="Non-risk",P103=TRUE())</f>
        <v>0</v>
      </c>
      <c r="AE103" s="667" t="b">
        <f aca="false">AND($Q$3&lt;&gt;$Q103,$Q$3&lt;&gt;"Both")</f>
        <v>1</v>
      </c>
      <c r="AF103" s="667" t="b">
        <f aca="false">AND($Q$3="Both",AH103=1)</f>
        <v>0</v>
      </c>
      <c r="AI103" s="521"/>
      <c r="AK103" s="160" t="n">
        <f aca="false">IF(OR(AL103=TRUE(),AND(AM103=TRUE(),AN103=FALSE()),AF103=TRUE(),(OR(AT103=FALSE(),AT103="NA"))),0,IF(OR(AN103=FALSE(),AO103=FALSE(),AP103=FALSE()),1,0))</f>
        <v>0</v>
      </c>
      <c r="AL103" s="238" t="n">
        <f aca="false">$S103</f>
        <v>1</v>
      </c>
      <c r="AM103" s="238" t="str">
        <f aca="false">IF(OR(Q103="Medicaid",AI103=""),"NA",IF(AND(AF103=TRUE(),_xlfn.xlookup(AI103,$A$9:$A$782,$AK$9:$AK$782)=0),TRUE(),FALSE()))</f>
        <v>NA</v>
      </c>
      <c r="AN103" s="148" t="b">
        <f aca="false">IF(F103&lt;&gt;"",TRUE(),FALSE())</f>
        <v>0</v>
      </c>
      <c r="AO103" s="94" t="str">
        <f aca="false">IF(OR($F103&lt;&gt;"Met"),"NA",(IF(AND($F103="Met",$F103&lt;&gt;""),TRUE(),FALSE())))</f>
        <v>NA</v>
      </c>
      <c r="AP103" s="148" t="b">
        <f aca="false">IF(OR($F103="Met",$F103="Not met"),"NA",(IF((AND(OR($F103="N/A",$F103="Unsure"),$G103&lt;&gt;"")),TRUE(),FALSE())))</f>
        <v>0</v>
      </c>
      <c r="AQ103" s="238" t="n">
        <f aca="false">IF(OR(AR103=TRUE(),AND(AS103=TRUE(),AT103=FALSE())),0,(IF(OR(AND(OR(AS103=FALSE(),AS103="N/A"),AT103=FALSE()),AU103=FALSE()),1,0)))</f>
        <v>0</v>
      </c>
      <c r="AR103" s="238" t="n">
        <f aca="false">$S103</f>
        <v>1</v>
      </c>
      <c r="AS103" s="238" t="str">
        <f aca="false">IF(OR(Q103="Medicaid",AI103=""),"N/A",IF(AND(AF103=TRUE(),_xlfn.xlookup(AI103,$A$9:$A$782,$AQ$9:$AQ$782)=0),TRUE(),FALSE()))</f>
        <v>N/A</v>
      </c>
      <c r="AT103" s="148" t="b">
        <f aca="false">IF(AND(H103="",F103="Met"),FALSE(),TRUE())</f>
        <v>1</v>
      </c>
      <c r="AU103" s="94" t="str">
        <f aca="false">IF(OR(H103="",H103="Met",H103="N/A"),"NA",(IF(AND((OR(H103="Not Met",H103="Unsure")),G103&lt;&gt;""),TRUE(),FALSE())))</f>
        <v>NA</v>
      </c>
    </row>
    <row r="104" customFormat="false" ht="36" hidden="false" customHeight="false" outlineLevel="0" collapsed="false">
      <c r="A104" s="658" t="s">
        <v>2171</v>
      </c>
      <c r="B104" s="659" t="s">
        <v>2172</v>
      </c>
      <c r="C104" s="659" t="s">
        <v>2173</v>
      </c>
      <c r="D104" s="659" t="s">
        <v>591</v>
      </c>
      <c r="E104" s="674" t="n">
        <v>6</v>
      </c>
      <c r="F104" s="662"/>
      <c r="G104" s="662"/>
      <c r="H104" s="663"/>
      <c r="I104" s="665" t="s">
        <v>15</v>
      </c>
      <c r="J104" s="665" t="s">
        <v>30</v>
      </c>
      <c r="K104" s="665" t="s">
        <v>38</v>
      </c>
      <c r="L104" s="665" t="s">
        <v>43</v>
      </c>
      <c r="M104" s="665"/>
      <c r="N104" s="665"/>
      <c r="O104" s="665"/>
      <c r="P104" s="665"/>
      <c r="Q104" s="665" t="s">
        <v>226</v>
      </c>
      <c r="S104" s="666" t="b">
        <f aca="false">IF(OR(T104=TRUE(),U104=TRUE(),V104=TRUE(),AD104=TRUE(),AE104=TRUE()),TRUE(),FALSE())</f>
        <v>1</v>
      </c>
      <c r="T104" s="656" t="n">
        <f aca="false">$T$8</f>
        <v>1</v>
      </c>
      <c r="U104" s="657" t="b">
        <f aca="false">$U$8</f>
        <v>0</v>
      </c>
      <c r="V104" s="666" t="b">
        <f aca="false">IF(SUM(W104:AC104)&lt;1,TRUE(),FALSE())</f>
        <v>1</v>
      </c>
      <c r="W104" s="656" t="n">
        <f aca="false">IF($I$3=I104,1,0)</f>
        <v>0</v>
      </c>
      <c r="X104" s="656" t="n">
        <f aca="false">IF($J$3=J104,1,0)</f>
        <v>0</v>
      </c>
      <c r="Y104" s="656" t="n">
        <f aca="false">IF($K$3=K104,1,0)</f>
        <v>0</v>
      </c>
      <c r="Z104" s="656" t="n">
        <f aca="false">IF($L$3=L104,1,0)</f>
        <v>0</v>
      </c>
      <c r="AA104" s="656" t="n">
        <f aca="false">IF($M$3=M104,1,0)</f>
        <v>0</v>
      </c>
      <c r="AB104" s="656" t="n">
        <f aca="false">IF($N$3=N104,1,0)</f>
        <v>0</v>
      </c>
      <c r="AC104" s="656" t="n">
        <f aca="false">IF($O$3=O104,1,0)</f>
        <v>0</v>
      </c>
      <c r="AD104" s="667" t="b">
        <f aca="false">AND($P$2="Non-risk",P104=TRUE())</f>
        <v>0</v>
      </c>
      <c r="AE104" s="667" t="b">
        <f aca="false">AND($Q$3&lt;&gt;$Q104,$Q$3&lt;&gt;"Both")</f>
        <v>1</v>
      </c>
      <c r="AF104" s="667" t="b">
        <f aca="false">AND($Q$3="Both",AH104=1)</f>
        <v>0</v>
      </c>
      <c r="AI104" s="521"/>
      <c r="AK104" s="160" t="n">
        <f aca="false">IF(OR(AL104=TRUE(),AND(AM104=TRUE(),AN104=FALSE()),AF104=TRUE(),(OR(AT104=FALSE(),AT104="NA"))),0,IF(OR(AN104=FALSE(),AO104=FALSE(),AP104=FALSE()),1,0))</f>
        <v>0</v>
      </c>
      <c r="AL104" s="238" t="n">
        <f aca="false">$S104</f>
        <v>1</v>
      </c>
      <c r="AM104" s="238" t="str">
        <f aca="false">IF(OR(Q104="Medicaid",AI104=""),"NA",IF(AND(AF104=TRUE(),_xlfn.xlookup(AI104,$A$9:$A$782,$AK$9:$AK$782)=0),TRUE(),FALSE()))</f>
        <v>NA</v>
      </c>
      <c r="AN104" s="148" t="b">
        <f aca="false">IF(F104&lt;&gt;"",TRUE(),FALSE())</f>
        <v>0</v>
      </c>
      <c r="AO104" s="94" t="str">
        <f aca="false">IF(OR($F104&lt;&gt;"Met"),"NA",(IF(AND($F104="Met",$F104&lt;&gt;""),TRUE(),FALSE())))</f>
        <v>NA</v>
      </c>
      <c r="AP104" s="148" t="b">
        <f aca="false">IF(OR($F104="Met",$F104="Not met"),"NA",(IF((AND(OR($F104="N/A",$F104="Unsure"),$G104&lt;&gt;"")),TRUE(),FALSE())))</f>
        <v>0</v>
      </c>
      <c r="AQ104" s="238" t="n">
        <f aca="false">IF(OR(AR104=TRUE(),AND(AS104=TRUE(),AT104=FALSE())),0,(IF(OR(AND(OR(AS104=FALSE(),AS104="N/A"),AT104=FALSE()),AU104=FALSE()),1,0)))</f>
        <v>0</v>
      </c>
      <c r="AR104" s="238" t="n">
        <f aca="false">$S104</f>
        <v>1</v>
      </c>
      <c r="AS104" s="238" t="str">
        <f aca="false">IF(OR(Q104="Medicaid",AI104=""),"N/A",IF(AND(AF104=TRUE(),_xlfn.xlookup(AI104,$A$9:$A$782,$AQ$9:$AQ$782)=0),TRUE(),FALSE()))</f>
        <v>N/A</v>
      </c>
      <c r="AT104" s="148" t="b">
        <f aca="false">IF(AND(H104="",F104="Met"),FALSE(),TRUE())</f>
        <v>1</v>
      </c>
      <c r="AU104" s="94" t="str">
        <f aca="false">IF(OR(H104="",H104="Met",H104="N/A"),"NA",(IF(AND((OR(H104="Not Met",H104="Unsure")),G104&lt;&gt;""),TRUE(),FALSE())))</f>
        <v>NA</v>
      </c>
    </row>
    <row r="105" customFormat="false" ht="36" hidden="false" customHeight="false" outlineLevel="0" collapsed="false">
      <c r="A105" s="658" t="s">
        <v>2174</v>
      </c>
      <c r="B105" s="659" t="s">
        <v>2175</v>
      </c>
      <c r="C105" s="659" t="s">
        <v>2173</v>
      </c>
      <c r="D105" s="659" t="s">
        <v>593</v>
      </c>
      <c r="E105" s="674" t="n">
        <v>6</v>
      </c>
      <c r="F105" s="662"/>
      <c r="G105" s="662"/>
      <c r="H105" s="663"/>
      <c r="I105" s="665" t="s">
        <v>15</v>
      </c>
      <c r="J105" s="665" t="s">
        <v>30</v>
      </c>
      <c r="K105" s="665" t="s">
        <v>38</v>
      </c>
      <c r="L105" s="665" t="s">
        <v>43</v>
      </c>
      <c r="M105" s="665"/>
      <c r="N105" s="665"/>
      <c r="O105" s="665"/>
      <c r="P105" s="665"/>
      <c r="Q105" s="665" t="s">
        <v>226</v>
      </c>
      <c r="S105" s="666" t="b">
        <f aca="false">IF(OR(T105=TRUE(),U105=TRUE(),V105=TRUE(),AD105=TRUE(),AE105=TRUE()),TRUE(),FALSE())</f>
        <v>1</v>
      </c>
      <c r="T105" s="656" t="n">
        <f aca="false">$T$8</f>
        <v>1</v>
      </c>
      <c r="U105" s="657" t="b">
        <f aca="false">$U$8</f>
        <v>0</v>
      </c>
      <c r="V105" s="666" t="b">
        <f aca="false">IF(SUM(W105:AC105)&lt;1,TRUE(),FALSE())</f>
        <v>1</v>
      </c>
      <c r="W105" s="656" t="n">
        <f aca="false">IF($I$3=I105,1,0)</f>
        <v>0</v>
      </c>
      <c r="X105" s="656" t="n">
        <f aca="false">IF($J$3=J105,1,0)</f>
        <v>0</v>
      </c>
      <c r="Y105" s="656" t="n">
        <f aca="false">IF($K$3=K105,1,0)</f>
        <v>0</v>
      </c>
      <c r="Z105" s="656" t="n">
        <f aca="false">IF($L$3=L105,1,0)</f>
        <v>0</v>
      </c>
      <c r="AA105" s="656" t="n">
        <f aca="false">IF($M$3=M105,1,0)</f>
        <v>0</v>
      </c>
      <c r="AB105" s="656" t="n">
        <f aca="false">IF($N$3=N105,1,0)</f>
        <v>0</v>
      </c>
      <c r="AC105" s="656" t="n">
        <f aca="false">IF($O$3=O105,1,0)</f>
        <v>0</v>
      </c>
      <c r="AD105" s="667" t="b">
        <f aca="false">AND($P$2="Non-risk",P105=TRUE())</f>
        <v>0</v>
      </c>
      <c r="AE105" s="667" t="b">
        <f aca="false">AND($Q$3&lt;&gt;$Q105,$Q$3&lt;&gt;"Both")</f>
        <v>1</v>
      </c>
      <c r="AF105" s="667" t="b">
        <f aca="false">AND($Q$3="Both",AH105=1)</f>
        <v>0</v>
      </c>
      <c r="AI105" s="521"/>
      <c r="AK105" s="160" t="n">
        <f aca="false">IF(OR(AL105=TRUE(),AND(AM105=TRUE(),AN105=FALSE()),AF105=TRUE(),(OR(AT105=FALSE(),AT105="NA"))),0,IF(OR(AN105=FALSE(),AO105=FALSE(),AP105=FALSE()),1,0))</f>
        <v>0</v>
      </c>
      <c r="AL105" s="238" t="n">
        <f aca="false">$S105</f>
        <v>1</v>
      </c>
      <c r="AM105" s="238" t="str">
        <f aca="false">IF(OR(Q105="Medicaid",AI105=""),"NA",IF(AND(AF105=TRUE(),_xlfn.xlookup(AI105,$A$9:$A$782,$AK$9:$AK$782)=0),TRUE(),FALSE()))</f>
        <v>NA</v>
      </c>
      <c r="AN105" s="148" t="b">
        <f aca="false">IF(F105&lt;&gt;"",TRUE(),FALSE())</f>
        <v>0</v>
      </c>
      <c r="AO105" s="94" t="str">
        <f aca="false">IF(OR($F105&lt;&gt;"Met"),"NA",(IF(AND($F105="Met",$F105&lt;&gt;""),TRUE(),FALSE())))</f>
        <v>NA</v>
      </c>
      <c r="AP105" s="148" t="b">
        <f aca="false">IF(OR($F105="Met",$F105="Not met"),"NA",(IF((AND(OR($F105="N/A",$F105="Unsure"),$G105&lt;&gt;"")),TRUE(),FALSE())))</f>
        <v>0</v>
      </c>
      <c r="AQ105" s="238" t="n">
        <f aca="false">IF(OR(AR105=TRUE(),AND(AS105=TRUE(),AT105=FALSE())),0,(IF(OR(AND(OR(AS105=FALSE(),AS105="N/A"),AT105=FALSE()),AU105=FALSE()),1,0)))</f>
        <v>0</v>
      </c>
      <c r="AR105" s="238" t="n">
        <f aca="false">$S105</f>
        <v>1</v>
      </c>
      <c r="AS105" s="238" t="str">
        <f aca="false">IF(OR(Q105="Medicaid",AI105=""),"N/A",IF(AND(AF105=TRUE(),_xlfn.xlookup(AI105,$A$9:$A$782,$AQ$9:$AQ$782)=0),TRUE(),FALSE()))</f>
        <v>N/A</v>
      </c>
      <c r="AT105" s="148" t="b">
        <f aca="false">IF(AND(H105="",F105="Met"),FALSE(),TRUE())</f>
        <v>1</v>
      </c>
      <c r="AU105" s="94" t="str">
        <f aca="false">IF(OR(H105="",H105="Met",H105="N/A"),"NA",(IF(AND((OR(H105="Not Met",H105="Unsure")),G105&lt;&gt;""),TRUE(),FALSE())))</f>
        <v>NA</v>
      </c>
    </row>
    <row r="106" customFormat="false" ht="36" hidden="false" customHeight="false" outlineLevel="0" collapsed="false">
      <c r="A106" s="658" t="s">
        <v>2176</v>
      </c>
      <c r="B106" s="659" t="s">
        <v>2177</v>
      </c>
      <c r="C106" s="659" t="s">
        <v>2178</v>
      </c>
      <c r="D106" s="659" t="s">
        <v>596</v>
      </c>
      <c r="E106" s="674" t="n">
        <v>6</v>
      </c>
      <c r="F106" s="662"/>
      <c r="G106" s="662"/>
      <c r="H106" s="663"/>
      <c r="I106" s="665" t="s">
        <v>15</v>
      </c>
      <c r="J106" s="665" t="s">
        <v>30</v>
      </c>
      <c r="K106" s="665" t="s">
        <v>38</v>
      </c>
      <c r="L106" s="665" t="s">
        <v>43</v>
      </c>
      <c r="M106" s="665"/>
      <c r="N106" s="665"/>
      <c r="O106" s="665"/>
      <c r="P106" s="665"/>
      <c r="Q106" s="665" t="s">
        <v>226</v>
      </c>
      <c r="S106" s="666" t="b">
        <f aca="false">IF(OR(T106=TRUE(),U106=TRUE(),V106=TRUE(),AD106=TRUE(),AE106=TRUE()),TRUE(),FALSE())</f>
        <v>1</v>
      </c>
      <c r="T106" s="656" t="n">
        <f aca="false">$T$8</f>
        <v>1</v>
      </c>
      <c r="U106" s="657" t="b">
        <f aca="false">$U$8</f>
        <v>0</v>
      </c>
      <c r="V106" s="666" t="b">
        <f aca="false">IF(SUM(W106:AC106)&lt;1,TRUE(),FALSE())</f>
        <v>1</v>
      </c>
      <c r="W106" s="656" t="n">
        <f aca="false">IF($I$3=I106,1,0)</f>
        <v>0</v>
      </c>
      <c r="X106" s="656" t="n">
        <f aca="false">IF($J$3=J106,1,0)</f>
        <v>0</v>
      </c>
      <c r="Y106" s="656" t="n">
        <f aca="false">IF($K$3=K106,1,0)</f>
        <v>0</v>
      </c>
      <c r="Z106" s="656" t="n">
        <f aca="false">IF($L$3=L106,1,0)</f>
        <v>0</v>
      </c>
      <c r="AA106" s="656" t="n">
        <f aca="false">IF($M$3=M106,1,0)</f>
        <v>0</v>
      </c>
      <c r="AB106" s="656" t="n">
        <f aca="false">IF($N$3=N106,1,0)</f>
        <v>0</v>
      </c>
      <c r="AC106" s="656" t="n">
        <f aca="false">IF($O$3=O106,1,0)</f>
        <v>0</v>
      </c>
      <c r="AD106" s="667" t="b">
        <f aca="false">AND($P$2="Non-risk",P106=TRUE())</f>
        <v>0</v>
      </c>
      <c r="AE106" s="667" t="b">
        <f aca="false">AND($Q$3&lt;&gt;$Q106,$Q$3&lt;&gt;"Both")</f>
        <v>1</v>
      </c>
      <c r="AF106" s="667" t="b">
        <f aca="false">AND($Q$3="Both",AH106=1)</f>
        <v>0</v>
      </c>
      <c r="AI106" s="521"/>
      <c r="AK106" s="160" t="n">
        <f aca="false">IF(OR(AL106=TRUE(),AND(AM106=TRUE(),AN106=FALSE()),AF106=TRUE(),(OR(AT106=FALSE(),AT106="NA"))),0,IF(OR(AN106=FALSE(),AO106=FALSE(),AP106=FALSE()),1,0))</f>
        <v>0</v>
      </c>
      <c r="AL106" s="238" t="n">
        <f aca="false">$S106</f>
        <v>1</v>
      </c>
      <c r="AM106" s="238" t="str">
        <f aca="false">IF(OR(Q106="Medicaid",AI106=""),"NA",IF(AND(AF106=TRUE(),_xlfn.xlookup(AI106,$A$9:$A$782,$AK$9:$AK$782)=0),TRUE(),FALSE()))</f>
        <v>NA</v>
      </c>
      <c r="AN106" s="148" t="b">
        <f aca="false">IF(F106&lt;&gt;"",TRUE(),FALSE())</f>
        <v>0</v>
      </c>
      <c r="AO106" s="94" t="str">
        <f aca="false">IF(OR($F106&lt;&gt;"Met"),"NA",(IF(AND($F106="Met",$F106&lt;&gt;""),TRUE(),FALSE())))</f>
        <v>NA</v>
      </c>
      <c r="AP106" s="148" t="b">
        <f aca="false">IF(OR($F106="Met",$F106="Not met"),"NA",(IF((AND(OR($F106="N/A",$F106="Unsure"),$G106&lt;&gt;"")),TRUE(),FALSE())))</f>
        <v>0</v>
      </c>
      <c r="AQ106" s="238" t="n">
        <f aca="false">IF(OR(AR106=TRUE(),AND(AS106=TRUE(),AT106=FALSE())),0,(IF(OR(AND(OR(AS106=FALSE(),AS106="N/A"),AT106=FALSE()),AU106=FALSE()),1,0)))</f>
        <v>0</v>
      </c>
      <c r="AR106" s="238" t="n">
        <f aca="false">$S106</f>
        <v>1</v>
      </c>
      <c r="AS106" s="238" t="str">
        <f aca="false">IF(OR(Q106="Medicaid",AI106=""),"N/A",IF(AND(AF106=TRUE(),_xlfn.xlookup(AI106,$A$9:$A$782,$AQ$9:$AQ$782)=0),TRUE(),FALSE()))</f>
        <v>N/A</v>
      </c>
      <c r="AT106" s="148" t="b">
        <f aca="false">IF(AND(H106="",F106="Met"),FALSE(),TRUE())</f>
        <v>1</v>
      </c>
      <c r="AU106" s="94" t="str">
        <f aca="false">IF(OR(H106="",H106="Met",H106="N/A"),"NA",(IF(AND((OR(H106="Not Met",H106="Unsure")),G106&lt;&gt;""),TRUE(),FALSE())))</f>
        <v>NA</v>
      </c>
    </row>
    <row r="107" customFormat="false" ht="72" hidden="false" customHeight="false" outlineLevel="0" collapsed="false">
      <c r="A107" s="658" t="s">
        <v>2179</v>
      </c>
      <c r="B107" s="659" t="s">
        <v>2180</v>
      </c>
      <c r="C107" s="659" t="s">
        <v>2181</v>
      </c>
      <c r="D107" s="659" t="s">
        <v>2182</v>
      </c>
      <c r="E107" s="674" t="n">
        <v>6</v>
      </c>
      <c r="F107" s="662"/>
      <c r="G107" s="662"/>
      <c r="H107" s="663"/>
      <c r="I107" s="665" t="s">
        <v>15</v>
      </c>
      <c r="J107" s="665" t="s">
        <v>30</v>
      </c>
      <c r="K107" s="665" t="s">
        <v>38</v>
      </c>
      <c r="L107" s="665" t="s">
        <v>43</v>
      </c>
      <c r="M107" s="665"/>
      <c r="N107" s="665"/>
      <c r="O107" s="665"/>
      <c r="P107" s="665"/>
      <c r="Q107" s="665" t="s">
        <v>226</v>
      </c>
      <c r="S107" s="666" t="b">
        <f aca="false">IF(OR(T107=TRUE(),U107=TRUE(),V107=TRUE(),AD107=TRUE(),AE107=TRUE()),TRUE(),FALSE())</f>
        <v>1</v>
      </c>
      <c r="T107" s="656" t="n">
        <f aca="false">$T$8</f>
        <v>1</v>
      </c>
      <c r="U107" s="657" t="b">
        <f aca="false">$U$8</f>
        <v>0</v>
      </c>
      <c r="V107" s="666" t="b">
        <f aca="false">IF(SUM(W107:AC107)&lt;1,TRUE(),FALSE())</f>
        <v>1</v>
      </c>
      <c r="W107" s="656" t="n">
        <f aca="false">IF($I$3=I107,1,0)</f>
        <v>0</v>
      </c>
      <c r="X107" s="656" t="n">
        <f aca="false">IF($J$3=J107,1,0)</f>
        <v>0</v>
      </c>
      <c r="Y107" s="656" t="n">
        <f aca="false">IF($K$3=K107,1,0)</f>
        <v>0</v>
      </c>
      <c r="Z107" s="656" t="n">
        <f aca="false">IF($L$3=L107,1,0)</f>
        <v>0</v>
      </c>
      <c r="AA107" s="656" t="n">
        <f aca="false">IF($M$3=M107,1,0)</f>
        <v>0</v>
      </c>
      <c r="AB107" s="656" t="n">
        <f aca="false">IF($N$3=N107,1,0)</f>
        <v>0</v>
      </c>
      <c r="AC107" s="656" t="n">
        <f aca="false">IF($O$3=O107,1,0)</f>
        <v>0</v>
      </c>
      <c r="AD107" s="667" t="b">
        <f aca="false">AND($P$2="Non-risk",P107=TRUE())</f>
        <v>0</v>
      </c>
      <c r="AE107" s="667" t="b">
        <f aca="false">AND($Q$3&lt;&gt;$Q107,$Q$3&lt;&gt;"Both")</f>
        <v>1</v>
      </c>
      <c r="AF107" s="667" t="b">
        <f aca="false">AND($Q$3="Both",AH107=1)</f>
        <v>0</v>
      </c>
      <c r="AI107" s="521"/>
      <c r="AK107" s="160" t="n">
        <f aca="false">IF(OR(AL107=TRUE(),AND(AM107=TRUE(),AN107=FALSE()),AF107=TRUE(),(OR(AT107=FALSE(),AT107="NA"))),0,IF(OR(AN107=FALSE(),AO107=FALSE(),AP107=FALSE()),1,0))</f>
        <v>0</v>
      </c>
      <c r="AL107" s="238" t="n">
        <f aca="false">$S107</f>
        <v>1</v>
      </c>
      <c r="AM107" s="238" t="str">
        <f aca="false">IF(OR(Q107="Medicaid",AI107=""),"NA",IF(AND(AF107=TRUE(),_xlfn.xlookup(AI107,$A$9:$A$782,$AK$9:$AK$782)=0),TRUE(),FALSE()))</f>
        <v>NA</v>
      </c>
      <c r="AN107" s="148" t="b">
        <f aca="false">IF(F107&lt;&gt;"",TRUE(),FALSE())</f>
        <v>0</v>
      </c>
      <c r="AO107" s="94" t="str">
        <f aca="false">IF(OR($F107&lt;&gt;"Met"),"NA",(IF(AND($F107="Met",$F107&lt;&gt;""),TRUE(),FALSE())))</f>
        <v>NA</v>
      </c>
      <c r="AP107" s="148" t="b">
        <f aca="false">IF(OR($F107="Met",$F107="Not met"),"NA",(IF((AND(OR($F107="N/A",$F107="Unsure"),$G107&lt;&gt;"")),TRUE(),FALSE())))</f>
        <v>0</v>
      </c>
      <c r="AQ107" s="238" t="n">
        <f aca="false">IF(OR(AR107=TRUE(),AND(AS107=TRUE(),AT107=FALSE())),0,(IF(OR(AND(OR(AS107=FALSE(),AS107="N/A"),AT107=FALSE()),AU107=FALSE()),1,0)))</f>
        <v>0</v>
      </c>
      <c r="AR107" s="238" t="n">
        <f aca="false">$S107</f>
        <v>1</v>
      </c>
      <c r="AS107" s="238" t="str">
        <f aca="false">IF(OR(Q107="Medicaid",AI107=""),"N/A",IF(AND(AF107=TRUE(),_xlfn.xlookup(AI107,$A$9:$A$782,$AQ$9:$AQ$782)=0),TRUE(),FALSE()))</f>
        <v>N/A</v>
      </c>
      <c r="AT107" s="148" t="b">
        <f aca="false">IF(AND(H107="",F107="Met"),FALSE(),TRUE())</f>
        <v>1</v>
      </c>
      <c r="AU107" s="94" t="str">
        <f aca="false">IF(OR(H107="",H107="Met",H107="N/A"),"NA",(IF(AND((OR(H107="Not Met",H107="Unsure")),G107&lt;&gt;""),TRUE(),FALSE())))</f>
        <v>NA</v>
      </c>
    </row>
    <row r="108" customFormat="false" ht="18" hidden="false" customHeight="false" outlineLevel="0" collapsed="false">
      <c r="A108" s="658" t="s">
        <v>2183</v>
      </c>
      <c r="B108" s="659" t="s">
        <v>2184</v>
      </c>
      <c r="C108" s="659" t="s">
        <v>2185</v>
      </c>
      <c r="D108" s="659" t="s">
        <v>602</v>
      </c>
      <c r="E108" s="674" t="n">
        <v>6</v>
      </c>
      <c r="F108" s="662"/>
      <c r="G108" s="662"/>
      <c r="H108" s="663"/>
      <c r="I108" s="665" t="s">
        <v>15</v>
      </c>
      <c r="J108" s="665" t="s">
        <v>30</v>
      </c>
      <c r="K108" s="665" t="s">
        <v>38</v>
      </c>
      <c r="L108" s="665"/>
      <c r="M108" s="665"/>
      <c r="N108" s="665"/>
      <c r="O108" s="665"/>
      <c r="P108" s="665"/>
      <c r="Q108" s="665" t="s">
        <v>226</v>
      </c>
      <c r="S108" s="666" t="b">
        <f aca="false">IF(OR(T108=TRUE(),U108=TRUE(),V108=TRUE(),AD108=TRUE(),AE108=TRUE()),TRUE(),FALSE())</f>
        <v>1</v>
      </c>
      <c r="T108" s="656" t="n">
        <f aca="false">$T$8</f>
        <v>1</v>
      </c>
      <c r="U108" s="657" t="b">
        <f aca="false">$U$8</f>
        <v>0</v>
      </c>
      <c r="V108" s="666" t="b">
        <f aca="false">IF(SUM(W108:AC108)&lt;1,TRUE(),FALSE())</f>
        <v>1</v>
      </c>
      <c r="W108" s="656" t="n">
        <f aca="false">IF($I$3=I108,1,0)</f>
        <v>0</v>
      </c>
      <c r="X108" s="656" t="n">
        <f aca="false">IF($J$3=J108,1,0)</f>
        <v>0</v>
      </c>
      <c r="Y108" s="656" t="n">
        <f aca="false">IF($K$3=K108,1,0)</f>
        <v>0</v>
      </c>
      <c r="Z108" s="656" t="n">
        <f aca="false">IF($L$3=L108,1,0)</f>
        <v>0</v>
      </c>
      <c r="AA108" s="656" t="n">
        <f aca="false">IF($M$3=M108,1,0)</f>
        <v>0</v>
      </c>
      <c r="AB108" s="656" t="n">
        <f aca="false">IF($N$3=N108,1,0)</f>
        <v>0</v>
      </c>
      <c r="AC108" s="656" t="n">
        <f aca="false">IF($O$3=O108,1,0)</f>
        <v>0</v>
      </c>
      <c r="AD108" s="667" t="b">
        <f aca="false">AND($P$2="Non-risk",P108=TRUE())</f>
        <v>0</v>
      </c>
      <c r="AE108" s="667" t="b">
        <f aca="false">AND($Q$3&lt;&gt;$Q108,$Q$3&lt;&gt;"Both")</f>
        <v>1</v>
      </c>
      <c r="AF108" s="667" t="b">
        <f aca="false">AND($Q$3="Both",AH108=1)</f>
        <v>0</v>
      </c>
      <c r="AI108" s="521"/>
      <c r="AK108" s="160" t="n">
        <f aca="false">IF(OR(AL108=TRUE(),AND(AM108=TRUE(),AN108=FALSE()),AF108=TRUE(),(OR(AT108=FALSE(),AT108="NA"))),0,IF(OR(AN108=FALSE(),AO108=FALSE(),AP108=FALSE()),1,0))</f>
        <v>0</v>
      </c>
      <c r="AL108" s="238" t="n">
        <f aca="false">$S108</f>
        <v>1</v>
      </c>
      <c r="AM108" s="238" t="str">
        <f aca="false">IF(OR(Q108="Medicaid",AI108=""),"NA",IF(AND(AF108=TRUE(),_xlfn.xlookup(AI108,$A$9:$A$782,$AK$9:$AK$782)=0),TRUE(),FALSE()))</f>
        <v>NA</v>
      </c>
      <c r="AN108" s="148" t="b">
        <f aca="false">IF(F108&lt;&gt;"",TRUE(),FALSE())</f>
        <v>0</v>
      </c>
      <c r="AO108" s="94" t="str">
        <f aca="false">IF(OR($F108&lt;&gt;"Met"),"NA",(IF(AND($F108="Met",$F108&lt;&gt;""),TRUE(),FALSE())))</f>
        <v>NA</v>
      </c>
      <c r="AP108" s="148" t="b">
        <f aca="false">IF(OR($F108="Met",$F108="Not met"),"NA",(IF((AND(OR($F108="N/A",$F108="Unsure"),$G108&lt;&gt;"")),TRUE(),FALSE())))</f>
        <v>0</v>
      </c>
      <c r="AQ108" s="238" t="n">
        <f aca="false">IF(OR(AR108=TRUE(),AND(AS108=TRUE(),AT108=FALSE())),0,(IF(OR(AND(OR(AS108=FALSE(),AS108="N/A"),AT108=FALSE()),AU108=FALSE()),1,0)))</f>
        <v>0</v>
      </c>
      <c r="AR108" s="238" t="n">
        <f aca="false">$S108</f>
        <v>1</v>
      </c>
      <c r="AS108" s="238" t="str">
        <f aca="false">IF(OR(Q108="Medicaid",AI108=""),"N/A",IF(AND(AF108=TRUE(),_xlfn.xlookup(AI108,$A$9:$A$782,$AQ$9:$AQ$782)=0),TRUE(),FALSE()))</f>
        <v>N/A</v>
      </c>
      <c r="AT108" s="148" t="b">
        <f aca="false">IF(AND(H108="",F108="Met"),FALSE(),TRUE())</f>
        <v>1</v>
      </c>
      <c r="AU108" s="94" t="str">
        <f aca="false">IF(OR(H108="",H108="Met",H108="N/A"),"NA",(IF(AND((OR(H108="Not Met",H108="Unsure")),G108&lt;&gt;""),TRUE(),FALSE())))</f>
        <v>NA</v>
      </c>
    </row>
    <row r="109" customFormat="false" ht="72" hidden="false" customHeight="false" outlineLevel="0" collapsed="false">
      <c r="A109" s="658" t="s">
        <v>2186</v>
      </c>
      <c r="B109" s="659" t="s">
        <v>2187</v>
      </c>
      <c r="C109" s="659" t="s">
        <v>2188</v>
      </c>
      <c r="D109" s="659" t="s">
        <v>605</v>
      </c>
      <c r="E109" s="674" t="n">
        <v>6</v>
      </c>
      <c r="F109" s="662"/>
      <c r="G109" s="662"/>
      <c r="H109" s="663"/>
      <c r="I109" s="665"/>
      <c r="J109" s="665"/>
      <c r="K109" s="665"/>
      <c r="L109" s="665" t="s">
        <v>43</v>
      </c>
      <c r="M109" s="665"/>
      <c r="N109" s="665"/>
      <c r="O109" s="665"/>
      <c r="P109" s="665"/>
      <c r="Q109" s="665" t="s">
        <v>226</v>
      </c>
      <c r="S109" s="666" t="b">
        <f aca="false">IF(OR(T109=TRUE(),U109=TRUE(),V109=TRUE(),AD109=TRUE(),AE109=TRUE()),TRUE(),FALSE())</f>
        <v>1</v>
      </c>
      <c r="T109" s="656" t="n">
        <f aca="false">$T$8</f>
        <v>1</v>
      </c>
      <c r="U109" s="657" t="b">
        <f aca="false">$U$8</f>
        <v>0</v>
      </c>
      <c r="V109" s="666" t="b">
        <f aca="false">IF(SUM(W109:AC109)&lt;1,TRUE(),FALSE())</f>
        <v>1</v>
      </c>
      <c r="W109" s="656" t="n">
        <f aca="false">IF($I$3=I109,1,0)</f>
        <v>0</v>
      </c>
      <c r="X109" s="656" t="n">
        <f aca="false">IF($J$3=J109,1,0)</f>
        <v>0</v>
      </c>
      <c r="Y109" s="656" t="n">
        <f aca="false">IF($K$3=K109,1,0)</f>
        <v>0</v>
      </c>
      <c r="Z109" s="656" t="n">
        <f aca="false">IF($L$3=L109,1,0)</f>
        <v>0</v>
      </c>
      <c r="AA109" s="656" t="n">
        <f aca="false">IF($M$3=M109,1,0)</f>
        <v>0</v>
      </c>
      <c r="AB109" s="656" t="n">
        <f aca="false">IF($N$3=N109,1,0)</f>
        <v>0</v>
      </c>
      <c r="AC109" s="656" t="n">
        <f aca="false">IF($O$3=O109,1,0)</f>
        <v>0</v>
      </c>
      <c r="AD109" s="667" t="b">
        <f aca="false">AND($P$2="Non-risk",P109=TRUE())</f>
        <v>0</v>
      </c>
      <c r="AE109" s="667" t="b">
        <f aca="false">AND($Q$3&lt;&gt;$Q109,$Q$3&lt;&gt;"Both")</f>
        <v>1</v>
      </c>
      <c r="AF109" s="667" t="b">
        <f aca="false">AND($Q$3="Both",AH109=1)</f>
        <v>0</v>
      </c>
      <c r="AI109" s="521"/>
      <c r="AK109" s="160" t="n">
        <f aca="false">IF(OR(AL109=TRUE(),AND(AM109=TRUE(),AN109=FALSE()),AF109=TRUE(),(OR(AT109=FALSE(),AT109="NA"))),0,IF(OR(AN109=FALSE(),AO109=FALSE(),AP109=FALSE()),1,0))</f>
        <v>0</v>
      </c>
      <c r="AL109" s="238" t="n">
        <f aca="false">$S109</f>
        <v>1</v>
      </c>
      <c r="AM109" s="238" t="str">
        <f aca="false">IF(OR(Q109="Medicaid",AI109=""),"NA",IF(AND(AF109=TRUE(),_xlfn.xlookup(AI109,$A$9:$A$782,$AK$9:$AK$782)=0),TRUE(),FALSE()))</f>
        <v>NA</v>
      </c>
      <c r="AN109" s="148" t="b">
        <f aca="false">IF(F109&lt;&gt;"",TRUE(),FALSE())</f>
        <v>0</v>
      </c>
      <c r="AO109" s="94" t="str">
        <f aca="false">IF(OR($F109&lt;&gt;"Met"),"NA",(IF(AND($F109="Met",$F109&lt;&gt;""),TRUE(),FALSE())))</f>
        <v>NA</v>
      </c>
      <c r="AP109" s="148" t="b">
        <f aca="false">IF(OR($F109="Met",$F109="Not met"),"NA",(IF((AND(OR($F109="N/A",$F109="Unsure"),$G109&lt;&gt;"")),TRUE(),FALSE())))</f>
        <v>0</v>
      </c>
      <c r="AQ109" s="238" t="n">
        <f aca="false">IF(OR(AR109=TRUE(),AND(AS109=TRUE(),AT109=FALSE())),0,(IF(OR(AND(OR(AS109=FALSE(),AS109="N/A"),AT109=FALSE()),AU109=FALSE()),1,0)))</f>
        <v>0</v>
      </c>
      <c r="AR109" s="238" t="n">
        <f aca="false">$S109</f>
        <v>1</v>
      </c>
      <c r="AS109" s="238" t="str">
        <f aca="false">IF(OR(Q109="Medicaid",AI109=""),"N/A",IF(AND(AF109=TRUE(),_xlfn.xlookup(AI109,$A$9:$A$782,$AQ$9:$AQ$782)=0),TRUE(),FALSE()))</f>
        <v>N/A</v>
      </c>
      <c r="AT109" s="148" t="b">
        <f aca="false">IF(AND(H109="",F109="Met"),FALSE(),TRUE())</f>
        <v>1</v>
      </c>
      <c r="AU109" s="94" t="str">
        <f aca="false">IF(OR(H109="",H109="Met",H109="N/A"),"NA",(IF(AND((OR(H109="Not Met",H109="Unsure")),G109&lt;&gt;""),TRUE(),FALSE())))</f>
        <v>NA</v>
      </c>
    </row>
    <row r="110" customFormat="false" ht="36" hidden="false" customHeight="false" outlineLevel="0" collapsed="false">
      <c r="A110" s="658" t="s">
        <v>2189</v>
      </c>
      <c r="B110" s="659" t="s">
        <v>2190</v>
      </c>
      <c r="C110" s="659" t="s">
        <v>2191</v>
      </c>
      <c r="D110" s="659" t="s">
        <v>608</v>
      </c>
      <c r="E110" s="674" t="n">
        <v>6</v>
      </c>
      <c r="F110" s="662"/>
      <c r="G110" s="662"/>
      <c r="H110" s="663"/>
      <c r="I110" s="665" t="s">
        <v>15</v>
      </c>
      <c r="J110" s="665" t="s">
        <v>30</v>
      </c>
      <c r="K110" s="665" t="s">
        <v>38</v>
      </c>
      <c r="L110" s="665" t="s">
        <v>43</v>
      </c>
      <c r="M110" s="665" t="s">
        <v>48</v>
      </c>
      <c r="N110" s="665"/>
      <c r="O110" s="665" t="s">
        <v>52</v>
      </c>
      <c r="P110" s="665"/>
      <c r="Q110" s="665" t="s">
        <v>226</v>
      </c>
      <c r="S110" s="666" t="b">
        <f aca="false">IF(OR(T110=TRUE(),U110=TRUE(),V110=TRUE(),AD110=TRUE(),AE110=TRUE()),TRUE(),FALSE())</f>
        <v>1</v>
      </c>
      <c r="T110" s="656" t="n">
        <f aca="false">$T$8</f>
        <v>1</v>
      </c>
      <c r="U110" s="657" t="b">
        <f aca="false">$U$8</f>
        <v>0</v>
      </c>
      <c r="V110" s="666" t="b">
        <f aca="false">IF(SUM(W110:AC110)&lt;1,TRUE(),FALSE())</f>
        <v>1</v>
      </c>
      <c r="W110" s="656" t="n">
        <f aca="false">IF($I$3=I110,1,0)</f>
        <v>0</v>
      </c>
      <c r="X110" s="656" t="n">
        <f aca="false">IF($J$3=J110,1,0)</f>
        <v>0</v>
      </c>
      <c r="Y110" s="656" t="n">
        <f aca="false">IF($K$3=K110,1,0)</f>
        <v>0</v>
      </c>
      <c r="Z110" s="656" t="n">
        <f aca="false">IF($L$3=L110,1,0)</f>
        <v>0</v>
      </c>
      <c r="AA110" s="656" t="n">
        <f aca="false">IF($M$3=M110,1,0)</f>
        <v>0</v>
      </c>
      <c r="AB110" s="656" t="n">
        <f aca="false">IF($N$3=N110,1,0)</f>
        <v>0</v>
      </c>
      <c r="AC110" s="656" t="n">
        <f aca="false">IF($O$3=O110,1,0)</f>
        <v>0</v>
      </c>
      <c r="AD110" s="667" t="b">
        <f aca="false">AND($P$2="Non-risk",P110=TRUE())</f>
        <v>0</v>
      </c>
      <c r="AE110" s="667" t="b">
        <f aca="false">AND($Q$3&lt;&gt;$Q110,$Q$3&lt;&gt;"Both")</f>
        <v>1</v>
      </c>
      <c r="AF110" s="667" t="b">
        <f aca="false">AND($Q$3="Both",AH110=1)</f>
        <v>0</v>
      </c>
      <c r="AI110" s="521"/>
      <c r="AK110" s="160" t="n">
        <f aca="false">IF(OR(AL110=TRUE(),AND(AM110=TRUE(),AN110=FALSE()),AF110=TRUE(),(OR(AT110=FALSE(),AT110="NA"))),0,IF(OR(AN110=FALSE(),AO110=FALSE(),AP110=FALSE()),1,0))</f>
        <v>0</v>
      </c>
      <c r="AL110" s="238" t="n">
        <f aca="false">$S110</f>
        <v>1</v>
      </c>
      <c r="AM110" s="238" t="str">
        <f aca="false">IF(OR(Q110="Medicaid",AI110=""),"NA",IF(AND(AF110=TRUE(),_xlfn.xlookup(AI110,$A$9:$A$782,$AK$9:$AK$782)=0),TRUE(),FALSE()))</f>
        <v>NA</v>
      </c>
      <c r="AN110" s="148" t="b">
        <f aca="false">IF(F110&lt;&gt;"",TRUE(),FALSE())</f>
        <v>0</v>
      </c>
      <c r="AO110" s="94" t="str">
        <f aca="false">IF(OR($F110&lt;&gt;"Met"),"NA",(IF(AND($F110="Met",$F110&lt;&gt;""),TRUE(),FALSE())))</f>
        <v>NA</v>
      </c>
      <c r="AP110" s="148" t="b">
        <f aca="false">IF(OR($F110="Met",$F110="Not met"),"NA",(IF((AND(OR($F110="N/A",$F110="Unsure"),$G110&lt;&gt;"")),TRUE(),FALSE())))</f>
        <v>0</v>
      </c>
      <c r="AQ110" s="238" t="n">
        <f aca="false">IF(OR(AR110=TRUE(),AND(AS110=TRUE(),AT110=FALSE())),0,(IF(OR(AND(OR(AS110=FALSE(),AS110="N/A"),AT110=FALSE()),AU110=FALSE()),1,0)))</f>
        <v>0</v>
      </c>
      <c r="AR110" s="238" t="n">
        <f aca="false">$S110</f>
        <v>1</v>
      </c>
      <c r="AS110" s="238" t="str">
        <f aca="false">IF(OR(Q110="Medicaid",AI110=""),"N/A",IF(AND(AF110=TRUE(),_xlfn.xlookup(AI110,$A$9:$A$782,$AQ$9:$AQ$782)=0),TRUE(),FALSE()))</f>
        <v>N/A</v>
      </c>
      <c r="AT110" s="148" t="b">
        <f aca="false">IF(AND(H110="",F110="Met"),FALSE(),TRUE())</f>
        <v>1</v>
      </c>
      <c r="AU110" s="94" t="str">
        <f aca="false">IF(OR(H110="",H110="Met",H110="N/A"),"NA",(IF(AND((OR(H110="Not Met",H110="Unsure")),G110&lt;&gt;""),TRUE(),FALSE())))</f>
        <v>NA</v>
      </c>
    </row>
    <row r="111" customFormat="false" ht="36" hidden="false" customHeight="false" outlineLevel="0" collapsed="false">
      <c r="A111" s="658" t="s">
        <v>2192</v>
      </c>
      <c r="B111" s="659" t="s">
        <v>2193</v>
      </c>
      <c r="C111" s="659" t="s">
        <v>2194</v>
      </c>
      <c r="D111" s="659" t="s">
        <v>611</v>
      </c>
      <c r="E111" s="674" t="n">
        <v>6</v>
      </c>
      <c r="F111" s="662"/>
      <c r="G111" s="662"/>
      <c r="H111" s="663"/>
      <c r="I111" s="665" t="s">
        <v>15</v>
      </c>
      <c r="J111" s="665" t="s">
        <v>30</v>
      </c>
      <c r="K111" s="665" t="s">
        <v>38</v>
      </c>
      <c r="L111" s="665" t="s">
        <v>43</v>
      </c>
      <c r="M111" s="665" t="s">
        <v>48</v>
      </c>
      <c r="N111" s="665"/>
      <c r="O111" s="665" t="s">
        <v>52</v>
      </c>
      <c r="P111" s="665"/>
      <c r="Q111" s="665" t="s">
        <v>226</v>
      </c>
      <c r="S111" s="666" t="b">
        <f aca="false">IF(OR(T111=TRUE(),U111=TRUE(),V111=TRUE(),AD111=TRUE(),AE111=TRUE()),TRUE(),FALSE())</f>
        <v>1</v>
      </c>
      <c r="T111" s="656" t="n">
        <f aca="false">$T$8</f>
        <v>1</v>
      </c>
      <c r="U111" s="657" t="b">
        <f aca="false">$U$8</f>
        <v>0</v>
      </c>
      <c r="V111" s="666" t="b">
        <f aca="false">IF(SUM(W111:AC111)&lt;1,TRUE(),FALSE())</f>
        <v>1</v>
      </c>
      <c r="W111" s="656" t="n">
        <f aca="false">IF($I$3=I111,1,0)</f>
        <v>0</v>
      </c>
      <c r="X111" s="656" t="n">
        <f aca="false">IF($J$3=J111,1,0)</f>
        <v>0</v>
      </c>
      <c r="Y111" s="656" t="n">
        <f aca="false">IF($K$3=K111,1,0)</f>
        <v>0</v>
      </c>
      <c r="Z111" s="656" t="n">
        <f aca="false">IF($L$3=L111,1,0)</f>
        <v>0</v>
      </c>
      <c r="AA111" s="656" t="n">
        <f aca="false">IF($M$3=M111,1,0)</f>
        <v>0</v>
      </c>
      <c r="AB111" s="656" t="n">
        <f aca="false">IF($N$3=N111,1,0)</f>
        <v>0</v>
      </c>
      <c r="AC111" s="656" t="n">
        <f aca="false">IF($O$3=O111,1,0)</f>
        <v>0</v>
      </c>
      <c r="AD111" s="667" t="b">
        <f aca="false">AND($P$2="Non-risk",P111=TRUE())</f>
        <v>0</v>
      </c>
      <c r="AE111" s="667" t="b">
        <f aca="false">AND($Q$3&lt;&gt;$Q111,$Q$3&lt;&gt;"Both")</f>
        <v>1</v>
      </c>
      <c r="AF111" s="667" t="b">
        <f aca="false">AND($Q$3="Both",AH111=1)</f>
        <v>0</v>
      </c>
      <c r="AI111" s="521"/>
      <c r="AK111" s="160" t="n">
        <f aca="false">IF(OR(AL111=TRUE(),AND(AM111=TRUE(),AN111=FALSE()),AF111=TRUE(),(OR(AT111=FALSE(),AT111="NA"))),0,IF(OR(AN111=FALSE(),AO111=FALSE(),AP111=FALSE()),1,0))</f>
        <v>0</v>
      </c>
      <c r="AL111" s="238" t="n">
        <f aca="false">$S111</f>
        <v>1</v>
      </c>
      <c r="AM111" s="238" t="str">
        <f aca="false">IF(OR(Q111="Medicaid",AI111=""),"NA",IF(AND(AF111=TRUE(),_xlfn.xlookup(AI111,$A$9:$A$782,$AK$9:$AK$782)=0),TRUE(),FALSE()))</f>
        <v>NA</v>
      </c>
      <c r="AN111" s="148" t="b">
        <f aca="false">IF(F111&lt;&gt;"",TRUE(),FALSE())</f>
        <v>0</v>
      </c>
      <c r="AO111" s="94" t="str">
        <f aca="false">IF(OR($F111&lt;&gt;"Met"),"NA",(IF(AND($F111="Met",$F111&lt;&gt;""),TRUE(),FALSE())))</f>
        <v>NA</v>
      </c>
      <c r="AP111" s="148" t="b">
        <f aca="false">IF(OR($F111="Met",$F111="Not met"),"NA",(IF((AND(OR($F111="N/A",$F111="Unsure"),$G111&lt;&gt;"")),TRUE(),FALSE())))</f>
        <v>0</v>
      </c>
      <c r="AQ111" s="238" t="n">
        <f aca="false">IF(OR(AR111=TRUE(),AND(AS111=TRUE(),AT111=FALSE())),0,(IF(OR(AND(OR(AS111=FALSE(),AS111="N/A"),AT111=FALSE()),AU111=FALSE()),1,0)))</f>
        <v>0</v>
      </c>
      <c r="AR111" s="238" t="n">
        <f aca="false">$S111</f>
        <v>1</v>
      </c>
      <c r="AS111" s="238" t="str">
        <f aca="false">IF(OR(Q111="Medicaid",AI111=""),"N/A",IF(AND(AF111=TRUE(),_xlfn.xlookup(AI111,$A$9:$A$782,$AQ$9:$AQ$782)=0),TRUE(),FALSE()))</f>
        <v>N/A</v>
      </c>
      <c r="AT111" s="148" t="b">
        <f aca="false">IF(AND(H111="",F111="Met"),FALSE(),TRUE())</f>
        <v>1</v>
      </c>
      <c r="AU111" s="94" t="str">
        <f aca="false">IF(OR(H111="",H111="Met",H111="N/A"),"NA",(IF(AND((OR(H111="Not Met",H111="Unsure")),G111&lt;&gt;""),TRUE(),FALSE())))</f>
        <v>NA</v>
      </c>
    </row>
    <row r="112" customFormat="false" ht="36" hidden="false" customHeight="false" outlineLevel="0" collapsed="false">
      <c r="A112" s="658" t="s">
        <v>2195</v>
      </c>
      <c r="B112" s="659" t="s">
        <v>2196</v>
      </c>
      <c r="C112" s="659" t="s">
        <v>2197</v>
      </c>
      <c r="D112" s="659" t="s">
        <v>614</v>
      </c>
      <c r="E112" s="674" t="n">
        <v>6</v>
      </c>
      <c r="F112" s="662"/>
      <c r="G112" s="662"/>
      <c r="H112" s="663"/>
      <c r="I112" s="665" t="s">
        <v>15</v>
      </c>
      <c r="J112" s="665" t="s">
        <v>30</v>
      </c>
      <c r="K112" s="665" t="s">
        <v>38</v>
      </c>
      <c r="L112" s="665" t="s">
        <v>43</v>
      </c>
      <c r="M112" s="665" t="s">
        <v>48</v>
      </c>
      <c r="N112" s="665"/>
      <c r="O112" s="665" t="s">
        <v>52</v>
      </c>
      <c r="P112" s="665"/>
      <c r="Q112" s="665" t="s">
        <v>226</v>
      </c>
      <c r="S112" s="666" t="b">
        <f aca="false">IF(OR(T112=TRUE(),U112=TRUE(),V112=TRUE(),AD112=TRUE(),AE112=TRUE()),TRUE(),FALSE())</f>
        <v>1</v>
      </c>
      <c r="T112" s="656" t="n">
        <f aca="false">$T$8</f>
        <v>1</v>
      </c>
      <c r="U112" s="657" t="b">
        <f aca="false">$U$8</f>
        <v>0</v>
      </c>
      <c r="V112" s="666" t="b">
        <f aca="false">IF(SUM(W112:AC112)&lt;1,TRUE(),FALSE())</f>
        <v>1</v>
      </c>
      <c r="W112" s="656" t="n">
        <f aca="false">IF($I$3=I112,1,0)</f>
        <v>0</v>
      </c>
      <c r="X112" s="656" t="n">
        <f aca="false">IF($J$3=J112,1,0)</f>
        <v>0</v>
      </c>
      <c r="Y112" s="656" t="n">
        <f aca="false">IF($K$3=K112,1,0)</f>
        <v>0</v>
      </c>
      <c r="Z112" s="656" t="n">
        <f aca="false">IF($L$3=L112,1,0)</f>
        <v>0</v>
      </c>
      <c r="AA112" s="656" t="n">
        <f aca="false">IF($M$3=M112,1,0)</f>
        <v>0</v>
      </c>
      <c r="AB112" s="656" t="n">
        <f aca="false">IF($N$3=N112,1,0)</f>
        <v>0</v>
      </c>
      <c r="AC112" s="656" t="n">
        <f aca="false">IF($O$3=O112,1,0)</f>
        <v>0</v>
      </c>
      <c r="AD112" s="667" t="b">
        <f aca="false">AND($P$2="Non-risk",P112=TRUE())</f>
        <v>0</v>
      </c>
      <c r="AE112" s="667" t="b">
        <f aca="false">AND($Q$3&lt;&gt;$Q112,$Q$3&lt;&gt;"Both")</f>
        <v>1</v>
      </c>
      <c r="AF112" s="667" t="b">
        <f aca="false">AND($Q$3="Both",AH112=1)</f>
        <v>0</v>
      </c>
      <c r="AI112" s="521"/>
      <c r="AK112" s="160" t="n">
        <f aca="false">IF(OR(AL112=TRUE(),AND(AM112=TRUE(),AN112=FALSE()),AF112=TRUE(),(OR(AT112=FALSE(),AT112="NA"))),0,IF(OR(AN112=FALSE(),AO112=FALSE(),AP112=FALSE()),1,0))</f>
        <v>0</v>
      </c>
      <c r="AL112" s="238" t="n">
        <f aca="false">$S112</f>
        <v>1</v>
      </c>
      <c r="AM112" s="238" t="str">
        <f aca="false">IF(OR(Q112="Medicaid",AI112=""),"NA",IF(AND(AF112=TRUE(),_xlfn.xlookup(AI112,$A$9:$A$782,$AK$9:$AK$782)=0),TRUE(),FALSE()))</f>
        <v>NA</v>
      </c>
      <c r="AN112" s="148" t="b">
        <f aca="false">IF(F112&lt;&gt;"",TRUE(),FALSE())</f>
        <v>0</v>
      </c>
      <c r="AO112" s="94" t="str">
        <f aca="false">IF(OR($F112&lt;&gt;"Met"),"NA",(IF(AND($F112="Met",$F112&lt;&gt;""),TRUE(),FALSE())))</f>
        <v>NA</v>
      </c>
      <c r="AP112" s="148" t="b">
        <f aca="false">IF(OR($F112="Met",$F112="Not met"),"NA",(IF((AND(OR($F112="N/A",$F112="Unsure"),$G112&lt;&gt;"")),TRUE(),FALSE())))</f>
        <v>0</v>
      </c>
      <c r="AQ112" s="238" t="n">
        <f aca="false">IF(OR(AR112=TRUE(),AND(AS112=TRUE(),AT112=FALSE())),0,(IF(OR(AND(OR(AS112=FALSE(),AS112="N/A"),AT112=FALSE()),AU112=FALSE()),1,0)))</f>
        <v>0</v>
      </c>
      <c r="AR112" s="238" t="n">
        <f aca="false">$S112</f>
        <v>1</v>
      </c>
      <c r="AS112" s="238" t="str">
        <f aca="false">IF(OR(Q112="Medicaid",AI112=""),"N/A",IF(AND(AF112=TRUE(),_xlfn.xlookup(AI112,$A$9:$A$782,$AQ$9:$AQ$782)=0),TRUE(),FALSE()))</f>
        <v>N/A</v>
      </c>
      <c r="AT112" s="148" t="b">
        <f aca="false">IF(AND(H112="",F112="Met"),FALSE(),TRUE())</f>
        <v>1</v>
      </c>
      <c r="AU112" s="94" t="str">
        <f aca="false">IF(OR(H112="",H112="Met",H112="N/A"),"NA",(IF(AND((OR(H112="Not Met",H112="Unsure")),G112&lt;&gt;""),TRUE(),FALSE())))</f>
        <v>NA</v>
      </c>
    </row>
    <row r="113" customFormat="false" ht="18" hidden="false" customHeight="false" outlineLevel="0" collapsed="false">
      <c r="A113" s="658" t="s">
        <v>2198</v>
      </c>
      <c r="B113" s="659" t="s">
        <v>2199</v>
      </c>
      <c r="C113" s="659" t="s">
        <v>2200</v>
      </c>
      <c r="D113" s="659" t="s">
        <v>617</v>
      </c>
      <c r="E113" s="674" t="n">
        <v>6</v>
      </c>
      <c r="F113" s="662"/>
      <c r="G113" s="662"/>
      <c r="H113" s="663"/>
      <c r="I113" s="665" t="s">
        <v>15</v>
      </c>
      <c r="J113" s="665" t="s">
        <v>30</v>
      </c>
      <c r="K113" s="665" t="s">
        <v>38</v>
      </c>
      <c r="L113" s="665" t="s">
        <v>43</v>
      </c>
      <c r="M113" s="665" t="s">
        <v>48</v>
      </c>
      <c r="N113" s="665"/>
      <c r="O113" s="665" t="s">
        <v>52</v>
      </c>
      <c r="P113" s="665"/>
      <c r="Q113" s="665" t="s">
        <v>226</v>
      </c>
      <c r="S113" s="666" t="b">
        <f aca="false">IF(OR(T113=TRUE(),U113=TRUE(),V113=TRUE(),AD113=TRUE(),AE113=TRUE()),TRUE(),FALSE())</f>
        <v>1</v>
      </c>
      <c r="T113" s="656" t="n">
        <f aca="false">$T$8</f>
        <v>1</v>
      </c>
      <c r="U113" s="657" t="b">
        <f aca="false">$U$8</f>
        <v>0</v>
      </c>
      <c r="V113" s="666" t="b">
        <f aca="false">IF(SUM(W113:AC113)&lt;1,TRUE(),FALSE())</f>
        <v>1</v>
      </c>
      <c r="W113" s="656" t="n">
        <f aca="false">IF($I$3=I113,1,0)</f>
        <v>0</v>
      </c>
      <c r="X113" s="656" t="n">
        <f aca="false">IF($J$3=J113,1,0)</f>
        <v>0</v>
      </c>
      <c r="Y113" s="656" t="n">
        <f aca="false">IF($K$3=K113,1,0)</f>
        <v>0</v>
      </c>
      <c r="Z113" s="656" t="n">
        <f aca="false">IF($L$3=L113,1,0)</f>
        <v>0</v>
      </c>
      <c r="AA113" s="656" t="n">
        <f aca="false">IF($M$3=M113,1,0)</f>
        <v>0</v>
      </c>
      <c r="AB113" s="656" t="n">
        <f aca="false">IF($N$3=N113,1,0)</f>
        <v>0</v>
      </c>
      <c r="AC113" s="656" t="n">
        <f aca="false">IF($O$3=O113,1,0)</f>
        <v>0</v>
      </c>
      <c r="AD113" s="667" t="b">
        <f aca="false">AND($P$2="Non-risk",P113=TRUE())</f>
        <v>0</v>
      </c>
      <c r="AE113" s="667" t="b">
        <f aca="false">AND($Q$3&lt;&gt;$Q113,$Q$3&lt;&gt;"Both")</f>
        <v>1</v>
      </c>
      <c r="AF113" s="667" t="b">
        <f aca="false">AND($Q$3="Both",AH113=1)</f>
        <v>0</v>
      </c>
      <c r="AI113" s="521"/>
      <c r="AK113" s="160" t="n">
        <f aca="false">IF(OR(AL113=TRUE(),AND(AM113=TRUE(),AN113=FALSE()),AF113=TRUE(),(OR(AT113=FALSE(),AT113="NA"))),0,IF(OR(AN113=FALSE(),AO113=FALSE(),AP113=FALSE()),1,0))</f>
        <v>0</v>
      </c>
      <c r="AL113" s="238" t="n">
        <f aca="false">$S113</f>
        <v>1</v>
      </c>
      <c r="AM113" s="238" t="str">
        <f aca="false">IF(OR(Q113="Medicaid",AI113=""),"NA",IF(AND(AF113=TRUE(),_xlfn.xlookup(AI113,$A$9:$A$782,$AK$9:$AK$782)=0),TRUE(),FALSE()))</f>
        <v>NA</v>
      </c>
      <c r="AN113" s="148" t="b">
        <f aca="false">IF(F113&lt;&gt;"",TRUE(),FALSE())</f>
        <v>0</v>
      </c>
      <c r="AO113" s="94" t="str">
        <f aca="false">IF(OR($F113&lt;&gt;"Met"),"NA",(IF(AND($F113="Met",$F113&lt;&gt;""),TRUE(),FALSE())))</f>
        <v>NA</v>
      </c>
      <c r="AP113" s="148" t="b">
        <f aca="false">IF(OR($F113="Met",$F113="Not met"),"NA",(IF((AND(OR($F113="N/A",$F113="Unsure"),$G113&lt;&gt;"")),TRUE(),FALSE())))</f>
        <v>0</v>
      </c>
      <c r="AQ113" s="238" t="n">
        <f aca="false">IF(OR(AR113=TRUE(),AND(AS113=TRUE(),AT113=FALSE())),0,(IF(OR(AND(OR(AS113=FALSE(),AS113="N/A"),AT113=FALSE()),AU113=FALSE()),1,0)))</f>
        <v>0</v>
      </c>
      <c r="AR113" s="238" t="n">
        <f aca="false">$S113</f>
        <v>1</v>
      </c>
      <c r="AS113" s="238" t="str">
        <f aca="false">IF(OR(Q113="Medicaid",AI113=""),"N/A",IF(AND(AF113=TRUE(),_xlfn.xlookup(AI113,$A$9:$A$782,$AQ$9:$AQ$782)=0),TRUE(),FALSE()))</f>
        <v>N/A</v>
      </c>
      <c r="AT113" s="148" t="b">
        <f aca="false">IF(AND(H113="",F113="Met"),FALSE(),TRUE())</f>
        <v>1</v>
      </c>
      <c r="AU113" s="94" t="str">
        <f aca="false">IF(OR(H113="",H113="Met",H113="N/A"),"NA",(IF(AND((OR(H113="Not Met",H113="Unsure")),G113&lt;&gt;""),TRUE(),FALSE())))</f>
        <v>NA</v>
      </c>
    </row>
    <row r="114" customFormat="false" ht="36" hidden="false" customHeight="false" outlineLevel="0" collapsed="false">
      <c r="A114" s="658" t="s">
        <v>2201</v>
      </c>
      <c r="B114" s="659" t="s">
        <v>2202</v>
      </c>
      <c r="C114" s="659" t="s">
        <v>2203</v>
      </c>
      <c r="D114" s="659" t="s">
        <v>620</v>
      </c>
      <c r="E114" s="674" t="n">
        <v>10</v>
      </c>
      <c r="F114" s="662"/>
      <c r="G114" s="662"/>
      <c r="H114" s="663"/>
      <c r="I114" s="665" t="s">
        <v>15</v>
      </c>
      <c r="J114" s="665" t="s">
        <v>30</v>
      </c>
      <c r="K114" s="665" t="s">
        <v>38</v>
      </c>
      <c r="L114" s="665" t="s">
        <v>43</v>
      </c>
      <c r="M114" s="665" t="s">
        <v>48</v>
      </c>
      <c r="N114" s="665"/>
      <c r="O114" s="665" t="s">
        <v>52</v>
      </c>
      <c r="P114" s="665"/>
      <c r="Q114" s="665" t="s">
        <v>226</v>
      </c>
      <c r="S114" s="666" t="b">
        <f aca="false">IF(OR(T114=TRUE(),U114=TRUE(),V114=TRUE(),AD114=TRUE(),AE114=TRUE()),TRUE(),FALSE())</f>
        <v>1</v>
      </c>
      <c r="T114" s="656" t="n">
        <f aca="false">$T$8</f>
        <v>1</v>
      </c>
      <c r="U114" s="657" t="b">
        <f aca="false">$U$8</f>
        <v>0</v>
      </c>
      <c r="V114" s="666" t="b">
        <f aca="false">IF(SUM(W114:AC114)&lt;1,TRUE(),FALSE())</f>
        <v>1</v>
      </c>
      <c r="W114" s="656" t="n">
        <f aca="false">IF($I$3=I114,1,0)</f>
        <v>0</v>
      </c>
      <c r="X114" s="656" t="n">
        <f aca="false">IF($J$3=J114,1,0)</f>
        <v>0</v>
      </c>
      <c r="Y114" s="656" t="n">
        <f aca="false">IF($K$3=K114,1,0)</f>
        <v>0</v>
      </c>
      <c r="Z114" s="656" t="n">
        <f aca="false">IF($L$3=L114,1,0)</f>
        <v>0</v>
      </c>
      <c r="AA114" s="656" t="n">
        <f aca="false">IF($M$3=M114,1,0)</f>
        <v>0</v>
      </c>
      <c r="AB114" s="656" t="n">
        <f aca="false">IF($N$3=N114,1,0)</f>
        <v>0</v>
      </c>
      <c r="AC114" s="656" t="n">
        <f aca="false">IF($O$3=O114,1,0)</f>
        <v>0</v>
      </c>
      <c r="AD114" s="667" t="b">
        <f aca="false">AND($P$2="Non-risk",P114=TRUE())</f>
        <v>0</v>
      </c>
      <c r="AE114" s="667" t="b">
        <f aca="false">AND($Q$3&lt;&gt;$Q114,$Q$3&lt;&gt;"Both")</f>
        <v>1</v>
      </c>
      <c r="AF114" s="667" t="b">
        <f aca="false">AND($Q$3="Both",AH114=1)</f>
        <v>0</v>
      </c>
      <c r="AI114" s="521"/>
      <c r="AK114" s="160" t="n">
        <f aca="false">IF(OR(AL114=TRUE(),AND(AM114=TRUE(),AN114=FALSE()),AF114=TRUE(),(OR(AT114=FALSE(),AT114="NA"))),0,IF(OR(AN114=FALSE(),AO114=FALSE(),AP114=FALSE()),1,0))</f>
        <v>0</v>
      </c>
      <c r="AL114" s="238" t="n">
        <f aca="false">$S114</f>
        <v>1</v>
      </c>
      <c r="AM114" s="238" t="str">
        <f aca="false">IF(OR(Q114="Medicaid",AI114=""),"NA",IF(AND(AF114=TRUE(),_xlfn.xlookup(AI114,$A$9:$A$782,$AK$9:$AK$782)=0),TRUE(),FALSE()))</f>
        <v>NA</v>
      </c>
      <c r="AN114" s="148" t="b">
        <f aca="false">IF(F114&lt;&gt;"",TRUE(),FALSE())</f>
        <v>0</v>
      </c>
      <c r="AO114" s="94" t="str">
        <f aca="false">IF(OR($F114&lt;&gt;"Met"),"NA",(IF(AND($F114="Met",$F114&lt;&gt;""),TRUE(),FALSE())))</f>
        <v>NA</v>
      </c>
      <c r="AP114" s="148" t="b">
        <f aca="false">IF(OR($F114="Met",$F114="Not met"),"NA",(IF((AND(OR($F114="N/A",$F114="Unsure"),$G114&lt;&gt;"")),TRUE(),FALSE())))</f>
        <v>0</v>
      </c>
      <c r="AQ114" s="238" t="n">
        <f aca="false">IF(OR(AR114=TRUE(),AND(AS114=TRUE(),AT114=FALSE())),0,(IF(OR(AND(OR(AS114=FALSE(),AS114="N/A"),AT114=FALSE()),AU114=FALSE()),1,0)))</f>
        <v>0</v>
      </c>
      <c r="AR114" s="238" t="n">
        <f aca="false">$S114</f>
        <v>1</v>
      </c>
      <c r="AS114" s="238" t="str">
        <f aca="false">IF(OR(Q114="Medicaid",AI114=""),"N/A",IF(AND(AF114=TRUE(),_xlfn.xlookup(AI114,$A$9:$A$782,$AQ$9:$AQ$782)=0),TRUE(),FALSE()))</f>
        <v>N/A</v>
      </c>
      <c r="AT114" s="148" t="b">
        <f aca="false">IF(AND(H114="",F114="Met"),FALSE(),TRUE())</f>
        <v>1</v>
      </c>
      <c r="AU114" s="94" t="str">
        <f aca="false">IF(OR(H114="",H114="Met",H114="N/A"),"NA",(IF(AND((OR(H114="Not Met",H114="Unsure")),G114&lt;&gt;""),TRUE(),FALSE())))</f>
        <v>NA</v>
      </c>
    </row>
    <row r="115" customFormat="false" ht="36" hidden="false" customHeight="false" outlineLevel="0" collapsed="false">
      <c r="A115" s="658" t="s">
        <v>2204</v>
      </c>
      <c r="B115" s="659" t="s">
        <v>2205</v>
      </c>
      <c r="C115" s="659" t="s">
        <v>2206</v>
      </c>
      <c r="D115" s="659" t="s">
        <v>623</v>
      </c>
      <c r="E115" s="660"/>
      <c r="F115" s="662"/>
      <c r="G115" s="662"/>
      <c r="H115" s="663"/>
      <c r="I115" s="665" t="s">
        <v>15</v>
      </c>
      <c r="J115" s="665" t="s">
        <v>30</v>
      </c>
      <c r="K115" s="665" t="s">
        <v>38</v>
      </c>
      <c r="L115" s="665" t="s">
        <v>43</v>
      </c>
      <c r="M115" s="665"/>
      <c r="N115" s="665"/>
      <c r="O115" s="665"/>
      <c r="P115" s="665"/>
      <c r="Q115" s="665" t="s">
        <v>226</v>
      </c>
      <c r="S115" s="666" t="b">
        <f aca="false">IF(OR(T115=TRUE(),U115=TRUE(),V115=TRUE(),AD115=TRUE(),AE115=TRUE()),TRUE(),FALSE())</f>
        <v>1</v>
      </c>
      <c r="T115" s="656" t="n">
        <f aca="false">$T$8</f>
        <v>1</v>
      </c>
      <c r="U115" s="657" t="b">
        <f aca="false">$U$8</f>
        <v>0</v>
      </c>
      <c r="V115" s="666" t="b">
        <f aca="false">IF(SUM(W115:AC115)&lt;1,TRUE(),FALSE())</f>
        <v>1</v>
      </c>
      <c r="W115" s="656" t="n">
        <f aca="false">IF($I$3=I115,1,0)</f>
        <v>0</v>
      </c>
      <c r="X115" s="656" t="n">
        <f aca="false">IF($J$3=J115,1,0)</f>
        <v>0</v>
      </c>
      <c r="Y115" s="656" t="n">
        <f aca="false">IF($K$3=K115,1,0)</f>
        <v>0</v>
      </c>
      <c r="Z115" s="656" t="n">
        <f aca="false">IF($L$3=L115,1,0)</f>
        <v>0</v>
      </c>
      <c r="AA115" s="656" t="n">
        <f aca="false">IF($M$3=M115,1,0)</f>
        <v>0</v>
      </c>
      <c r="AB115" s="656" t="n">
        <f aca="false">IF($N$3=N115,1,0)</f>
        <v>0</v>
      </c>
      <c r="AC115" s="656" t="n">
        <f aca="false">IF($O$3=O115,1,0)</f>
        <v>0</v>
      </c>
      <c r="AD115" s="667" t="b">
        <f aca="false">AND($P$2="Non-risk",P115=TRUE())</f>
        <v>0</v>
      </c>
      <c r="AE115" s="667" t="b">
        <f aca="false">AND($Q$3&lt;&gt;$Q115,$Q$3&lt;&gt;"Both")</f>
        <v>1</v>
      </c>
      <c r="AF115" s="667" t="b">
        <f aca="false">AND($Q$3="Both",AH115=1)</f>
        <v>0</v>
      </c>
      <c r="AI115" s="521"/>
      <c r="AK115" s="160" t="n">
        <f aca="false">IF(OR(AL115=TRUE(),AND(AM115=TRUE(),AN115=FALSE()),AF115=TRUE(),(OR(AT115=FALSE(),AT115="NA"))),0,IF(OR(AN115=FALSE(),AO115=FALSE(),AP115=FALSE()),1,0))</f>
        <v>0</v>
      </c>
      <c r="AL115" s="238" t="n">
        <f aca="false">$S115</f>
        <v>1</v>
      </c>
      <c r="AM115" s="238" t="str">
        <f aca="false">IF(OR(Q115="Medicaid",AI115=""),"NA",IF(AND(AF115=TRUE(),_xlfn.xlookup(AI115,$A$9:$A$782,$AK$9:$AK$782)=0),TRUE(),FALSE()))</f>
        <v>NA</v>
      </c>
      <c r="AN115" s="148" t="b">
        <f aca="false">IF(F115&lt;&gt;"",TRUE(),FALSE())</f>
        <v>0</v>
      </c>
      <c r="AO115" s="94" t="str">
        <f aca="false">IF(OR($F115&lt;&gt;"Met"),"NA",(IF(AND($F115="Met",$F115&lt;&gt;""),TRUE(),FALSE())))</f>
        <v>NA</v>
      </c>
      <c r="AP115" s="148" t="b">
        <f aca="false">IF(OR($F115="Met",$F115="Not met"),"NA",(IF((AND(OR($F115="N/A",$F115="Unsure"),$G115&lt;&gt;"")),TRUE(),FALSE())))</f>
        <v>0</v>
      </c>
      <c r="AQ115" s="238" t="n">
        <f aca="false">IF(OR(AR115=TRUE(),AND(AS115=TRUE(),AT115=FALSE())),0,(IF(OR(AND(OR(AS115=FALSE(),AS115="N/A"),AT115=FALSE()),AU115=FALSE()),1,0)))</f>
        <v>0</v>
      </c>
      <c r="AR115" s="238" t="n">
        <f aca="false">$S115</f>
        <v>1</v>
      </c>
      <c r="AS115" s="238" t="str">
        <f aca="false">IF(OR(Q115="Medicaid",AI115=""),"N/A",IF(AND(AF115=TRUE(),_xlfn.xlookup(AI115,$A$9:$A$782,$AQ$9:$AQ$782)=0),TRUE(),FALSE()))</f>
        <v>N/A</v>
      </c>
      <c r="AT115" s="148" t="b">
        <f aca="false">IF(AND(H115="",F115="Met"),FALSE(),TRUE())</f>
        <v>1</v>
      </c>
      <c r="AU115" s="94" t="str">
        <f aca="false">IF(OR(H115="",H115="Met",H115="N/A"),"NA",(IF(AND((OR(H115="Not Met",H115="Unsure")),G115&lt;&gt;""),TRUE(),FALSE())))</f>
        <v>NA</v>
      </c>
    </row>
    <row r="116" customFormat="false" ht="18" hidden="false" customHeight="false" outlineLevel="0" collapsed="false">
      <c r="A116" s="668"/>
      <c r="B116" s="669"/>
      <c r="C116" s="669"/>
      <c r="D116" s="670" t="s">
        <v>418</v>
      </c>
      <c r="E116" s="679"/>
      <c r="F116" s="672"/>
      <c r="G116" s="672"/>
      <c r="H116" s="673"/>
      <c r="T116" s="656" t="n">
        <f aca="false">$T$8</f>
        <v>1</v>
      </c>
      <c r="U116" s="657" t="b">
        <f aca="false">$U$8</f>
        <v>0</v>
      </c>
      <c r="W116" s="656" t="n">
        <f aca="false">IF($I$3=I116,1,0)</f>
        <v>0</v>
      </c>
      <c r="X116" s="656" t="n">
        <f aca="false">IF($J$3=J116,1,0)</f>
        <v>0</v>
      </c>
      <c r="Y116" s="656" t="n">
        <f aca="false">IF($K$3=K116,1,0)</f>
        <v>0</v>
      </c>
      <c r="Z116" s="656" t="n">
        <f aca="false">IF($L$3=L116,1,0)</f>
        <v>0</v>
      </c>
      <c r="AA116" s="656" t="n">
        <f aca="false">IF($M$3=M116,1,0)</f>
        <v>0</v>
      </c>
      <c r="AB116" s="656" t="n">
        <f aca="false">IF($N$3=N116,1,0)</f>
        <v>0</v>
      </c>
      <c r="AC116" s="656" t="n">
        <f aca="false">IF($O$3=O116,1,0)</f>
        <v>0</v>
      </c>
      <c r="AD116" s="667" t="b">
        <f aca="false">AND($P$2="Non-risk",P116=TRUE())</f>
        <v>0</v>
      </c>
      <c r="AE116" s="667" t="b">
        <f aca="false">AND($Q$3&lt;&gt;$Q116,$Q$3&lt;&gt;"Both")</f>
        <v>1</v>
      </c>
      <c r="AF116" s="667" t="b">
        <f aca="false">AND($Q$3="Both",AH116=1)</f>
        <v>0</v>
      </c>
      <c r="AK116" s="160"/>
      <c r="AL116" s="238"/>
      <c r="AM116" s="238"/>
      <c r="AN116" s="94"/>
      <c r="AO116" s="94"/>
      <c r="AP116" s="94"/>
      <c r="AQ116" s="238"/>
      <c r="AR116" s="238"/>
      <c r="AS116" s="238"/>
      <c r="AT116" s="94"/>
      <c r="AU116" s="94"/>
    </row>
    <row r="117" customFormat="false" ht="144" hidden="false" customHeight="false" outlineLevel="0" collapsed="false">
      <c r="A117" s="658" t="s">
        <v>2207</v>
      </c>
      <c r="B117" s="659" t="s">
        <v>2208</v>
      </c>
      <c r="C117" s="659" t="s">
        <v>2209</v>
      </c>
      <c r="D117" s="659" t="s">
        <v>632</v>
      </c>
      <c r="E117" s="674" t="n">
        <v>11</v>
      </c>
      <c r="F117" s="662"/>
      <c r="G117" s="662"/>
      <c r="H117" s="663"/>
      <c r="I117" s="665" t="s">
        <v>15</v>
      </c>
      <c r="J117" s="665" t="s">
        <v>30</v>
      </c>
      <c r="K117" s="665" t="s">
        <v>38</v>
      </c>
      <c r="L117" s="665" t="s">
        <v>43</v>
      </c>
      <c r="M117" s="665" t="s">
        <v>48</v>
      </c>
      <c r="N117" s="665"/>
      <c r="O117" s="665" t="s">
        <v>52</v>
      </c>
      <c r="P117" s="665"/>
      <c r="Q117" s="665" t="s">
        <v>226</v>
      </c>
      <c r="S117" s="666" t="b">
        <f aca="false">IF(OR(T117=TRUE(),U117=TRUE(),V117=TRUE(),AD117=TRUE(),AE117=TRUE()),TRUE(),FALSE())</f>
        <v>1</v>
      </c>
      <c r="T117" s="656" t="n">
        <f aca="false">$T$8</f>
        <v>1</v>
      </c>
      <c r="U117" s="657" t="b">
        <f aca="false">$U$8</f>
        <v>0</v>
      </c>
      <c r="V117" s="666" t="b">
        <f aca="false">IF(SUM(W117:AC117)&lt;1,TRUE(),FALSE())</f>
        <v>1</v>
      </c>
      <c r="W117" s="656" t="n">
        <f aca="false">IF($I$3=I117,1,0)</f>
        <v>0</v>
      </c>
      <c r="X117" s="656" t="n">
        <f aca="false">IF($J$3=J117,1,0)</f>
        <v>0</v>
      </c>
      <c r="Y117" s="656" t="n">
        <f aca="false">IF($K$3=K117,1,0)</f>
        <v>0</v>
      </c>
      <c r="Z117" s="656" t="n">
        <f aca="false">IF($L$3=L117,1,0)</f>
        <v>0</v>
      </c>
      <c r="AA117" s="656" t="n">
        <f aca="false">IF($M$3=M117,1,0)</f>
        <v>0</v>
      </c>
      <c r="AB117" s="656" t="n">
        <f aca="false">IF($N$3=N117,1,0)</f>
        <v>0</v>
      </c>
      <c r="AC117" s="656" t="n">
        <f aca="false">IF($O$3=O117,1,0)</f>
        <v>0</v>
      </c>
      <c r="AD117" s="667" t="b">
        <f aca="false">AND($P$2="Non-risk",P117=TRUE())</f>
        <v>0</v>
      </c>
      <c r="AE117" s="667" t="b">
        <f aca="false">AND($Q$3&lt;&gt;$Q117,$Q$3&lt;&gt;"Both")</f>
        <v>1</v>
      </c>
      <c r="AF117" s="667" t="b">
        <f aca="false">AND($Q$3="Both",AH117=1)</f>
        <v>0</v>
      </c>
      <c r="AI117" s="521"/>
      <c r="AJ117" s="627" t="n">
        <v>1</v>
      </c>
      <c r="AK117" s="160" t="n">
        <f aca="false">IF(OR(AL117=TRUE(),AND(AM117=TRUE(),AN117=FALSE()),AF117=TRUE(),(OR(AT117=FALSE(),AT117="NA"))),0,IF(OR(AN117=FALSE(),AO117=FALSE(),AP117=FALSE()),1,0))</f>
        <v>0</v>
      </c>
      <c r="AL117" s="238" t="n">
        <f aca="false">$S117</f>
        <v>1</v>
      </c>
      <c r="AM117" s="238" t="str">
        <f aca="false">IF(OR(Q117="Medicaid",AI117=""),"NA",IF(AND(AF117=TRUE(),_xlfn.xlookup(AI117,$A$9:$A$782,$AK$9:$AK$782)=0),TRUE(),FALSE()))</f>
        <v>NA</v>
      </c>
      <c r="AN117" s="148" t="b">
        <f aca="false">IF(F117&lt;&gt;"",TRUE(),FALSE())</f>
        <v>0</v>
      </c>
      <c r="AO117" s="94" t="str">
        <f aca="false">IF(OR($F117&lt;&gt;"Met"),"NA",(IF(AND($F117="Met",$F117&lt;&gt;""),TRUE(),FALSE())))</f>
        <v>NA</v>
      </c>
      <c r="AP117" s="148" t="b">
        <f aca="false">IF(OR($F117="Met",$F117="Not met"),"NA",(IF((AND(OR($F117="N/A",$F117="Unsure"),$G117&lt;&gt;"")),TRUE(),FALSE())))</f>
        <v>0</v>
      </c>
      <c r="AQ117" s="238" t="n">
        <f aca="false">IF(OR(AR117=TRUE(),AND(AS117=TRUE(),AT117=FALSE())),0,(IF(OR(AND(OR(AS117=FALSE(),AS117="N/A"),AT117=FALSE()),AU117=FALSE()),1,0)))</f>
        <v>0</v>
      </c>
      <c r="AR117" s="238" t="n">
        <f aca="false">$S117</f>
        <v>1</v>
      </c>
      <c r="AS117" s="238" t="str">
        <f aca="false">IF(OR(Q117="Medicaid",AI117=""),"N/A",IF(AND(AF117=TRUE(),_xlfn.xlookup(AI117,$A$9:$A$782,$AQ$9:$AQ$782)=0),TRUE(),FALSE()))</f>
        <v>N/A</v>
      </c>
      <c r="AT117" s="148" t="b">
        <f aca="false">IF(AND(H117="",F117="Met"),FALSE(),TRUE())</f>
        <v>1</v>
      </c>
      <c r="AU117" s="94" t="str">
        <f aca="false">IF(OR(H117="",H117="Met",H117="N/A"),"NA",(IF(AND((OR(H117="Not Met",H117="Unsure")),G117&lt;&gt;""),TRUE(),FALSE())))</f>
        <v>NA</v>
      </c>
    </row>
    <row r="118" customFormat="false" ht="126" hidden="false" customHeight="false" outlineLevel="0" collapsed="false">
      <c r="A118" s="658" t="s">
        <v>2210</v>
      </c>
      <c r="B118" s="659" t="s">
        <v>2211</v>
      </c>
      <c r="C118" s="659" t="s">
        <v>2212</v>
      </c>
      <c r="D118" s="659" t="s">
        <v>2213</v>
      </c>
      <c r="E118" s="674" t="n">
        <v>11</v>
      </c>
      <c r="F118" s="662"/>
      <c r="G118" s="662"/>
      <c r="H118" s="663"/>
      <c r="I118" s="665" t="s">
        <v>15</v>
      </c>
      <c r="J118" s="665" t="s">
        <v>30</v>
      </c>
      <c r="K118" s="665" t="s">
        <v>38</v>
      </c>
      <c r="L118" s="665" t="s">
        <v>43</v>
      </c>
      <c r="M118" s="665" t="s">
        <v>48</v>
      </c>
      <c r="N118" s="665"/>
      <c r="O118" s="665" t="s">
        <v>52</v>
      </c>
      <c r="P118" s="665"/>
      <c r="Q118" s="665" t="s">
        <v>226</v>
      </c>
      <c r="S118" s="666" t="b">
        <f aca="false">IF(OR(T118=TRUE(),U118=TRUE(),V118=TRUE(),AD118=TRUE(),AE118=TRUE()),TRUE(),FALSE())</f>
        <v>1</v>
      </c>
      <c r="T118" s="656" t="n">
        <f aca="false">$T$8</f>
        <v>1</v>
      </c>
      <c r="U118" s="657" t="b">
        <f aca="false">$U$8</f>
        <v>0</v>
      </c>
      <c r="V118" s="666" t="b">
        <f aca="false">IF(SUM(W118:AC118)&lt;1,TRUE(),FALSE())</f>
        <v>1</v>
      </c>
      <c r="W118" s="656" t="n">
        <f aca="false">IF($I$3=I118,1,0)</f>
        <v>0</v>
      </c>
      <c r="X118" s="656" t="n">
        <f aca="false">IF($J$3=J118,1,0)</f>
        <v>0</v>
      </c>
      <c r="Y118" s="656" t="n">
        <f aca="false">IF($K$3=K118,1,0)</f>
        <v>0</v>
      </c>
      <c r="Z118" s="656" t="n">
        <f aca="false">IF($L$3=L118,1,0)</f>
        <v>0</v>
      </c>
      <c r="AA118" s="656" t="n">
        <f aca="false">IF($M$3=M118,1,0)</f>
        <v>0</v>
      </c>
      <c r="AB118" s="656" t="n">
        <f aca="false">IF($N$3=N118,1,0)</f>
        <v>0</v>
      </c>
      <c r="AC118" s="656" t="n">
        <f aca="false">IF($O$3=O118,1,0)</f>
        <v>0</v>
      </c>
      <c r="AD118" s="667" t="b">
        <f aca="false">AND($P$2="Non-risk",P118=TRUE())</f>
        <v>0</v>
      </c>
      <c r="AE118" s="667" t="b">
        <f aca="false">AND($Q$3&lt;&gt;$Q118,$Q$3&lt;&gt;"Both")</f>
        <v>1</v>
      </c>
      <c r="AF118" s="667" t="b">
        <f aca="false">AND($Q$3="Both",AH118=1)</f>
        <v>0</v>
      </c>
      <c r="AI118" s="521"/>
      <c r="AJ118" s="627" t="n">
        <v>1</v>
      </c>
      <c r="AK118" s="160" t="n">
        <f aca="false">IF(OR(AL118=TRUE(),AND(AM118=TRUE(),AN118=FALSE()),AF118=TRUE(),(OR(AT118=FALSE(),AT118="NA"))),0,IF(OR(AN118=FALSE(),AO118=FALSE(),AP118=FALSE()),1,0))</f>
        <v>0</v>
      </c>
      <c r="AL118" s="238" t="n">
        <f aca="false">$S118</f>
        <v>1</v>
      </c>
      <c r="AM118" s="238" t="str">
        <f aca="false">IF(OR(Q118="Medicaid",AI118=""),"NA",IF(AND(AF118=TRUE(),_xlfn.xlookup(AI118,$A$9:$A$782,$AK$9:$AK$782)=0),TRUE(),FALSE()))</f>
        <v>NA</v>
      </c>
      <c r="AN118" s="148" t="b">
        <f aca="false">IF(F118&lt;&gt;"",TRUE(),FALSE())</f>
        <v>0</v>
      </c>
      <c r="AO118" s="94" t="str">
        <f aca="false">IF(OR($F118&lt;&gt;"Met"),"NA",(IF(AND($F118="Met",$F118&lt;&gt;""),TRUE(),FALSE())))</f>
        <v>NA</v>
      </c>
      <c r="AP118" s="148" t="b">
        <f aca="false">IF(OR($F118="Met",$F118="Not met"),"NA",(IF((AND(OR($F118="N/A",$F118="Unsure"),$G118&lt;&gt;"")),TRUE(),FALSE())))</f>
        <v>0</v>
      </c>
      <c r="AQ118" s="238" t="n">
        <f aca="false">IF(OR(AR118=TRUE(),AND(AS118=TRUE(),AT118=FALSE())),0,(IF(OR(AND(OR(AS118=FALSE(),AS118="N/A"),AT118=FALSE()),AU118=FALSE()),1,0)))</f>
        <v>0</v>
      </c>
      <c r="AR118" s="238" t="n">
        <f aca="false">$S118</f>
        <v>1</v>
      </c>
      <c r="AS118" s="238" t="str">
        <f aca="false">IF(OR(Q118="Medicaid",AI118=""),"N/A",IF(AND(AF118=TRUE(),_xlfn.xlookup(AI118,$A$9:$A$782,$AQ$9:$AQ$782)=0),TRUE(),FALSE()))</f>
        <v>N/A</v>
      </c>
      <c r="AT118" s="148" t="b">
        <f aca="false">IF(AND(H118="",F118="Met"),FALSE(),TRUE())</f>
        <v>1</v>
      </c>
      <c r="AU118" s="94" t="str">
        <f aca="false">IF(OR(H118="",H118="Met",H118="N/A"),"NA",(IF(AND((OR(H118="Not Met",H118="Unsure")),G118&lt;&gt;""),TRUE(),FALSE())))</f>
        <v>NA</v>
      </c>
    </row>
    <row r="119" customFormat="false" ht="126" hidden="false" customHeight="false" outlineLevel="0" collapsed="false">
      <c r="A119" s="658" t="s">
        <v>2214</v>
      </c>
      <c r="B119" s="659" t="s">
        <v>2215</v>
      </c>
      <c r="C119" s="659" t="s">
        <v>2216</v>
      </c>
      <c r="D119" s="659" t="s">
        <v>2217</v>
      </c>
      <c r="E119" s="674" t="n">
        <v>11</v>
      </c>
      <c r="F119" s="662"/>
      <c r="G119" s="662"/>
      <c r="H119" s="663"/>
      <c r="I119" s="665" t="s">
        <v>15</v>
      </c>
      <c r="J119" s="665" t="s">
        <v>30</v>
      </c>
      <c r="K119" s="665" t="s">
        <v>38</v>
      </c>
      <c r="L119" s="665" t="s">
        <v>43</v>
      </c>
      <c r="M119" s="665" t="s">
        <v>48</v>
      </c>
      <c r="N119" s="665"/>
      <c r="O119" s="665" t="s">
        <v>52</v>
      </c>
      <c r="P119" s="665"/>
      <c r="Q119" s="665" t="s">
        <v>226</v>
      </c>
      <c r="S119" s="666" t="b">
        <f aca="false">IF(OR(T119=TRUE(),U119=TRUE(),V119=TRUE(),AD119=TRUE(),AE119=TRUE()),TRUE(),FALSE())</f>
        <v>1</v>
      </c>
      <c r="T119" s="656" t="n">
        <f aca="false">$T$8</f>
        <v>1</v>
      </c>
      <c r="U119" s="657" t="b">
        <f aca="false">$U$8</f>
        <v>0</v>
      </c>
      <c r="V119" s="666" t="b">
        <f aca="false">IF(SUM(W119:AC119)&lt;1,TRUE(),FALSE())</f>
        <v>1</v>
      </c>
      <c r="W119" s="656" t="n">
        <f aca="false">IF($I$3=I119,1,0)</f>
        <v>0</v>
      </c>
      <c r="X119" s="656" t="n">
        <f aca="false">IF($J$3=J119,1,0)</f>
        <v>0</v>
      </c>
      <c r="Y119" s="656" t="n">
        <f aca="false">IF($K$3=K119,1,0)</f>
        <v>0</v>
      </c>
      <c r="Z119" s="656" t="n">
        <f aca="false">IF($L$3=L119,1,0)</f>
        <v>0</v>
      </c>
      <c r="AA119" s="656" t="n">
        <f aca="false">IF($M$3=M119,1,0)</f>
        <v>0</v>
      </c>
      <c r="AB119" s="656" t="n">
        <f aca="false">IF($N$3=N119,1,0)</f>
        <v>0</v>
      </c>
      <c r="AC119" s="656" t="n">
        <f aca="false">IF($O$3=O119,1,0)</f>
        <v>0</v>
      </c>
      <c r="AD119" s="667" t="b">
        <f aca="false">AND($P$2="Non-risk",P119=TRUE())</f>
        <v>0</v>
      </c>
      <c r="AE119" s="667" t="b">
        <f aca="false">AND($Q$3&lt;&gt;$Q119,$Q$3&lt;&gt;"Both")</f>
        <v>1</v>
      </c>
      <c r="AF119" s="667" t="b">
        <f aca="false">AND($Q$3="Both",AH119=1)</f>
        <v>0</v>
      </c>
      <c r="AI119" s="521"/>
      <c r="AJ119" s="627" t="n">
        <v>1</v>
      </c>
      <c r="AK119" s="160" t="n">
        <f aca="false">IF(OR(AL119=TRUE(),AND(AM119=TRUE(),AN119=FALSE()),AF119=TRUE(),(OR(AT119=FALSE(),AT119="NA"))),0,IF(OR(AN119=FALSE(),AO119=FALSE(),AP119=FALSE()),1,0))</f>
        <v>0</v>
      </c>
      <c r="AL119" s="238" t="n">
        <f aca="false">$S119</f>
        <v>1</v>
      </c>
      <c r="AM119" s="238" t="str">
        <f aca="false">IF(OR(Q119="Medicaid",AI119=""),"NA",IF(AND(AF119=TRUE(),_xlfn.xlookup(AI119,$A$9:$A$782,$AK$9:$AK$782)=0),TRUE(),FALSE()))</f>
        <v>NA</v>
      </c>
      <c r="AN119" s="148" t="b">
        <f aca="false">IF(F119&lt;&gt;"",TRUE(),FALSE())</f>
        <v>0</v>
      </c>
      <c r="AO119" s="94" t="str">
        <f aca="false">IF(OR($F119&lt;&gt;"Met"),"NA",(IF(AND($F119="Met",$F119&lt;&gt;""),TRUE(),FALSE())))</f>
        <v>NA</v>
      </c>
      <c r="AP119" s="148" t="b">
        <f aca="false">IF(OR($F119="Met",$F119="Not met"),"NA",(IF((AND(OR($F119="N/A",$F119="Unsure"),$G119&lt;&gt;"")),TRUE(),FALSE())))</f>
        <v>0</v>
      </c>
      <c r="AQ119" s="238" t="n">
        <f aca="false">IF(OR(AR119=TRUE(),AND(AS119=TRUE(),AT119=FALSE())),0,(IF(OR(AND(OR(AS119=FALSE(),AS119="N/A"),AT119=FALSE()),AU119=FALSE()),1,0)))</f>
        <v>0</v>
      </c>
      <c r="AR119" s="238" t="n">
        <f aca="false">$S119</f>
        <v>1</v>
      </c>
      <c r="AS119" s="238" t="str">
        <f aca="false">IF(OR(Q119="Medicaid",AI119=""),"N/A",IF(AND(AF119=TRUE(),_xlfn.xlookup(AI119,$A$9:$A$782,$AQ$9:$AQ$782)=0),TRUE(),FALSE()))</f>
        <v>N/A</v>
      </c>
      <c r="AT119" s="148" t="b">
        <f aca="false">IF(AND(H119="",F119="Met"),FALSE(),TRUE())</f>
        <v>1</v>
      </c>
      <c r="AU119" s="94" t="str">
        <f aca="false">IF(OR(H119="",H119="Met",H119="N/A"),"NA",(IF(AND((OR(H119="Not Met",H119="Unsure")),G119&lt;&gt;""),TRUE(),FALSE())))</f>
        <v>NA</v>
      </c>
    </row>
    <row r="120" customFormat="false" ht="144" hidden="false" customHeight="false" outlineLevel="0" collapsed="false">
      <c r="A120" s="658" t="s">
        <v>2218</v>
      </c>
      <c r="B120" s="659" t="s">
        <v>2219</v>
      </c>
      <c r="C120" s="659" t="s">
        <v>2220</v>
      </c>
      <c r="D120" s="659" t="s">
        <v>641</v>
      </c>
      <c r="E120" s="674" t="n">
        <v>11</v>
      </c>
      <c r="F120" s="662"/>
      <c r="G120" s="662"/>
      <c r="H120" s="663"/>
      <c r="I120" s="665" t="s">
        <v>15</v>
      </c>
      <c r="J120" s="665" t="s">
        <v>30</v>
      </c>
      <c r="K120" s="665" t="s">
        <v>38</v>
      </c>
      <c r="L120" s="665" t="s">
        <v>43</v>
      </c>
      <c r="M120" s="665" t="s">
        <v>48</v>
      </c>
      <c r="N120" s="665"/>
      <c r="O120" s="665" t="s">
        <v>52</v>
      </c>
      <c r="P120" s="665"/>
      <c r="Q120" s="665" t="s">
        <v>226</v>
      </c>
      <c r="S120" s="666" t="b">
        <f aca="false">IF(OR(T120=TRUE(),U120=TRUE(),V120=TRUE(),AD120=TRUE(),AE120=TRUE()),TRUE(),FALSE())</f>
        <v>1</v>
      </c>
      <c r="T120" s="656" t="n">
        <f aca="false">$T$8</f>
        <v>1</v>
      </c>
      <c r="U120" s="657" t="b">
        <f aca="false">$U$8</f>
        <v>0</v>
      </c>
      <c r="V120" s="666" t="b">
        <f aca="false">IF(SUM(W120:AC120)&lt;1,TRUE(),FALSE())</f>
        <v>1</v>
      </c>
      <c r="W120" s="656" t="n">
        <f aca="false">IF($I$3=I120,1,0)</f>
        <v>0</v>
      </c>
      <c r="X120" s="656" t="n">
        <f aca="false">IF($J$3=J120,1,0)</f>
        <v>0</v>
      </c>
      <c r="Y120" s="656" t="n">
        <f aca="false">IF($K$3=K120,1,0)</f>
        <v>0</v>
      </c>
      <c r="Z120" s="656" t="n">
        <f aca="false">IF($L$3=L120,1,0)</f>
        <v>0</v>
      </c>
      <c r="AA120" s="656" t="n">
        <f aca="false">IF($M$3=M120,1,0)</f>
        <v>0</v>
      </c>
      <c r="AB120" s="656" t="n">
        <f aca="false">IF($N$3=N120,1,0)</f>
        <v>0</v>
      </c>
      <c r="AC120" s="656" t="n">
        <f aca="false">IF($O$3=O120,1,0)</f>
        <v>0</v>
      </c>
      <c r="AD120" s="667" t="b">
        <f aca="false">AND($P$2="Non-risk",P120=TRUE())</f>
        <v>0</v>
      </c>
      <c r="AE120" s="667" t="b">
        <f aca="false">AND($Q$3&lt;&gt;$Q120,$Q$3&lt;&gt;"Both")</f>
        <v>1</v>
      </c>
      <c r="AF120" s="667" t="b">
        <f aca="false">AND($Q$3="Both",AH120=1)</f>
        <v>0</v>
      </c>
      <c r="AI120" s="521"/>
      <c r="AJ120" s="627" t="n">
        <v>1</v>
      </c>
      <c r="AK120" s="160" t="n">
        <f aca="false">IF(OR(AL120=TRUE(),AND(AM120=TRUE(),AN120=FALSE()),AF120=TRUE(),(OR(AT120=FALSE(),AT120="NA"))),0,IF(OR(AN120=FALSE(),AO120=FALSE(),AP120=FALSE()),1,0))</f>
        <v>0</v>
      </c>
      <c r="AL120" s="238" t="n">
        <f aca="false">$S120</f>
        <v>1</v>
      </c>
      <c r="AM120" s="238" t="str">
        <f aca="false">IF(OR(Q120="Medicaid",AI120=""),"NA",IF(AND(AF120=TRUE(),_xlfn.xlookup(AI120,$A$9:$A$782,$AK$9:$AK$782)=0),TRUE(),FALSE()))</f>
        <v>NA</v>
      </c>
      <c r="AN120" s="148" t="b">
        <f aca="false">IF(F120&lt;&gt;"",TRUE(),FALSE())</f>
        <v>0</v>
      </c>
      <c r="AO120" s="94" t="str">
        <f aca="false">IF(OR($F120&lt;&gt;"Met"),"NA",(IF(AND($F120="Met",$F120&lt;&gt;""),TRUE(),FALSE())))</f>
        <v>NA</v>
      </c>
      <c r="AP120" s="148" t="b">
        <f aca="false">IF(OR($F120="Met",$F120="Not met"),"NA",(IF((AND(OR($F120="N/A",$F120="Unsure"),$G120&lt;&gt;"")),TRUE(),FALSE())))</f>
        <v>0</v>
      </c>
      <c r="AQ120" s="238" t="n">
        <f aca="false">IF(OR(AR120=TRUE(),AND(AS120=TRUE(),AT120=FALSE())),0,(IF(OR(AND(OR(AS120=FALSE(),AS120="N/A"),AT120=FALSE()),AU120=FALSE()),1,0)))</f>
        <v>0</v>
      </c>
      <c r="AR120" s="238" t="n">
        <f aca="false">$S120</f>
        <v>1</v>
      </c>
      <c r="AS120" s="238" t="str">
        <f aca="false">IF(OR(Q120="Medicaid",AI120=""),"N/A",IF(AND(AF120=TRUE(),_xlfn.xlookup(AI120,$A$9:$A$782,$AQ$9:$AQ$782)=0),TRUE(),FALSE()))</f>
        <v>N/A</v>
      </c>
      <c r="AT120" s="148" t="b">
        <f aca="false">IF(AND(H120="",F120="Met"),FALSE(),TRUE())</f>
        <v>1</v>
      </c>
      <c r="AU120" s="94" t="str">
        <f aca="false">IF(OR(H120="",H120="Met",H120="N/A"),"NA",(IF(AND((OR(H120="Not Met",H120="Unsure")),G120&lt;&gt;""),TRUE(),FALSE())))</f>
        <v>NA</v>
      </c>
    </row>
    <row r="121" customFormat="false" ht="144" hidden="false" customHeight="false" outlineLevel="0" collapsed="false">
      <c r="A121" s="658" t="s">
        <v>2221</v>
      </c>
      <c r="B121" s="659" t="s">
        <v>2222</v>
      </c>
      <c r="C121" s="659" t="s">
        <v>2223</v>
      </c>
      <c r="D121" s="659" t="s">
        <v>644</v>
      </c>
      <c r="E121" s="674" t="n">
        <v>11</v>
      </c>
      <c r="F121" s="662"/>
      <c r="G121" s="662"/>
      <c r="H121" s="663"/>
      <c r="I121" s="665" t="s">
        <v>15</v>
      </c>
      <c r="J121" s="665" t="s">
        <v>30</v>
      </c>
      <c r="K121" s="665" t="s">
        <v>38</v>
      </c>
      <c r="L121" s="665" t="s">
        <v>43</v>
      </c>
      <c r="M121" s="665" t="s">
        <v>48</v>
      </c>
      <c r="N121" s="665"/>
      <c r="O121" s="665" t="s">
        <v>52</v>
      </c>
      <c r="P121" s="665"/>
      <c r="Q121" s="665" t="s">
        <v>226</v>
      </c>
      <c r="S121" s="666" t="b">
        <f aca="false">IF(OR(T121=TRUE(),U121=TRUE(),V121=TRUE(),AD121=TRUE(),AE121=TRUE()),TRUE(),FALSE())</f>
        <v>1</v>
      </c>
      <c r="T121" s="656" t="n">
        <f aca="false">$T$8</f>
        <v>1</v>
      </c>
      <c r="U121" s="657" t="b">
        <f aca="false">$U$8</f>
        <v>0</v>
      </c>
      <c r="V121" s="666" t="b">
        <f aca="false">IF(SUM(W121:AC121)&lt;1,TRUE(),FALSE())</f>
        <v>1</v>
      </c>
      <c r="W121" s="656" t="n">
        <f aca="false">IF($I$3=I121,1,0)</f>
        <v>0</v>
      </c>
      <c r="X121" s="656" t="n">
        <f aca="false">IF($J$3=J121,1,0)</f>
        <v>0</v>
      </c>
      <c r="Y121" s="656" t="n">
        <f aca="false">IF($K$3=K121,1,0)</f>
        <v>0</v>
      </c>
      <c r="Z121" s="656" t="n">
        <f aca="false">IF($L$3=L121,1,0)</f>
        <v>0</v>
      </c>
      <c r="AA121" s="656" t="n">
        <f aca="false">IF($M$3=M121,1,0)</f>
        <v>0</v>
      </c>
      <c r="AB121" s="656" t="n">
        <f aca="false">IF($N$3=N121,1,0)</f>
        <v>0</v>
      </c>
      <c r="AC121" s="656" t="n">
        <f aca="false">IF($O$3=O121,1,0)</f>
        <v>0</v>
      </c>
      <c r="AD121" s="667" t="b">
        <f aca="false">AND($P$2="Non-risk",P121=TRUE())</f>
        <v>0</v>
      </c>
      <c r="AE121" s="667" t="b">
        <f aca="false">AND($Q$3&lt;&gt;$Q121,$Q$3&lt;&gt;"Both")</f>
        <v>1</v>
      </c>
      <c r="AF121" s="667" t="b">
        <f aca="false">AND($Q$3="Both",AH121=1)</f>
        <v>0</v>
      </c>
      <c r="AI121" s="521"/>
      <c r="AJ121" s="627" t="n">
        <v>1</v>
      </c>
      <c r="AK121" s="160" t="n">
        <f aca="false">IF(OR(AL121=TRUE(),AND(AM121=TRUE(),AN121=FALSE()),AF121=TRUE(),(OR(AT121=FALSE(),AT121="NA"))),0,IF(OR(AN121=FALSE(),AO121=FALSE(),AP121=FALSE()),1,0))</f>
        <v>0</v>
      </c>
      <c r="AL121" s="238" t="n">
        <f aca="false">$S121</f>
        <v>1</v>
      </c>
      <c r="AM121" s="238" t="str">
        <f aca="false">IF(OR(Q121="Medicaid",AI121=""),"NA",IF(AND(AF121=TRUE(),_xlfn.xlookup(AI121,$A$9:$A$782,$AK$9:$AK$782)=0),TRUE(),FALSE()))</f>
        <v>NA</v>
      </c>
      <c r="AN121" s="148" t="b">
        <f aca="false">IF(F121&lt;&gt;"",TRUE(),FALSE())</f>
        <v>0</v>
      </c>
      <c r="AO121" s="94" t="str">
        <f aca="false">IF(OR($F121&lt;&gt;"Met"),"NA",(IF(AND($F121="Met",$F121&lt;&gt;""),TRUE(),FALSE())))</f>
        <v>NA</v>
      </c>
      <c r="AP121" s="148" t="b">
        <f aca="false">IF(OR($F121="Met",$F121="Not met"),"NA",(IF((AND(OR($F121="N/A",$F121="Unsure"),$G121&lt;&gt;"")),TRUE(),FALSE())))</f>
        <v>0</v>
      </c>
      <c r="AQ121" s="238" t="n">
        <f aca="false">IF(OR(AR121=TRUE(),AND(AS121=TRUE(),AT121=FALSE())),0,(IF(OR(AND(OR(AS121=FALSE(),AS121="N/A"),AT121=FALSE()),AU121=FALSE()),1,0)))</f>
        <v>0</v>
      </c>
      <c r="AR121" s="238" t="n">
        <f aca="false">$S121</f>
        <v>1</v>
      </c>
      <c r="AS121" s="238" t="str">
        <f aca="false">IF(OR(Q121="Medicaid",AI121=""),"N/A",IF(AND(AF121=TRUE(),_xlfn.xlookup(AI121,$A$9:$A$782,$AQ$9:$AQ$782)=0),TRUE(),FALSE()))</f>
        <v>N/A</v>
      </c>
      <c r="AT121" s="148" t="b">
        <f aca="false">IF(AND(H121="",F121="Met"),FALSE(),TRUE())</f>
        <v>1</v>
      </c>
      <c r="AU121" s="94" t="str">
        <f aca="false">IF(OR(H121="",H121="Met",H121="N/A"),"NA",(IF(AND((OR(H121="Not Met",H121="Unsure")),G121&lt;&gt;""),TRUE(),FALSE())))</f>
        <v>NA</v>
      </c>
    </row>
    <row r="122" customFormat="false" ht="36" hidden="false" customHeight="false" outlineLevel="0" collapsed="false">
      <c r="A122" s="658" t="s">
        <v>2224</v>
      </c>
      <c r="B122" s="659" t="s">
        <v>2225</v>
      </c>
      <c r="C122" s="659" t="s">
        <v>2226</v>
      </c>
      <c r="D122" s="659" t="s">
        <v>649</v>
      </c>
      <c r="E122" s="674" t="n">
        <v>11</v>
      </c>
      <c r="F122" s="662"/>
      <c r="G122" s="662"/>
      <c r="H122" s="663"/>
      <c r="I122" s="665" t="s">
        <v>15</v>
      </c>
      <c r="J122" s="665" t="s">
        <v>30</v>
      </c>
      <c r="K122" s="665" t="s">
        <v>38</v>
      </c>
      <c r="L122" s="665" t="s">
        <v>43</v>
      </c>
      <c r="M122" s="665" t="s">
        <v>48</v>
      </c>
      <c r="N122" s="665"/>
      <c r="O122" s="665" t="s">
        <v>52</v>
      </c>
      <c r="P122" s="665"/>
      <c r="Q122" s="665" t="s">
        <v>226</v>
      </c>
      <c r="S122" s="666" t="b">
        <f aca="false">IF(OR(T122=TRUE(),U122=TRUE(),V122=TRUE(),AD122=TRUE(),AE122=TRUE()),TRUE(),FALSE())</f>
        <v>1</v>
      </c>
      <c r="T122" s="656" t="n">
        <f aca="false">$T$8</f>
        <v>1</v>
      </c>
      <c r="U122" s="657" t="b">
        <f aca="false">$U$8</f>
        <v>0</v>
      </c>
      <c r="V122" s="666" t="b">
        <f aca="false">IF(SUM(W122:AC122)&lt;1,TRUE(),FALSE())</f>
        <v>1</v>
      </c>
      <c r="W122" s="656" t="n">
        <f aca="false">IF($I$3=I122,1,0)</f>
        <v>0</v>
      </c>
      <c r="X122" s="656" t="n">
        <f aca="false">IF($J$3=J122,1,0)</f>
        <v>0</v>
      </c>
      <c r="Y122" s="656" t="n">
        <f aca="false">IF($K$3=K122,1,0)</f>
        <v>0</v>
      </c>
      <c r="Z122" s="656" t="n">
        <f aca="false">IF($L$3=L122,1,0)</f>
        <v>0</v>
      </c>
      <c r="AA122" s="656" t="n">
        <f aca="false">IF($M$3=M122,1,0)</f>
        <v>0</v>
      </c>
      <c r="AB122" s="656" t="n">
        <f aca="false">IF($N$3=N122,1,0)</f>
        <v>0</v>
      </c>
      <c r="AC122" s="656" t="n">
        <f aca="false">IF($O$3=O122,1,0)</f>
        <v>0</v>
      </c>
      <c r="AD122" s="667" t="b">
        <f aca="false">AND($P$2="Non-risk",P122=TRUE())</f>
        <v>0</v>
      </c>
      <c r="AE122" s="667" t="b">
        <f aca="false">AND($Q$3&lt;&gt;$Q122,$Q$3&lt;&gt;"Both")</f>
        <v>1</v>
      </c>
      <c r="AF122" s="667" t="b">
        <f aca="false">AND($Q$3="Both",AH122=1)</f>
        <v>0</v>
      </c>
      <c r="AI122" s="521"/>
      <c r="AJ122" s="627" t="n">
        <v>1</v>
      </c>
      <c r="AK122" s="160" t="n">
        <f aca="false">IF(OR(AL122=TRUE(),AND(AM122=TRUE(),AN122=FALSE()),AF122=TRUE(),(OR(AT122=FALSE(),AT122="NA"))),0,IF(OR(AN122=FALSE(),AO122=FALSE(),AP122=FALSE()),1,0))</f>
        <v>0</v>
      </c>
      <c r="AL122" s="238" t="n">
        <f aca="false">$S122</f>
        <v>1</v>
      </c>
      <c r="AM122" s="238" t="str">
        <f aca="false">IF(OR(Q122="Medicaid",AI122=""),"NA",IF(AND(AF122=TRUE(),_xlfn.xlookup(AI122,$A$9:$A$782,$AK$9:$AK$782)=0),TRUE(),FALSE()))</f>
        <v>NA</v>
      </c>
      <c r="AN122" s="148" t="b">
        <f aca="false">IF(F122&lt;&gt;"",TRUE(),FALSE())</f>
        <v>0</v>
      </c>
      <c r="AO122" s="94" t="str">
        <f aca="false">IF(OR($F122&lt;&gt;"Met"),"NA",(IF(AND($F122="Met",$F122&lt;&gt;""),TRUE(),FALSE())))</f>
        <v>NA</v>
      </c>
      <c r="AP122" s="148" t="b">
        <f aca="false">IF(OR($F122="Met",$F122="Not met"),"NA",(IF((AND(OR($F122="N/A",$F122="Unsure"),$G122&lt;&gt;"")),TRUE(),FALSE())))</f>
        <v>0</v>
      </c>
      <c r="AQ122" s="238" t="n">
        <f aca="false">IF(OR(AR122=TRUE(),AND(AS122=TRUE(),AT122=FALSE())),0,(IF(OR(AND(OR(AS122=FALSE(),AS122="N/A"),AT122=FALSE()),AU122=FALSE()),1,0)))</f>
        <v>0</v>
      </c>
      <c r="AR122" s="238" t="n">
        <f aca="false">$S122</f>
        <v>1</v>
      </c>
      <c r="AS122" s="238" t="str">
        <f aca="false">IF(OR(Q122="Medicaid",AI122=""),"N/A",IF(AND(AF122=TRUE(),_xlfn.xlookup(AI122,$A$9:$A$782,$AQ$9:$AQ$782)=0),TRUE(),FALSE()))</f>
        <v>N/A</v>
      </c>
      <c r="AT122" s="148" t="b">
        <f aca="false">IF(AND(H122="",F122="Met"),FALSE(),TRUE())</f>
        <v>1</v>
      </c>
      <c r="AU122" s="94" t="str">
        <f aca="false">IF(OR(H122="",H122="Met",H122="N/A"),"NA",(IF(AND((OR(H122="Not Met",H122="Unsure")),G122&lt;&gt;""),TRUE(),FALSE())))</f>
        <v>NA</v>
      </c>
    </row>
    <row r="123" customFormat="false" ht="36" hidden="false" customHeight="false" outlineLevel="0" collapsed="false">
      <c r="A123" s="658" t="s">
        <v>2227</v>
      </c>
      <c r="B123" s="659" t="s">
        <v>2228</v>
      </c>
      <c r="C123" s="659" t="s">
        <v>2229</v>
      </c>
      <c r="D123" s="659" t="s">
        <v>2230</v>
      </c>
      <c r="E123" s="674" t="n">
        <v>11</v>
      </c>
      <c r="F123" s="662"/>
      <c r="G123" s="662"/>
      <c r="H123" s="663"/>
      <c r="I123" s="665" t="s">
        <v>15</v>
      </c>
      <c r="J123" s="665" t="s">
        <v>30</v>
      </c>
      <c r="K123" s="665" t="s">
        <v>38</v>
      </c>
      <c r="L123" s="665" t="s">
        <v>43</v>
      </c>
      <c r="M123" s="665" t="s">
        <v>48</v>
      </c>
      <c r="N123" s="665"/>
      <c r="O123" s="665" t="s">
        <v>52</v>
      </c>
      <c r="P123" s="665"/>
      <c r="Q123" s="665" t="s">
        <v>226</v>
      </c>
      <c r="S123" s="666" t="b">
        <f aca="false">IF(OR(T123=TRUE(),U123=TRUE(),V123=TRUE(),AD123=TRUE(),AE123=TRUE()),TRUE(),FALSE())</f>
        <v>1</v>
      </c>
      <c r="T123" s="656" t="n">
        <f aca="false">$T$8</f>
        <v>1</v>
      </c>
      <c r="U123" s="657" t="b">
        <f aca="false">$U$8</f>
        <v>0</v>
      </c>
      <c r="V123" s="666" t="b">
        <f aca="false">IF(SUM(W123:AC123)&lt;1,TRUE(),FALSE())</f>
        <v>1</v>
      </c>
      <c r="W123" s="656" t="n">
        <f aca="false">IF($I$3=I123,1,0)</f>
        <v>0</v>
      </c>
      <c r="X123" s="656" t="n">
        <f aca="false">IF($J$3=J123,1,0)</f>
        <v>0</v>
      </c>
      <c r="Y123" s="656" t="n">
        <f aca="false">IF($K$3=K123,1,0)</f>
        <v>0</v>
      </c>
      <c r="Z123" s="656" t="n">
        <f aca="false">IF($L$3=L123,1,0)</f>
        <v>0</v>
      </c>
      <c r="AA123" s="656" t="n">
        <f aca="false">IF($M$3=M123,1,0)</f>
        <v>0</v>
      </c>
      <c r="AB123" s="656" t="n">
        <f aca="false">IF($N$3=N123,1,0)</f>
        <v>0</v>
      </c>
      <c r="AC123" s="656" t="n">
        <f aca="false">IF($O$3=O123,1,0)</f>
        <v>0</v>
      </c>
      <c r="AD123" s="667" t="b">
        <f aca="false">AND($P$2="Non-risk",P123=TRUE())</f>
        <v>0</v>
      </c>
      <c r="AE123" s="667" t="b">
        <f aca="false">AND($Q$3&lt;&gt;$Q123,$Q$3&lt;&gt;"Both")</f>
        <v>1</v>
      </c>
      <c r="AF123" s="667" t="b">
        <f aca="false">AND($Q$3="Both",AH123=1)</f>
        <v>0</v>
      </c>
      <c r="AI123" s="521"/>
      <c r="AJ123" s="627" t="n">
        <v>1</v>
      </c>
      <c r="AK123" s="160" t="n">
        <f aca="false">IF(OR(AL123=TRUE(),AND(AM123=TRUE(),AN123=FALSE()),AF123=TRUE(),(OR(AT123=FALSE(),AT123="NA"))),0,IF(OR(AN123=FALSE(),AO123=FALSE(),AP123=FALSE()),1,0))</f>
        <v>0</v>
      </c>
      <c r="AL123" s="238" t="n">
        <f aca="false">$S123</f>
        <v>1</v>
      </c>
      <c r="AM123" s="238" t="str">
        <f aca="false">IF(OR(Q123="Medicaid",AI123=""),"NA",IF(AND(AF123=TRUE(),_xlfn.xlookup(AI123,$A$9:$A$782,$AK$9:$AK$782)=0),TRUE(),FALSE()))</f>
        <v>NA</v>
      </c>
      <c r="AN123" s="148" t="b">
        <f aca="false">IF(F123&lt;&gt;"",TRUE(),FALSE())</f>
        <v>0</v>
      </c>
      <c r="AO123" s="94" t="str">
        <f aca="false">IF(OR($F123&lt;&gt;"Met"),"NA",(IF(AND($F123="Met",$F123&lt;&gt;""),TRUE(),FALSE())))</f>
        <v>NA</v>
      </c>
      <c r="AP123" s="148" t="b">
        <f aca="false">IF(OR($F123="Met",$F123="Not met"),"NA",(IF((AND(OR($F123="N/A",$F123="Unsure"),$G123&lt;&gt;"")),TRUE(),FALSE())))</f>
        <v>0</v>
      </c>
      <c r="AQ123" s="238" t="n">
        <f aca="false">IF(OR(AR123=TRUE(),AND(AS123=TRUE(),AT123=FALSE())),0,(IF(OR(AND(OR(AS123=FALSE(),AS123="N/A"),AT123=FALSE()),AU123=FALSE()),1,0)))</f>
        <v>0</v>
      </c>
      <c r="AR123" s="238" t="n">
        <f aca="false">$S123</f>
        <v>1</v>
      </c>
      <c r="AS123" s="238" t="str">
        <f aca="false">IF(OR(Q123="Medicaid",AI123=""),"N/A",IF(AND(AF123=TRUE(),_xlfn.xlookup(AI123,$A$9:$A$782,$AQ$9:$AQ$782)=0),TRUE(),FALSE()))</f>
        <v>N/A</v>
      </c>
      <c r="AT123" s="148" t="b">
        <f aca="false">IF(AND(H123="",F123="Met"),FALSE(),TRUE())</f>
        <v>1</v>
      </c>
      <c r="AU123" s="94" t="str">
        <f aca="false">IF(OR(H123="",H123="Met",H123="N/A"),"NA",(IF(AND((OR(H123="Not Met",H123="Unsure")),G123&lt;&gt;""),TRUE(),FALSE())))</f>
        <v>NA</v>
      </c>
    </row>
    <row r="124" customFormat="false" ht="18" hidden="false" customHeight="false" outlineLevel="0" collapsed="false">
      <c r="A124" s="668"/>
      <c r="B124" s="669"/>
      <c r="C124" s="669"/>
      <c r="D124" s="670" t="s">
        <v>427</v>
      </c>
      <c r="E124" s="679"/>
      <c r="F124" s="672"/>
      <c r="G124" s="672"/>
      <c r="H124" s="673"/>
      <c r="T124" s="656" t="n">
        <f aca="false">$T$8</f>
        <v>1</v>
      </c>
      <c r="U124" s="657" t="b">
        <f aca="false">$U$8</f>
        <v>0</v>
      </c>
      <c r="W124" s="656" t="n">
        <f aca="false">IF($I$3=I124,1,0)</f>
        <v>0</v>
      </c>
      <c r="X124" s="656" t="n">
        <f aca="false">IF($J$3=J124,1,0)</f>
        <v>0</v>
      </c>
      <c r="Y124" s="656" t="n">
        <f aca="false">IF($K$3=K124,1,0)</f>
        <v>0</v>
      </c>
      <c r="Z124" s="656" t="n">
        <f aca="false">IF($L$3=L124,1,0)</f>
        <v>0</v>
      </c>
      <c r="AA124" s="656" t="n">
        <f aca="false">IF($M$3=M124,1,0)</f>
        <v>0</v>
      </c>
      <c r="AB124" s="656" t="n">
        <f aca="false">IF($N$3=N124,1,0)</f>
        <v>0</v>
      </c>
      <c r="AC124" s="656" t="n">
        <f aca="false">IF($O$3=O124,1,0)</f>
        <v>0</v>
      </c>
      <c r="AD124" s="667" t="b">
        <f aca="false">AND($P$2="Non-risk",P124=TRUE())</f>
        <v>0</v>
      </c>
      <c r="AE124" s="667" t="b">
        <f aca="false">AND($Q$3&lt;&gt;$Q124,$Q$3&lt;&gt;"Both")</f>
        <v>1</v>
      </c>
      <c r="AF124" s="667" t="b">
        <f aca="false">AND($Q$3="Both",AH124=1)</f>
        <v>0</v>
      </c>
      <c r="AK124" s="160"/>
      <c r="AL124" s="238"/>
      <c r="AM124" s="238"/>
      <c r="AN124" s="94"/>
      <c r="AO124" s="94"/>
      <c r="AP124" s="94"/>
      <c r="AQ124" s="238"/>
      <c r="AR124" s="238"/>
      <c r="AS124" s="238"/>
      <c r="AT124" s="94"/>
      <c r="AU124" s="94"/>
    </row>
    <row r="125" customFormat="false" ht="18" hidden="false" customHeight="false" outlineLevel="0" collapsed="false">
      <c r="A125" s="658" t="s">
        <v>2231</v>
      </c>
      <c r="B125" s="659" t="s">
        <v>2232</v>
      </c>
      <c r="C125" s="659" t="s">
        <v>2233</v>
      </c>
      <c r="D125" s="659" t="s">
        <v>2234</v>
      </c>
      <c r="E125" s="680" t="s">
        <v>2235</v>
      </c>
      <c r="F125" s="662"/>
      <c r="G125" s="662"/>
      <c r="H125" s="663"/>
      <c r="I125" s="665" t="s">
        <v>15</v>
      </c>
      <c r="J125" s="665" t="s">
        <v>30</v>
      </c>
      <c r="K125" s="665" t="s">
        <v>38</v>
      </c>
      <c r="L125" s="665" t="s">
        <v>43</v>
      </c>
      <c r="M125" s="665"/>
      <c r="N125" s="665"/>
      <c r="O125" s="665" t="s">
        <v>52</v>
      </c>
      <c r="P125" s="665"/>
      <c r="Q125" s="665" t="s">
        <v>226</v>
      </c>
      <c r="S125" s="666" t="b">
        <f aca="false">IF(OR(T125=TRUE(),U125=TRUE(),V125=TRUE(),AD125=TRUE(),AE125=TRUE()),TRUE(),FALSE())</f>
        <v>1</v>
      </c>
      <c r="T125" s="656" t="n">
        <f aca="false">$T$8</f>
        <v>1</v>
      </c>
      <c r="U125" s="657" t="b">
        <f aca="false">$U$8</f>
        <v>0</v>
      </c>
      <c r="V125" s="666" t="b">
        <f aca="false">IF(SUM(W125:AC125)&lt;1,TRUE(),FALSE())</f>
        <v>1</v>
      </c>
      <c r="W125" s="656" t="n">
        <f aca="false">IF($I$3=I125,1,0)</f>
        <v>0</v>
      </c>
      <c r="X125" s="656" t="n">
        <f aca="false">IF($J$3=J125,1,0)</f>
        <v>0</v>
      </c>
      <c r="Y125" s="656" t="n">
        <f aca="false">IF($K$3=K125,1,0)</f>
        <v>0</v>
      </c>
      <c r="Z125" s="656" t="n">
        <f aca="false">IF($L$3=L125,1,0)</f>
        <v>0</v>
      </c>
      <c r="AA125" s="656" t="n">
        <f aca="false">IF($M$3=M125,1,0)</f>
        <v>0</v>
      </c>
      <c r="AB125" s="656" t="n">
        <f aca="false">IF($N$3=N125,1,0)</f>
        <v>0</v>
      </c>
      <c r="AC125" s="656" t="n">
        <f aca="false">IF($O$3=O125,1,0)</f>
        <v>0</v>
      </c>
      <c r="AD125" s="667" t="b">
        <f aca="false">AND($P$2="Non-risk",P125=TRUE())</f>
        <v>0</v>
      </c>
      <c r="AE125" s="667" t="b">
        <f aca="false">AND($Q$3&lt;&gt;$Q125,$Q$3&lt;&gt;"Both")</f>
        <v>1</v>
      </c>
      <c r="AF125" s="667" t="b">
        <f aca="false">AND($Q$3="Both",AH125=1)</f>
        <v>0</v>
      </c>
      <c r="AI125" s="521"/>
      <c r="AK125" s="160" t="n">
        <f aca="false">IF(OR(AL125=TRUE(),AND(AM125=TRUE(),AN125=FALSE()),AF125=TRUE(),(OR(AT125=FALSE(),AT125="NA"))),0,IF(OR(AN125=FALSE(),AO125=FALSE(),AP125=FALSE()),1,0))</f>
        <v>0</v>
      </c>
      <c r="AL125" s="238" t="n">
        <f aca="false">$S125</f>
        <v>1</v>
      </c>
      <c r="AM125" s="238" t="str">
        <f aca="false">IF(OR(Q125="Medicaid",AI125=""),"NA",IF(AND(AF125=TRUE(),_xlfn.xlookup(AI125,$A$9:$A$782,$AK$9:$AK$782)=0),TRUE(),FALSE()))</f>
        <v>NA</v>
      </c>
      <c r="AN125" s="148" t="b">
        <f aca="false">IF(F125&lt;&gt;"",TRUE(),FALSE())</f>
        <v>0</v>
      </c>
      <c r="AO125" s="94" t="str">
        <f aca="false">IF(OR($F125&lt;&gt;"Met"),"NA",(IF(AND($F125="Met",$F125&lt;&gt;""),TRUE(),FALSE())))</f>
        <v>NA</v>
      </c>
      <c r="AP125" s="148" t="b">
        <f aca="false">IF(OR($F125="Met",$F125="Not met"),"NA",(IF((AND(OR($F125="N/A",$F125="Unsure"),$G125&lt;&gt;"")),TRUE(),FALSE())))</f>
        <v>0</v>
      </c>
      <c r="AQ125" s="238" t="n">
        <f aca="false">IF(OR(AR125=TRUE(),AND(AS125=TRUE(),AT125=FALSE())),0,(IF(OR(AND(OR(AS125=FALSE(),AS125="N/A"),AT125=FALSE()),AU125=FALSE()),1,0)))</f>
        <v>0</v>
      </c>
      <c r="AR125" s="238" t="n">
        <f aca="false">$S125</f>
        <v>1</v>
      </c>
      <c r="AS125" s="238" t="str">
        <f aca="false">IF(OR(Q125="Medicaid",AI125=""),"N/A",IF(AND(AF125=TRUE(),_xlfn.xlookup(AI125,$A$9:$A$782,$AQ$9:$AQ$782)=0),TRUE(),FALSE()))</f>
        <v>N/A</v>
      </c>
      <c r="AT125" s="148" t="b">
        <f aca="false">IF(AND(H125="",F125="Met"),FALSE(),TRUE())</f>
        <v>1</v>
      </c>
      <c r="AU125" s="94" t="str">
        <f aca="false">IF(OR(H125="",H125="Met",H125="N/A"),"NA",(IF(AND((OR(H125="Not Met",H125="Unsure")),G125&lt;&gt;""),TRUE(),FALSE())))</f>
        <v>NA</v>
      </c>
    </row>
    <row r="126" customFormat="false" ht="18" hidden="false" customHeight="false" outlineLevel="0" collapsed="false">
      <c r="A126" s="658" t="s">
        <v>2236</v>
      </c>
      <c r="B126" s="659" t="s">
        <v>2237</v>
      </c>
      <c r="C126" s="659" t="s">
        <v>2238</v>
      </c>
      <c r="D126" s="659" t="s">
        <v>2239</v>
      </c>
      <c r="E126" s="680" t="s">
        <v>2235</v>
      </c>
      <c r="F126" s="662"/>
      <c r="G126" s="662"/>
      <c r="H126" s="663"/>
      <c r="I126" s="665" t="s">
        <v>15</v>
      </c>
      <c r="J126" s="665" t="s">
        <v>30</v>
      </c>
      <c r="K126" s="665" t="s">
        <v>38</v>
      </c>
      <c r="L126" s="665" t="s">
        <v>43</v>
      </c>
      <c r="M126" s="665"/>
      <c r="N126" s="665"/>
      <c r="O126" s="665" t="s">
        <v>52</v>
      </c>
      <c r="P126" s="665"/>
      <c r="Q126" s="665" t="s">
        <v>226</v>
      </c>
      <c r="S126" s="666" t="b">
        <f aca="false">IF(OR(T126=TRUE(),U126=TRUE(),V126=TRUE(),AD126=TRUE(),AE126=TRUE()),TRUE(),FALSE())</f>
        <v>1</v>
      </c>
      <c r="T126" s="656" t="n">
        <f aca="false">$T$8</f>
        <v>1</v>
      </c>
      <c r="U126" s="657" t="b">
        <f aca="false">$U$8</f>
        <v>0</v>
      </c>
      <c r="V126" s="666" t="b">
        <f aca="false">IF(SUM(W126:AC126)&lt;1,TRUE(),FALSE())</f>
        <v>1</v>
      </c>
      <c r="W126" s="656" t="n">
        <f aca="false">IF($I$3=I126,1,0)</f>
        <v>0</v>
      </c>
      <c r="X126" s="656" t="n">
        <f aca="false">IF($J$3=J126,1,0)</f>
        <v>0</v>
      </c>
      <c r="Y126" s="656" t="n">
        <f aca="false">IF($K$3=K126,1,0)</f>
        <v>0</v>
      </c>
      <c r="Z126" s="656" t="n">
        <f aca="false">IF($L$3=L126,1,0)</f>
        <v>0</v>
      </c>
      <c r="AA126" s="656" t="n">
        <f aca="false">IF($M$3=M126,1,0)</f>
        <v>0</v>
      </c>
      <c r="AB126" s="656" t="n">
        <f aca="false">IF($N$3=N126,1,0)</f>
        <v>0</v>
      </c>
      <c r="AC126" s="656" t="n">
        <f aca="false">IF($O$3=O126,1,0)</f>
        <v>0</v>
      </c>
      <c r="AD126" s="667" t="b">
        <f aca="false">AND($P$2="Non-risk",P126=TRUE())</f>
        <v>0</v>
      </c>
      <c r="AE126" s="667" t="b">
        <f aca="false">AND($Q$3&lt;&gt;$Q126,$Q$3&lt;&gt;"Both")</f>
        <v>1</v>
      </c>
      <c r="AF126" s="667" t="b">
        <f aca="false">AND($Q$3="Both",AH126=1)</f>
        <v>0</v>
      </c>
      <c r="AI126" s="521"/>
      <c r="AK126" s="160" t="n">
        <f aca="false">IF(OR(AL126=TRUE(),AND(AM126=TRUE(),AN126=FALSE()),AF126=TRUE(),(OR(AT126=FALSE(),AT126="NA"))),0,IF(OR(AN126=FALSE(),AO126=FALSE(),AP126=FALSE()),1,0))</f>
        <v>0</v>
      </c>
      <c r="AL126" s="238" t="n">
        <f aca="false">$S126</f>
        <v>1</v>
      </c>
      <c r="AM126" s="238" t="str">
        <f aca="false">IF(OR(Q126="Medicaid",AI126=""),"NA",IF(AND(AF126=TRUE(),_xlfn.xlookup(AI126,$A$9:$A$782,$AK$9:$AK$782)=0),TRUE(),FALSE()))</f>
        <v>NA</v>
      </c>
      <c r="AN126" s="148" t="b">
        <f aca="false">IF(F126&lt;&gt;"",TRUE(),FALSE())</f>
        <v>0</v>
      </c>
      <c r="AO126" s="94" t="str">
        <f aca="false">IF(OR($F126&lt;&gt;"Met"),"NA",(IF(AND($F126="Met",$F126&lt;&gt;""),TRUE(),FALSE())))</f>
        <v>NA</v>
      </c>
      <c r="AP126" s="148" t="b">
        <f aca="false">IF(OR($F126="Met",$F126="Not met"),"NA",(IF((AND(OR($F126="N/A",$F126="Unsure"),$G126&lt;&gt;"")),TRUE(),FALSE())))</f>
        <v>0</v>
      </c>
      <c r="AQ126" s="238" t="n">
        <f aca="false">IF(OR(AR126=TRUE(),AND(AS126=TRUE(),AT126=FALSE())),0,(IF(OR(AND(OR(AS126=FALSE(),AS126="N/A"),AT126=FALSE()),AU126=FALSE()),1,0)))</f>
        <v>0</v>
      </c>
      <c r="AR126" s="238" t="n">
        <f aca="false">$S126</f>
        <v>1</v>
      </c>
      <c r="AS126" s="238" t="str">
        <f aca="false">IF(OR(Q126="Medicaid",AI126=""),"N/A",IF(AND(AF126=TRUE(),_xlfn.xlookup(AI126,$A$9:$A$782,$AQ$9:$AQ$782)=0),TRUE(),FALSE()))</f>
        <v>N/A</v>
      </c>
      <c r="AT126" s="148" t="b">
        <f aca="false">IF(AND(H126="",F126="Met"),FALSE(),TRUE())</f>
        <v>1</v>
      </c>
      <c r="AU126" s="94" t="str">
        <f aca="false">IF(OR(H126="",H126="Met",H126="N/A"),"NA",(IF(AND((OR(H126="Not Met",H126="Unsure")),G126&lt;&gt;""),TRUE(),FALSE())))</f>
        <v>NA</v>
      </c>
    </row>
    <row r="127" customFormat="false" ht="18" hidden="false" customHeight="false" outlineLevel="0" collapsed="false">
      <c r="A127" s="668"/>
      <c r="B127" s="669"/>
      <c r="C127" s="669"/>
      <c r="D127" s="670" t="s">
        <v>441</v>
      </c>
      <c r="E127" s="679"/>
      <c r="F127" s="672"/>
      <c r="G127" s="672"/>
      <c r="H127" s="673"/>
      <c r="T127" s="656" t="n">
        <f aca="false">$T$8</f>
        <v>1</v>
      </c>
      <c r="U127" s="657" t="b">
        <f aca="false">$U$8</f>
        <v>0</v>
      </c>
      <c r="AK127" s="160"/>
      <c r="AL127" s="238"/>
      <c r="AM127" s="238"/>
      <c r="AN127" s="94"/>
      <c r="AO127" s="94"/>
      <c r="AP127" s="94"/>
      <c r="AQ127" s="238"/>
      <c r="AR127" s="238"/>
      <c r="AS127" s="238"/>
      <c r="AT127" s="94"/>
      <c r="AU127" s="94"/>
    </row>
    <row r="128" customFormat="false" ht="18" hidden="false" customHeight="false" outlineLevel="0" collapsed="false">
      <c r="A128" s="658" t="s">
        <v>2240</v>
      </c>
      <c r="B128" s="659" t="s">
        <v>2241</v>
      </c>
      <c r="C128" s="659" t="s">
        <v>2242</v>
      </c>
      <c r="D128" s="659" t="s">
        <v>668</v>
      </c>
      <c r="E128" s="660"/>
      <c r="F128" s="662"/>
      <c r="G128" s="662"/>
      <c r="H128" s="663"/>
      <c r="I128" s="665" t="s">
        <v>15</v>
      </c>
      <c r="J128" s="665" t="s">
        <v>30</v>
      </c>
      <c r="K128" s="665" t="s">
        <v>38</v>
      </c>
      <c r="L128" s="665" t="s">
        <v>43</v>
      </c>
      <c r="M128" s="665" t="s">
        <v>48</v>
      </c>
      <c r="N128" s="665"/>
      <c r="O128" s="665"/>
      <c r="P128" s="665"/>
      <c r="Q128" s="665" t="s">
        <v>226</v>
      </c>
      <c r="S128" s="666" t="b">
        <f aca="false">IF(OR(T128=TRUE(),U128=TRUE(),V128=TRUE(),AD128=TRUE(),AE128=TRUE()),TRUE(),FALSE())</f>
        <v>1</v>
      </c>
      <c r="T128" s="656" t="n">
        <f aca="false">$T$8</f>
        <v>1</v>
      </c>
      <c r="U128" s="657" t="b">
        <f aca="false">$U$8</f>
        <v>0</v>
      </c>
      <c r="V128" s="666" t="b">
        <f aca="false">IF(SUM(W128:AC128)&lt;1,TRUE(),FALSE())</f>
        <v>1</v>
      </c>
      <c r="W128" s="656" t="n">
        <f aca="false">IF($I$3=I128,1,0)</f>
        <v>0</v>
      </c>
      <c r="X128" s="656" t="n">
        <f aca="false">IF($J$3=J128,1,0)</f>
        <v>0</v>
      </c>
      <c r="Y128" s="656" t="n">
        <f aca="false">IF($K$3=K128,1,0)</f>
        <v>0</v>
      </c>
      <c r="Z128" s="656" t="n">
        <f aca="false">IF($L$3=L128,1,0)</f>
        <v>0</v>
      </c>
      <c r="AA128" s="656" t="n">
        <f aca="false">IF($M$3=M128,1,0)</f>
        <v>0</v>
      </c>
      <c r="AB128" s="656" t="n">
        <f aca="false">IF($N$3=N128,1,0)</f>
        <v>0</v>
      </c>
      <c r="AC128" s="656" t="n">
        <f aca="false">IF($O$3=O128,1,0)</f>
        <v>0</v>
      </c>
      <c r="AD128" s="667" t="b">
        <f aca="false">AND($P$2="Non-risk",P128=TRUE())</f>
        <v>0</v>
      </c>
      <c r="AE128" s="667" t="b">
        <f aca="false">AND($Q$3&lt;&gt;$Q128,$Q$3&lt;&gt;"Both")</f>
        <v>1</v>
      </c>
      <c r="AF128" s="667" t="b">
        <f aca="false">AND($Q$3="Both",AH128=1)</f>
        <v>0</v>
      </c>
      <c r="AI128" s="521"/>
      <c r="AK128" s="160" t="n">
        <f aca="false">IF(OR(AL128=TRUE(),AND(AM128=TRUE(),AN128=FALSE()),AF128=TRUE(),(OR(AT128=FALSE(),AT128="NA"))),0,IF(OR(AN128=FALSE(),AO128=FALSE(),AP128=FALSE()),1,0))</f>
        <v>0</v>
      </c>
      <c r="AL128" s="238" t="n">
        <f aca="false">$S128</f>
        <v>1</v>
      </c>
      <c r="AM128" s="238" t="str">
        <f aca="false">IF(OR(Q128="Medicaid",AI128=""),"NA",IF(AND(AF128=TRUE(),_xlfn.xlookup(AI128,$A$9:$A$782,$AK$9:$AK$782)=0),TRUE(),FALSE()))</f>
        <v>NA</v>
      </c>
      <c r="AN128" s="148" t="b">
        <f aca="false">IF(F128&lt;&gt;"",TRUE(),FALSE())</f>
        <v>0</v>
      </c>
      <c r="AO128" s="94" t="str">
        <f aca="false">IF(OR($F128&lt;&gt;"Met"),"NA",(IF(AND($F128="Met",$F128&lt;&gt;""),TRUE(),FALSE())))</f>
        <v>NA</v>
      </c>
      <c r="AP128" s="148" t="b">
        <f aca="false">IF(OR($F128="Met",$F128="Not met"),"NA",(IF((AND(OR($F128="N/A",$F128="Unsure"),$G128&lt;&gt;"")),TRUE(),FALSE())))</f>
        <v>0</v>
      </c>
      <c r="AQ128" s="238" t="n">
        <f aca="false">IF(OR(AR128=TRUE(),AND(AS128=TRUE(),AT128=FALSE())),0,(IF(OR(AND(OR(AS128=FALSE(),AS128="N/A"),AT128=FALSE()),AU128=FALSE()),1,0)))</f>
        <v>0</v>
      </c>
      <c r="AR128" s="238" t="n">
        <f aca="false">$S128</f>
        <v>1</v>
      </c>
      <c r="AS128" s="238" t="str">
        <f aca="false">IF(OR(Q128="Medicaid",AI128=""),"N/A",IF(AND(AF128=TRUE(),_xlfn.xlookup(AI128,$A$9:$A$782,$AQ$9:$AQ$782)=0),TRUE(),FALSE()))</f>
        <v>N/A</v>
      </c>
      <c r="AT128" s="148" t="b">
        <f aca="false">IF(AND(H128="",F128="Met"),FALSE(),TRUE())</f>
        <v>1</v>
      </c>
      <c r="AU128" s="94" t="str">
        <f aca="false">IF(OR(H128="",H128="Met",H128="N/A"),"NA",(IF(AND((OR(H128="Not Met",H128="Unsure")),G128&lt;&gt;""),TRUE(),FALSE())))</f>
        <v>NA</v>
      </c>
    </row>
    <row r="129" customFormat="false" ht="18" hidden="false" customHeight="false" outlineLevel="0" collapsed="false">
      <c r="A129" s="658" t="s">
        <v>2243</v>
      </c>
      <c r="B129" s="659" t="s">
        <v>2244</v>
      </c>
      <c r="C129" s="659" t="s">
        <v>2245</v>
      </c>
      <c r="D129" s="659" t="s">
        <v>672</v>
      </c>
      <c r="E129" s="660"/>
      <c r="F129" s="662"/>
      <c r="G129" s="662"/>
      <c r="H129" s="663"/>
      <c r="I129" s="665" t="s">
        <v>15</v>
      </c>
      <c r="J129" s="665" t="s">
        <v>30</v>
      </c>
      <c r="K129" s="665" t="s">
        <v>38</v>
      </c>
      <c r="L129" s="665" t="s">
        <v>43</v>
      </c>
      <c r="M129" s="665" t="s">
        <v>48</v>
      </c>
      <c r="N129" s="665"/>
      <c r="O129" s="665"/>
      <c r="P129" s="665"/>
      <c r="Q129" s="665" t="s">
        <v>226</v>
      </c>
      <c r="S129" s="666" t="b">
        <f aca="false">IF(OR(T129=TRUE(),U129=TRUE(),V129=TRUE(),AD129=TRUE(),AE129=TRUE()),TRUE(),FALSE())</f>
        <v>1</v>
      </c>
      <c r="T129" s="656" t="n">
        <f aca="false">$T$8</f>
        <v>1</v>
      </c>
      <c r="U129" s="657" t="b">
        <f aca="false">$U$8</f>
        <v>0</v>
      </c>
      <c r="V129" s="666" t="b">
        <f aca="false">IF(SUM(W129:AC129)&lt;1,TRUE(),FALSE())</f>
        <v>1</v>
      </c>
      <c r="W129" s="656" t="n">
        <f aca="false">IF($I$3=I129,1,0)</f>
        <v>0</v>
      </c>
      <c r="X129" s="656" t="n">
        <f aca="false">IF($J$3=J129,1,0)</f>
        <v>0</v>
      </c>
      <c r="Y129" s="656" t="n">
        <f aca="false">IF($K$3=K129,1,0)</f>
        <v>0</v>
      </c>
      <c r="Z129" s="656" t="n">
        <f aca="false">IF($L$3=L129,1,0)</f>
        <v>0</v>
      </c>
      <c r="AA129" s="656" t="n">
        <f aca="false">IF($M$3=M129,1,0)</f>
        <v>0</v>
      </c>
      <c r="AB129" s="656" t="n">
        <f aca="false">IF($N$3=N129,1,0)</f>
        <v>0</v>
      </c>
      <c r="AC129" s="656" t="n">
        <f aca="false">IF($O$3=O129,1,0)</f>
        <v>0</v>
      </c>
      <c r="AD129" s="667" t="b">
        <f aca="false">AND($P$2="Non-risk",P129=TRUE())</f>
        <v>0</v>
      </c>
      <c r="AE129" s="667" t="b">
        <f aca="false">AND($Q$3&lt;&gt;$Q129,$Q$3&lt;&gt;"Both")</f>
        <v>1</v>
      </c>
      <c r="AF129" s="667" t="b">
        <f aca="false">AND($Q$3="Both",AH129=1)</f>
        <v>0</v>
      </c>
      <c r="AI129" s="521"/>
      <c r="AK129" s="160" t="n">
        <f aca="false">IF(OR(AL129=TRUE(),AND(AM129=TRUE(),AN129=FALSE()),AF129=TRUE(),(OR(AT129=FALSE(),AT129="NA"))),0,IF(OR(AN129=FALSE(),AO129=FALSE(),AP129=FALSE()),1,0))</f>
        <v>0</v>
      </c>
      <c r="AL129" s="238" t="n">
        <f aca="false">$S129</f>
        <v>1</v>
      </c>
      <c r="AM129" s="238" t="str">
        <f aca="false">IF(OR(Q129="Medicaid",AI129=""),"NA",IF(AND(AF129=TRUE(),_xlfn.xlookup(AI129,$A$9:$A$782,$AK$9:$AK$782)=0),TRUE(),FALSE()))</f>
        <v>NA</v>
      </c>
      <c r="AN129" s="148" t="b">
        <f aca="false">IF(F129&lt;&gt;"",TRUE(),FALSE())</f>
        <v>0</v>
      </c>
      <c r="AO129" s="94" t="str">
        <f aca="false">IF(OR($F129&lt;&gt;"Met"),"NA",(IF(AND($F129="Met",$F129&lt;&gt;""),TRUE(),FALSE())))</f>
        <v>NA</v>
      </c>
      <c r="AP129" s="148" t="b">
        <f aca="false">IF(OR($F129="Met",$F129="Not met"),"NA",(IF((AND(OR($F129="N/A",$F129="Unsure"),$G129&lt;&gt;"")),TRUE(),FALSE())))</f>
        <v>0</v>
      </c>
      <c r="AQ129" s="238" t="n">
        <f aca="false">IF(OR(AR129=TRUE(),AND(AS129=TRUE(),AT129=FALSE())),0,(IF(OR(AND(OR(AS129=FALSE(),AS129="N/A"),AT129=FALSE()),AU129=FALSE()),1,0)))</f>
        <v>0</v>
      </c>
      <c r="AR129" s="238" t="n">
        <f aca="false">$S129</f>
        <v>1</v>
      </c>
      <c r="AS129" s="238" t="str">
        <f aca="false">IF(OR(Q129="Medicaid",AI129=""),"N/A",IF(AND(AF129=TRUE(),_xlfn.xlookup(AI129,$A$9:$A$782,$AQ$9:$AQ$782)=0),TRUE(),FALSE()))</f>
        <v>N/A</v>
      </c>
      <c r="AT129" s="148" t="b">
        <f aca="false">IF(AND(H129="",F129="Met"),FALSE(),TRUE())</f>
        <v>1</v>
      </c>
      <c r="AU129" s="94" t="str">
        <f aca="false">IF(OR(H129="",H129="Met",H129="N/A"),"NA",(IF(AND((OR(H129="Not Met",H129="Unsure")),G129&lt;&gt;""),TRUE(),FALSE())))</f>
        <v>NA</v>
      </c>
    </row>
    <row r="130" customFormat="false" ht="18" hidden="false" customHeight="false" outlineLevel="0" collapsed="false">
      <c r="A130" s="658" t="s">
        <v>2246</v>
      </c>
      <c r="B130" s="659" t="s">
        <v>2247</v>
      </c>
      <c r="C130" s="659" t="s">
        <v>2248</v>
      </c>
      <c r="D130" s="659" t="s">
        <v>676</v>
      </c>
      <c r="E130" s="674" t="n">
        <v>14</v>
      </c>
      <c r="F130" s="662"/>
      <c r="G130" s="662"/>
      <c r="H130" s="663"/>
      <c r="I130" s="665" t="s">
        <v>15</v>
      </c>
      <c r="J130" s="665" t="s">
        <v>30</v>
      </c>
      <c r="K130" s="665" t="s">
        <v>38</v>
      </c>
      <c r="L130" s="665" t="s">
        <v>43</v>
      </c>
      <c r="M130" s="665" t="s">
        <v>48</v>
      </c>
      <c r="N130" s="665"/>
      <c r="O130" s="665"/>
      <c r="P130" s="665"/>
      <c r="Q130" s="665" t="s">
        <v>226</v>
      </c>
      <c r="S130" s="666" t="b">
        <f aca="false">IF(OR(T130=TRUE(),U130=TRUE(),V130=TRUE(),AD130=TRUE(),AE130=TRUE()),TRUE(),FALSE())</f>
        <v>1</v>
      </c>
      <c r="T130" s="656" t="n">
        <f aca="false">$T$8</f>
        <v>1</v>
      </c>
      <c r="U130" s="657" t="b">
        <f aca="false">$U$8</f>
        <v>0</v>
      </c>
      <c r="V130" s="666" t="b">
        <f aca="false">IF(SUM(W130:AC130)&lt;1,TRUE(),FALSE())</f>
        <v>1</v>
      </c>
      <c r="W130" s="656" t="n">
        <f aca="false">IF($I$3=I130,1,0)</f>
        <v>0</v>
      </c>
      <c r="X130" s="656" t="n">
        <f aca="false">IF($J$3=J130,1,0)</f>
        <v>0</v>
      </c>
      <c r="Y130" s="656" t="n">
        <f aca="false">IF($K$3=K130,1,0)</f>
        <v>0</v>
      </c>
      <c r="Z130" s="656" t="n">
        <f aca="false">IF($L$3=L130,1,0)</f>
        <v>0</v>
      </c>
      <c r="AA130" s="656" t="n">
        <f aca="false">IF($M$3=M130,1,0)</f>
        <v>0</v>
      </c>
      <c r="AB130" s="656" t="n">
        <f aca="false">IF($N$3=N130,1,0)</f>
        <v>0</v>
      </c>
      <c r="AC130" s="656" t="n">
        <f aca="false">IF($O$3=O130,1,0)</f>
        <v>0</v>
      </c>
      <c r="AD130" s="667" t="b">
        <f aca="false">AND($P$2="Non-risk",P130=TRUE())</f>
        <v>0</v>
      </c>
      <c r="AE130" s="667" t="b">
        <f aca="false">AND($Q$3&lt;&gt;$Q130,$Q$3&lt;&gt;"Both")</f>
        <v>1</v>
      </c>
      <c r="AF130" s="667" t="b">
        <f aca="false">AND($Q$3="Both",AH130=1)</f>
        <v>0</v>
      </c>
      <c r="AI130" s="521"/>
      <c r="AK130" s="160" t="n">
        <f aca="false">IF(OR(AL130=TRUE(),AND(AM130=TRUE(),AN130=FALSE()),AF130=TRUE(),(OR(AT130=FALSE(),AT130="NA"))),0,IF(OR(AN130=FALSE(),AO130=FALSE(),AP130=FALSE()),1,0))</f>
        <v>0</v>
      </c>
      <c r="AL130" s="238" t="n">
        <f aca="false">$S130</f>
        <v>1</v>
      </c>
      <c r="AM130" s="238" t="str">
        <f aca="false">IF(OR(Q130="Medicaid",AI130=""),"NA",IF(AND(AF130=TRUE(),_xlfn.xlookup(AI130,$A$9:$A$782,$AK$9:$AK$782)=0),TRUE(),FALSE()))</f>
        <v>NA</v>
      </c>
      <c r="AN130" s="148" t="b">
        <f aca="false">IF(F130&lt;&gt;"",TRUE(),FALSE())</f>
        <v>0</v>
      </c>
      <c r="AO130" s="94" t="str">
        <f aca="false">IF(OR($F130&lt;&gt;"Met"),"NA",(IF(AND($F130="Met",$F130&lt;&gt;""),TRUE(),FALSE())))</f>
        <v>NA</v>
      </c>
      <c r="AP130" s="148" t="b">
        <f aca="false">IF(OR($F130="Met",$F130="Not met"),"NA",(IF((AND(OR($F130="N/A",$F130="Unsure"),$G130&lt;&gt;"")),TRUE(),FALSE())))</f>
        <v>0</v>
      </c>
      <c r="AQ130" s="238" t="n">
        <f aca="false">IF(OR(AR130=TRUE(),AND(AS130=TRUE(),AT130=FALSE())),0,(IF(OR(AND(OR(AS130=FALSE(),AS130="N/A"),AT130=FALSE()),AU130=FALSE()),1,0)))</f>
        <v>0</v>
      </c>
      <c r="AR130" s="238" t="n">
        <f aca="false">$S130</f>
        <v>1</v>
      </c>
      <c r="AS130" s="238" t="str">
        <f aca="false">IF(OR(Q130="Medicaid",AI130=""),"N/A",IF(AND(AF130=TRUE(),_xlfn.xlookup(AI130,$A$9:$A$782,$AQ$9:$AQ$782)=0),TRUE(),FALSE()))</f>
        <v>N/A</v>
      </c>
      <c r="AT130" s="148" t="b">
        <f aca="false">IF(AND(H130="",F130="Met"),FALSE(),TRUE())</f>
        <v>1</v>
      </c>
      <c r="AU130" s="94" t="str">
        <f aca="false">IF(OR(H130="",H130="Met",H130="N/A"),"NA",(IF(AND((OR(H130="Not Met",H130="Unsure")),G130&lt;&gt;""),TRUE(),FALSE())))</f>
        <v>NA</v>
      </c>
    </row>
    <row r="131" customFormat="false" ht="36" hidden="false" customHeight="false" outlineLevel="0" collapsed="false">
      <c r="A131" s="658" t="s">
        <v>2249</v>
      </c>
      <c r="B131" s="659" t="s">
        <v>2250</v>
      </c>
      <c r="C131" s="659" t="s">
        <v>2251</v>
      </c>
      <c r="D131" s="659" t="s">
        <v>680</v>
      </c>
      <c r="E131" s="660"/>
      <c r="F131" s="662"/>
      <c r="G131" s="662"/>
      <c r="H131" s="663"/>
      <c r="I131" s="665" t="s">
        <v>15</v>
      </c>
      <c r="J131" s="665" t="s">
        <v>30</v>
      </c>
      <c r="K131" s="665" t="s">
        <v>38</v>
      </c>
      <c r="L131" s="665" t="s">
        <v>43</v>
      </c>
      <c r="M131" s="665" t="s">
        <v>48</v>
      </c>
      <c r="N131" s="665"/>
      <c r="O131" s="665"/>
      <c r="P131" s="665"/>
      <c r="Q131" s="665" t="s">
        <v>226</v>
      </c>
      <c r="S131" s="666" t="b">
        <f aca="false">IF(OR(T131=TRUE(),U131=TRUE(),V131=TRUE(),AD131=TRUE(),AE131=TRUE()),TRUE(),FALSE())</f>
        <v>1</v>
      </c>
      <c r="T131" s="656" t="n">
        <f aca="false">$T$8</f>
        <v>1</v>
      </c>
      <c r="U131" s="657" t="b">
        <f aca="false">$U$8</f>
        <v>0</v>
      </c>
      <c r="V131" s="666" t="b">
        <f aca="false">IF(SUM(W131:AC131)&lt;1,TRUE(),FALSE())</f>
        <v>1</v>
      </c>
      <c r="W131" s="656" t="n">
        <f aca="false">IF($I$3=I131,1,0)</f>
        <v>0</v>
      </c>
      <c r="X131" s="656" t="n">
        <f aca="false">IF($J$3=J131,1,0)</f>
        <v>0</v>
      </c>
      <c r="Y131" s="656" t="n">
        <f aca="false">IF($K$3=K131,1,0)</f>
        <v>0</v>
      </c>
      <c r="Z131" s="656" t="n">
        <f aca="false">IF($L$3=L131,1,0)</f>
        <v>0</v>
      </c>
      <c r="AA131" s="656" t="n">
        <f aca="false">IF($M$3=M131,1,0)</f>
        <v>0</v>
      </c>
      <c r="AB131" s="656" t="n">
        <f aca="false">IF($N$3=N131,1,0)</f>
        <v>0</v>
      </c>
      <c r="AC131" s="656" t="n">
        <f aca="false">IF($O$3=O131,1,0)</f>
        <v>0</v>
      </c>
      <c r="AD131" s="667" t="b">
        <f aca="false">AND($P$2="Non-risk",P131=TRUE())</f>
        <v>0</v>
      </c>
      <c r="AE131" s="667" t="b">
        <f aca="false">AND($Q$3&lt;&gt;$Q131,$Q$3&lt;&gt;"Both")</f>
        <v>1</v>
      </c>
      <c r="AF131" s="667" t="b">
        <f aca="false">AND($Q$3="Both",AH131=1)</f>
        <v>0</v>
      </c>
      <c r="AI131" s="521"/>
      <c r="AK131" s="160" t="n">
        <f aca="false">IF(OR(AL131=TRUE(),AND(AM131=TRUE(),AN131=FALSE()),AF131=TRUE(),(OR(AT131=FALSE(),AT131="NA"))),0,IF(OR(AN131=FALSE(),AO131=FALSE(),AP131=FALSE()),1,0))</f>
        <v>0</v>
      </c>
      <c r="AL131" s="238" t="n">
        <f aca="false">$S131</f>
        <v>1</v>
      </c>
      <c r="AM131" s="238" t="str">
        <f aca="false">IF(OR(Q131="Medicaid",AI131=""),"NA",IF(AND(AF131=TRUE(),_xlfn.xlookup(AI131,$A$9:$A$782,$AK$9:$AK$782)=0),TRUE(),FALSE()))</f>
        <v>NA</v>
      </c>
      <c r="AN131" s="148" t="b">
        <f aca="false">IF(F131&lt;&gt;"",TRUE(),FALSE())</f>
        <v>0</v>
      </c>
      <c r="AO131" s="94" t="str">
        <f aca="false">IF(OR($F131&lt;&gt;"Met"),"NA",(IF(AND($F131="Met",$F131&lt;&gt;""),TRUE(),FALSE())))</f>
        <v>NA</v>
      </c>
      <c r="AP131" s="148" t="b">
        <f aca="false">IF(OR($F131="Met",$F131="Not met"),"NA",(IF((AND(OR($F131="N/A",$F131="Unsure"),$G131&lt;&gt;"")),TRUE(),FALSE())))</f>
        <v>0</v>
      </c>
      <c r="AQ131" s="238" t="n">
        <f aca="false">IF(OR(AR131=TRUE(),AND(AS131=TRUE(),AT131=FALSE())),0,(IF(OR(AND(OR(AS131=FALSE(),AS131="N/A"),AT131=FALSE()),AU131=FALSE()),1,0)))</f>
        <v>0</v>
      </c>
      <c r="AR131" s="238" t="n">
        <f aca="false">$S131</f>
        <v>1</v>
      </c>
      <c r="AS131" s="238" t="str">
        <f aca="false">IF(OR(Q131="Medicaid",AI131=""),"N/A",IF(AND(AF131=TRUE(),_xlfn.xlookup(AI131,$A$9:$A$782,$AQ$9:$AQ$782)=0),TRUE(),FALSE()))</f>
        <v>N/A</v>
      </c>
      <c r="AT131" s="148" t="b">
        <f aca="false">IF(AND(H131="",F131="Met"),FALSE(),TRUE())</f>
        <v>1</v>
      </c>
      <c r="AU131" s="94" t="str">
        <f aca="false">IF(OR(H131="",H131="Met",H131="N/A"),"NA",(IF(AND((OR(H131="Not Met",H131="Unsure")),G131&lt;&gt;""),TRUE(),FALSE())))</f>
        <v>NA</v>
      </c>
    </row>
    <row r="132" customFormat="false" ht="36" hidden="false" customHeight="false" outlineLevel="0" collapsed="false">
      <c r="A132" s="658" t="s">
        <v>2252</v>
      </c>
      <c r="B132" s="659" t="s">
        <v>2253</v>
      </c>
      <c r="C132" s="659" t="s">
        <v>2254</v>
      </c>
      <c r="D132" s="659" t="s">
        <v>684</v>
      </c>
      <c r="E132" s="660"/>
      <c r="F132" s="662"/>
      <c r="G132" s="662"/>
      <c r="H132" s="663"/>
      <c r="I132" s="665" t="s">
        <v>15</v>
      </c>
      <c r="J132" s="665" t="s">
        <v>30</v>
      </c>
      <c r="K132" s="665" t="s">
        <v>38</v>
      </c>
      <c r="L132" s="665" t="s">
        <v>43</v>
      </c>
      <c r="M132" s="665" t="s">
        <v>48</v>
      </c>
      <c r="N132" s="665"/>
      <c r="O132" s="665"/>
      <c r="P132" s="665"/>
      <c r="Q132" s="665" t="s">
        <v>226</v>
      </c>
      <c r="S132" s="666" t="b">
        <f aca="false">IF(OR(T132=TRUE(),U132=TRUE(),V132=TRUE(),AD132=TRUE(),AE132=TRUE()),TRUE(),FALSE())</f>
        <v>1</v>
      </c>
      <c r="T132" s="656" t="n">
        <f aca="false">$T$8</f>
        <v>1</v>
      </c>
      <c r="U132" s="657" t="b">
        <f aca="false">$U$8</f>
        <v>0</v>
      </c>
      <c r="V132" s="666" t="b">
        <f aca="false">IF(SUM(W132:AC132)&lt;1,TRUE(),FALSE())</f>
        <v>1</v>
      </c>
      <c r="W132" s="656" t="n">
        <f aca="false">IF($I$3=I132,1,0)</f>
        <v>0</v>
      </c>
      <c r="X132" s="656" t="n">
        <f aca="false">IF($J$3=J132,1,0)</f>
        <v>0</v>
      </c>
      <c r="Y132" s="656" t="n">
        <f aca="false">IF($K$3=K132,1,0)</f>
        <v>0</v>
      </c>
      <c r="Z132" s="656" t="n">
        <f aca="false">IF($L$3=L132,1,0)</f>
        <v>0</v>
      </c>
      <c r="AA132" s="656" t="n">
        <f aca="false">IF($M$3=M132,1,0)</f>
        <v>0</v>
      </c>
      <c r="AB132" s="656" t="n">
        <f aca="false">IF($N$3=N132,1,0)</f>
        <v>0</v>
      </c>
      <c r="AC132" s="656" t="n">
        <f aca="false">IF($O$3=O132,1,0)</f>
        <v>0</v>
      </c>
      <c r="AD132" s="667" t="b">
        <f aca="false">AND($P$2="Non-risk",P132=TRUE())</f>
        <v>0</v>
      </c>
      <c r="AE132" s="667" t="b">
        <f aca="false">AND($Q$3&lt;&gt;$Q132,$Q$3&lt;&gt;"Both")</f>
        <v>1</v>
      </c>
      <c r="AF132" s="667" t="b">
        <f aca="false">AND($Q$3="Both",AH132=1)</f>
        <v>0</v>
      </c>
      <c r="AI132" s="521"/>
      <c r="AK132" s="160" t="n">
        <f aca="false">IF(OR(AL132=TRUE(),AND(AM132=TRUE(),AN132=FALSE()),AF132=TRUE(),(OR(AT132=FALSE(),AT132="NA"))),0,IF(OR(AN132=FALSE(),AO132=FALSE(),AP132=FALSE()),1,0))</f>
        <v>0</v>
      </c>
      <c r="AL132" s="238" t="n">
        <f aca="false">$S132</f>
        <v>1</v>
      </c>
      <c r="AM132" s="238" t="str">
        <f aca="false">IF(OR(Q132="Medicaid",AI132=""),"NA",IF(AND(AF132=TRUE(),_xlfn.xlookup(AI132,$A$9:$A$782,$AK$9:$AK$782)=0),TRUE(),FALSE()))</f>
        <v>NA</v>
      </c>
      <c r="AN132" s="148" t="b">
        <f aca="false">IF(F132&lt;&gt;"",TRUE(),FALSE())</f>
        <v>0</v>
      </c>
      <c r="AO132" s="94" t="str">
        <f aca="false">IF(OR($F132&lt;&gt;"Met"),"NA",(IF(AND($F132="Met",$F132&lt;&gt;""),TRUE(),FALSE())))</f>
        <v>NA</v>
      </c>
      <c r="AP132" s="148" t="b">
        <f aca="false">IF(OR($F132="Met",$F132="Not met"),"NA",(IF((AND(OR($F132="N/A",$F132="Unsure"),$G132&lt;&gt;"")),TRUE(),FALSE())))</f>
        <v>0</v>
      </c>
      <c r="AQ132" s="238" t="n">
        <f aca="false">IF(OR(AR132=TRUE(),AND(AS132=TRUE(),AT132=FALSE())),0,(IF(OR(AND(OR(AS132=FALSE(),AS132="N/A"),AT132=FALSE()),AU132=FALSE()),1,0)))</f>
        <v>0</v>
      </c>
      <c r="AR132" s="238" t="n">
        <f aca="false">$S132</f>
        <v>1</v>
      </c>
      <c r="AS132" s="238" t="str">
        <f aca="false">IF(OR(Q132="Medicaid",AI132=""),"N/A",IF(AND(AF132=TRUE(),_xlfn.xlookup(AI132,$A$9:$A$782,$AQ$9:$AQ$782)=0),TRUE(),FALSE()))</f>
        <v>N/A</v>
      </c>
      <c r="AT132" s="148" t="b">
        <f aca="false">IF(AND(H132="",F132="Met"),FALSE(),TRUE())</f>
        <v>1</v>
      </c>
      <c r="AU132" s="94" t="str">
        <f aca="false">IF(OR(H132="",H132="Met",H132="N/A"),"NA",(IF(AND((OR(H132="Not Met",H132="Unsure")),G132&lt;&gt;""),TRUE(),FALSE())))</f>
        <v>NA</v>
      </c>
    </row>
    <row r="133" customFormat="false" ht="36" hidden="false" customHeight="false" outlineLevel="0" collapsed="false">
      <c r="A133" s="658" t="s">
        <v>2255</v>
      </c>
      <c r="B133" s="659" t="s">
        <v>2256</v>
      </c>
      <c r="C133" s="659" t="s">
        <v>2257</v>
      </c>
      <c r="D133" s="659" t="s">
        <v>688</v>
      </c>
      <c r="E133" s="660"/>
      <c r="F133" s="662"/>
      <c r="G133" s="662"/>
      <c r="H133" s="663"/>
      <c r="I133" s="665" t="s">
        <v>15</v>
      </c>
      <c r="J133" s="665" t="s">
        <v>30</v>
      </c>
      <c r="K133" s="665" t="s">
        <v>38</v>
      </c>
      <c r="L133" s="665" t="s">
        <v>43</v>
      </c>
      <c r="M133" s="665" t="s">
        <v>48</v>
      </c>
      <c r="N133" s="665"/>
      <c r="O133" s="665"/>
      <c r="P133" s="665"/>
      <c r="Q133" s="665" t="s">
        <v>226</v>
      </c>
      <c r="S133" s="666" t="b">
        <f aca="false">IF(OR(T133=TRUE(),U133=TRUE(),V133=TRUE(),AD133=TRUE(),AE133=TRUE()),TRUE(),FALSE())</f>
        <v>1</v>
      </c>
      <c r="T133" s="656" t="n">
        <f aca="false">$T$8</f>
        <v>1</v>
      </c>
      <c r="U133" s="657" t="b">
        <f aca="false">$U$8</f>
        <v>0</v>
      </c>
      <c r="V133" s="666" t="b">
        <f aca="false">IF(SUM(W133:AC133)&lt;1,TRUE(),FALSE())</f>
        <v>1</v>
      </c>
      <c r="W133" s="656" t="n">
        <f aca="false">IF($I$3=I133,1,0)</f>
        <v>0</v>
      </c>
      <c r="X133" s="656" t="n">
        <f aca="false">IF($J$3=J133,1,0)</f>
        <v>0</v>
      </c>
      <c r="Y133" s="656" t="n">
        <f aca="false">IF($K$3=K133,1,0)</f>
        <v>0</v>
      </c>
      <c r="Z133" s="656" t="n">
        <f aca="false">IF($L$3=L133,1,0)</f>
        <v>0</v>
      </c>
      <c r="AA133" s="656" t="n">
        <f aca="false">IF($M$3=M133,1,0)</f>
        <v>0</v>
      </c>
      <c r="AB133" s="656" t="n">
        <f aca="false">IF($N$3=N133,1,0)</f>
        <v>0</v>
      </c>
      <c r="AC133" s="656" t="n">
        <f aca="false">IF($O$3=O133,1,0)</f>
        <v>0</v>
      </c>
      <c r="AD133" s="667" t="b">
        <f aca="false">AND($P$2="Non-risk",P133=TRUE())</f>
        <v>0</v>
      </c>
      <c r="AE133" s="667" t="b">
        <f aca="false">AND($Q$3&lt;&gt;$Q133,$Q$3&lt;&gt;"Both")</f>
        <v>1</v>
      </c>
      <c r="AF133" s="667" t="b">
        <f aca="false">AND($Q$3="Both",AH133=1)</f>
        <v>0</v>
      </c>
      <c r="AI133" s="521"/>
      <c r="AK133" s="160" t="n">
        <f aca="false">IF(OR(AL133=TRUE(),AND(AM133=TRUE(),AN133=FALSE()),AF133=TRUE(),(OR(AT133=FALSE(),AT133="NA"))),0,IF(OR(AN133=FALSE(),AO133=FALSE(),AP133=FALSE()),1,0))</f>
        <v>0</v>
      </c>
      <c r="AL133" s="238" t="n">
        <f aca="false">$S133</f>
        <v>1</v>
      </c>
      <c r="AM133" s="238" t="str">
        <f aca="false">IF(OR(Q133="Medicaid",AI133=""),"NA",IF(AND(AF133=TRUE(),_xlfn.xlookup(AI133,$A$9:$A$782,$AK$9:$AK$782)=0),TRUE(),FALSE()))</f>
        <v>NA</v>
      </c>
      <c r="AN133" s="148" t="b">
        <f aca="false">IF(F133&lt;&gt;"",TRUE(),FALSE())</f>
        <v>0</v>
      </c>
      <c r="AO133" s="94" t="str">
        <f aca="false">IF(OR($F133&lt;&gt;"Met"),"NA",(IF(AND($F133="Met",$F133&lt;&gt;""),TRUE(),FALSE())))</f>
        <v>NA</v>
      </c>
      <c r="AP133" s="148" t="b">
        <f aca="false">IF(OR($F133="Met",$F133="Not met"),"NA",(IF((AND(OR($F133="N/A",$F133="Unsure"),$G133&lt;&gt;"")),TRUE(),FALSE())))</f>
        <v>0</v>
      </c>
      <c r="AQ133" s="238" t="n">
        <f aca="false">IF(OR(AR133=TRUE(),AND(AS133=TRUE(),AT133=FALSE())),0,(IF(OR(AND(OR(AS133=FALSE(),AS133="N/A"),AT133=FALSE()),AU133=FALSE()),1,0)))</f>
        <v>0</v>
      </c>
      <c r="AR133" s="238" t="n">
        <f aca="false">$S133</f>
        <v>1</v>
      </c>
      <c r="AS133" s="238" t="str">
        <f aca="false">IF(OR(Q133="Medicaid",AI133=""),"N/A",IF(AND(AF133=TRUE(),_xlfn.xlookup(AI133,$A$9:$A$782,$AQ$9:$AQ$782)=0),TRUE(),FALSE()))</f>
        <v>N/A</v>
      </c>
      <c r="AT133" s="148" t="b">
        <f aca="false">IF(AND(H133="",F133="Met"),FALSE(),TRUE())</f>
        <v>1</v>
      </c>
      <c r="AU133" s="94" t="str">
        <f aca="false">IF(OR(H133="",H133="Met",H133="N/A"),"NA",(IF(AND((OR(H133="Not Met",H133="Unsure")),G133&lt;&gt;""),TRUE(),FALSE())))</f>
        <v>NA</v>
      </c>
    </row>
    <row r="134" customFormat="false" ht="36" hidden="false" customHeight="false" outlineLevel="0" collapsed="false">
      <c r="A134" s="658" t="s">
        <v>2258</v>
      </c>
      <c r="B134" s="659" t="s">
        <v>2259</v>
      </c>
      <c r="C134" s="659" t="s">
        <v>2260</v>
      </c>
      <c r="D134" s="659" t="s">
        <v>2261</v>
      </c>
      <c r="E134" s="660"/>
      <c r="F134" s="662"/>
      <c r="G134" s="662"/>
      <c r="H134" s="663"/>
      <c r="I134" s="665" t="s">
        <v>15</v>
      </c>
      <c r="J134" s="665" t="s">
        <v>30</v>
      </c>
      <c r="K134" s="665" t="s">
        <v>38</v>
      </c>
      <c r="L134" s="665" t="s">
        <v>43</v>
      </c>
      <c r="M134" s="665" t="s">
        <v>48</v>
      </c>
      <c r="N134" s="665"/>
      <c r="O134" s="665"/>
      <c r="P134" s="665"/>
      <c r="Q134" s="665" t="s">
        <v>226</v>
      </c>
      <c r="S134" s="666" t="b">
        <f aca="false">IF(OR(T134=TRUE(),U134=TRUE(),V134=TRUE(),AD134=TRUE(),AE134=TRUE()),TRUE(),FALSE())</f>
        <v>1</v>
      </c>
      <c r="T134" s="656" t="n">
        <f aca="false">$T$8</f>
        <v>1</v>
      </c>
      <c r="U134" s="657" t="b">
        <f aca="false">$U$8</f>
        <v>0</v>
      </c>
      <c r="V134" s="666" t="b">
        <f aca="false">IF(SUM(W134:AC134)&lt;1,TRUE(),FALSE())</f>
        <v>1</v>
      </c>
      <c r="W134" s="656" t="n">
        <f aca="false">IF($I$3=I134,1,0)</f>
        <v>0</v>
      </c>
      <c r="X134" s="656" t="n">
        <f aca="false">IF($J$3=J134,1,0)</f>
        <v>0</v>
      </c>
      <c r="Y134" s="656" t="n">
        <f aca="false">IF($K$3=K134,1,0)</f>
        <v>0</v>
      </c>
      <c r="Z134" s="656" t="n">
        <f aca="false">IF($L$3=L134,1,0)</f>
        <v>0</v>
      </c>
      <c r="AA134" s="656" t="n">
        <f aca="false">IF($M$3=M134,1,0)</f>
        <v>0</v>
      </c>
      <c r="AB134" s="656" t="n">
        <f aca="false">IF($N$3=N134,1,0)</f>
        <v>0</v>
      </c>
      <c r="AC134" s="656" t="n">
        <f aca="false">IF($O$3=O134,1,0)</f>
        <v>0</v>
      </c>
      <c r="AD134" s="667" t="b">
        <f aca="false">AND($P$2="Non-risk",P134=TRUE())</f>
        <v>0</v>
      </c>
      <c r="AE134" s="667" t="b">
        <f aca="false">AND($Q$3&lt;&gt;$Q134,$Q$3&lt;&gt;"Both")</f>
        <v>1</v>
      </c>
      <c r="AF134" s="667" t="b">
        <f aca="false">AND($Q$3="Both",AH134=1)</f>
        <v>0</v>
      </c>
      <c r="AI134" s="521"/>
      <c r="AK134" s="160" t="n">
        <f aca="false">IF(OR(AL134=TRUE(),AND(AM134=TRUE(),AN134=FALSE()),AF134=TRUE(),(OR(AT134=FALSE(),AT134="NA"))),0,IF(OR(AN134=FALSE(),AO134=FALSE(),AP134=FALSE()),1,0))</f>
        <v>0</v>
      </c>
      <c r="AL134" s="238" t="n">
        <f aca="false">$S134</f>
        <v>1</v>
      </c>
      <c r="AM134" s="238" t="str">
        <f aca="false">IF(OR(Q134="Medicaid",AI134=""),"NA",IF(AND(AF134=TRUE(),_xlfn.xlookup(AI134,$A$9:$A$782,$AK$9:$AK$782)=0),TRUE(),FALSE()))</f>
        <v>NA</v>
      </c>
      <c r="AN134" s="148" t="b">
        <f aca="false">IF(F134&lt;&gt;"",TRUE(),FALSE())</f>
        <v>0</v>
      </c>
      <c r="AO134" s="94" t="str">
        <f aca="false">IF(OR($F134&lt;&gt;"Met"),"NA",(IF(AND($F134="Met",$F134&lt;&gt;""),TRUE(),FALSE())))</f>
        <v>NA</v>
      </c>
      <c r="AP134" s="148" t="b">
        <f aca="false">IF(OR($F134="Met",$F134="Not met"),"NA",(IF((AND(OR($F134="N/A",$F134="Unsure"),$G134&lt;&gt;"")),TRUE(),FALSE())))</f>
        <v>0</v>
      </c>
      <c r="AQ134" s="238" t="n">
        <f aca="false">IF(OR(AR134=TRUE(),AND(AS134=TRUE(),AT134=FALSE())),0,(IF(OR(AND(OR(AS134=FALSE(),AS134="N/A"),AT134=FALSE()),AU134=FALSE()),1,0)))</f>
        <v>0</v>
      </c>
      <c r="AR134" s="238" t="n">
        <f aca="false">$S134</f>
        <v>1</v>
      </c>
      <c r="AS134" s="238" t="str">
        <f aca="false">IF(OR(Q134="Medicaid",AI134=""),"N/A",IF(AND(AF134=TRUE(),_xlfn.xlookup(AI134,$A$9:$A$782,$AQ$9:$AQ$782)=0),TRUE(),FALSE()))</f>
        <v>N/A</v>
      </c>
      <c r="AT134" s="148" t="b">
        <f aca="false">IF(AND(H134="",F134="Met"),FALSE(),TRUE())</f>
        <v>1</v>
      </c>
      <c r="AU134" s="94" t="str">
        <f aca="false">IF(OR(H134="",H134="Met",H134="N/A"),"NA",(IF(AND((OR(H134="Not Met",H134="Unsure")),G134&lt;&gt;""),TRUE(),FALSE())))</f>
        <v>NA</v>
      </c>
    </row>
    <row r="135" customFormat="false" ht="18" hidden="false" customHeight="false" outlineLevel="0" collapsed="false">
      <c r="A135" s="668"/>
      <c r="B135" s="669"/>
      <c r="C135" s="669"/>
      <c r="D135" s="670" t="s">
        <v>446</v>
      </c>
      <c r="E135" s="679"/>
      <c r="F135" s="672"/>
      <c r="G135" s="672"/>
      <c r="H135" s="673"/>
      <c r="T135" s="656" t="n">
        <f aca="false">$T$8</f>
        <v>1</v>
      </c>
      <c r="U135" s="656"/>
      <c r="AK135" s="160"/>
      <c r="AL135" s="238"/>
      <c r="AM135" s="238"/>
      <c r="AN135" s="94"/>
      <c r="AO135" s="94"/>
      <c r="AP135" s="94"/>
      <c r="AQ135" s="238"/>
      <c r="AR135" s="238"/>
      <c r="AS135" s="238"/>
      <c r="AT135" s="94"/>
      <c r="AU135" s="94"/>
    </row>
    <row r="136" customFormat="false" ht="108" hidden="false" customHeight="false" outlineLevel="0" collapsed="false">
      <c r="A136" s="658" t="s">
        <v>2262</v>
      </c>
      <c r="B136" s="659" t="s">
        <v>2263</v>
      </c>
      <c r="C136" s="659" t="s">
        <v>472</v>
      </c>
      <c r="D136" s="659" t="s">
        <v>711</v>
      </c>
      <c r="E136" s="674" t="n">
        <v>15</v>
      </c>
      <c r="F136" s="662"/>
      <c r="G136" s="662"/>
      <c r="H136" s="663"/>
      <c r="I136" s="665" t="s">
        <v>15</v>
      </c>
      <c r="J136" s="665" t="s">
        <v>30</v>
      </c>
      <c r="K136" s="665" t="s">
        <v>38</v>
      </c>
      <c r="L136" s="665" t="s">
        <v>43</v>
      </c>
      <c r="M136" s="665"/>
      <c r="N136" s="665"/>
      <c r="O136" s="665" t="s">
        <v>52</v>
      </c>
      <c r="P136" s="665"/>
      <c r="Q136" s="665" t="s">
        <v>226</v>
      </c>
      <c r="S136" s="666" t="b">
        <f aca="false">IF(OR(T136=TRUE(),U136=TRUE(),V136=TRUE(),AD136=TRUE(),AE136=TRUE()),TRUE(),FALSE())</f>
        <v>1</v>
      </c>
      <c r="T136" s="656" t="n">
        <f aca="false">$T$8</f>
        <v>1</v>
      </c>
      <c r="U136" s="657" t="b">
        <f aca="false">$U$8</f>
        <v>0</v>
      </c>
      <c r="V136" s="666" t="b">
        <f aca="false">IF(SUM(W136:AC136)&lt;1,TRUE(),FALSE())</f>
        <v>1</v>
      </c>
      <c r="W136" s="656" t="n">
        <f aca="false">IF($I$3=I136,1,0)</f>
        <v>0</v>
      </c>
      <c r="X136" s="656" t="n">
        <f aca="false">IF($J$3=J136,1,0)</f>
        <v>0</v>
      </c>
      <c r="Y136" s="656" t="n">
        <f aca="false">IF($K$3=K136,1,0)</f>
        <v>0</v>
      </c>
      <c r="Z136" s="656" t="n">
        <f aca="false">IF($L$3=L136,1,0)</f>
        <v>0</v>
      </c>
      <c r="AA136" s="656" t="n">
        <f aca="false">IF($M$3=M136,1,0)</f>
        <v>0</v>
      </c>
      <c r="AB136" s="656" t="n">
        <f aca="false">IF($N$3=N136,1,0)</f>
        <v>0</v>
      </c>
      <c r="AC136" s="656" t="n">
        <f aca="false">IF($O$3=O136,1,0)</f>
        <v>0</v>
      </c>
      <c r="AD136" s="667" t="b">
        <f aca="false">AND($P$2="Non-risk",P136=TRUE())</f>
        <v>0</v>
      </c>
      <c r="AE136" s="667" t="b">
        <f aca="false">AND($Q$3&lt;&gt;$Q136,$Q$3&lt;&gt;"Both")</f>
        <v>1</v>
      </c>
      <c r="AF136" s="667" t="b">
        <f aca="false">AND($Q$3="Both",AH136=1)</f>
        <v>0</v>
      </c>
      <c r="AI136" s="521"/>
      <c r="AK136" s="160" t="n">
        <f aca="false">IF(OR(AL136=TRUE(),AND(AM136=TRUE(),AN136=FALSE()),AF136=TRUE(),(OR(AT136=FALSE(),AT136="NA"))),0,IF(OR(AN136=FALSE(),AO136=FALSE(),AP136=FALSE()),1,0))</f>
        <v>0</v>
      </c>
      <c r="AL136" s="238" t="n">
        <f aca="false">$S136</f>
        <v>1</v>
      </c>
      <c r="AM136" s="238" t="str">
        <f aca="false">IF(OR(Q136="Medicaid",AI136=""),"NA",IF(AND(AF136=TRUE(),_xlfn.xlookup(AI136,$A$9:$A$782,$AK$9:$AK$782)=0),TRUE(),FALSE()))</f>
        <v>NA</v>
      </c>
      <c r="AN136" s="148" t="b">
        <f aca="false">IF(F136&lt;&gt;"",TRUE(),FALSE())</f>
        <v>0</v>
      </c>
      <c r="AO136" s="94" t="str">
        <f aca="false">IF(OR($F136&lt;&gt;"Met"),"NA",(IF(AND($F136="Met",$F136&lt;&gt;""),TRUE(),FALSE())))</f>
        <v>NA</v>
      </c>
      <c r="AP136" s="148" t="b">
        <f aca="false">IF(OR($F136="Met",$F136="Not met"),"NA",(IF((AND(OR($F136="N/A",$F136="Unsure"),$G136&lt;&gt;"")),TRUE(),FALSE())))</f>
        <v>0</v>
      </c>
      <c r="AQ136" s="238" t="n">
        <f aca="false">IF(OR(AR136=TRUE(),AND(AS136=TRUE(),AT136=FALSE())),0,(IF(OR(AND(OR(AS136=FALSE(),AS136="N/A"),AT136=FALSE()),AU136=FALSE()),1,0)))</f>
        <v>0</v>
      </c>
      <c r="AR136" s="238" t="n">
        <f aca="false">$S136</f>
        <v>1</v>
      </c>
      <c r="AS136" s="238" t="str">
        <f aca="false">IF(OR(Q136="Medicaid",AI136=""),"N/A",IF(AND(AF136=TRUE(),_xlfn.xlookup(AI136,$A$9:$A$782,$AQ$9:$AQ$782)=0),TRUE(),FALSE()))</f>
        <v>N/A</v>
      </c>
      <c r="AT136" s="148" t="b">
        <f aca="false">IF(AND(H136="",F136="Met"),FALSE(),TRUE())</f>
        <v>1</v>
      </c>
      <c r="AU136" s="94" t="str">
        <f aca="false">IF(OR(H136="",H136="Met",H136="N/A"),"NA",(IF(AND((OR(H136="Not Met",H136="Unsure")),G136&lt;&gt;""),TRUE(),FALSE())))</f>
        <v>NA</v>
      </c>
    </row>
    <row r="137" customFormat="false" ht="18" hidden="false" customHeight="false" outlineLevel="0" collapsed="false">
      <c r="A137" s="668"/>
      <c r="B137" s="669"/>
      <c r="C137" s="669"/>
      <c r="D137" s="670" t="s">
        <v>488</v>
      </c>
      <c r="E137" s="679"/>
      <c r="F137" s="672"/>
      <c r="G137" s="672"/>
      <c r="H137" s="673"/>
      <c r="T137" s="656" t="n">
        <f aca="false">$T$8</f>
        <v>1</v>
      </c>
      <c r="U137" s="657" t="b">
        <f aca="false">$U$8</f>
        <v>0</v>
      </c>
      <c r="AK137" s="160"/>
      <c r="AL137" s="238"/>
      <c r="AM137" s="238"/>
      <c r="AN137" s="94"/>
      <c r="AO137" s="94"/>
      <c r="AP137" s="94"/>
      <c r="AQ137" s="238"/>
      <c r="AR137" s="238"/>
      <c r="AS137" s="238"/>
      <c r="AT137" s="94"/>
      <c r="AU137" s="94"/>
    </row>
    <row r="138" customFormat="false" ht="72" hidden="false" customHeight="false" outlineLevel="0" collapsed="false">
      <c r="A138" s="658" t="s">
        <v>2264</v>
      </c>
      <c r="B138" s="659" t="s">
        <v>2265</v>
      </c>
      <c r="C138" s="659" t="s">
        <v>2266</v>
      </c>
      <c r="D138" s="659" t="s">
        <v>2046</v>
      </c>
      <c r="E138" s="660"/>
      <c r="F138" s="662"/>
      <c r="G138" s="662"/>
      <c r="H138" s="663"/>
      <c r="I138" s="665" t="s">
        <v>15</v>
      </c>
      <c r="J138" s="665"/>
      <c r="K138" s="665" t="s">
        <v>38</v>
      </c>
      <c r="L138" s="665" t="s">
        <v>43</v>
      </c>
      <c r="M138" s="665" t="s">
        <v>48</v>
      </c>
      <c r="N138" s="665"/>
      <c r="O138" s="665" t="s">
        <v>52</v>
      </c>
      <c r="P138" s="665"/>
      <c r="Q138" s="665" t="s">
        <v>292</v>
      </c>
      <c r="S138" s="666" t="b">
        <f aca="false">IF(OR(T138=TRUE(),U138=TRUE(),V138=TRUE(),AD138=TRUE(),AE138=TRUE()),TRUE(),FALSE())</f>
        <v>1</v>
      </c>
      <c r="T138" s="656" t="n">
        <f aca="false">$T$8</f>
        <v>1</v>
      </c>
      <c r="U138" s="657" t="b">
        <f aca="false">$U$8</f>
        <v>0</v>
      </c>
      <c r="V138" s="666" t="b">
        <f aca="false">IF(SUM(W138:AC138)&lt;1,TRUE(),FALSE())</f>
        <v>1</v>
      </c>
      <c r="W138" s="656" t="n">
        <f aca="false">IF($I$3=I138,1,0)</f>
        <v>0</v>
      </c>
      <c r="X138" s="656" t="n">
        <f aca="false">IF($J$3=J138,1,0)</f>
        <v>0</v>
      </c>
      <c r="Y138" s="656" t="n">
        <f aca="false">IF($K$3=K138,1,0)</f>
        <v>0</v>
      </c>
      <c r="Z138" s="656" t="n">
        <f aca="false">IF($L$3=L138,1,0)</f>
        <v>0</v>
      </c>
      <c r="AA138" s="656" t="n">
        <f aca="false">IF($M$3=M138,1,0)</f>
        <v>0</v>
      </c>
      <c r="AB138" s="656" t="n">
        <f aca="false">IF($N$3=N138,1,0)</f>
        <v>0</v>
      </c>
      <c r="AC138" s="656" t="n">
        <f aca="false">IF($O$3=O138,1,0)</f>
        <v>0</v>
      </c>
      <c r="AD138" s="667" t="b">
        <f aca="false">AND($P$2="Non-risk",P138=TRUE())</f>
        <v>0</v>
      </c>
      <c r="AE138" s="667" t="b">
        <f aca="false">AND($Q$3&lt;&gt;$Q138,$Q$3&lt;&gt;"Both")</f>
        <v>1</v>
      </c>
      <c r="AF138" s="667" t="b">
        <f aca="false">AND($Q$3="Both",AH138=1)</f>
        <v>0</v>
      </c>
      <c r="AG138" s="521" t="s">
        <v>2046</v>
      </c>
      <c r="AH138" s="627" t="n">
        <v>1</v>
      </c>
      <c r="AI138" s="521" t="n">
        <v>2</v>
      </c>
      <c r="AK138" s="160" t="n">
        <f aca="false">IF(OR(AL138=TRUE(),AND(AM138=TRUE(),AN138=FALSE()),AF138=TRUE(),(OR(AT138=FALSE(),AT138="NA"))),0,IF(OR(AN138=FALSE(),AO138=FALSE(),AP138=FALSE()),1,0))</f>
        <v>0</v>
      </c>
      <c r="AL138" s="238" t="n">
        <f aca="false">$S138</f>
        <v>1</v>
      </c>
      <c r="AM138" s="238" t="str">
        <f aca="false">IF(OR(Q138="CHIP",AI138=""),"NA",IF(AND(AF138=TRUE(),_xlfn.xlookup(AI138,$A$9:$A$782,$AK$9:$AK$782)=0),TRUE(),FALSE()))</f>
        <v>NA</v>
      </c>
      <c r="AN138" s="148" t="b">
        <f aca="false">IF(F138&lt;&gt;"",TRUE(),FALSE())</f>
        <v>0</v>
      </c>
      <c r="AO138" s="94" t="str">
        <f aca="false">IF(OR($F138&lt;&gt;"Met"),"NA",(IF(AND($F138="Met",$F138&lt;&gt;""),TRUE(),FALSE())))</f>
        <v>NA</v>
      </c>
      <c r="AP138" s="148" t="b">
        <f aca="false">IF(OR($F138="Met",$F138="Not met"),"NA",(IF((AND(OR($F138="N/A",$F138="Unsure"),$G138&lt;&gt;"")),TRUE(),FALSE())))</f>
        <v>0</v>
      </c>
      <c r="AQ138" s="238" t="e">
        <f aca="false">IF(OR(AR138=TRUE(),AND(AS138=TRUE(),AT138=FALSE())),0,(IF(OR(AND(OR(AS138=FALSE(),AS138="N/A"),AT138=FALSE()),AU138=FALSE()),1,0)))</f>
        <v>#NAME?</v>
      </c>
      <c r="AR138" s="238" t="n">
        <f aca="false">$S138</f>
        <v>1</v>
      </c>
      <c r="AS138" s="238" t="e">
        <f aca="false">IF(OR(Q138="Medicaid",AI138=""),"N/A",IF(AND(AF138=TRUE(),_xlfn.xlookup(AI138,$A$9:$A$782,$AQ$9:$AQ$782)=0),TRUE(),FALSE()))</f>
        <v>#NAME?</v>
      </c>
      <c r="AT138" s="148" t="b">
        <f aca="false">IF(AND(H138="",F138="Met"),FALSE(),TRUE())</f>
        <v>1</v>
      </c>
      <c r="AU138" s="94" t="str">
        <f aca="false">IF(OR(H138="",H138="Met",H138="N/A"),"NA",(IF(AND((OR(H138="Not Met",H138="Unsure")),G138&lt;&gt;""),TRUE(),FALSE())))</f>
        <v>NA</v>
      </c>
    </row>
    <row r="139" customFormat="false" ht="96" hidden="false" customHeight="true" outlineLevel="0" collapsed="false">
      <c r="A139" s="658" t="s">
        <v>2267</v>
      </c>
      <c r="B139" s="659" t="s">
        <v>2268</v>
      </c>
      <c r="C139" s="659" t="s">
        <v>495</v>
      </c>
      <c r="D139" s="659" t="s">
        <v>2269</v>
      </c>
      <c r="E139" s="680" t="s">
        <v>2270</v>
      </c>
      <c r="F139" s="662"/>
      <c r="G139" s="662"/>
      <c r="H139" s="663"/>
      <c r="I139" s="665" t="s">
        <v>15</v>
      </c>
      <c r="J139" s="665"/>
      <c r="K139" s="665" t="s">
        <v>38</v>
      </c>
      <c r="L139" s="665" t="s">
        <v>43</v>
      </c>
      <c r="M139" s="665" t="s">
        <v>48</v>
      </c>
      <c r="N139" s="665"/>
      <c r="O139" s="665" t="s">
        <v>52</v>
      </c>
      <c r="P139" s="665"/>
      <c r="Q139" s="665" t="s">
        <v>292</v>
      </c>
      <c r="S139" s="666" t="b">
        <f aca="false">IF(OR(T139=TRUE(),U139=TRUE(),V139=TRUE(),AD139=TRUE(),AE139=TRUE()),TRUE(),FALSE())</f>
        <v>1</v>
      </c>
      <c r="T139" s="656" t="n">
        <f aca="false">$T$8</f>
        <v>1</v>
      </c>
      <c r="U139" s="657" t="b">
        <f aca="false">$U$8</f>
        <v>0</v>
      </c>
      <c r="V139" s="666" t="b">
        <f aca="false">IF(SUM(W139:AC139)&lt;1,TRUE(),FALSE())</f>
        <v>1</v>
      </c>
      <c r="W139" s="656" t="n">
        <f aca="false">IF($I$3=I139,1,0)</f>
        <v>0</v>
      </c>
      <c r="X139" s="656" t="n">
        <f aca="false">IF($J$3=J139,1,0)</f>
        <v>0</v>
      </c>
      <c r="Y139" s="656" t="n">
        <f aca="false">IF($K$3=K139,1,0)</f>
        <v>0</v>
      </c>
      <c r="Z139" s="656" t="n">
        <f aca="false">IF($L$3=L139,1,0)</f>
        <v>0</v>
      </c>
      <c r="AA139" s="656" t="n">
        <f aca="false">IF($M$3=M139,1,0)</f>
        <v>0</v>
      </c>
      <c r="AB139" s="656" t="n">
        <f aca="false">IF($N$3=N139,1,0)</f>
        <v>0</v>
      </c>
      <c r="AC139" s="656" t="n">
        <f aca="false">IF($O$3=O139,1,0)</f>
        <v>0</v>
      </c>
      <c r="AD139" s="667" t="b">
        <f aca="false">AND($P$2="Non-risk",P139=TRUE())</f>
        <v>0</v>
      </c>
      <c r="AE139" s="667" t="b">
        <f aca="false">AND($Q$3&lt;&gt;$Q139,$Q$3&lt;&gt;"Both")</f>
        <v>1</v>
      </c>
      <c r="AF139" s="667" t="b">
        <f aca="false">AND($Q$3="Both",AH139=1)</f>
        <v>0</v>
      </c>
      <c r="AG139" s="521" t="s">
        <v>2269</v>
      </c>
      <c r="AH139" s="627" t="n">
        <v>1</v>
      </c>
      <c r="AI139" s="521" t="n">
        <v>3</v>
      </c>
      <c r="AK139" s="160" t="n">
        <f aca="false">IF(OR(AL139=TRUE(),AND(AM139=TRUE(),AN139=FALSE()),AF139=TRUE(),(OR(AT139=FALSE(),AT139="NA"))),0,IF(OR(AN139=FALSE(),AO139=FALSE(),AP139=FALSE()),1,0))</f>
        <v>0</v>
      </c>
      <c r="AL139" s="238" t="n">
        <f aca="false">$S139</f>
        <v>1</v>
      </c>
      <c r="AM139" s="238" t="str">
        <f aca="false">IF(OR(Q139="CHIP",AI139=""),"NA",IF(AND(AF139=TRUE(),_xlfn.xlookup(AI139,$A$9:$A$782,$AK$9:$AK$782)=0),TRUE(),FALSE()))</f>
        <v>NA</v>
      </c>
      <c r="AN139" s="148" t="b">
        <f aca="false">IF(F139&lt;&gt;"",TRUE(),FALSE())</f>
        <v>0</v>
      </c>
      <c r="AO139" s="94" t="str">
        <f aca="false">IF(OR($F139&lt;&gt;"Met"),"NA",(IF(AND($F139="Met",$F139&lt;&gt;""),TRUE(),FALSE())))</f>
        <v>NA</v>
      </c>
      <c r="AP139" s="148" t="b">
        <f aca="false">IF(OR($F139="Met",$F139="Not met"),"NA",(IF((AND(OR($F139="N/A",$F139="Unsure"),$G139&lt;&gt;"")),TRUE(),FALSE())))</f>
        <v>0</v>
      </c>
      <c r="AQ139" s="238" t="e">
        <f aca="false">IF(OR(AR139=TRUE(),AND(AS139=TRUE(),AT139=FALSE())),0,(IF(OR(AND(OR(AS139=FALSE(),AS139="N/A"),AT139=FALSE()),AU139=FALSE()),1,0)))</f>
        <v>#NAME?</v>
      </c>
      <c r="AR139" s="238" t="n">
        <f aca="false">$S139</f>
        <v>1</v>
      </c>
      <c r="AS139" s="238" t="e">
        <f aca="false">IF(OR(Q139="Medicaid",AI139=""),"N/A",IF(AND(AF139=TRUE(),_xlfn.xlookup(AI139,$A$9:$A$782,$AQ$9:$AQ$782)=0),TRUE(),FALSE()))</f>
        <v>#NAME?</v>
      </c>
      <c r="AT139" s="148" t="b">
        <f aca="false">IF(AND(H139="",F139="Met"),FALSE(),TRUE())</f>
        <v>1</v>
      </c>
      <c r="AU139" s="94" t="str">
        <f aca="false">IF(OR(H139="",H139="Met",H139="N/A"),"NA",(IF(AND((OR(H139="Not Met",H139="Unsure")),G139&lt;&gt;""),TRUE(),FALSE())))</f>
        <v>NA</v>
      </c>
    </row>
    <row r="140" customFormat="false" ht="90" hidden="false" customHeight="false" outlineLevel="0" collapsed="false">
      <c r="A140" s="658" t="s">
        <v>2271</v>
      </c>
      <c r="B140" s="659" t="s">
        <v>2272</v>
      </c>
      <c r="C140" s="659" t="s">
        <v>495</v>
      </c>
      <c r="D140" s="659" t="s">
        <v>2049</v>
      </c>
      <c r="E140" s="674" t="n">
        <v>17</v>
      </c>
      <c r="F140" s="662"/>
      <c r="G140" s="662"/>
      <c r="H140" s="663"/>
      <c r="I140" s="665" t="s">
        <v>15</v>
      </c>
      <c r="J140" s="665"/>
      <c r="K140" s="665" t="s">
        <v>38</v>
      </c>
      <c r="L140" s="665" t="s">
        <v>43</v>
      </c>
      <c r="M140" s="665" t="s">
        <v>48</v>
      </c>
      <c r="N140" s="665"/>
      <c r="O140" s="665" t="s">
        <v>52</v>
      </c>
      <c r="P140" s="665"/>
      <c r="Q140" s="665" t="s">
        <v>292</v>
      </c>
      <c r="S140" s="666" t="b">
        <f aca="false">IF(OR(T140=TRUE(),U140=TRUE(),V140=TRUE(),AD140=TRUE(),AE140=TRUE()),TRUE(),FALSE())</f>
        <v>1</v>
      </c>
      <c r="T140" s="656" t="n">
        <f aca="false">$T$8</f>
        <v>1</v>
      </c>
      <c r="U140" s="657" t="b">
        <f aca="false">$U$8</f>
        <v>0</v>
      </c>
      <c r="V140" s="666" t="b">
        <f aca="false">IF(SUM(W140:AC140)&lt;1,TRUE(),FALSE())</f>
        <v>1</v>
      </c>
      <c r="W140" s="656" t="n">
        <f aca="false">IF($I$3=I140,1,0)</f>
        <v>0</v>
      </c>
      <c r="X140" s="656" t="n">
        <f aca="false">IF($J$3=J140,1,0)</f>
        <v>0</v>
      </c>
      <c r="Y140" s="656" t="n">
        <f aca="false">IF($K$3=K140,1,0)</f>
        <v>0</v>
      </c>
      <c r="Z140" s="656" t="n">
        <f aca="false">IF($L$3=L140,1,0)</f>
        <v>0</v>
      </c>
      <c r="AA140" s="656" t="n">
        <f aca="false">IF($M$3=M140,1,0)</f>
        <v>0</v>
      </c>
      <c r="AB140" s="656" t="n">
        <f aca="false">IF($N$3=N140,1,0)</f>
        <v>0</v>
      </c>
      <c r="AC140" s="656" t="n">
        <f aca="false">IF($O$3=O140,1,0)</f>
        <v>0</v>
      </c>
      <c r="AD140" s="667" t="b">
        <f aca="false">AND($P$2="Non-risk",P140=TRUE())</f>
        <v>0</v>
      </c>
      <c r="AE140" s="667" t="b">
        <f aca="false">AND($Q$3&lt;&gt;$Q140,$Q$3&lt;&gt;"Both")</f>
        <v>1</v>
      </c>
      <c r="AF140" s="667" t="b">
        <f aca="false">AND($Q$3="Both",AH140=1)</f>
        <v>0</v>
      </c>
      <c r="AG140" s="521" t="s">
        <v>2049</v>
      </c>
      <c r="AH140" s="627" t="n">
        <v>1</v>
      </c>
      <c r="AI140" s="521" t="n">
        <v>4</v>
      </c>
      <c r="AK140" s="160" t="n">
        <f aca="false">IF(OR(AL140=TRUE(),AND(AM140=TRUE(),AN140=FALSE()),AF140=TRUE(),(OR(AT140=FALSE(),AT140="NA"))),0,IF(OR(AN140=FALSE(),AO140=FALSE(),AP140=FALSE()),1,0))</f>
        <v>0</v>
      </c>
      <c r="AL140" s="238" t="n">
        <f aca="false">$S140</f>
        <v>1</v>
      </c>
      <c r="AM140" s="238" t="str">
        <f aca="false">IF(OR(Q140="CHIP",AI140=""),"NA",IF(AND(AF140=TRUE(),_xlfn.xlookup(AI140,$A$9:$A$782,$AK$9:$AK$782)=0),TRUE(),FALSE()))</f>
        <v>NA</v>
      </c>
      <c r="AN140" s="148" t="b">
        <f aca="false">IF(F140&lt;&gt;"",TRUE(),FALSE())</f>
        <v>0</v>
      </c>
      <c r="AO140" s="94" t="str">
        <f aca="false">IF(OR($F140&lt;&gt;"Met"),"NA",(IF(AND($F140="Met",$F140&lt;&gt;""),TRUE(),FALSE())))</f>
        <v>NA</v>
      </c>
      <c r="AP140" s="148" t="b">
        <f aca="false">IF(OR($F140="Met",$F140="Not met"),"NA",(IF((AND(OR($F140="N/A",$F140="Unsure"),$G140&lt;&gt;"")),TRUE(),FALSE())))</f>
        <v>0</v>
      </c>
      <c r="AQ140" s="238" t="e">
        <f aca="false">IF(OR(AR140=TRUE(),AND(AS140=TRUE(),AT140=FALSE())),0,(IF(OR(AND(OR(AS140=FALSE(),AS140="N/A"),AT140=FALSE()),AU140=FALSE()),1,0)))</f>
        <v>#NAME?</v>
      </c>
      <c r="AR140" s="238" t="n">
        <f aca="false">$S140</f>
        <v>1</v>
      </c>
      <c r="AS140" s="238" t="e">
        <f aca="false">IF(OR(Q140="Medicaid",AI140=""),"N/A",IF(AND(AF140=TRUE(),_xlfn.xlookup(AI140,$A$9:$A$782,$AQ$9:$AQ$782)=0),TRUE(),FALSE()))</f>
        <v>#NAME?</v>
      </c>
      <c r="AT140" s="148" t="b">
        <f aca="false">IF(AND(H140="",F140="Met"),FALSE(),TRUE())</f>
        <v>1</v>
      </c>
      <c r="AU140" s="94" t="str">
        <f aca="false">IF(OR(H140="",H140="Met",H140="N/A"),"NA",(IF(AND((OR(H140="Not Met",H140="Unsure")),G140&lt;&gt;""),TRUE(),FALSE())))</f>
        <v>NA</v>
      </c>
    </row>
    <row r="141" customFormat="false" ht="87" hidden="false" customHeight="true" outlineLevel="0" collapsed="false">
      <c r="A141" s="658" t="s">
        <v>2273</v>
      </c>
      <c r="B141" s="659" t="s">
        <v>2274</v>
      </c>
      <c r="C141" s="659" t="s">
        <v>495</v>
      </c>
      <c r="D141" s="659" t="s">
        <v>2275</v>
      </c>
      <c r="E141" s="674" t="n">
        <v>17</v>
      </c>
      <c r="F141" s="662"/>
      <c r="G141" s="662"/>
      <c r="H141" s="663"/>
      <c r="I141" s="665" t="s">
        <v>15</v>
      </c>
      <c r="J141" s="665"/>
      <c r="K141" s="665" t="s">
        <v>38</v>
      </c>
      <c r="L141" s="665" t="s">
        <v>43</v>
      </c>
      <c r="M141" s="665" t="s">
        <v>48</v>
      </c>
      <c r="N141" s="665"/>
      <c r="O141" s="665" t="s">
        <v>52</v>
      </c>
      <c r="P141" s="665"/>
      <c r="Q141" s="665" t="s">
        <v>292</v>
      </c>
      <c r="S141" s="666" t="b">
        <f aca="false">IF(OR(T141=TRUE(),U141=TRUE(),V141=TRUE(),AD141=TRUE(),AE141=TRUE()),TRUE(),FALSE())</f>
        <v>1</v>
      </c>
      <c r="T141" s="656" t="n">
        <f aca="false">$T$8</f>
        <v>1</v>
      </c>
      <c r="U141" s="657" t="b">
        <f aca="false">$U$8</f>
        <v>0</v>
      </c>
      <c r="V141" s="666" t="b">
        <f aca="false">IF(SUM(W141:AC141)&lt;1,TRUE(),FALSE())</f>
        <v>1</v>
      </c>
      <c r="W141" s="656" t="n">
        <f aca="false">IF($I$3=I141,1,0)</f>
        <v>0</v>
      </c>
      <c r="X141" s="656" t="n">
        <f aca="false">IF($J$3=J141,1,0)</f>
        <v>0</v>
      </c>
      <c r="Y141" s="656" t="n">
        <f aca="false">IF($K$3=K141,1,0)</f>
        <v>0</v>
      </c>
      <c r="Z141" s="656" t="n">
        <f aca="false">IF($L$3=L141,1,0)</f>
        <v>0</v>
      </c>
      <c r="AA141" s="656" t="n">
        <f aca="false">IF($M$3=M141,1,0)</f>
        <v>0</v>
      </c>
      <c r="AB141" s="656" t="n">
        <f aca="false">IF($N$3=N141,1,0)</f>
        <v>0</v>
      </c>
      <c r="AC141" s="656" t="n">
        <f aca="false">IF($O$3=O141,1,0)</f>
        <v>0</v>
      </c>
      <c r="AD141" s="667" t="b">
        <f aca="false">AND($P$2="Non-risk",P141=TRUE())</f>
        <v>0</v>
      </c>
      <c r="AE141" s="667" t="b">
        <f aca="false">AND($Q$3&lt;&gt;$Q141,$Q$3&lt;&gt;"Both")</f>
        <v>1</v>
      </c>
      <c r="AF141" s="667" t="b">
        <f aca="false">AND($Q$3="Both",AH141=1)</f>
        <v>0</v>
      </c>
      <c r="AG141" s="521" t="s">
        <v>2275</v>
      </c>
      <c r="AH141" s="627" t="n">
        <v>1</v>
      </c>
      <c r="AI141" s="521" t="n">
        <v>5</v>
      </c>
      <c r="AK141" s="160" t="n">
        <f aca="false">IF(OR(AL141=TRUE(),AND(AM141=TRUE(),AN141=FALSE()),AF141=TRUE(),(OR(AT141=FALSE(),AT141="NA"))),0,IF(OR(AN141=FALSE(),AO141=FALSE(),AP141=FALSE()),1,0))</f>
        <v>0</v>
      </c>
      <c r="AL141" s="238" t="n">
        <f aca="false">$S141</f>
        <v>1</v>
      </c>
      <c r="AM141" s="238" t="str">
        <f aca="false">IF(OR(Q141="CHIP",AI141=""),"NA",IF(AND(AF141=TRUE(),_xlfn.xlookup(AI141,$A$9:$A$782,$AK$9:$AK$782)=0),TRUE(),FALSE()))</f>
        <v>NA</v>
      </c>
      <c r="AN141" s="148" t="b">
        <f aca="false">IF(F141&lt;&gt;"",TRUE(),FALSE())</f>
        <v>0</v>
      </c>
      <c r="AO141" s="94" t="str">
        <f aca="false">IF(OR($F141&lt;&gt;"Met"),"NA",(IF(AND($F141="Met",$F141&lt;&gt;""),TRUE(),FALSE())))</f>
        <v>NA</v>
      </c>
      <c r="AP141" s="148" t="b">
        <f aca="false">IF(OR($F141="Met",$F141="Not met"),"NA",(IF((AND(OR($F141="N/A",$F141="Unsure"),$G141&lt;&gt;"")),TRUE(),FALSE())))</f>
        <v>0</v>
      </c>
      <c r="AQ141" s="238" t="e">
        <f aca="false">IF(OR(AR141=TRUE(),AND(AS141=TRUE(),AT141=FALSE())),0,(IF(OR(AND(OR(AS141=FALSE(),AS141="N/A"),AT141=FALSE()),AU141=FALSE()),1,0)))</f>
        <v>#NAME?</v>
      </c>
      <c r="AR141" s="238" t="n">
        <f aca="false">$S141</f>
        <v>1</v>
      </c>
      <c r="AS141" s="238" t="e">
        <f aca="false">IF(OR(Q141="Medicaid",AI141=""),"N/A",IF(AND(AF141=TRUE(),_xlfn.xlookup(AI141,$A$9:$A$782,$AQ$9:$AQ$782)=0),TRUE(),FALSE()))</f>
        <v>#NAME?</v>
      </c>
      <c r="AT141" s="148" t="b">
        <f aca="false">IF(AND(H141="",F141="Met"),FALSE(),TRUE())</f>
        <v>1</v>
      </c>
      <c r="AU141" s="94" t="str">
        <f aca="false">IF(OR(H141="",H141="Met",H141="N/A"),"NA",(IF(AND((OR(H141="Not Met",H141="Unsure")),G141&lt;&gt;""),TRUE(),FALSE())))</f>
        <v>NA</v>
      </c>
    </row>
    <row r="142" customFormat="false" ht="72" hidden="false" customHeight="false" outlineLevel="0" collapsed="false">
      <c r="A142" s="658" t="s">
        <v>2276</v>
      </c>
      <c r="B142" s="659" t="s">
        <v>2277</v>
      </c>
      <c r="C142" s="659" t="s">
        <v>495</v>
      </c>
      <c r="D142" s="659" t="s">
        <v>2055</v>
      </c>
      <c r="E142" s="660"/>
      <c r="F142" s="662"/>
      <c r="G142" s="662"/>
      <c r="H142" s="663"/>
      <c r="I142" s="665" t="s">
        <v>15</v>
      </c>
      <c r="J142" s="665"/>
      <c r="K142" s="665" t="s">
        <v>38</v>
      </c>
      <c r="L142" s="665" t="s">
        <v>43</v>
      </c>
      <c r="M142" s="665" t="s">
        <v>48</v>
      </c>
      <c r="N142" s="665"/>
      <c r="O142" s="665" t="s">
        <v>52</v>
      </c>
      <c r="P142" s="665"/>
      <c r="Q142" s="665" t="s">
        <v>292</v>
      </c>
      <c r="S142" s="666" t="b">
        <f aca="false">IF(OR(T142=TRUE(),U142=TRUE(),V142=TRUE(),AD142=TRUE(),AE142=TRUE()),TRUE(),FALSE())</f>
        <v>1</v>
      </c>
      <c r="T142" s="656" t="n">
        <f aca="false">$T$8</f>
        <v>1</v>
      </c>
      <c r="U142" s="657" t="b">
        <f aca="false">$U$8</f>
        <v>0</v>
      </c>
      <c r="V142" s="666" t="b">
        <f aca="false">IF(SUM(W142:AC142)&lt;1,TRUE(),FALSE())</f>
        <v>1</v>
      </c>
      <c r="W142" s="656" t="n">
        <f aca="false">IF($I$3=I142,1,0)</f>
        <v>0</v>
      </c>
      <c r="X142" s="656" t="n">
        <f aca="false">IF($J$3=J142,1,0)</f>
        <v>0</v>
      </c>
      <c r="Y142" s="656" t="n">
        <f aca="false">IF($K$3=K142,1,0)</f>
        <v>0</v>
      </c>
      <c r="Z142" s="656" t="n">
        <f aca="false">IF($L$3=L142,1,0)</f>
        <v>0</v>
      </c>
      <c r="AA142" s="656" t="n">
        <f aca="false">IF($M$3=M142,1,0)</f>
        <v>0</v>
      </c>
      <c r="AB142" s="656" t="n">
        <f aca="false">IF($N$3=N142,1,0)</f>
        <v>0</v>
      </c>
      <c r="AC142" s="656" t="n">
        <f aca="false">IF($O$3=O142,1,0)</f>
        <v>0</v>
      </c>
      <c r="AD142" s="667" t="b">
        <f aca="false">AND($P$2="Non-risk",P142=TRUE())</f>
        <v>0</v>
      </c>
      <c r="AE142" s="667" t="b">
        <f aca="false">AND($Q$3&lt;&gt;$Q142,$Q$3&lt;&gt;"Both")</f>
        <v>1</v>
      </c>
      <c r="AF142" s="667" t="b">
        <f aca="false">AND($Q$3="Both",AH142=1)</f>
        <v>0</v>
      </c>
      <c r="AG142" s="521" t="s">
        <v>2055</v>
      </c>
      <c r="AH142" s="627" t="n">
        <v>1</v>
      </c>
      <c r="AI142" s="521" t="n">
        <v>8</v>
      </c>
      <c r="AK142" s="160" t="n">
        <f aca="false">IF(OR(AL142=TRUE(),AND(AM142=TRUE(),AN142=FALSE()),AF142=TRUE(),(OR(AT142=FALSE(),AT142="NA"))),0,IF(OR(AN142=FALSE(),AO142=FALSE(),AP142=FALSE()),1,0))</f>
        <v>0</v>
      </c>
      <c r="AL142" s="238" t="n">
        <f aca="false">$S142</f>
        <v>1</v>
      </c>
      <c r="AM142" s="238" t="str">
        <f aca="false">IF(OR(Q142="CHIP",AI142=""),"NA",IF(AND(AF142=TRUE(),_xlfn.xlookup(AI142,$A$9:$A$782,$AK$9:$AK$782)=0),TRUE(),FALSE()))</f>
        <v>NA</v>
      </c>
      <c r="AN142" s="148" t="b">
        <f aca="false">IF(F142&lt;&gt;"",TRUE(),FALSE())</f>
        <v>0</v>
      </c>
      <c r="AO142" s="94" t="str">
        <f aca="false">IF(OR($F142&lt;&gt;"Met"),"NA",(IF(AND($F142="Met",$F142&lt;&gt;""),TRUE(),FALSE())))</f>
        <v>NA</v>
      </c>
      <c r="AP142" s="148" t="b">
        <f aca="false">IF(OR($F142="Met",$F142="Not met"),"NA",(IF((AND(OR($F142="N/A",$F142="Unsure"),$G142&lt;&gt;"")),TRUE(),FALSE())))</f>
        <v>0</v>
      </c>
      <c r="AQ142" s="238" t="e">
        <f aca="false">IF(OR(AR142=TRUE(),AND(AS142=TRUE(),AT142=FALSE())),0,(IF(OR(AND(OR(AS142=FALSE(),AS142="N/A"),AT142=FALSE()),AU142=FALSE()),1,0)))</f>
        <v>#NAME?</v>
      </c>
      <c r="AR142" s="238" t="n">
        <f aca="false">$S142</f>
        <v>1</v>
      </c>
      <c r="AS142" s="238" t="e">
        <f aca="false">IF(OR(Q142="Medicaid",AI142=""),"N/A",IF(AND(AF142=TRUE(),_xlfn.xlookup(AI142,$A$9:$A$782,$AQ$9:$AQ$782)=0),TRUE(),FALSE()))</f>
        <v>#NAME?</v>
      </c>
      <c r="AT142" s="148" t="b">
        <f aca="false">IF(AND(H142="",F142="Met"),FALSE(),TRUE())</f>
        <v>1</v>
      </c>
      <c r="AU142" s="94" t="str">
        <f aca="false">IF(OR(H142="",H142="Met",H142="N/A"),"NA",(IF(AND((OR(H142="Not Met",H142="Unsure")),G142&lt;&gt;""),TRUE(),FALSE())))</f>
        <v>NA</v>
      </c>
    </row>
    <row r="143" customFormat="false" ht="90" hidden="false" customHeight="false" outlineLevel="0" collapsed="false">
      <c r="A143" s="658" t="s">
        <v>2278</v>
      </c>
      <c r="B143" s="659" t="s">
        <v>2279</v>
      </c>
      <c r="C143" s="659" t="s">
        <v>2280</v>
      </c>
      <c r="D143" s="659" t="s">
        <v>2281</v>
      </c>
      <c r="E143" s="674" t="n">
        <v>18</v>
      </c>
      <c r="F143" s="662"/>
      <c r="G143" s="662"/>
      <c r="H143" s="663"/>
      <c r="I143" s="665" t="s">
        <v>15</v>
      </c>
      <c r="J143" s="665"/>
      <c r="K143" s="665" t="s">
        <v>38</v>
      </c>
      <c r="L143" s="665" t="s">
        <v>43</v>
      </c>
      <c r="M143" s="665" t="s">
        <v>48</v>
      </c>
      <c r="N143" s="665"/>
      <c r="O143" s="665" t="s">
        <v>52</v>
      </c>
      <c r="P143" s="665"/>
      <c r="Q143" s="665" t="s">
        <v>292</v>
      </c>
      <c r="S143" s="666" t="b">
        <f aca="false">IF(OR(T143=TRUE(),U143=TRUE(),V143=TRUE(),AD143=TRUE(),AE143=TRUE()),TRUE(),FALSE())</f>
        <v>1</v>
      </c>
      <c r="T143" s="656" t="n">
        <f aca="false">$T$8</f>
        <v>1</v>
      </c>
      <c r="U143" s="657" t="b">
        <f aca="false">$U$8</f>
        <v>0</v>
      </c>
      <c r="V143" s="666" t="b">
        <f aca="false">IF(SUM(W143:AC143)&lt;1,TRUE(),FALSE())</f>
        <v>1</v>
      </c>
      <c r="W143" s="656" t="n">
        <f aca="false">IF($I$3=I143,1,0)</f>
        <v>0</v>
      </c>
      <c r="X143" s="656" t="n">
        <f aca="false">IF($J$3=J143,1,0)</f>
        <v>0</v>
      </c>
      <c r="Y143" s="656" t="n">
        <f aca="false">IF($K$3=K143,1,0)</f>
        <v>0</v>
      </c>
      <c r="Z143" s="656" t="n">
        <f aca="false">IF($L$3=L143,1,0)</f>
        <v>0</v>
      </c>
      <c r="AA143" s="656" t="n">
        <f aca="false">IF($M$3=M143,1,0)</f>
        <v>0</v>
      </c>
      <c r="AB143" s="656" t="n">
        <f aca="false">IF($N$3=N143,1,0)</f>
        <v>0</v>
      </c>
      <c r="AC143" s="656" t="n">
        <f aca="false">IF($O$3=O143,1,0)</f>
        <v>0</v>
      </c>
      <c r="AD143" s="667" t="b">
        <f aca="false">AND($P$2="Non-risk",P143=TRUE())</f>
        <v>0</v>
      </c>
      <c r="AE143" s="667" t="b">
        <f aca="false">AND($Q$3&lt;&gt;$Q143,$Q$3&lt;&gt;"Both")</f>
        <v>1</v>
      </c>
      <c r="AF143" s="667" t="b">
        <f aca="false">AND($Q$3="Both",AH143=1)</f>
        <v>0</v>
      </c>
      <c r="AG143" s="521" t="s">
        <v>2281</v>
      </c>
      <c r="AH143" s="627" t="n">
        <v>1</v>
      </c>
      <c r="AI143" s="521" t="n">
        <v>9</v>
      </c>
      <c r="AK143" s="160" t="n">
        <f aca="false">IF(OR(AL143=TRUE(),AND(AM143=TRUE(),AN143=FALSE()),AF143=TRUE(),(OR(AT143=FALSE(),AT143="NA"))),0,IF(OR(AN143=FALSE(),AO143=FALSE(),AP143=FALSE()),1,0))</f>
        <v>0</v>
      </c>
      <c r="AL143" s="238" t="n">
        <f aca="false">$S143</f>
        <v>1</v>
      </c>
      <c r="AM143" s="238" t="str">
        <f aca="false">IF(OR(Q143="CHIP",AI143=""),"NA",IF(AND(AF143=TRUE(),_xlfn.xlookup(AI143,$A$9:$A$782,$AK$9:$AK$782)=0),TRUE(),FALSE()))</f>
        <v>NA</v>
      </c>
      <c r="AN143" s="148" t="b">
        <f aca="false">IF(F143&lt;&gt;"",TRUE(),FALSE())</f>
        <v>0</v>
      </c>
      <c r="AO143" s="94" t="str">
        <f aca="false">IF(OR($F143&lt;&gt;"Met"),"NA",(IF(AND($F143="Met",$F143&lt;&gt;""),TRUE(),FALSE())))</f>
        <v>NA</v>
      </c>
      <c r="AP143" s="148" t="b">
        <f aca="false">IF(OR($F143="Met",$F143="Not met"),"NA",(IF((AND(OR($F143="N/A",$F143="Unsure"),$G143&lt;&gt;"")),TRUE(),FALSE())))</f>
        <v>0</v>
      </c>
      <c r="AQ143" s="238" t="e">
        <f aca="false">IF(OR(AR143=TRUE(),AND(AS143=TRUE(),AT143=FALSE())),0,(IF(OR(AND(OR(AS143=FALSE(),AS143="N/A"),AT143=FALSE()),AU143=FALSE()),1,0)))</f>
        <v>#NAME?</v>
      </c>
      <c r="AR143" s="238" t="n">
        <f aca="false">$S143</f>
        <v>1</v>
      </c>
      <c r="AS143" s="238" t="e">
        <f aca="false">IF(OR(Q143="Medicaid",AI143=""),"N/A",IF(AND(AF143=TRUE(),_xlfn.xlookup(AI143,$A$9:$A$782,$AQ$9:$AQ$782)=0),TRUE(),FALSE()))</f>
        <v>#NAME?</v>
      </c>
      <c r="AT143" s="148" t="b">
        <f aca="false">IF(AND(H143="",F143="Met"),FALSE(),TRUE())</f>
        <v>1</v>
      </c>
      <c r="AU143" s="94" t="str">
        <f aca="false">IF(OR(H143="",H143="Met",H143="N/A"),"NA",(IF(AND((OR(H143="Not Met",H143="Unsure")),G143&lt;&gt;""),TRUE(),FALSE())))</f>
        <v>NA</v>
      </c>
    </row>
    <row r="144" customFormat="false" ht="72" hidden="false" customHeight="false" outlineLevel="0" collapsed="false">
      <c r="A144" s="658" t="s">
        <v>2282</v>
      </c>
      <c r="B144" s="659" t="s">
        <v>2283</v>
      </c>
      <c r="C144" s="659" t="s">
        <v>2284</v>
      </c>
      <c r="D144" s="659" t="s">
        <v>2063</v>
      </c>
      <c r="E144" s="674" t="n">
        <v>18</v>
      </c>
      <c r="F144" s="662"/>
      <c r="G144" s="662"/>
      <c r="H144" s="663"/>
      <c r="I144" s="665" t="s">
        <v>15</v>
      </c>
      <c r="J144" s="665"/>
      <c r="K144" s="665" t="s">
        <v>38</v>
      </c>
      <c r="L144" s="665" t="s">
        <v>43</v>
      </c>
      <c r="M144" s="665" t="s">
        <v>48</v>
      </c>
      <c r="N144" s="665"/>
      <c r="O144" s="665" t="s">
        <v>52</v>
      </c>
      <c r="P144" s="665"/>
      <c r="Q144" s="665" t="s">
        <v>292</v>
      </c>
      <c r="S144" s="666" t="b">
        <f aca="false">IF(OR(T144=TRUE(),U144=TRUE(),V144=TRUE(),AD144=TRUE(),AE144=TRUE()),TRUE(),FALSE())</f>
        <v>1</v>
      </c>
      <c r="T144" s="656" t="n">
        <f aca="false">$T$8</f>
        <v>1</v>
      </c>
      <c r="U144" s="657" t="b">
        <f aca="false">$U$8</f>
        <v>0</v>
      </c>
      <c r="V144" s="666" t="b">
        <f aca="false">IF(SUM(W144:AC144)&lt;1,TRUE(),FALSE())</f>
        <v>1</v>
      </c>
      <c r="W144" s="656" t="n">
        <f aca="false">IF($I$3=I144,1,0)</f>
        <v>0</v>
      </c>
      <c r="X144" s="656" t="n">
        <f aca="false">IF($J$3=J144,1,0)</f>
        <v>0</v>
      </c>
      <c r="Y144" s="656" t="n">
        <f aca="false">IF($K$3=K144,1,0)</f>
        <v>0</v>
      </c>
      <c r="Z144" s="656" t="n">
        <f aca="false">IF($L$3=L144,1,0)</f>
        <v>0</v>
      </c>
      <c r="AA144" s="656" t="n">
        <f aca="false">IF($M$3=M144,1,0)</f>
        <v>0</v>
      </c>
      <c r="AB144" s="656" t="n">
        <f aca="false">IF($N$3=N144,1,0)</f>
        <v>0</v>
      </c>
      <c r="AC144" s="656" t="n">
        <f aca="false">IF($O$3=O144,1,0)</f>
        <v>0</v>
      </c>
      <c r="AD144" s="667" t="b">
        <f aca="false">AND($P$2="Non-risk",P144=TRUE())</f>
        <v>0</v>
      </c>
      <c r="AE144" s="667" t="b">
        <f aca="false">AND($Q$3&lt;&gt;$Q144,$Q$3&lt;&gt;"Both")</f>
        <v>1</v>
      </c>
      <c r="AF144" s="667" t="b">
        <f aca="false">AND($Q$3="Both",AH144=1)</f>
        <v>0</v>
      </c>
      <c r="AG144" s="521" t="s">
        <v>2063</v>
      </c>
      <c r="AH144" s="627" t="n">
        <v>1</v>
      </c>
      <c r="AI144" s="521" t="n">
        <v>10</v>
      </c>
      <c r="AK144" s="160" t="n">
        <f aca="false">IF(OR(AL144=TRUE(),AND(AM144=TRUE(),AN144=FALSE()),AF144=TRUE(),(OR(AT144=FALSE(),AT144="NA"))),0,IF(OR(AN144=FALSE(),AO144=FALSE(),AP144=FALSE()),1,0))</f>
        <v>0</v>
      </c>
      <c r="AL144" s="238" t="n">
        <f aca="false">$S144</f>
        <v>1</v>
      </c>
      <c r="AM144" s="238" t="str">
        <f aca="false">IF(OR(Q144="CHIP",AI144=""),"NA",IF(AND(AF144=TRUE(),_xlfn.xlookup(AI144,$A$9:$A$782,$AK$9:$AK$782)=0),TRUE(),FALSE()))</f>
        <v>NA</v>
      </c>
      <c r="AN144" s="148" t="b">
        <f aca="false">IF(F144&lt;&gt;"",TRUE(),FALSE())</f>
        <v>0</v>
      </c>
      <c r="AO144" s="94" t="str">
        <f aca="false">IF(OR($F144&lt;&gt;"Met"),"NA",(IF(AND($F144="Met",$F144&lt;&gt;""),TRUE(),FALSE())))</f>
        <v>NA</v>
      </c>
      <c r="AP144" s="148" t="b">
        <f aca="false">IF(OR($F144="Met",$F144="Not met"),"NA",(IF((AND(OR($F144="N/A",$F144="Unsure"),$G144&lt;&gt;"")),TRUE(),FALSE())))</f>
        <v>0</v>
      </c>
      <c r="AQ144" s="238" t="e">
        <f aca="false">IF(OR(AR144=TRUE(),AND(AS144=TRUE(),AT144=FALSE())),0,(IF(OR(AND(OR(AS144=FALSE(),AS144="N/A"),AT144=FALSE()),AU144=FALSE()),1,0)))</f>
        <v>#NAME?</v>
      </c>
      <c r="AR144" s="238" t="n">
        <f aca="false">$S144</f>
        <v>1</v>
      </c>
      <c r="AS144" s="238" t="e">
        <f aca="false">IF(OR(Q144="Medicaid",AI144=""),"N/A",IF(AND(AF144=TRUE(),_xlfn.xlookup(AI144,$A$9:$A$782,$AQ$9:$AQ$782)=0),TRUE(),FALSE()))</f>
        <v>#NAME?</v>
      </c>
      <c r="AT144" s="148" t="b">
        <f aca="false">IF(AND(H144="",F144="Met"),FALSE(),TRUE())</f>
        <v>1</v>
      </c>
      <c r="AU144" s="94" t="str">
        <f aca="false">IF(OR(H144="",H144="Met",H144="N/A"),"NA",(IF(AND((OR(H144="Not Met",H144="Unsure")),G144&lt;&gt;""),TRUE(),FALSE())))</f>
        <v>NA</v>
      </c>
    </row>
    <row r="145" customFormat="false" ht="72" hidden="false" customHeight="false" outlineLevel="0" collapsed="false">
      <c r="A145" s="658" t="s">
        <v>2285</v>
      </c>
      <c r="B145" s="659" t="s">
        <v>2286</v>
      </c>
      <c r="C145" s="659" t="s">
        <v>2287</v>
      </c>
      <c r="D145" s="659" t="s">
        <v>2067</v>
      </c>
      <c r="E145" s="660"/>
      <c r="F145" s="662"/>
      <c r="G145" s="662"/>
      <c r="H145" s="663"/>
      <c r="I145" s="665" t="s">
        <v>15</v>
      </c>
      <c r="J145" s="665"/>
      <c r="K145" s="665" t="s">
        <v>38</v>
      </c>
      <c r="L145" s="665" t="s">
        <v>43</v>
      </c>
      <c r="M145" s="665" t="s">
        <v>48</v>
      </c>
      <c r="N145" s="665"/>
      <c r="O145" s="665" t="s">
        <v>52</v>
      </c>
      <c r="P145" s="665"/>
      <c r="Q145" s="665" t="s">
        <v>292</v>
      </c>
      <c r="S145" s="666" t="b">
        <f aca="false">IF(OR(T145=TRUE(),U145=TRUE(),V145=TRUE(),AD145=TRUE(),AE145=TRUE()),TRUE(),FALSE())</f>
        <v>1</v>
      </c>
      <c r="T145" s="656" t="n">
        <f aca="false">$T$8</f>
        <v>1</v>
      </c>
      <c r="U145" s="657" t="b">
        <f aca="false">$U$8</f>
        <v>0</v>
      </c>
      <c r="V145" s="666" t="b">
        <f aca="false">IF(SUM(W145:AC145)&lt;1,TRUE(),FALSE())</f>
        <v>1</v>
      </c>
      <c r="W145" s="656" t="n">
        <f aca="false">IF($I$3=I145,1,0)</f>
        <v>0</v>
      </c>
      <c r="X145" s="656" t="n">
        <f aca="false">IF($J$3=J145,1,0)</f>
        <v>0</v>
      </c>
      <c r="Y145" s="656" t="n">
        <f aca="false">IF($K$3=K145,1,0)</f>
        <v>0</v>
      </c>
      <c r="Z145" s="656" t="n">
        <f aca="false">IF($L$3=L145,1,0)</f>
        <v>0</v>
      </c>
      <c r="AA145" s="656" t="n">
        <f aca="false">IF($M$3=M145,1,0)</f>
        <v>0</v>
      </c>
      <c r="AB145" s="656" t="n">
        <f aca="false">IF($N$3=N145,1,0)</f>
        <v>0</v>
      </c>
      <c r="AC145" s="656" t="n">
        <f aca="false">IF($O$3=O145,1,0)</f>
        <v>0</v>
      </c>
      <c r="AD145" s="667" t="b">
        <f aca="false">AND($P$2="Non-risk",P145=TRUE())</f>
        <v>0</v>
      </c>
      <c r="AE145" s="667" t="b">
        <f aca="false">AND($Q$3&lt;&gt;$Q145,$Q$3&lt;&gt;"Both")</f>
        <v>1</v>
      </c>
      <c r="AF145" s="667" t="b">
        <f aca="false">AND($Q$3="Both",AH145=1)</f>
        <v>0</v>
      </c>
      <c r="AG145" s="521" t="s">
        <v>2067</v>
      </c>
      <c r="AH145" s="627" t="n">
        <v>1</v>
      </c>
      <c r="AI145" s="521" t="n">
        <v>11</v>
      </c>
      <c r="AK145" s="160" t="n">
        <f aca="false">IF(OR(AL145=TRUE(),AND(AM145=TRUE(),AN145=FALSE()),AF145=TRUE(),(OR(AT145=FALSE(),AT145="NA"))),0,IF(OR(AN145=FALSE(),AO145=FALSE(),AP145=FALSE()),1,0))</f>
        <v>0</v>
      </c>
      <c r="AL145" s="238" t="n">
        <f aca="false">$S145</f>
        <v>1</v>
      </c>
      <c r="AM145" s="238" t="str">
        <f aca="false">IF(OR(Q145="CHIP",AI145=""),"NA",IF(AND(AF145=TRUE(),_xlfn.xlookup(AI145,$A$9:$A$782,$AK$9:$AK$782)=0),TRUE(),FALSE()))</f>
        <v>NA</v>
      </c>
      <c r="AN145" s="148" t="b">
        <f aca="false">IF(F145&lt;&gt;"",TRUE(),FALSE())</f>
        <v>0</v>
      </c>
      <c r="AO145" s="94" t="str">
        <f aca="false">IF(OR($F145&lt;&gt;"Met"),"NA",(IF(AND($F145="Met",$F145&lt;&gt;""),TRUE(),FALSE())))</f>
        <v>NA</v>
      </c>
      <c r="AP145" s="148" t="b">
        <f aca="false">IF(OR($F145="Met",$F145="Not met"),"NA",(IF((AND(OR($F145="N/A",$F145="Unsure"),$G145&lt;&gt;"")),TRUE(),FALSE())))</f>
        <v>0</v>
      </c>
      <c r="AQ145" s="238" t="e">
        <f aca="false">IF(OR(AR145=TRUE(),AND(AS145=TRUE(),AT145=FALSE())),0,(IF(OR(AND(OR(AS145=FALSE(),AS145="N/A"),AT145=FALSE()),AU145=FALSE()),1,0)))</f>
        <v>#NAME?</v>
      </c>
      <c r="AR145" s="238" t="n">
        <f aca="false">$S145</f>
        <v>1</v>
      </c>
      <c r="AS145" s="238" t="e">
        <f aca="false">IF(OR(Q145="Medicaid",AI145=""),"N/A",IF(AND(AF145=TRUE(),_xlfn.xlookup(AI145,$A$9:$A$782,$AQ$9:$AQ$782)=0),TRUE(),FALSE()))</f>
        <v>#NAME?</v>
      </c>
      <c r="AT145" s="148" t="b">
        <f aca="false">IF(AND(H145="",F145="Met"),FALSE(),TRUE())</f>
        <v>1</v>
      </c>
      <c r="AU145" s="94" t="str">
        <f aca="false">IF(OR(H145="",H145="Met",H145="N/A"),"NA",(IF(AND((OR(H145="Not Met",H145="Unsure")),G145&lt;&gt;""),TRUE(),FALSE())))</f>
        <v>NA</v>
      </c>
    </row>
    <row r="146" customFormat="false" ht="90" hidden="false" customHeight="false" outlineLevel="0" collapsed="false">
      <c r="A146" s="658" t="s">
        <v>2288</v>
      </c>
      <c r="B146" s="659" t="s">
        <v>2289</v>
      </c>
      <c r="C146" s="659" t="s">
        <v>2290</v>
      </c>
      <c r="D146" s="659" t="s">
        <v>2071</v>
      </c>
      <c r="E146" s="660"/>
      <c r="F146" s="662"/>
      <c r="G146" s="662"/>
      <c r="H146" s="663"/>
      <c r="I146" s="665" t="s">
        <v>15</v>
      </c>
      <c r="J146" s="665"/>
      <c r="K146" s="665" t="s">
        <v>38</v>
      </c>
      <c r="L146" s="665" t="s">
        <v>43</v>
      </c>
      <c r="M146" s="665" t="s">
        <v>48</v>
      </c>
      <c r="N146" s="665"/>
      <c r="O146" s="665" t="s">
        <v>52</v>
      </c>
      <c r="P146" s="665"/>
      <c r="Q146" s="665" t="s">
        <v>292</v>
      </c>
      <c r="S146" s="666" t="b">
        <f aca="false">IF(OR(T146=TRUE(),U146=TRUE(),V146=TRUE(),AD146=TRUE(),AE146=TRUE()),TRUE(),FALSE())</f>
        <v>1</v>
      </c>
      <c r="T146" s="656" t="n">
        <f aca="false">$T$8</f>
        <v>1</v>
      </c>
      <c r="U146" s="657" t="b">
        <f aca="false">$U$8</f>
        <v>0</v>
      </c>
      <c r="V146" s="666" t="b">
        <f aca="false">IF(SUM(W146:AC146)&lt;1,TRUE(),FALSE())</f>
        <v>1</v>
      </c>
      <c r="W146" s="656" t="n">
        <f aca="false">IF($I$3=I146,1,0)</f>
        <v>0</v>
      </c>
      <c r="X146" s="656" t="n">
        <f aca="false">IF($J$3=J146,1,0)</f>
        <v>0</v>
      </c>
      <c r="Y146" s="656" t="n">
        <f aca="false">IF($K$3=K146,1,0)</f>
        <v>0</v>
      </c>
      <c r="Z146" s="656" t="n">
        <f aca="false">IF($L$3=L146,1,0)</f>
        <v>0</v>
      </c>
      <c r="AA146" s="656" t="n">
        <f aca="false">IF($M$3=M146,1,0)</f>
        <v>0</v>
      </c>
      <c r="AB146" s="656" t="n">
        <f aca="false">IF($N$3=N146,1,0)</f>
        <v>0</v>
      </c>
      <c r="AC146" s="656" t="n">
        <f aca="false">IF($O$3=O146,1,0)</f>
        <v>0</v>
      </c>
      <c r="AD146" s="667" t="b">
        <f aca="false">AND($P$2="Non-risk",P146=TRUE())</f>
        <v>0</v>
      </c>
      <c r="AE146" s="667" t="b">
        <f aca="false">AND($Q$3&lt;&gt;$Q146,$Q$3&lt;&gt;"Both")</f>
        <v>1</v>
      </c>
      <c r="AF146" s="667" t="b">
        <f aca="false">AND($Q$3="Both",AH146=1)</f>
        <v>0</v>
      </c>
      <c r="AG146" s="521" t="s">
        <v>2071</v>
      </c>
      <c r="AH146" s="627" t="n">
        <v>1</v>
      </c>
      <c r="AI146" s="521" t="n">
        <v>12</v>
      </c>
      <c r="AK146" s="160" t="n">
        <f aca="false">IF(OR(AL146=TRUE(),AND(AM146=TRUE(),AN146=FALSE()),AF146=TRUE(),(OR(AT146=FALSE(),AT146="NA"))),0,IF(OR(AN146=FALSE(),AO146=FALSE(),AP146=FALSE()),1,0))</f>
        <v>0</v>
      </c>
      <c r="AL146" s="238" t="n">
        <f aca="false">$S146</f>
        <v>1</v>
      </c>
      <c r="AM146" s="238" t="str">
        <f aca="false">IF(OR(Q146="CHIP",AI146=""),"NA",IF(AND(AF146=TRUE(),_xlfn.xlookup(AI146,$A$9:$A$782,$AK$9:$AK$782)=0),TRUE(),FALSE()))</f>
        <v>NA</v>
      </c>
      <c r="AN146" s="148" t="b">
        <f aca="false">IF(F146&lt;&gt;"",TRUE(),FALSE())</f>
        <v>0</v>
      </c>
      <c r="AO146" s="94" t="str">
        <f aca="false">IF(OR($F146&lt;&gt;"Met"),"NA",(IF(AND($F146="Met",$F146&lt;&gt;""),TRUE(),FALSE())))</f>
        <v>NA</v>
      </c>
      <c r="AP146" s="148" t="b">
        <f aca="false">IF(OR($F146="Met",$F146="Not met"),"NA",(IF((AND(OR($F146="N/A",$F146="Unsure"),$G146&lt;&gt;"")),TRUE(),FALSE())))</f>
        <v>0</v>
      </c>
      <c r="AQ146" s="238" t="e">
        <f aca="false">IF(OR(AR146=TRUE(),AND(AS146=TRUE(),AT146=FALSE())),0,(IF(OR(AND(OR(AS146=FALSE(),AS146="N/A"),AT146=FALSE()),AU146=FALSE()),1,0)))</f>
        <v>#NAME?</v>
      </c>
      <c r="AR146" s="238" t="n">
        <f aca="false">$S146</f>
        <v>1</v>
      </c>
      <c r="AS146" s="238" t="e">
        <f aca="false">IF(OR(Q146="Medicaid",AI146=""),"N/A",IF(AND(AF146=TRUE(),_xlfn.xlookup(AI146,$A$9:$A$782,$AQ$9:$AQ$782)=0),TRUE(),FALSE()))</f>
        <v>#NAME?</v>
      </c>
      <c r="AT146" s="148" t="b">
        <f aca="false">IF(AND(H146="",F146="Met"),FALSE(),TRUE())</f>
        <v>1</v>
      </c>
      <c r="AU146" s="94" t="str">
        <f aca="false">IF(OR(H146="",H146="Met",H146="N/A"),"NA",(IF(AND((OR(H146="Not Met",H146="Unsure")),G146&lt;&gt;""),TRUE(),FALSE())))</f>
        <v>NA</v>
      </c>
    </row>
    <row r="147" customFormat="false" ht="108" hidden="false" customHeight="false" outlineLevel="0" collapsed="false">
      <c r="A147" s="658" t="s">
        <v>2291</v>
      </c>
      <c r="B147" s="659" t="s">
        <v>2292</v>
      </c>
      <c r="C147" s="659" t="s">
        <v>2293</v>
      </c>
      <c r="D147" s="659" t="s">
        <v>2075</v>
      </c>
      <c r="E147" s="660"/>
      <c r="F147" s="662"/>
      <c r="G147" s="662"/>
      <c r="H147" s="663"/>
      <c r="I147" s="665" t="s">
        <v>15</v>
      </c>
      <c r="J147" s="665"/>
      <c r="K147" s="665" t="s">
        <v>38</v>
      </c>
      <c r="L147" s="665" t="s">
        <v>43</v>
      </c>
      <c r="M147" s="665" t="s">
        <v>48</v>
      </c>
      <c r="N147" s="665" t="s">
        <v>193</v>
      </c>
      <c r="O147" s="665" t="s">
        <v>52</v>
      </c>
      <c r="P147" s="665"/>
      <c r="Q147" s="665" t="s">
        <v>292</v>
      </c>
      <c r="S147" s="666" t="b">
        <f aca="false">IF(OR(T147=TRUE(),U147=TRUE(),V147=TRUE(),AD147=TRUE(),AE147=TRUE()),TRUE(),FALSE())</f>
        <v>1</v>
      </c>
      <c r="T147" s="656" t="n">
        <f aca="false">$T$8</f>
        <v>1</v>
      </c>
      <c r="U147" s="657" t="b">
        <f aca="false">$U$8</f>
        <v>0</v>
      </c>
      <c r="V147" s="666" t="b">
        <f aca="false">IF(SUM(W147:AC147)&lt;1,TRUE(),FALSE())</f>
        <v>1</v>
      </c>
      <c r="W147" s="656" t="n">
        <f aca="false">IF($I$3=I147,1,0)</f>
        <v>0</v>
      </c>
      <c r="X147" s="656" t="n">
        <f aca="false">IF($J$3=J147,1,0)</f>
        <v>0</v>
      </c>
      <c r="Y147" s="656" t="n">
        <f aca="false">IF($K$3=K147,1,0)</f>
        <v>0</v>
      </c>
      <c r="Z147" s="656" t="n">
        <f aca="false">IF($L$3=L147,1,0)</f>
        <v>0</v>
      </c>
      <c r="AA147" s="656" t="n">
        <f aca="false">IF($M$3=M147,1,0)</f>
        <v>0</v>
      </c>
      <c r="AB147" s="656" t="n">
        <f aca="false">IF($N$3=N147,1,0)</f>
        <v>0</v>
      </c>
      <c r="AC147" s="656" t="n">
        <f aca="false">IF($O$3=O147,1,0)</f>
        <v>0</v>
      </c>
      <c r="AD147" s="667" t="b">
        <f aca="false">AND($P$2="Non-risk",P147=TRUE())</f>
        <v>0</v>
      </c>
      <c r="AE147" s="667" t="b">
        <f aca="false">AND($Q$3&lt;&gt;$Q147,$Q$3&lt;&gt;"Both")</f>
        <v>1</v>
      </c>
      <c r="AF147" s="667" t="b">
        <f aca="false">AND($Q$3="Both",AH147=1)</f>
        <v>0</v>
      </c>
      <c r="AG147" s="521" t="s">
        <v>2075</v>
      </c>
      <c r="AH147" s="627" t="n">
        <v>1</v>
      </c>
      <c r="AI147" s="521" t="n">
        <v>13</v>
      </c>
      <c r="AK147" s="160" t="n">
        <f aca="false">IF(OR(AL147=TRUE(),AND(AM147=TRUE(),AN147=FALSE()),AF147=TRUE(),(OR(AT147=FALSE(),AT147="NA"))),0,IF(OR(AN147=FALSE(),AO147=FALSE(),AP147=FALSE()),1,0))</f>
        <v>0</v>
      </c>
      <c r="AL147" s="238" t="n">
        <f aca="false">$S147</f>
        <v>1</v>
      </c>
      <c r="AM147" s="238" t="str">
        <f aca="false">IF(OR(Q147="CHIP",AI147=""),"NA",IF(AND(AF147=TRUE(),_xlfn.xlookup(AI147,$A$9:$A$782,$AK$9:$AK$782)=0),TRUE(),FALSE()))</f>
        <v>NA</v>
      </c>
      <c r="AN147" s="148" t="b">
        <f aca="false">IF(F147&lt;&gt;"",TRUE(),FALSE())</f>
        <v>0</v>
      </c>
      <c r="AO147" s="94" t="str">
        <f aca="false">IF(OR($F147&lt;&gt;"Met"),"NA",(IF(AND($F147="Met",$F147&lt;&gt;""),TRUE(),FALSE())))</f>
        <v>NA</v>
      </c>
      <c r="AP147" s="148" t="b">
        <f aca="false">IF(OR($F147="Met",$F147="Not met"),"NA",(IF((AND(OR($F147="N/A",$F147="Unsure"),$G147&lt;&gt;"")),TRUE(),FALSE())))</f>
        <v>0</v>
      </c>
      <c r="AQ147" s="238" t="e">
        <f aca="false">IF(OR(AR147=TRUE(),AND(AS147=TRUE(),AT147=FALSE())),0,(IF(OR(AND(OR(AS147=FALSE(),AS147="N/A"),AT147=FALSE()),AU147=FALSE()),1,0)))</f>
        <v>#NAME?</v>
      </c>
      <c r="AR147" s="238" t="n">
        <f aca="false">$S147</f>
        <v>1</v>
      </c>
      <c r="AS147" s="238" t="e">
        <f aca="false">IF(OR(Q147="Medicaid",AI147=""),"N/A",IF(AND(AF147=TRUE(),_xlfn.xlookup(AI147,$A$9:$A$782,$AQ$9:$AQ$782)=0),TRUE(),FALSE()))</f>
        <v>#NAME?</v>
      </c>
      <c r="AT147" s="148" t="b">
        <f aca="false">IF(AND(H147="",F147="Met"),FALSE(),TRUE())</f>
        <v>1</v>
      </c>
      <c r="AU147" s="94" t="str">
        <f aca="false">IF(OR(H147="",H147="Met",H147="N/A"),"NA",(IF(AND((OR(H147="Not Met",H147="Unsure")),G147&lt;&gt;""),TRUE(),FALSE())))</f>
        <v>NA</v>
      </c>
    </row>
    <row r="148" customFormat="false" ht="91.5" hidden="false" customHeight="true" outlineLevel="0" collapsed="false">
      <c r="A148" s="658" t="s">
        <v>2294</v>
      </c>
      <c r="B148" s="659" t="s">
        <v>2295</v>
      </c>
      <c r="C148" s="659" t="s">
        <v>2296</v>
      </c>
      <c r="D148" s="659" t="s">
        <v>2079</v>
      </c>
      <c r="E148" s="660"/>
      <c r="F148" s="662"/>
      <c r="G148" s="662"/>
      <c r="H148" s="663"/>
      <c r="I148" s="665" t="s">
        <v>15</v>
      </c>
      <c r="J148" s="665"/>
      <c r="K148" s="665" t="s">
        <v>38</v>
      </c>
      <c r="L148" s="665" t="s">
        <v>43</v>
      </c>
      <c r="M148" s="665" t="s">
        <v>48</v>
      </c>
      <c r="N148" s="665" t="s">
        <v>193</v>
      </c>
      <c r="O148" s="665" t="s">
        <v>52</v>
      </c>
      <c r="P148" s="665"/>
      <c r="Q148" s="665" t="s">
        <v>292</v>
      </c>
      <c r="S148" s="666" t="b">
        <f aca="false">IF(OR(T148=TRUE(),U148=TRUE(),V148=TRUE(),AD148=TRUE(),AE148=TRUE()),TRUE(),FALSE())</f>
        <v>1</v>
      </c>
      <c r="T148" s="656" t="n">
        <f aca="false">$T$8</f>
        <v>1</v>
      </c>
      <c r="U148" s="657" t="b">
        <f aca="false">$U$8</f>
        <v>0</v>
      </c>
      <c r="V148" s="666" t="b">
        <f aca="false">IF(SUM(W148:AC148)&lt;1,TRUE(),FALSE())</f>
        <v>1</v>
      </c>
      <c r="W148" s="656" t="n">
        <f aca="false">IF($I$3=I148,1,0)</f>
        <v>0</v>
      </c>
      <c r="X148" s="656" t="n">
        <f aca="false">IF($J$3=J148,1,0)</f>
        <v>0</v>
      </c>
      <c r="Y148" s="656" t="n">
        <f aca="false">IF($K$3=K148,1,0)</f>
        <v>0</v>
      </c>
      <c r="Z148" s="656" t="n">
        <f aca="false">IF($L$3=L148,1,0)</f>
        <v>0</v>
      </c>
      <c r="AA148" s="656" t="n">
        <f aca="false">IF($M$3=M148,1,0)</f>
        <v>0</v>
      </c>
      <c r="AB148" s="656" t="n">
        <f aca="false">IF($N$3=N148,1,0)</f>
        <v>0</v>
      </c>
      <c r="AC148" s="656" t="n">
        <f aca="false">IF($O$3=O148,1,0)</f>
        <v>0</v>
      </c>
      <c r="AD148" s="667" t="b">
        <f aca="false">AND($P$2="Non-risk",P148=TRUE())</f>
        <v>0</v>
      </c>
      <c r="AE148" s="667" t="b">
        <f aca="false">AND($Q$3&lt;&gt;$Q148,$Q$3&lt;&gt;"Both")</f>
        <v>1</v>
      </c>
      <c r="AF148" s="667" t="b">
        <f aca="false">AND($Q$3="Both",AH148=1)</f>
        <v>0</v>
      </c>
      <c r="AG148" s="521" t="s">
        <v>2079</v>
      </c>
      <c r="AH148" s="627" t="n">
        <v>1</v>
      </c>
      <c r="AI148" s="521" t="n">
        <v>14</v>
      </c>
      <c r="AK148" s="160" t="n">
        <f aca="false">IF(OR(AL148=TRUE(),AND(AM148=TRUE(),AN148=FALSE()),AF148=TRUE(),(OR(AT148=FALSE(),AT148="NA"))),0,IF(OR(AN148=FALSE(),AO148=FALSE(),AP148=FALSE()),1,0))</f>
        <v>0</v>
      </c>
      <c r="AL148" s="238" t="n">
        <f aca="false">$S148</f>
        <v>1</v>
      </c>
      <c r="AM148" s="238" t="str">
        <f aca="false">IF(OR(Q148="CHIP",AI148=""),"NA",IF(AND(AF148=TRUE(),_xlfn.xlookup(AI148,$A$9:$A$782,$AK$9:$AK$782)=0),TRUE(),FALSE()))</f>
        <v>NA</v>
      </c>
      <c r="AN148" s="148" t="b">
        <f aca="false">IF(F148&lt;&gt;"",TRUE(),FALSE())</f>
        <v>0</v>
      </c>
      <c r="AO148" s="94" t="str">
        <f aca="false">IF(OR($F148&lt;&gt;"Met"),"NA",(IF(AND($F148="Met",$F148&lt;&gt;""),TRUE(),FALSE())))</f>
        <v>NA</v>
      </c>
      <c r="AP148" s="148" t="b">
        <f aca="false">IF(OR($F148="Met",$F148="Not met"),"NA",(IF((AND(OR($F148="N/A",$F148="Unsure"),$G148&lt;&gt;"")),TRUE(),FALSE())))</f>
        <v>0</v>
      </c>
      <c r="AQ148" s="238" t="e">
        <f aca="false">IF(OR(AR148=TRUE(),AND(AS148=TRUE(),AT148=FALSE())),0,(IF(OR(AND(OR(AS148=FALSE(),AS148="N/A"),AT148=FALSE()),AU148=FALSE()),1,0)))</f>
        <v>#NAME?</v>
      </c>
      <c r="AR148" s="238" t="n">
        <f aca="false">$S148</f>
        <v>1</v>
      </c>
      <c r="AS148" s="238" t="e">
        <f aca="false">IF(OR(Q148="Medicaid",AI148=""),"N/A",IF(AND(AF148=TRUE(),_xlfn.xlookup(AI148,$A$9:$A$782,$AQ$9:$AQ$782)=0),TRUE(),FALSE()))</f>
        <v>#NAME?</v>
      </c>
      <c r="AT148" s="148" t="b">
        <f aca="false">IF(AND(H148="",F148="Met"),FALSE(),TRUE())</f>
        <v>1</v>
      </c>
      <c r="AU148" s="94" t="str">
        <f aca="false">IF(OR(H148="",H148="Met",H148="N/A"),"NA",(IF(AND((OR(H148="Not Met",H148="Unsure")),G148&lt;&gt;""),TRUE(),FALSE())))</f>
        <v>NA</v>
      </c>
    </row>
    <row r="149" customFormat="false" ht="18" hidden="false" customHeight="false" outlineLevel="0" collapsed="false">
      <c r="A149" s="668"/>
      <c r="B149" s="669"/>
      <c r="C149" s="669"/>
      <c r="D149" s="670" t="s">
        <v>653</v>
      </c>
      <c r="E149" s="679"/>
      <c r="F149" s="672"/>
      <c r="G149" s="672"/>
      <c r="H149" s="673"/>
      <c r="T149" s="656" t="n">
        <f aca="false">$T$8</f>
        <v>1</v>
      </c>
      <c r="U149" s="657" t="b">
        <f aca="false">$U$8</f>
        <v>0</v>
      </c>
      <c r="AK149" s="160"/>
      <c r="AL149" s="238"/>
      <c r="AM149" s="238"/>
      <c r="AN149" s="94"/>
      <c r="AO149" s="94"/>
      <c r="AP149" s="94"/>
      <c r="AQ149" s="238"/>
      <c r="AR149" s="238"/>
      <c r="AS149" s="238"/>
      <c r="AT149" s="94"/>
      <c r="AU149" s="94"/>
    </row>
    <row r="150" customFormat="false" ht="72" hidden="false" customHeight="false" outlineLevel="0" collapsed="false">
      <c r="A150" s="658" t="s">
        <v>2297</v>
      </c>
      <c r="B150" s="659" t="s">
        <v>2298</v>
      </c>
      <c r="C150" s="659" t="s">
        <v>2299</v>
      </c>
      <c r="D150" s="659" t="s">
        <v>2234</v>
      </c>
      <c r="E150" s="680" t="s">
        <v>2300</v>
      </c>
      <c r="F150" s="662"/>
      <c r="G150" s="662"/>
      <c r="H150" s="663"/>
      <c r="I150" s="665" t="s">
        <v>15</v>
      </c>
      <c r="J150" s="665"/>
      <c r="K150" s="665" t="s">
        <v>38</v>
      </c>
      <c r="L150" s="665" t="s">
        <v>43</v>
      </c>
      <c r="M150" s="665"/>
      <c r="N150" s="665"/>
      <c r="O150" s="665" t="s">
        <v>52</v>
      </c>
      <c r="P150" s="665"/>
      <c r="Q150" s="665" t="s">
        <v>292</v>
      </c>
      <c r="S150" s="666" t="b">
        <f aca="false">IF(OR(T150=TRUE(),U150=TRUE(),V150=TRUE(),AD150=TRUE(),AE150=TRUE()),TRUE(),FALSE())</f>
        <v>1</v>
      </c>
      <c r="T150" s="656" t="n">
        <f aca="false">$T$8</f>
        <v>1</v>
      </c>
      <c r="U150" s="657" t="b">
        <f aca="false">$U$8</f>
        <v>0</v>
      </c>
      <c r="V150" s="666" t="b">
        <f aca="false">IF(SUM(W150:AC150)&lt;1,TRUE(),FALSE())</f>
        <v>1</v>
      </c>
      <c r="W150" s="656" t="n">
        <f aca="false">IF($I$3=I150,1,0)</f>
        <v>0</v>
      </c>
      <c r="X150" s="656" t="n">
        <f aca="false">IF($J$3=J150,1,0)</f>
        <v>0</v>
      </c>
      <c r="Y150" s="656" t="n">
        <f aca="false">IF($K$3=K150,1,0)</f>
        <v>0</v>
      </c>
      <c r="Z150" s="656" t="n">
        <f aca="false">IF($L$3=L150,1,0)</f>
        <v>0</v>
      </c>
      <c r="AA150" s="656" t="n">
        <f aca="false">IF($M$3=M150,1,0)</f>
        <v>0</v>
      </c>
      <c r="AB150" s="656" t="n">
        <f aca="false">IF($N$3=N150,1,0)</f>
        <v>0</v>
      </c>
      <c r="AC150" s="656" t="n">
        <f aca="false">IF($O$3=O150,1,0)</f>
        <v>0</v>
      </c>
      <c r="AD150" s="667" t="b">
        <f aca="false">AND($P$2="Non-risk",P150=TRUE())</f>
        <v>0</v>
      </c>
      <c r="AE150" s="667" t="b">
        <f aca="false">AND($Q$3&lt;&gt;$Q150,$Q$3&lt;&gt;"Both")</f>
        <v>1</v>
      </c>
      <c r="AF150" s="667" t="b">
        <f aca="false">AND($Q$3="Both",AH150=1)</f>
        <v>0</v>
      </c>
      <c r="AG150" s="521" t="s">
        <v>2234</v>
      </c>
      <c r="AH150" s="627" t="n">
        <v>1</v>
      </c>
      <c r="AI150" s="521" t="n">
        <v>73</v>
      </c>
      <c r="AK150" s="160" t="n">
        <f aca="false">IF(OR(AL150=TRUE(),AND(AM150=TRUE(),AN150=FALSE()),AF150=TRUE(),(OR(AT150=FALSE(),AT150="NA"))),0,IF(OR(AN150=FALSE(),AO150=FALSE(),AP150=FALSE()),1,0))</f>
        <v>0</v>
      </c>
      <c r="AL150" s="238" t="n">
        <f aca="false">$S150</f>
        <v>1</v>
      </c>
      <c r="AM150" s="238" t="str">
        <f aca="false">IF(OR(Q150="CHIP",AI150=""),"NA",IF(AND(AF150=TRUE(),_xlfn.xlookup(AI150,$A$9:$A$782,$AK$9:$AK$782)=0),TRUE(),FALSE()))</f>
        <v>NA</v>
      </c>
      <c r="AN150" s="148" t="b">
        <f aca="false">IF(F150&lt;&gt;"",TRUE(),FALSE())</f>
        <v>0</v>
      </c>
      <c r="AO150" s="94" t="str">
        <f aca="false">IF(OR($F150&lt;&gt;"Met"),"NA",(IF(AND($F150="Met",$F150&lt;&gt;""),TRUE(),FALSE())))</f>
        <v>NA</v>
      </c>
      <c r="AP150" s="148" t="b">
        <f aca="false">IF(OR($F150="Met",$F150="Not met"),"NA",(IF((AND(OR($F150="N/A",$F150="Unsure"),$G150&lt;&gt;"")),TRUE(),FALSE())))</f>
        <v>0</v>
      </c>
      <c r="AQ150" s="238" t="e">
        <f aca="false">IF(OR(AR150=TRUE(),AND(AS150=TRUE(),AT150=FALSE())),0,(IF(OR(AND(OR(AS150=FALSE(),AS150="N/A"),AT150=FALSE()),AU150=FALSE()),1,0)))</f>
        <v>#NAME?</v>
      </c>
      <c r="AR150" s="238" t="n">
        <f aca="false">$S150</f>
        <v>1</v>
      </c>
      <c r="AS150" s="238" t="e">
        <f aca="false">IF(OR(Q150="Medicaid",AI150=""),"N/A",IF(AND(AF150=TRUE(),_xlfn.xlookup(AI150,$A$9:$A$782,$AQ$9:$AQ$782)=0),TRUE(),FALSE()))</f>
        <v>#NAME?</v>
      </c>
      <c r="AT150" s="148" t="b">
        <f aca="false">IF(AND(H150="",F150="Met"),FALSE(),TRUE())</f>
        <v>1</v>
      </c>
      <c r="AU150" s="94" t="str">
        <f aca="false">IF(OR(H150="",H150="Met",H150="N/A"),"NA",(IF(AND((OR(H150="Not Met",H150="Unsure")),G150&lt;&gt;""),TRUE(),FALSE())))</f>
        <v>NA</v>
      </c>
    </row>
    <row r="151" customFormat="false" ht="72" hidden="false" customHeight="false" outlineLevel="0" collapsed="false">
      <c r="A151" s="658" t="s">
        <v>2301</v>
      </c>
      <c r="B151" s="659" t="s">
        <v>2302</v>
      </c>
      <c r="C151" s="659" t="s">
        <v>2303</v>
      </c>
      <c r="D151" s="659" t="s">
        <v>2239</v>
      </c>
      <c r="E151" s="680" t="s">
        <v>2300</v>
      </c>
      <c r="F151" s="662"/>
      <c r="G151" s="662"/>
      <c r="H151" s="663"/>
      <c r="I151" s="665" t="s">
        <v>15</v>
      </c>
      <c r="J151" s="665"/>
      <c r="K151" s="665" t="s">
        <v>38</v>
      </c>
      <c r="L151" s="665" t="s">
        <v>43</v>
      </c>
      <c r="M151" s="665"/>
      <c r="N151" s="665"/>
      <c r="O151" s="665" t="s">
        <v>52</v>
      </c>
      <c r="P151" s="665"/>
      <c r="Q151" s="665" t="s">
        <v>292</v>
      </c>
      <c r="S151" s="666" t="b">
        <f aca="false">IF(OR(T151=TRUE(),U151=TRUE(),V151=TRUE(),AD151=TRUE(),AE151=TRUE()),TRUE(),FALSE())</f>
        <v>1</v>
      </c>
      <c r="T151" s="656" t="n">
        <f aca="false">$T$8</f>
        <v>1</v>
      </c>
      <c r="U151" s="657" t="b">
        <f aca="false">$U$8</f>
        <v>0</v>
      </c>
      <c r="V151" s="666" t="b">
        <f aca="false">IF(SUM(W151:AC151)&lt;1,TRUE(),FALSE())</f>
        <v>1</v>
      </c>
      <c r="W151" s="656" t="n">
        <f aca="false">IF($I$3=I151,1,0)</f>
        <v>0</v>
      </c>
      <c r="X151" s="656" t="n">
        <f aca="false">IF($J$3=J151,1,0)</f>
        <v>0</v>
      </c>
      <c r="Y151" s="656" t="n">
        <f aca="false">IF($K$3=K151,1,0)</f>
        <v>0</v>
      </c>
      <c r="Z151" s="656" t="n">
        <f aca="false">IF($L$3=L151,1,0)</f>
        <v>0</v>
      </c>
      <c r="AA151" s="656" t="n">
        <f aca="false">IF($M$3=M151,1,0)</f>
        <v>0</v>
      </c>
      <c r="AB151" s="656" t="n">
        <f aca="false">IF($N$3=N151,1,0)</f>
        <v>0</v>
      </c>
      <c r="AC151" s="656" t="n">
        <f aca="false">IF($O$3=O151,1,0)</f>
        <v>0</v>
      </c>
      <c r="AD151" s="667" t="b">
        <f aca="false">AND($P$2="Non-risk",P151=TRUE())</f>
        <v>0</v>
      </c>
      <c r="AE151" s="667" t="b">
        <f aca="false">AND($Q$3&lt;&gt;$Q151,$Q$3&lt;&gt;"Both")</f>
        <v>1</v>
      </c>
      <c r="AF151" s="667" t="b">
        <f aca="false">AND($Q$3="Both",AH151=1)</f>
        <v>0</v>
      </c>
      <c r="AG151" s="521" t="s">
        <v>2239</v>
      </c>
      <c r="AH151" s="627" t="n">
        <v>1</v>
      </c>
      <c r="AI151" s="521" t="n">
        <v>74</v>
      </c>
      <c r="AK151" s="160" t="n">
        <f aca="false">IF(OR(AL151=TRUE(),AND(AM151=TRUE(),AN151=FALSE()),AF151=TRUE(),(OR(AT151=FALSE(),AT151="NA"))),0,IF(OR(AN151=FALSE(),AO151=FALSE(),AP151=FALSE()),1,0))</f>
        <v>0</v>
      </c>
      <c r="AL151" s="238" t="n">
        <f aca="false">$S151</f>
        <v>1</v>
      </c>
      <c r="AM151" s="238" t="str">
        <f aca="false">IF(OR(Q151="CHIP",AI151=""),"NA",IF(AND(AF151=TRUE(),_xlfn.xlookup(AI151,$A$9:$A$782,$AK$9:$AK$782)=0),TRUE(),FALSE()))</f>
        <v>NA</v>
      </c>
      <c r="AN151" s="148" t="b">
        <f aca="false">IF(F151&lt;&gt;"",TRUE(),FALSE())</f>
        <v>0</v>
      </c>
      <c r="AO151" s="94" t="str">
        <f aca="false">IF(OR($F151&lt;&gt;"Met"),"NA",(IF(AND($F151="Met",$F151&lt;&gt;""),TRUE(),FALSE())))</f>
        <v>NA</v>
      </c>
      <c r="AP151" s="148" t="b">
        <f aca="false">IF(OR($F151="Met",$F151="Not met"),"NA",(IF((AND(OR($F151="N/A",$F151="Unsure"),$G151&lt;&gt;"")),TRUE(),FALSE())))</f>
        <v>0</v>
      </c>
      <c r="AQ151" s="238" t="e">
        <f aca="false">IF(OR(AR151=TRUE(),AND(AS151=TRUE(),AT151=FALSE())),0,(IF(OR(AND(OR(AS151=FALSE(),AS151="N/A"),AT151=FALSE()),AU151=FALSE()),1,0)))</f>
        <v>#NAME?</v>
      </c>
      <c r="AR151" s="238" t="n">
        <f aca="false">$S151</f>
        <v>1</v>
      </c>
      <c r="AS151" s="238" t="e">
        <f aca="false">IF(OR(Q151="Medicaid",AI151=""),"N/A",IF(AND(AF151=TRUE(),_xlfn.xlookup(AI151,$A$9:$A$782,$AQ$9:$AQ$782)=0),TRUE(),FALSE()))</f>
        <v>#NAME?</v>
      </c>
      <c r="AT151" s="148" t="b">
        <f aca="false">IF(AND(H151="",F151="Met"),FALSE(),TRUE())</f>
        <v>1</v>
      </c>
      <c r="AU151" s="94" t="str">
        <f aca="false">IF(OR(H151="",H151="Met",H151="N/A"),"NA",(IF(AND((OR(H151="Not Met",H151="Unsure")),G151&lt;&gt;""),TRUE(),FALSE())))</f>
        <v>NA</v>
      </c>
    </row>
    <row r="152" customFormat="false" ht="18" hidden="false" customHeight="false" outlineLevel="0" collapsed="false">
      <c r="A152" s="668"/>
      <c r="B152" s="669"/>
      <c r="C152" s="669"/>
      <c r="D152" s="670" t="s">
        <v>662</v>
      </c>
      <c r="E152" s="679"/>
      <c r="F152" s="672"/>
      <c r="G152" s="672"/>
      <c r="H152" s="673"/>
      <c r="T152" s="656" t="n">
        <f aca="false">$T$8</f>
        <v>1</v>
      </c>
      <c r="U152" s="657" t="b">
        <f aca="false">$U$8</f>
        <v>0</v>
      </c>
      <c r="W152" s="656" t="n">
        <f aca="false">IF($I$3=I152,1,0)</f>
        <v>0</v>
      </c>
      <c r="X152" s="656" t="n">
        <f aca="false">IF($J$3=J152,1,0)</f>
        <v>0</v>
      </c>
      <c r="Y152" s="656" t="n">
        <f aca="false">IF($K$3=K152,1,0)</f>
        <v>0</v>
      </c>
      <c r="Z152" s="656" t="n">
        <f aca="false">IF($L$3=L152,1,0)</f>
        <v>0</v>
      </c>
      <c r="AA152" s="656" t="n">
        <f aca="false">IF($M$3=M152,1,0)</f>
        <v>0</v>
      </c>
      <c r="AB152" s="656" t="n">
        <f aca="false">IF($N$3=N152,1,0)</f>
        <v>0</v>
      </c>
      <c r="AC152" s="656" t="n">
        <f aca="false">IF($O$3=O152,1,0)</f>
        <v>0</v>
      </c>
      <c r="AD152" s="667" t="b">
        <f aca="false">AND($P$2="Non-risk",P152=TRUE())</f>
        <v>0</v>
      </c>
      <c r="AE152" s="667" t="b">
        <f aca="false">AND($Q$3&lt;&gt;$Q152,$Q$3&lt;&gt;"Both")</f>
        <v>1</v>
      </c>
      <c r="AF152" s="667" t="b">
        <f aca="false">AND($Q$3="Both",AH152=1)</f>
        <v>0</v>
      </c>
      <c r="AK152" s="160"/>
      <c r="AL152" s="238"/>
      <c r="AM152" s="238"/>
      <c r="AN152" s="94"/>
      <c r="AO152" s="94"/>
      <c r="AP152" s="94"/>
      <c r="AQ152" s="238"/>
      <c r="AR152" s="238"/>
      <c r="AS152" s="238"/>
      <c r="AT152" s="94"/>
      <c r="AU152" s="94"/>
    </row>
    <row r="153" customFormat="false" ht="48" hidden="false" customHeight="true" outlineLevel="0" collapsed="false">
      <c r="A153" s="658" t="s">
        <v>2304</v>
      </c>
      <c r="B153" s="659" t="s">
        <v>666</v>
      </c>
      <c r="C153" s="659" t="s">
        <v>667</v>
      </c>
      <c r="D153" s="659" t="s">
        <v>668</v>
      </c>
      <c r="E153" s="660"/>
      <c r="F153" s="662"/>
      <c r="G153" s="662"/>
      <c r="H153" s="663"/>
      <c r="I153" s="665" t="s">
        <v>15</v>
      </c>
      <c r="J153" s="665"/>
      <c r="K153" s="665" t="s">
        <v>38</v>
      </c>
      <c r="L153" s="665" t="s">
        <v>43</v>
      </c>
      <c r="M153" s="665" t="s">
        <v>48</v>
      </c>
      <c r="N153" s="665" t="s">
        <v>193</v>
      </c>
      <c r="O153" s="665" t="s">
        <v>52</v>
      </c>
      <c r="P153" s="665"/>
      <c r="Q153" s="665" t="s">
        <v>292</v>
      </c>
      <c r="S153" s="666" t="b">
        <f aca="false">IF(OR(T153=TRUE(),U153=TRUE(),V153=TRUE(),AD153=TRUE(),AE153=TRUE()),TRUE(),FALSE())</f>
        <v>1</v>
      </c>
      <c r="T153" s="656" t="n">
        <f aca="false">$T$8</f>
        <v>1</v>
      </c>
      <c r="U153" s="657" t="b">
        <f aca="false">$U$8</f>
        <v>0</v>
      </c>
      <c r="V153" s="666" t="b">
        <f aca="false">IF(SUM(W153:AC153)&lt;1,TRUE(),FALSE())</f>
        <v>1</v>
      </c>
      <c r="W153" s="656" t="n">
        <f aca="false">IF($I$3=I153,1,0)</f>
        <v>0</v>
      </c>
      <c r="X153" s="656" t="n">
        <f aca="false">IF($J$3=J153,1,0)</f>
        <v>0</v>
      </c>
      <c r="Y153" s="656" t="n">
        <f aca="false">IF($K$3=K153,1,0)</f>
        <v>0</v>
      </c>
      <c r="Z153" s="656" t="n">
        <f aca="false">IF($L$3=L153,1,0)</f>
        <v>0</v>
      </c>
      <c r="AA153" s="656" t="n">
        <f aca="false">IF($M$3=M153,1,0)</f>
        <v>0</v>
      </c>
      <c r="AB153" s="656" t="n">
        <f aca="false">IF($N$3=N153,1,0)</f>
        <v>0</v>
      </c>
      <c r="AC153" s="656" t="n">
        <f aca="false">IF($O$3=O153,1,0)</f>
        <v>0</v>
      </c>
      <c r="AD153" s="667" t="b">
        <f aca="false">AND($P$2="Non-risk",P153=TRUE())</f>
        <v>0</v>
      </c>
      <c r="AE153" s="667" t="b">
        <f aca="false">AND($Q$3&lt;&gt;$Q153,$Q$3&lt;&gt;"Both")</f>
        <v>1</v>
      </c>
      <c r="AF153" s="667" t="b">
        <f aca="false">AND($Q$3="Both",AH153=1)</f>
        <v>0</v>
      </c>
      <c r="AG153" s="521" t="s">
        <v>668</v>
      </c>
      <c r="AH153" s="627" t="n">
        <v>1</v>
      </c>
      <c r="AI153" s="521" t="n">
        <v>80</v>
      </c>
      <c r="AK153" s="160" t="n">
        <f aca="false">IF(OR(AL153=TRUE(),AND(AM153=TRUE(),AN153=FALSE()),AF153=TRUE(),(OR(AT153=FALSE(),AT153="NA"))),0,IF(OR(AN153=FALSE(),AO153=FALSE(),AP153=FALSE()),1,0))</f>
        <v>0</v>
      </c>
      <c r="AL153" s="238" t="n">
        <f aca="false">$S153</f>
        <v>1</v>
      </c>
      <c r="AM153" s="238" t="str">
        <f aca="false">IF(OR(Q153="CHIP",AI153=""),"NA",IF(AND(AF153=TRUE(),_xlfn.xlookup(AI153,$A$9:$A$782,$AK$9:$AK$782)=0),TRUE(),FALSE()))</f>
        <v>NA</v>
      </c>
      <c r="AN153" s="148" t="b">
        <f aca="false">IF(F153&lt;&gt;"",TRUE(),FALSE())</f>
        <v>0</v>
      </c>
      <c r="AO153" s="94" t="str">
        <f aca="false">IF(OR($F153&lt;&gt;"Met"),"NA",(IF(AND($F153="Met",$F153&lt;&gt;""),TRUE(),FALSE())))</f>
        <v>NA</v>
      </c>
      <c r="AP153" s="148" t="b">
        <f aca="false">IF(OR($F153="Met",$F153="Not met"),"NA",(IF((AND(OR($F153="N/A",$F153="Unsure"),$G153&lt;&gt;"")),TRUE(),FALSE())))</f>
        <v>0</v>
      </c>
      <c r="AQ153" s="238" t="e">
        <f aca="false">IF(OR(AR153=TRUE(),AND(AS153=TRUE(),AT153=FALSE())),0,(IF(OR(AND(OR(AS153=FALSE(),AS153="N/A"),AT153=FALSE()),AU153=FALSE()),1,0)))</f>
        <v>#NAME?</v>
      </c>
      <c r="AR153" s="238" t="n">
        <f aca="false">$S153</f>
        <v>1</v>
      </c>
      <c r="AS153" s="238" t="e">
        <f aca="false">IF(OR(Q153="Medicaid",AI153=""),"N/A",IF(AND(AF153=TRUE(),_xlfn.xlookup(AI153,$A$9:$A$782,$AQ$9:$AQ$782)=0),TRUE(),FALSE()))</f>
        <v>#NAME?</v>
      </c>
      <c r="AT153" s="148" t="b">
        <f aca="false">IF(AND(H153="",F153="Met"),FALSE(),TRUE())</f>
        <v>1</v>
      </c>
      <c r="AU153" s="94" t="str">
        <f aca="false">IF(OR(H153="",H153="Met",H153="N/A"),"NA",(IF(AND((OR(H153="Not Met",H153="Unsure")),G153&lt;&gt;""),TRUE(),FALSE())))</f>
        <v>NA</v>
      </c>
    </row>
    <row r="154" customFormat="false" ht="48" hidden="false" customHeight="true" outlineLevel="0" collapsed="false">
      <c r="A154" s="658" t="s">
        <v>2305</v>
      </c>
      <c r="B154" s="659" t="s">
        <v>670</v>
      </c>
      <c r="C154" s="659" t="s">
        <v>671</v>
      </c>
      <c r="D154" s="659" t="s">
        <v>672</v>
      </c>
      <c r="E154" s="660"/>
      <c r="F154" s="662"/>
      <c r="G154" s="662"/>
      <c r="H154" s="663"/>
      <c r="I154" s="665" t="s">
        <v>15</v>
      </c>
      <c r="J154" s="665"/>
      <c r="K154" s="665" t="s">
        <v>38</v>
      </c>
      <c r="L154" s="665" t="s">
        <v>43</v>
      </c>
      <c r="M154" s="665" t="s">
        <v>48</v>
      </c>
      <c r="N154" s="665" t="s">
        <v>193</v>
      </c>
      <c r="O154" s="665" t="s">
        <v>52</v>
      </c>
      <c r="P154" s="665"/>
      <c r="Q154" s="665" t="s">
        <v>292</v>
      </c>
      <c r="S154" s="666" t="b">
        <f aca="false">IF(OR(T154=TRUE(),U154=TRUE(),V154=TRUE(),AD154=TRUE(),AE154=TRUE()),TRUE(),FALSE())</f>
        <v>1</v>
      </c>
      <c r="T154" s="656" t="n">
        <f aca="false">$T$8</f>
        <v>1</v>
      </c>
      <c r="U154" s="657" t="b">
        <f aca="false">$U$8</f>
        <v>0</v>
      </c>
      <c r="V154" s="666" t="b">
        <f aca="false">IF(SUM(W154:AC154)&lt;1,TRUE(),FALSE())</f>
        <v>1</v>
      </c>
      <c r="W154" s="656" t="n">
        <f aca="false">IF($I$3=I154,1,0)</f>
        <v>0</v>
      </c>
      <c r="X154" s="656" t="n">
        <f aca="false">IF($J$3=J154,1,0)</f>
        <v>0</v>
      </c>
      <c r="Y154" s="656" t="n">
        <f aca="false">IF($K$3=K154,1,0)</f>
        <v>0</v>
      </c>
      <c r="Z154" s="656" t="n">
        <f aca="false">IF($L$3=L154,1,0)</f>
        <v>0</v>
      </c>
      <c r="AA154" s="656" t="n">
        <f aca="false">IF($M$3=M154,1,0)</f>
        <v>0</v>
      </c>
      <c r="AB154" s="656" t="n">
        <f aca="false">IF($N$3=N154,1,0)</f>
        <v>0</v>
      </c>
      <c r="AC154" s="656" t="n">
        <f aca="false">IF($O$3=O154,1,0)</f>
        <v>0</v>
      </c>
      <c r="AD154" s="667" t="b">
        <f aca="false">AND($P$2="Non-risk",P154=TRUE())</f>
        <v>0</v>
      </c>
      <c r="AE154" s="667" t="b">
        <f aca="false">AND($Q$3&lt;&gt;$Q154,$Q$3&lt;&gt;"Both")</f>
        <v>1</v>
      </c>
      <c r="AF154" s="667" t="b">
        <f aca="false">AND($Q$3="Both",AH154=1)</f>
        <v>0</v>
      </c>
      <c r="AG154" s="521" t="s">
        <v>672</v>
      </c>
      <c r="AH154" s="627" t="n">
        <v>1</v>
      </c>
      <c r="AI154" s="521" t="n">
        <v>81</v>
      </c>
      <c r="AK154" s="160" t="n">
        <f aca="false">IF(OR(AL154=TRUE(),AND(AM154=TRUE(),AN154=FALSE()),AF154=TRUE(),(OR(AT154=FALSE(),AT154="NA"))),0,IF(OR(AN154=FALSE(),AO154=FALSE(),AP154=FALSE()),1,0))</f>
        <v>0</v>
      </c>
      <c r="AL154" s="238" t="n">
        <f aca="false">$S154</f>
        <v>1</v>
      </c>
      <c r="AM154" s="238" t="str">
        <f aca="false">IF(OR(Q154="CHIP",AI154=""),"NA",IF(AND(AF154=TRUE(),_xlfn.xlookup(AI154,$A$9:$A$782,$AK$9:$AK$782)=0),TRUE(),FALSE()))</f>
        <v>NA</v>
      </c>
      <c r="AN154" s="148" t="b">
        <f aca="false">IF(F154&lt;&gt;"",TRUE(),FALSE())</f>
        <v>0</v>
      </c>
      <c r="AO154" s="94" t="str">
        <f aca="false">IF(OR($F154&lt;&gt;"Met"),"NA",(IF(AND($F154="Met",$F154&lt;&gt;""),TRUE(),FALSE())))</f>
        <v>NA</v>
      </c>
      <c r="AP154" s="148" t="b">
        <f aca="false">IF(OR($F154="Met",$F154="Not met"),"NA",(IF((AND(OR($F154="N/A",$F154="Unsure"),$G154&lt;&gt;"")),TRUE(),FALSE())))</f>
        <v>0</v>
      </c>
      <c r="AQ154" s="238" t="e">
        <f aca="false">IF(OR(AR154=TRUE(),AND(AS154=TRUE(),AT154=FALSE())),0,(IF(OR(AND(OR(AS154=FALSE(),AS154="N/A"),AT154=FALSE()),AU154=FALSE()),1,0)))</f>
        <v>#NAME?</v>
      </c>
      <c r="AR154" s="238" t="n">
        <f aca="false">$S154</f>
        <v>1</v>
      </c>
      <c r="AS154" s="238" t="e">
        <f aca="false">IF(OR(Q154="Medicaid",AI154=""),"N/A",IF(AND(AF154=TRUE(),_xlfn.xlookup(AI154,$A$9:$A$782,$AQ$9:$AQ$782)=0),TRUE(),FALSE()))</f>
        <v>#NAME?</v>
      </c>
      <c r="AT154" s="148" t="b">
        <f aca="false">IF(AND(H154="",F154="Met"),FALSE(),TRUE())</f>
        <v>1</v>
      </c>
      <c r="AU154" s="94" t="str">
        <f aca="false">IF(OR(H154="",H154="Met",H154="N/A"),"NA",(IF(AND((OR(H154="Not Met",H154="Unsure")),G154&lt;&gt;""),TRUE(),FALSE())))</f>
        <v>NA</v>
      </c>
    </row>
    <row r="155" customFormat="false" ht="48" hidden="false" customHeight="true" outlineLevel="0" collapsed="false">
      <c r="A155" s="658" t="s">
        <v>2306</v>
      </c>
      <c r="B155" s="659" t="s">
        <v>674</v>
      </c>
      <c r="C155" s="659" t="s">
        <v>675</v>
      </c>
      <c r="D155" s="659" t="s">
        <v>676</v>
      </c>
      <c r="E155" s="674" t="n">
        <v>21</v>
      </c>
      <c r="F155" s="662"/>
      <c r="G155" s="662"/>
      <c r="H155" s="663"/>
      <c r="I155" s="665" t="s">
        <v>15</v>
      </c>
      <c r="J155" s="665"/>
      <c r="K155" s="665" t="s">
        <v>38</v>
      </c>
      <c r="L155" s="665" t="s">
        <v>43</v>
      </c>
      <c r="M155" s="665" t="s">
        <v>48</v>
      </c>
      <c r="N155" s="665" t="s">
        <v>193</v>
      </c>
      <c r="O155" s="665" t="s">
        <v>52</v>
      </c>
      <c r="P155" s="665"/>
      <c r="Q155" s="665" t="s">
        <v>292</v>
      </c>
      <c r="S155" s="666" t="b">
        <f aca="false">IF(OR(T155=TRUE(),U155=TRUE(),V155=TRUE(),AD155=TRUE(),AE155=TRUE()),TRUE(),FALSE())</f>
        <v>1</v>
      </c>
      <c r="T155" s="656" t="n">
        <f aca="false">$T$8</f>
        <v>1</v>
      </c>
      <c r="U155" s="657" t="b">
        <f aca="false">$U$8</f>
        <v>0</v>
      </c>
      <c r="V155" s="666" t="b">
        <f aca="false">IF(SUM(W155:AC155)&lt;1,TRUE(),FALSE())</f>
        <v>1</v>
      </c>
      <c r="W155" s="656" t="n">
        <f aca="false">IF($I$3=I155,1,0)</f>
        <v>0</v>
      </c>
      <c r="X155" s="656" t="n">
        <f aca="false">IF($J$3=J155,1,0)</f>
        <v>0</v>
      </c>
      <c r="Y155" s="656" t="n">
        <f aca="false">IF($K$3=K155,1,0)</f>
        <v>0</v>
      </c>
      <c r="Z155" s="656" t="n">
        <f aca="false">IF($L$3=L155,1,0)</f>
        <v>0</v>
      </c>
      <c r="AA155" s="656" t="n">
        <f aca="false">IF($M$3=M155,1,0)</f>
        <v>0</v>
      </c>
      <c r="AB155" s="656" t="n">
        <f aca="false">IF($N$3=N155,1,0)</f>
        <v>0</v>
      </c>
      <c r="AC155" s="656" t="n">
        <f aca="false">IF($O$3=O155,1,0)</f>
        <v>0</v>
      </c>
      <c r="AD155" s="667" t="b">
        <f aca="false">AND($P$2="Non-risk",P155=TRUE())</f>
        <v>0</v>
      </c>
      <c r="AE155" s="667" t="b">
        <f aca="false">AND($Q$3&lt;&gt;$Q155,$Q$3&lt;&gt;"Both")</f>
        <v>1</v>
      </c>
      <c r="AF155" s="667" t="b">
        <f aca="false">AND($Q$3="Both",AH155=1)</f>
        <v>0</v>
      </c>
      <c r="AG155" s="521" t="s">
        <v>676</v>
      </c>
      <c r="AH155" s="627" t="n">
        <v>1</v>
      </c>
      <c r="AI155" s="521" t="n">
        <v>82</v>
      </c>
      <c r="AK155" s="160" t="n">
        <f aca="false">IF(OR(AL155=TRUE(),AND(AM155=TRUE(),AN155=FALSE()),AF155=TRUE(),(OR(AT155=FALSE(),AT155="NA"))),0,IF(OR(AN155=FALSE(),AO155=FALSE(),AP155=FALSE()),1,0))</f>
        <v>0</v>
      </c>
      <c r="AL155" s="238" t="n">
        <f aca="false">$S155</f>
        <v>1</v>
      </c>
      <c r="AM155" s="238" t="str">
        <f aca="false">IF(OR(Q155="CHIP",AI155=""),"NA",IF(AND(AF155=TRUE(),_xlfn.xlookup(AI155,$A$9:$A$782,$AK$9:$AK$782)=0),TRUE(),FALSE()))</f>
        <v>NA</v>
      </c>
      <c r="AN155" s="148" t="b">
        <f aca="false">IF(F155&lt;&gt;"",TRUE(),FALSE())</f>
        <v>0</v>
      </c>
      <c r="AO155" s="94" t="str">
        <f aca="false">IF(OR($F155&lt;&gt;"Met"),"NA",(IF(AND($F155="Met",$F155&lt;&gt;""),TRUE(),FALSE())))</f>
        <v>NA</v>
      </c>
      <c r="AP155" s="148" t="b">
        <f aca="false">IF(OR($F155="Met",$F155="Not met"),"NA",(IF((AND(OR($F155="N/A",$F155="Unsure"),$G155&lt;&gt;"")),TRUE(),FALSE())))</f>
        <v>0</v>
      </c>
      <c r="AQ155" s="238" t="e">
        <f aca="false">IF(OR(AR155=TRUE(),AND(AS155=TRUE(),AT155=FALSE())),0,(IF(OR(AND(OR(AS155=FALSE(),AS155="N/A"),AT155=FALSE()),AU155=FALSE()),1,0)))</f>
        <v>#NAME?</v>
      </c>
      <c r="AR155" s="238" t="n">
        <f aca="false">$S155</f>
        <v>1</v>
      </c>
      <c r="AS155" s="238" t="e">
        <f aca="false">IF(OR(Q155="Medicaid",AI155=""),"N/A",IF(AND(AF155=TRUE(),_xlfn.xlookup(AI155,$A$9:$A$782,$AQ$9:$AQ$782)=0),TRUE(),FALSE()))</f>
        <v>#NAME?</v>
      </c>
      <c r="AT155" s="148" t="b">
        <f aca="false">IF(AND(H155="",F155="Met"),FALSE(),TRUE())</f>
        <v>1</v>
      </c>
      <c r="AU155" s="94" t="str">
        <f aca="false">IF(OR(H155="",H155="Met",H155="N/A"),"NA",(IF(AND((OR(H155="Not Met",H155="Unsure")),G155&lt;&gt;""),TRUE(),FALSE())))</f>
        <v>NA</v>
      </c>
    </row>
    <row r="156" customFormat="false" ht="48" hidden="false" customHeight="true" outlineLevel="0" collapsed="false">
      <c r="A156" s="658" t="s">
        <v>2307</v>
      </c>
      <c r="B156" s="659" t="s">
        <v>678</v>
      </c>
      <c r="C156" s="659" t="s">
        <v>679</v>
      </c>
      <c r="D156" s="659" t="s">
        <v>680</v>
      </c>
      <c r="E156" s="660"/>
      <c r="F156" s="662"/>
      <c r="G156" s="662"/>
      <c r="H156" s="663"/>
      <c r="I156" s="665" t="s">
        <v>15</v>
      </c>
      <c r="J156" s="665"/>
      <c r="K156" s="665" t="s">
        <v>38</v>
      </c>
      <c r="L156" s="665" t="s">
        <v>43</v>
      </c>
      <c r="M156" s="665" t="s">
        <v>48</v>
      </c>
      <c r="N156" s="665" t="s">
        <v>193</v>
      </c>
      <c r="O156" s="665" t="s">
        <v>52</v>
      </c>
      <c r="P156" s="665"/>
      <c r="Q156" s="665" t="s">
        <v>292</v>
      </c>
      <c r="S156" s="666" t="b">
        <f aca="false">IF(OR(T156=TRUE(),U156=TRUE(),V156=TRUE(),AD156=TRUE(),AE156=TRUE()),TRUE(),FALSE())</f>
        <v>1</v>
      </c>
      <c r="T156" s="656" t="n">
        <f aca="false">$T$8</f>
        <v>1</v>
      </c>
      <c r="U156" s="657" t="b">
        <f aca="false">$U$8</f>
        <v>0</v>
      </c>
      <c r="V156" s="666" t="b">
        <f aca="false">IF(SUM(W156:AC156)&lt;1,TRUE(),FALSE())</f>
        <v>1</v>
      </c>
      <c r="W156" s="656" t="n">
        <f aca="false">IF($I$3=I156,1,0)</f>
        <v>0</v>
      </c>
      <c r="X156" s="656" t="n">
        <f aca="false">IF($J$3=J156,1,0)</f>
        <v>0</v>
      </c>
      <c r="Y156" s="656" t="n">
        <f aca="false">IF($K$3=K156,1,0)</f>
        <v>0</v>
      </c>
      <c r="Z156" s="656" t="n">
        <f aca="false">IF($L$3=L156,1,0)</f>
        <v>0</v>
      </c>
      <c r="AA156" s="656" t="n">
        <f aca="false">IF($M$3=M156,1,0)</f>
        <v>0</v>
      </c>
      <c r="AB156" s="656" t="n">
        <f aca="false">IF($N$3=N156,1,0)</f>
        <v>0</v>
      </c>
      <c r="AC156" s="656" t="n">
        <f aca="false">IF($O$3=O156,1,0)</f>
        <v>0</v>
      </c>
      <c r="AD156" s="667" t="b">
        <f aca="false">AND($P$2="Non-risk",P156=TRUE())</f>
        <v>0</v>
      </c>
      <c r="AE156" s="667" t="b">
        <f aca="false">AND($Q$3&lt;&gt;$Q156,$Q$3&lt;&gt;"Both")</f>
        <v>1</v>
      </c>
      <c r="AF156" s="667" t="b">
        <f aca="false">AND($Q$3="Both",AH156=1)</f>
        <v>0</v>
      </c>
      <c r="AG156" s="521" t="s">
        <v>680</v>
      </c>
      <c r="AH156" s="627" t="n">
        <v>1</v>
      </c>
      <c r="AI156" s="521" t="n">
        <v>83</v>
      </c>
      <c r="AK156" s="160" t="n">
        <f aca="false">IF(OR(AL156=TRUE(),AND(AM156=TRUE(),AN156=FALSE()),AF156=TRUE(),(OR(AT156=FALSE(),AT156="NA"))),0,IF(OR(AN156=FALSE(),AO156=FALSE(),AP156=FALSE()),1,0))</f>
        <v>0</v>
      </c>
      <c r="AL156" s="238" t="n">
        <f aca="false">$S156</f>
        <v>1</v>
      </c>
      <c r="AM156" s="238" t="str">
        <f aca="false">IF(OR(Q156="CHIP",AI156=""),"NA",IF(AND(AF156=TRUE(),_xlfn.xlookup(AI156,$A$9:$A$782,$AK$9:$AK$782)=0),TRUE(),FALSE()))</f>
        <v>NA</v>
      </c>
      <c r="AN156" s="148" t="b">
        <f aca="false">IF(F156&lt;&gt;"",TRUE(),FALSE())</f>
        <v>0</v>
      </c>
      <c r="AO156" s="94" t="str">
        <f aca="false">IF(OR($F156&lt;&gt;"Met"),"NA",(IF(AND($F156="Met",$F156&lt;&gt;""),TRUE(),FALSE())))</f>
        <v>NA</v>
      </c>
      <c r="AP156" s="148" t="b">
        <f aca="false">IF(OR($F156="Met",$F156="Not met"),"NA",(IF((AND(OR($F156="N/A",$F156="Unsure"),$G156&lt;&gt;"")),TRUE(),FALSE())))</f>
        <v>0</v>
      </c>
      <c r="AQ156" s="238" t="e">
        <f aca="false">IF(OR(AR156=TRUE(),AND(AS156=TRUE(),AT156=FALSE())),0,(IF(OR(AND(OR(AS156=FALSE(),AS156="N/A"),AT156=FALSE()),AU156=FALSE()),1,0)))</f>
        <v>#NAME?</v>
      </c>
      <c r="AR156" s="238" t="n">
        <f aca="false">$S156</f>
        <v>1</v>
      </c>
      <c r="AS156" s="238" t="e">
        <f aca="false">IF(OR(Q156="Medicaid",AI156=""),"N/A",IF(AND(AF156=TRUE(),_xlfn.xlookup(AI156,$A$9:$A$782,$AQ$9:$AQ$782)=0),TRUE(),FALSE()))</f>
        <v>#NAME?</v>
      </c>
      <c r="AT156" s="148" t="b">
        <f aca="false">IF(AND(H156="",F156="Met"),FALSE(),TRUE())</f>
        <v>1</v>
      </c>
      <c r="AU156" s="94" t="str">
        <f aca="false">IF(OR(H156="",H156="Met",H156="N/A"),"NA",(IF(AND((OR(H156="Not Met",H156="Unsure")),G156&lt;&gt;""),TRUE(),FALSE())))</f>
        <v>NA</v>
      </c>
    </row>
    <row r="157" customFormat="false" ht="48" hidden="false" customHeight="true" outlineLevel="0" collapsed="false">
      <c r="A157" s="658" t="s">
        <v>2308</v>
      </c>
      <c r="B157" s="659" t="s">
        <v>682</v>
      </c>
      <c r="C157" s="659" t="s">
        <v>683</v>
      </c>
      <c r="D157" s="659" t="s">
        <v>684</v>
      </c>
      <c r="E157" s="660"/>
      <c r="F157" s="662"/>
      <c r="G157" s="662"/>
      <c r="H157" s="663"/>
      <c r="I157" s="665" t="s">
        <v>15</v>
      </c>
      <c r="J157" s="665"/>
      <c r="K157" s="665" t="s">
        <v>38</v>
      </c>
      <c r="L157" s="665" t="s">
        <v>43</v>
      </c>
      <c r="M157" s="665" t="s">
        <v>48</v>
      </c>
      <c r="N157" s="665" t="s">
        <v>193</v>
      </c>
      <c r="O157" s="665" t="s">
        <v>52</v>
      </c>
      <c r="P157" s="665"/>
      <c r="Q157" s="665" t="s">
        <v>292</v>
      </c>
      <c r="S157" s="666" t="b">
        <f aca="false">IF(OR(T157=TRUE(),U157=TRUE(),V157=TRUE(),AD157=TRUE(),AE157=TRUE()),TRUE(),FALSE())</f>
        <v>1</v>
      </c>
      <c r="T157" s="656" t="n">
        <f aca="false">$T$8</f>
        <v>1</v>
      </c>
      <c r="U157" s="657" t="b">
        <f aca="false">$U$8</f>
        <v>0</v>
      </c>
      <c r="V157" s="666" t="b">
        <f aca="false">IF(SUM(W157:AC157)&lt;1,TRUE(),FALSE())</f>
        <v>1</v>
      </c>
      <c r="W157" s="656" t="n">
        <f aca="false">IF($I$3=I157,1,0)</f>
        <v>0</v>
      </c>
      <c r="X157" s="656" t="n">
        <f aca="false">IF($J$3=J157,1,0)</f>
        <v>0</v>
      </c>
      <c r="Y157" s="656" t="n">
        <f aca="false">IF($K$3=K157,1,0)</f>
        <v>0</v>
      </c>
      <c r="Z157" s="656" t="n">
        <f aca="false">IF($L$3=L157,1,0)</f>
        <v>0</v>
      </c>
      <c r="AA157" s="656" t="n">
        <f aca="false">IF($M$3=M157,1,0)</f>
        <v>0</v>
      </c>
      <c r="AB157" s="656" t="n">
        <f aca="false">IF($N$3=N157,1,0)</f>
        <v>0</v>
      </c>
      <c r="AC157" s="656" t="n">
        <f aca="false">IF($O$3=O157,1,0)</f>
        <v>0</v>
      </c>
      <c r="AD157" s="667" t="b">
        <f aca="false">AND($P$2="Non-risk",P157=TRUE())</f>
        <v>0</v>
      </c>
      <c r="AE157" s="667" t="b">
        <f aca="false">AND($Q$3&lt;&gt;$Q157,$Q$3&lt;&gt;"Both")</f>
        <v>1</v>
      </c>
      <c r="AF157" s="667" t="b">
        <f aca="false">AND($Q$3="Both",AH157=1)</f>
        <v>0</v>
      </c>
      <c r="AG157" s="521" t="s">
        <v>684</v>
      </c>
      <c r="AH157" s="627" t="n">
        <v>1</v>
      </c>
      <c r="AI157" s="521" t="n">
        <v>84</v>
      </c>
      <c r="AK157" s="160" t="n">
        <f aca="false">IF(OR(AL157=TRUE(),AND(AM157=TRUE(),AN157=FALSE()),AF157=TRUE(),(OR(AT157=FALSE(),AT157="NA"))),0,IF(OR(AN157=FALSE(),AO157=FALSE(),AP157=FALSE()),1,0))</f>
        <v>0</v>
      </c>
      <c r="AL157" s="238" t="n">
        <f aca="false">$S157</f>
        <v>1</v>
      </c>
      <c r="AM157" s="238" t="str">
        <f aca="false">IF(OR(Q157="CHIP",AI157=""),"NA",IF(AND(AF157=TRUE(),_xlfn.xlookup(AI157,$A$9:$A$782,$AK$9:$AK$782)=0),TRUE(),FALSE()))</f>
        <v>NA</v>
      </c>
      <c r="AN157" s="148" t="b">
        <f aca="false">IF(F157&lt;&gt;"",TRUE(),FALSE())</f>
        <v>0</v>
      </c>
      <c r="AO157" s="94" t="str">
        <f aca="false">IF(OR($F157&lt;&gt;"Met"),"NA",(IF(AND($F157="Met",$F157&lt;&gt;""),TRUE(),FALSE())))</f>
        <v>NA</v>
      </c>
      <c r="AP157" s="148" t="b">
        <f aca="false">IF(OR($F157="Met",$F157="Not met"),"NA",(IF((AND(OR($F157="N/A",$F157="Unsure"),$G157&lt;&gt;"")),TRUE(),FALSE())))</f>
        <v>0</v>
      </c>
      <c r="AQ157" s="238" t="e">
        <f aca="false">IF(OR(AR157=TRUE(),AND(AS157=TRUE(),AT157=FALSE())),0,(IF(OR(AND(OR(AS157=FALSE(),AS157="N/A"),AT157=FALSE()),AU157=FALSE()),1,0)))</f>
        <v>#NAME?</v>
      </c>
      <c r="AR157" s="238" t="n">
        <f aca="false">$S157</f>
        <v>1</v>
      </c>
      <c r="AS157" s="238" t="e">
        <f aca="false">IF(OR(Q157="Medicaid",AI157=""),"N/A",IF(AND(AF157=TRUE(),_xlfn.xlookup(AI157,$A$9:$A$782,$AQ$9:$AQ$782)=0),TRUE(),FALSE()))</f>
        <v>#NAME?</v>
      </c>
      <c r="AT157" s="148" t="b">
        <f aca="false">IF(AND(H157="",F157="Met"),FALSE(),TRUE())</f>
        <v>1</v>
      </c>
      <c r="AU157" s="94" t="str">
        <f aca="false">IF(OR(H157="",H157="Met",H157="N/A"),"NA",(IF(AND((OR(H157="Not Met",H157="Unsure")),G157&lt;&gt;""),TRUE(),FALSE())))</f>
        <v>NA</v>
      </c>
    </row>
    <row r="158" customFormat="false" ht="48" hidden="false" customHeight="true" outlineLevel="0" collapsed="false">
      <c r="A158" s="658" t="s">
        <v>2309</v>
      </c>
      <c r="B158" s="659" t="s">
        <v>686</v>
      </c>
      <c r="C158" s="659" t="s">
        <v>687</v>
      </c>
      <c r="D158" s="659" t="s">
        <v>688</v>
      </c>
      <c r="E158" s="660"/>
      <c r="F158" s="662"/>
      <c r="G158" s="662"/>
      <c r="H158" s="663"/>
      <c r="I158" s="665" t="s">
        <v>15</v>
      </c>
      <c r="J158" s="665"/>
      <c r="K158" s="665" t="s">
        <v>38</v>
      </c>
      <c r="L158" s="665" t="s">
        <v>43</v>
      </c>
      <c r="M158" s="665" t="s">
        <v>48</v>
      </c>
      <c r="N158" s="665" t="s">
        <v>193</v>
      </c>
      <c r="O158" s="665" t="s">
        <v>52</v>
      </c>
      <c r="P158" s="665"/>
      <c r="Q158" s="665" t="s">
        <v>292</v>
      </c>
      <c r="S158" s="666" t="b">
        <f aca="false">IF(OR(T158=TRUE(),U158=TRUE(),V158=TRUE(),AD158=TRUE(),AE158=TRUE()),TRUE(),FALSE())</f>
        <v>1</v>
      </c>
      <c r="T158" s="656" t="n">
        <f aca="false">$T$8</f>
        <v>1</v>
      </c>
      <c r="U158" s="657" t="b">
        <f aca="false">$U$8</f>
        <v>0</v>
      </c>
      <c r="V158" s="666" t="b">
        <f aca="false">IF(SUM(W158:AC158)&lt;1,TRUE(),FALSE())</f>
        <v>1</v>
      </c>
      <c r="W158" s="656" t="n">
        <f aca="false">IF($I$3=I158,1,0)</f>
        <v>0</v>
      </c>
      <c r="X158" s="656" t="n">
        <f aca="false">IF($J$3=J158,1,0)</f>
        <v>0</v>
      </c>
      <c r="Y158" s="656" t="n">
        <f aca="false">IF($K$3=K158,1,0)</f>
        <v>0</v>
      </c>
      <c r="Z158" s="656" t="n">
        <f aca="false">IF($L$3=L158,1,0)</f>
        <v>0</v>
      </c>
      <c r="AA158" s="656" t="n">
        <f aca="false">IF($M$3=M158,1,0)</f>
        <v>0</v>
      </c>
      <c r="AB158" s="656" t="n">
        <f aca="false">IF($N$3=N158,1,0)</f>
        <v>0</v>
      </c>
      <c r="AC158" s="656" t="n">
        <f aca="false">IF($O$3=O158,1,0)</f>
        <v>0</v>
      </c>
      <c r="AD158" s="667" t="b">
        <f aca="false">AND($P$2="Non-risk",P158=TRUE())</f>
        <v>0</v>
      </c>
      <c r="AE158" s="667" t="b">
        <f aca="false">AND($Q$3&lt;&gt;$Q158,$Q$3&lt;&gt;"Both")</f>
        <v>1</v>
      </c>
      <c r="AF158" s="667" t="b">
        <f aca="false">AND($Q$3="Both",AH158=1)</f>
        <v>0</v>
      </c>
      <c r="AG158" s="521" t="s">
        <v>688</v>
      </c>
      <c r="AH158" s="627" t="n">
        <v>1</v>
      </c>
      <c r="AI158" s="521" t="n">
        <v>85</v>
      </c>
      <c r="AK158" s="160" t="n">
        <f aca="false">IF(OR(AL158=TRUE(),AND(AM158=TRUE(),AN158=FALSE()),AF158=TRUE(),(OR(AT158=FALSE(),AT158="NA"))),0,IF(OR(AN158=FALSE(),AO158=FALSE(),AP158=FALSE()),1,0))</f>
        <v>0</v>
      </c>
      <c r="AL158" s="238" t="n">
        <f aca="false">$S158</f>
        <v>1</v>
      </c>
      <c r="AM158" s="238" t="str">
        <f aca="false">IF(OR(Q158="CHIP",AI158=""),"NA",IF(AND(AF158=TRUE(),_xlfn.xlookup(AI158,$A$9:$A$782,$AK$9:$AK$782)=0),TRUE(),FALSE()))</f>
        <v>NA</v>
      </c>
      <c r="AN158" s="148" t="b">
        <f aca="false">IF(F158&lt;&gt;"",TRUE(),FALSE())</f>
        <v>0</v>
      </c>
      <c r="AO158" s="94" t="str">
        <f aca="false">IF(OR($F158&lt;&gt;"Met"),"NA",(IF(AND($F158="Met",$F158&lt;&gt;""),TRUE(),FALSE())))</f>
        <v>NA</v>
      </c>
      <c r="AP158" s="148" t="b">
        <f aca="false">IF(OR($F158="Met",$F158="Not met"),"NA",(IF((AND(OR($F158="N/A",$F158="Unsure"),$G158&lt;&gt;"")),TRUE(),FALSE())))</f>
        <v>0</v>
      </c>
      <c r="AQ158" s="238" t="e">
        <f aca="false">IF(OR(AR158=TRUE(),AND(AS158=TRUE(),AT158=FALSE())),0,(IF(OR(AND(OR(AS158=FALSE(),AS158="N/A"),AT158=FALSE()),AU158=FALSE()),1,0)))</f>
        <v>#NAME?</v>
      </c>
      <c r="AR158" s="238" t="n">
        <f aca="false">$S158</f>
        <v>1</v>
      </c>
      <c r="AS158" s="238" t="e">
        <f aca="false">IF(OR(Q158="Medicaid",AI158=""),"N/A",IF(AND(AF158=TRUE(),_xlfn.xlookup(AI158,$A$9:$A$782,$AQ$9:$AQ$782)=0),TRUE(),FALSE()))</f>
        <v>#NAME?</v>
      </c>
      <c r="AT158" s="148" t="b">
        <f aca="false">IF(AND(H158="",F158="Met"),FALSE(),TRUE())</f>
        <v>1</v>
      </c>
      <c r="AU158" s="94" t="str">
        <f aca="false">IF(OR(H158="",H158="Met",H158="N/A"),"NA",(IF(AND((OR(H158="Not Met",H158="Unsure")),G158&lt;&gt;""),TRUE(),FALSE())))</f>
        <v>NA</v>
      </c>
    </row>
    <row r="159" customFormat="false" ht="48" hidden="false" customHeight="true" outlineLevel="0" collapsed="false">
      <c r="A159" s="658" t="s">
        <v>2310</v>
      </c>
      <c r="B159" s="659" t="s">
        <v>690</v>
      </c>
      <c r="C159" s="659" t="s">
        <v>691</v>
      </c>
      <c r="D159" s="659" t="s">
        <v>692</v>
      </c>
      <c r="E159" s="660"/>
      <c r="F159" s="662"/>
      <c r="G159" s="662"/>
      <c r="H159" s="663"/>
      <c r="I159" s="665" t="s">
        <v>15</v>
      </c>
      <c r="J159" s="665"/>
      <c r="K159" s="665" t="s">
        <v>38</v>
      </c>
      <c r="L159" s="665" t="s">
        <v>43</v>
      </c>
      <c r="M159" s="665" t="s">
        <v>48</v>
      </c>
      <c r="N159" s="665" t="s">
        <v>193</v>
      </c>
      <c r="O159" s="665" t="s">
        <v>52</v>
      </c>
      <c r="P159" s="665"/>
      <c r="Q159" s="665" t="s">
        <v>292</v>
      </c>
      <c r="S159" s="666" t="b">
        <f aca="false">IF(OR(T159=TRUE(),U159=TRUE(),V159=TRUE(),AD159=TRUE(),AE159=TRUE()),TRUE(),FALSE())</f>
        <v>1</v>
      </c>
      <c r="T159" s="656" t="n">
        <f aca="false">$T$8</f>
        <v>1</v>
      </c>
      <c r="U159" s="657" t="b">
        <f aca="false">$U$8</f>
        <v>0</v>
      </c>
      <c r="V159" s="666" t="b">
        <f aca="false">IF(SUM(W159:AC159)&lt;1,TRUE(),FALSE())</f>
        <v>1</v>
      </c>
      <c r="W159" s="656" t="n">
        <f aca="false">IF($I$3=I159,1,0)</f>
        <v>0</v>
      </c>
      <c r="X159" s="656" t="n">
        <f aca="false">IF($J$3=J159,1,0)</f>
        <v>0</v>
      </c>
      <c r="Y159" s="656" t="n">
        <f aca="false">IF($K$3=K159,1,0)</f>
        <v>0</v>
      </c>
      <c r="Z159" s="656" t="n">
        <f aca="false">IF($L$3=L159,1,0)</f>
        <v>0</v>
      </c>
      <c r="AA159" s="656" t="n">
        <f aca="false">IF($M$3=M159,1,0)</f>
        <v>0</v>
      </c>
      <c r="AB159" s="656" t="n">
        <f aca="false">IF($N$3=N159,1,0)</f>
        <v>0</v>
      </c>
      <c r="AC159" s="656" t="n">
        <f aca="false">IF($O$3=O159,1,0)</f>
        <v>0</v>
      </c>
      <c r="AD159" s="667" t="b">
        <f aca="false">AND($P$2="Non-risk",P159=TRUE())</f>
        <v>0</v>
      </c>
      <c r="AE159" s="667" t="b">
        <f aca="false">AND($Q$3&lt;&gt;$Q159,$Q$3&lt;&gt;"Both")</f>
        <v>1</v>
      </c>
      <c r="AF159" s="667" t="b">
        <f aca="false">AND($Q$3="Both",AH159=1)</f>
        <v>0</v>
      </c>
      <c r="AG159" s="521" t="s">
        <v>692</v>
      </c>
      <c r="AH159" s="627" t="n">
        <v>1</v>
      </c>
      <c r="AI159" s="521" t="n">
        <v>86</v>
      </c>
      <c r="AK159" s="160" t="n">
        <f aca="false">IF(OR(AL159=TRUE(),AND(AM159=TRUE(),AN159=FALSE()),AF159=TRUE(),(OR(AT159=FALSE(),AT159="NA"))),0,IF(OR(AN159=FALSE(),AO159=FALSE(),AP159=FALSE()),1,0))</f>
        <v>0</v>
      </c>
      <c r="AL159" s="238" t="n">
        <f aca="false">$S159</f>
        <v>1</v>
      </c>
      <c r="AM159" s="238" t="str">
        <f aca="false">IF(OR(Q159="CHIP",AI159=""),"NA",IF(AND(AF159=TRUE(),_xlfn.xlookup(AI159,$A$9:$A$782,$AK$9:$AK$782)=0),TRUE(),FALSE()))</f>
        <v>NA</v>
      </c>
      <c r="AN159" s="148" t="b">
        <f aca="false">IF(F159&lt;&gt;"",TRUE(),FALSE())</f>
        <v>0</v>
      </c>
      <c r="AO159" s="94" t="str">
        <f aca="false">IF(OR($F159&lt;&gt;"Met"),"NA",(IF(AND($F159="Met",$F159&lt;&gt;""),TRUE(),FALSE())))</f>
        <v>NA</v>
      </c>
      <c r="AP159" s="148" t="b">
        <f aca="false">IF(OR($F159="Met",$F159="Not met"),"NA",(IF((AND(OR($F159="N/A",$F159="Unsure"),$G159&lt;&gt;"")),TRUE(),FALSE())))</f>
        <v>0</v>
      </c>
      <c r="AQ159" s="238" t="e">
        <f aca="false">IF(OR(AR159=TRUE(),AND(AS159=TRUE(),AT159=FALSE())),0,(IF(OR(AND(OR(AS159=FALSE(),AS159="N/A"),AT159=FALSE()),AU159=FALSE()),1,0)))</f>
        <v>#NAME?</v>
      </c>
      <c r="AR159" s="238" t="n">
        <f aca="false">$S159</f>
        <v>1</v>
      </c>
      <c r="AS159" s="238" t="e">
        <f aca="false">IF(OR(Q159="Medicaid",AI159=""),"N/A",IF(AND(AF159=TRUE(),_xlfn.xlookup(AI159,$A$9:$A$782,$AQ$9:$AQ$782)=0),TRUE(),FALSE()))</f>
        <v>#NAME?</v>
      </c>
      <c r="AT159" s="148" t="b">
        <f aca="false">IF(AND(H159="",F159="Met"),FALSE(),TRUE())</f>
        <v>1</v>
      </c>
      <c r="AU159" s="94" t="str">
        <f aca="false">IF(OR(H159="",H159="Met",H159="N/A"),"NA",(IF(AND((OR(H159="Not Met",H159="Unsure")),G159&lt;&gt;""),TRUE(),FALSE())))</f>
        <v>NA</v>
      </c>
    </row>
    <row r="160" customFormat="false" ht="18" hidden="false" customHeight="false" outlineLevel="0" collapsed="false">
      <c r="A160" s="668"/>
      <c r="B160" s="681"/>
      <c r="C160" s="669"/>
      <c r="D160" s="668" t="s">
        <v>2311</v>
      </c>
      <c r="E160" s="671"/>
      <c r="F160" s="672"/>
      <c r="G160" s="672"/>
      <c r="H160" s="673"/>
      <c r="T160" s="656" t="n">
        <f aca="false">$T$8</f>
        <v>1</v>
      </c>
      <c r="U160" s="657" t="b">
        <f aca="false">$U$8</f>
        <v>0</v>
      </c>
      <c r="W160" s="656"/>
      <c r="X160" s="656"/>
      <c r="Y160" s="656"/>
      <c r="Z160" s="656"/>
      <c r="AA160" s="656"/>
      <c r="AB160" s="656"/>
      <c r="AC160" s="656"/>
      <c r="AD160" s="677"/>
      <c r="AE160" s="677"/>
      <c r="AF160" s="677"/>
      <c r="AK160" s="160"/>
      <c r="AL160" s="238"/>
      <c r="AM160" s="238"/>
      <c r="AN160" s="94"/>
      <c r="AO160" s="94"/>
      <c r="AP160" s="94"/>
      <c r="AQ160" s="238"/>
      <c r="AR160" s="238"/>
      <c r="AS160" s="238"/>
      <c r="AT160" s="94"/>
      <c r="AU160" s="94"/>
    </row>
    <row r="161" customFormat="false" ht="18" hidden="false" customHeight="false" outlineLevel="0" collapsed="false">
      <c r="A161" s="658" t="s">
        <v>2312</v>
      </c>
      <c r="B161" s="659" t="s">
        <v>2313</v>
      </c>
      <c r="C161" s="659" t="s">
        <v>2314</v>
      </c>
      <c r="D161" s="659" t="s">
        <v>2315</v>
      </c>
      <c r="E161" s="680" t="s">
        <v>2316</v>
      </c>
      <c r="F161" s="662"/>
      <c r="G161" s="662"/>
      <c r="H161" s="663"/>
      <c r="I161" s="665" t="s">
        <v>15</v>
      </c>
      <c r="J161" s="665" t="s">
        <v>30</v>
      </c>
      <c r="K161" s="665" t="s">
        <v>38</v>
      </c>
      <c r="L161" s="665" t="s">
        <v>43</v>
      </c>
      <c r="M161" s="665"/>
      <c r="N161" s="665"/>
      <c r="O161" s="665"/>
      <c r="P161" s="682" t="b">
        <f aca="false">TRUE()</f>
        <v>1</v>
      </c>
      <c r="Q161" s="665" t="s">
        <v>226</v>
      </c>
      <c r="S161" s="666" t="b">
        <f aca="false">IF(OR(T161=TRUE(),U161=TRUE(),V161=TRUE(),AD161=TRUE(),AE161=TRUE()),TRUE(),FALSE())</f>
        <v>1</v>
      </c>
      <c r="T161" s="656" t="n">
        <f aca="false">$T$8</f>
        <v>1</v>
      </c>
      <c r="U161" s="657" t="b">
        <f aca="false">$U$8</f>
        <v>0</v>
      </c>
      <c r="V161" s="666" t="b">
        <f aca="false">IF(SUM(W161:AC161)&lt;1,TRUE(),FALSE())</f>
        <v>1</v>
      </c>
      <c r="W161" s="656" t="n">
        <f aca="false">IF($I$3=I161,1,0)</f>
        <v>0</v>
      </c>
      <c r="X161" s="656" t="n">
        <f aca="false">IF($J$3=J161,1,0)</f>
        <v>0</v>
      </c>
      <c r="Y161" s="656" t="n">
        <f aca="false">IF($K$3=K161,1,0)</f>
        <v>0</v>
      </c>
      <c r="Z161" s="656" t="n">
        <f aca="false">IF($L$3=L161,1,0)</f>
        <v>0</v>
      </c>
      <c r="AA161" s="656" t="n">
        <f aca="false">IF($M$3=M161,1,0)</f>
        <v>0</v>
      </c>
      <c r="AB161" s="656" t="n">
        <f aca="false">IF($N$3=N161,1,0)</f>
        <v>0</v>
      </c>
      <c r="AC161" s="656" t="n">
        <f aca="false">IF($O$3=O161,1,0)</f>
        <v>0</v>
      </c>
      <c r="AD161" s="667" t="b">
        <f aca="false">AND($P$2="Non-risk",P161=TRUE())</f>
        <v>0</v>
      </c>
      <c r="AE161" s="667" t="b">
        <f aca="false">AND($Q$3&lt;&gt;$Q161,$Q$3&lt;&gt;"Both")</f>
        <v>1</v>
      </c>
      <c r="AF161" s="667" t="b">
        <f aca="false">AND($Q$3="Both",AH161=1)</f>
        <v>0</v>
      </c>
      <c r="AI161" s="521"/>
      <c r="AJ161" s="627" t="n">
        <v>1</v>
      </c>
      <c r="AK161" s="160" t="n">
        <f aca="false">IF(OR(AL161=TRUE(),AND(AM161=TRUE(),AN161=FALSE()),AF161=TRUE(),(OR(AT161=FALSE(),AT161="NA"))),0,IF(OR(AN161=FALSE(),AO161=FALSE(),AP161=FALSE()),1,0))</f>
        <v>0</v>
      </c>
      <c r="AL161" s="238" t="n">
        <f aca="false">$S161</f>
        <v>1</v>
      </c>
      <c r="AM161" s="238" t="str">
        <f aca="false">IF(OR(Q161="Medicaid",AI161=""),"NA",IF(AND(AF161=TRUE(),_xlfn.xlookup(AI161,$A$9:$A$782,$AK$9:$AK$782)=0),TRUE(),FALSE()))</f>
        <v>NA</v>
      </c>
      <c r="AN161" s="148" t="b">
        <f aca="false">IF(F161&lt;&gt;"",TRUE(),FALSE())</f>
        <v>0</v>
      </c>
      <c r="AO161" s="94" t="str">
        <f aca="false">IF(OR($F161&lt;&gt;"Met"),"NA",(IF(AND($F161="Met",$F161&lt;&gt;""),TRUE(),FALSE())))</f>
        <v>NA</v>
      </c>
      <c r="AP161" s="148" t="b">
        <f aca="false">IF(OR($F161="Met",$F161="Not met"),"NA",(IF((AND(OR($F161="N/A",$F161="Unsure"),$G161&lt;&gt;"")),TRUE(),FALSE())))</f>
        <v>0</v>
      </c>
      <c r="AQ161" s="238" t="n">
        <f aca="false">IF(OR(AR161=TRUE(),AND(AS161=TRUE(),AT161=FALSE())),0,(IF(OR(AND(OR(AS161=FALSE(),AS161="N/A"),AT161=FALSE()),AU161=FALSE()),1,0)))</f>
        <v>0</v>
      </c>
      <c r="AR161" s="238" t="n">
        <f aca="false">$S161</f>
        <v>1</v>
      </c>
      <c r="AS161" s="238" t="str">
        <f aca="false">IF(OR(Q161="Medicaid",AI161=""),"N/A",IF(AND(AF161=TRUE(),_xlfn.xlookup(AI161,$A$9:$A$782,$AQ$9:$AQ$782)=0),TRUE(),FALSE()))</f>
        <v>N/A</v>
      </c>
      <c r="AT161" s="148" t="b">
        <f aca="false">IF(AND(H161="",F161="Met"),FALSE(),TRUE())</f>
        <v>1</v>
      </c>
      <c r="AU161" s="94" t="str">
        <f aca="false">IF(OR(H161="",H161="Met",H161="N/A"),"NA",(IF(AND((OR(H161="Not Met",H161="Unsure")),G161&lt;&gt;""),TRUE(),FALSE())))</f>
        <v>NA</v>
      </c>
    </row>
    <row r="162" customFormat="false" ht="52.5" hidden="false" customHeight="true" outlineLevel="0" collapsed="false">
      <c r="A162" s="658" t="s">
        <v>2317</v>
      </c>
      <c r="B162" s="659" t="s">
        <v>2318</v>
      </c>
      <c r="C162" s="659" t="s">
        <v>2314</v>
      </c>
      <c r="D162" s="659" t="s">
        <v>2319</v>
      </c>
      <c r="E162" s="680" t="s">
        <v>2316</v>
      </c>
      <c r="F162" s="662"/>
      <c r="G162" s="662"/>
      <c r="H162" s="663"/>
      <c r="I162" s="665" t="s">
        <v>15</v>
      </c>
      <c r="J162" s="665" t="s">
        <v>30</v>
      </c>
      <c r="K162" s="665" t="s">
        <v>38</v>
      </c>
      <c r="L162" s="665" t="s">
        <v>43</v>
      </c>
      <c r="M162" s="665"/>
      <c r="N162" s="665"/>
      <c r="O162" s="665"/>
      <c r="P162" s="682" t="b">
        <f aca="false">TRUE()</f>
        <v>1</v>
      </c>
      <c r="Q162" s="665" t="s">
        <v>226</v>
      </c>
      <c r="S162" s="666" t="b">
        <f aca="false">IF(OR(T162=TRUE(),U162=TRUE(),V162=TRUE(),AD162=TRUE(),AE162=TRUE()),TRUE(),FALSE())</f>
        <v>1</v>
      </c>
      <c r="T162" s="656" t="n">
        <f aca="false">$T$8</f>
        <v>1</v>
      </c>
      <c r="U162" s="657" t="b">
        <f aca="false">$U$8</f>
        <v>0</v>
      </c>
      <c r="V162" s="666" t="b">
        <f aca="false">IF(SUM(W162:AC162)&lt;1,TRUE(),FALSE())</f>
        <v>1</v>
      </c>
      <c r="W162" s="656" t="n">
        <f aca="false">IF($I$3=I162,1,0)</f>
        <v>0</v>
      </c>
      <c r="X162" s="656" t="n">
        <f aca="false">IF($J$3=J162,1,0)</f>
        <v>0</v>
      </c>
      <c r="Y162" s="656" t="n">
        <f aca="false">IF($K$3=K162,1,0)</f>
        <v>0</v>
      </c>
      <c r="Z162" s="656" t="n">
        <f aca="false">IF($L$3=L162,1,0)</f>
        <v>0</v>
      </c>
      <c r="AA162" s="656" t="n">
        <f aca="false">IF($M$3=M162,1,0)</f>
        <v>0</v>
      </c>
      <c r="AB162" s="656" t="n">
        <f aca="false">IF($N$3=N162,1,0)</f>
        <v>0</v>
      </c>
      <c r="AC162" s="656" t="n">
        <f aca="false">IF($O$3=O162,1,0)</f>
        <v>0</v>
      </c>
      <c r="AD162" s="667" t="b">
        <f aca="false">AND($P$2="Non-risk",P162=TRUE())</f>
        <v>0</v>
      </c>
      <c r="AE162" s="667" t="b">
        <f aca="false">AND($Q$3&lt;&gt;$Q162,$Q$3&lt;&gt;"Both")</f>
        <v>1</v>
      </c>
      <c r="AF162" s="667" t="b">
        <f aca="false">AND($Q$3="Both",AH162=1)</f>
        <v>0</v>
      </c>
      <c r="AI162" s="521"/>
      <c r="AJ162" s="627" t="n">
        <v>1</v>
      </c>
      <c r="AK162" s="160" t="n">
        <f aca="false">IF(OR(AL162=TRUE(),AND(AM162=TRUE(),AN162=FALSE()),AF162=TRUE(),(OR(AT162=FALSE(),AT162="NA"))),0,IF(OR(AN162=FALSE(),AO162=FALSE(),AP162=FALSE()),1,0))</f>
        <v>0</v>
      </c>
      <c r="AL162" s="238" t="n">
        <f aca="false">$S162</f>
        <v>1</v>
      </c>
      <c r="AM162" s="238" t="str">
        <f aca="false">IF(OR(Q162="Medicaid",AI162=""),"NA",IF(AND(AF162=TRUE(),_xlfn.xlookup(AI162,$A$9:$A$782,$AK$9:$AK$782)=0),TRUE(),FALSE()))</f>
        <v>NA</v>
      </c>
      <c r="AN162" s="148" t="b">
        <f aca="false">IF(F162&lt;&gt;"",TRUE(),FALSE())</f>
        <v>0</v>
      </c>
      <c r="AO162" s="94" t="str">
        <f aca="false">IF(OR($F162&lt;&gt;"Met"),"NA",(IF(AND($F162="Met",$F162&lt;&gt;""),TRUE(),FALSE())))</f>
        <v>NA</v>
      </c>
      <c r="AP162" s="148" t="b">
        <f aca="false">IF(OR($F162="Met",$F162="Not met"),"NA",(IF((AND(OR($F162="N/A",$F162="Unsure"),$G162&lt;&gt;"")),TRUE(),FALSE())))</f>
        <v>0</v>
      </c>
      <c r="AQ162" s="238" t="n">
        <f aca="false">IF(OR(AR162=TRUE(),AND(AS162=TRUE(),AT162=FALSE())),0,(IF(OR(AND(OR(AS162=FALSE(),AS162="N/A"),AT162=FALSE()),AU162=FALSE()),1,0)))</f>
        <v>0</v>
      </c>
      <c r="AR162" s="238" t="n">
        <f aca="false">$S162</f>
        <v>1</v>
      </c>
      <c r="AS162" s="238" t="str">
        <f aca="false">IF(OR(Q162="Medicaid",AI162=""),"N/A",IF(AND(AF162=TRUE(),_xlfn.xlookup(AI162,$A$9:$A$782,$AQ$9:$AQ$782)=0),TRUE(),FALSE()))</f>
        <v>N/A</v>
      </c>
      <c r="AT162" s="148" t="b">
        <f aca="false">IF(AND(H162="",F162="Met"),FALSE(),TRUE())</f>
        <v>1</v>
      </c>
      <c r="AU162" s="94" t="str">
        <f aca="false">IF(OR(H162="",H162="Met",H162="N/A"),"NA",(IF(AND((OR(H162="Not Met",H162="Unsure")),G162&lt;&gt;""),TRUE(),FALSE())))</f>
        <v>NA</v>
      </c>
    </row>
    <row r="163" customFormat="false" ht="18" hidden="true" customHeight="false" outlineLevel="0" collapsed="false">
      <c r="A163" s="658" t="s">
        <v>2320</v>
      </c>
      <c r="B163" s="659" t="s">
        <v>2321</v>
      </c>
      <c r="C163" s="659" t="s">
        <v>2322</v>
      </c>
      <c r="D163" s="659" t="s">
        <v>2323</v>
      </c>
      <c r="E163" s="680" t="s">
        <v>2316</v>
      </c>
      <c r="F163" s="662"/>
      <c r="G163" s="662"/>
      <c r="H163" s="663"/>
      <c r="I163" s="665" t="s">
        <v>15</v>
      </c>
      <c r="J163" s="665" t="s">
        <v>30</v>
      </c>
      <c r="K163" s="665" t="s">
        <v>38</v>
      </c>
      <c r="L163" s="665" t="s">
        <v>43</v>
      </c>
      <c r="M163" s="665"/>
      <c r="N163" s="665"/>
      <c r="O163" s="665"/>
      <c r="P163" s="682" t="b">
        <f aca="false">TRUE()</f>
        <v>1</v>
      </c>
      <c r="Q163" s="665" t="s">
        <v>226</v>
      </c>
      <c r="S163" s="666" t="b">
        <f aca="false">IF(OR(T163=TRUE(),U163=TRUE(),V163=TRUE(),AD163=TRUE(),AE163=TRUE()),TRUE(),FALSE())</f>
        <v>1</v>
      </c>
      <c r="T163" s="656" t="n">
        <f aca="false">$T$8</f>
        <v>1</v>
      </c>
      <c r="U163" s="657" t="b">
        <f aca="false">$U$8</f>
        <v>0</v>
      </c>
      <c r="V163" s="666" t="b">
        <f aca="false">IF(SUM(W163:AC163)&lt;1,TRUE(),FALSE())</f>
        <v>1</v>
      </c>
      <c r="W163" s="656" t="n">
        <f aca="false">IF($I$3=I163,1,0)</f>
        <v>0</v>
      </c>
      <c r="X163" s="656" t="n">
        <f aca="false">IF($J$3=J163,1,0)</f>
        <v>0</v>
      </c>
      <c r="Y163" s="656" t="n">
        <f aca="false">IF($K$3=K163,1,0)</f>
        <v>0</v>
      </c>
      <c r="Z163" s="656" t="n">
        <f aca="false">IF($L$3=L163,1,0)</f>
        <v>0</v>
      </c>
      <c r="AA163" s="656" t="n">
        <f aca="false">IF($M$3=M163,1,0)</f>
        <v>0</v>
      </c>
      <c r="AB163" s="656" t="n">
        <f aca="false">IF($N$3=N163,1,0)</f>
        <v>0</v>
      </c>
      <c r="AC163" s="656" t="n">
        <f aca="false">IF($O$3=O163,1,0)</f>
        <v>0</v>
      </c>
      <c r="AD163" s="667" t="b">
        <f aca="false">AND($P$2="Non-risk",P163=TRUE())</f>
        <v>0</v>
      </c>
      <c r="AE163" s="667" t="b">
        <f aca="false">AND($Q$3&lt;&gt;$Q163,$Q$3&lt;&gt;"Both")</f>
        <v>1</v>
      </c>
      <c r="AF163" s="667" t="b">
        <f aca="false">AND($Q$3="Both",AH163=1)</f>
        <v>0</v>
      </c>
      <c r="AI163" s="521"/>
      <c r="AJ163" s="627" t="n">
        <v>1</v>
      </c>
      <c r="AK163" s="160" t="n">
        <f aca="false">IF(OR(AL163=TRUE(),AND(AM163=TRUE(),AN163=FALSE()),AF163=TRUE(),(OR(AT163=FALSE(),AT163="NA"))),0,IF(OR(AN163=FALSE(),AO163=FALSE(),AP163=FALSE()),1,0))</f>
        <v>0</v>
      </c>
      <c r="AL163" s="238" t="n">
        <f aca="false">$S163</f>
        <v>1</v>
      </c>
      <c r="AM163" s="238" t="str">
        <f aca="false">IF(OR(Q163="Medicaid",AI163=""),"NA",IF(AND(AF163=TRUE(),_xlfn.xlookup(AI163,$A$9:$A$782,$AK$9:$AK$782)=0),TRUE(),FALSE()))</f>
        <v>NA</v>
      </c>
      <c r="AN163" s="148" t="b">
        <f aca="false">IF(F163&lt;&gt;"",TRUE(),FALSE())</f>
        <v>0</v>
      </c>
      <c r="AO163" s="94" t="str">
        <f aca="false">IF(OR($F163&lt;&gt;"Met"),"NA",(IF(AND($F163="Met",$F163&lt;&gt;""),TRUE(),FALSE())))</f>
        <v>NA</v>
      </c>
      <c r="AP163" s="148" t="b">
        <f aca="false">IF(OR($F163="Met",$F163="Not met"),"NA",(IF((AND(OR($F163="N/A",$F163="Unsure"),$G163&lt;&gt;"")),TRUE(),FALSE())))</f>
        <v>0</v>
      </c>
      <c r="AQ163" s="238" t="n">
        <f aca="false">IF(OR(AR163=TRUE(),AND(AS163=TRUE(),AT163=FALSE())),0,(IF(OR(AND(OR(AS163=FALSE(),AS163="N/A"),AT163=FALSE()),AU163=FALSE()),1,0)))</f>
        <v>0</v>
      </c>
      <c r="AR163" s="238" t="n">
        <f aca="false">$S163</f>
        <v>1</v>
      </c>
      <c r="AS163" s="238" t="str">
        <f aca="false">IF(OR(Q163="Medicaid",AI163=""),"N/A",IF(AND(AF163=TRUE(),_xlfn.xlookup(AI163,$A$9:$A$782,$AQ$9:$AQ$782)=0),TRUE(),FALSE()))</f>
        <v>N/A</v>
      </c>
      <c r="AT163" s="148" t="b">
        <f aca="false">IF(AND(H163="",F163="Met"),FALSE(),TRUE())</f>
        <v>1</v>
      </c>
      <c r="AU163" s="94" t="str">
        <f aca="false">IF(OR(H163="",H163="Met",H163="N/A"),"NA",(IF(AND((OR(H163="Not Met",H163="Unsure")),G163&lt;&gt;""),TRUE(),FALSE())))</f>
        <v>NA</v>
      </c>
    </row>
    <row r="164" customFormat="false" ht="22.5" hidden="false" customHeight="true" outlineLevel="0" collapsed="false">
      <c r="A164" s="658" t="s">
        <v>2324</v>
      </c>
      <c r="B164" s="659" t="s">
        <v>2325</v>
      </c>
      <c r="C164" s="659" t="s">
        <v>2326</v>
      </c>
      <c r="D164" s="659" t="s">
        <v>2327</v>
      </c>
      <c r="E164" s="680" t="s">
        <v>2316</v>
      </c>
      <c r="F164" s="662"/>
      <c r="G164" s="662"/>
      <c r="H164" s="663"/>
      <c r="I164" s="665" t="s">
        <v>15</v>
      </c>
      <c r="J164" s="665" t="s">
        <v>30</v>
      </c>
      <c r="K164" s="665" t="s">
        <v>38</v>
      </c>
      <c r="L164" s="665" t="s">
        <v>43</v>
      </c>
      <c r="M164" s="665"/>
      <c r="N164" s="665"/>
      <c r="O164" s="665"/>
      <c r="P164" s="682" t="b">
        <f aca="false">TRUE()</f>
        <v>1</v>
      </c>
      <c r="Q164" s="665" t="s">
        <v>226</v>
      </c>
      <c r="S164" s="666" t="b">
        <f aca="false">IF(OR(T164=TRUE(),U164=TRUE(),V164=TRUE(),AD164=TRUE(),AE164=TRUE()),TRUE(),FALSE())</f>
        <v>1</v>
      </c>
      <c r="T164" s="656" t="n">
        <f aca="false">$T$8</f>
        <v>1</v>
      </c>
      <c r="U164" s="657" t="b">
        <f aca="false">$U$8</f>
        <v>0</v>
      </c>
      <c r="V164" s="666" t="b">
        <f aca="false">IF(SUM(W164:AC164)&lt;1,TRUE(),FALSE())</f>
        <v>1</v>
      </c>
      <c r="W164" s="656" t="n">
        <f aca="false">IF($I$3=I164,1,0)</f>
        <v>0</v>
      </c>
      <c r="X164" s="656" t="n">
        <f aca="false">IF($J$3=J164,1,0)</f>
        <v>0</v>
      </c>
      <c r="Y164" s="656" t="n">
        <f aca="false">IF($K$3=K164,1,0)</f>
        <v>0</v>
      </c>
      <c r="Z164" s="656" t="n">
        <f aca="false">IF($L$3=L164,1,0)</f>
        <v>0</v>
      </c>
      <c r="AA164" s="656" t="n">
        <f aca="false">IF($M$3=M164,1,0)</f>
        <v>0</v>
      </c>
      <c r="AB164" s="656" t="n">
        <f aca="false">IF($N$3=N164,1,0)</f>
        <v>0</v>
      </c>
      <c r="AC164" s="656" t="n">
        <f aca="false">IF($O$3=O164,1,0)</f>
        <v>0</v>
      </c>
      <c r="AD164" s="667" t="b">
        <f aca="false">AND($P$2="Non-risk",P164=TRUE())</f>
        <v>0</v>
      </c>
      <c r="AE164" s="667" t="b">
        <f aca="false">AND($Q$3&lt;&gt;$Q164,$Q$3&lt;&gt;"Both")</f>
        <v>1</v>
      </c>
      <c r="AF164" s="667" t="b">
        <f aca="false">AND($Q$3="Both",AH164=1)</f>
        <v>0</v>
      </c>
      <c r="AI164" s="521"/>
      <c r="AJ164" s="627" t="n">
        <v>1</v>
      </c>
      <c r="AK164" s="160" t="n">
        <f aca="false">IF(OR(AL164=TRUE(),AND(AM164=TRUE(),AN164=FALSE()),AF164=TRUE(),(OR(AT164=FALSE(),AT164="NA"))),0,IF(OR(AN164=FALSE(),AO164=FALSE(),AP164=FALSE()),1,0))</f>
        <v>0</v>
      </c>
      <c r="AL164" s="238" t="n">
        <f aca="false">$S164</f>
        <v>1</v>
      </c>
      <c r="AM164" s="238" t="str">
        <f aca="false">IF(OR(Q164="Medicaid",AI164=""),"NA",IF(AND(AF164=TRUE(),_xlfn.xlookup(AI164,$A$9:$A$782,$AK$9:$AK$782)=0),TRUE(),FALSE()))</f>
        <v>NA</v>
      </c>
      <c r="AN164" s="148" t="b">
        <f aca="false">IF(F164&lt;&gt;"",TRUE(),FALSE())</f>
        <v>0</v>
      </c>
      <c r="AO164" s="94" t="str">
        <f aca="false">IF(OR($F164&lt;&gt;"Met"),"NA",(IF(AND($F164="Met",$F164&lt;&gt;""),TRUE(),FALSE())))</f>
        <v>NA</v>
      </c>
      <c r="AP164" s="148" t="b">
        <f aca="false">IF(OR($F164="Met",$F164="Not met"),"NA",(IF((AND(OR($F164="N/A",$F164="Unsure"),$G164&lt;&gt;"")),TRUE(),FALSE())))</f>
        <v>0</v>
      </c>
      <c r="AQ164" s="238" t="n">
        <f aca="false">IF(OR(AR164=TRUE(),AND(AS164=TRUE(),AT164=FALSE())),0,(IF(OR(AND(OR(AS164=FALSE(),AS164="N/A"),AT164=FALSE()),AU164=FALSE()),1,0)))</f>
        <v>0</v>
      </c>
      <c r="AR164" s="238" t="n">
        <f aca="false">$S164</f>
        <v>1</v>
      </c>
      <c r="AS164" s="238" t="str">
        <f aca="false">IF(OR(Q164="Medicaid",AI164=""),"N/A",IF(AND(AF164=TRUE(),_xlfn.xlookup(AI164,$A$9:$A$782,$AQ$9:$AQ$782)=0),TRUE(),FALSE()))</f>
        <v>N/A</v>
      </c>
      <c r="AT164" s="148" t="b">
        <f aca="false">IF(AND(H164="",F164="Met"),FALSE(),TRUE())</f>
        <v>1</v>
      </c>
      <c r="AU164" s="94" t="str">
        <f aca="false">IF(OR(H164="",H164="Met",H164="N/A"),"NA",(IF(AND((OR(H164="Not Met",H164="Unsure")),G164&lt;&gt;""),TRUE(),FALSE())))</f>
        <v>NA</v>
      </c>
    </row>
    <row r="165" customFormat="false" ht="36" hidden="false" customHeight="false" outlineLevel="0" collapsed="false">
      <c r="A165" s="658" t="s">
        <v>2328</v>
      </c>
      <c r="B165" s="659" t="s">
        <v>2329</v>
      </c>
      <c r="C165" s="659" t="s">
        <v>2330</v>
      </c>
      <c r="D165" s="659" t="s">
        <v>2331</v>
      </c>
      <c r="E165" s="680" t="s">
        <v>2316</v>
      </c>
      <c r="F165" s="662"/>
      <c r="G165" s="662"/>
      <c r="H165" s="663"/>
      <c r="I165" s="665" t="s">
        <v>15</v>
      </c>
      <c r="J165" s="665" t="s">
        <v>30</v>
      </c>
      <c r="K165" s="665" t="s">
        <v>38</v>
      </c>
      <c r="L165" s="665" t="s">
        <v>43</v>
      </c>
      <c r="M165" s="665"/>
      <c r="N165" s="665"/>
      <c r="O165" s="665"/>
      <c r="P165" s="682" t="b">
        <f aca="false">TRUE()</f>
        <v>1</v>
      </c>
      <c r="Q165" s="665" t="s">
        <v>226</v>
      </c>
      <c r="S165" s="666" t="b">
        <f aca="false">IF(OR(T165=TRUE(),U165=TRUE(),V165=TRUE(),AD165=TRUE(),AE165=TRUE()),TRUE(),FALSE())</f>
        <v>1</v>
      </c>
      <c r="T165" s="656" t="n">
        <f aca="false">$T$8</f>
        <v>1</v>
      </c>
      <c r="U165" s="657" t="b">
        <f aca="false">$U$8</f>
        <v>0</v>
      </c>
      <c r="V165" s="666" t="b">
        <f aca="false">IF(SUM(W165:AC165)&lt;1,TRUE(),FALSE())</f>
        <v>1</v>
      </c>
      <c r="W165" s="656" t="n">
        <f aca="false">IF($I$3=I165,1,0)</f>
        <v>0</v>
      </c>
      <c r="X165" s="656" t="n">
        <f aca="false">IF($J$3=J165,1,0)</f>
        <v>0</v>
      </c>
      <c r="Y165" s="656" t="n">
        <f aca="false">IF($K$3=K165,1,0)</f>
        <v>0</v>
      </c>
      <c r="Z165" s="656" t="n">
        <f aca="false">IF($L$3=L165,1,0)</f>
        <v>0</v>
      </c>
      <c r="AA165" s="656" t="n">
        <f aca="false">IF($M$3=M165,1,0)</f>
        <v>0</v>
      </c>
      <c r="AB165" s="656" t="n">
        <f aca="false">IF($N$3=N165,1,0)</f>
        <v>0</v>
      </c>
      <c r="AC165" s="656" t="n">
        <f aca="false">IF($O$3=O165,1,0)</f>
        <v>0</v>
      </c>
      <c r="AD165" s="667" t="b">
        <f aca="false">AND($P$2="Non-risk",P165=TRUE())</f>
        <v>0</v>
      </c>
      <c r="AE165" s="667" t="b">
        <f aca="false">AND($Q$3&lt;&gt;$Q165,$Q$3&lt;&gt;"Both")</f>
        <v>1</v>
      </c>
      <c r="AF165" s="667" t="b">
        <f aca="false">AND($Q$3="Both",AH165=1)</f>
        <v>0</v>
      </c>
      <c r="AI165" s="521"/>
      <c r="AJ165" s="627" t="n">
        <v>1</v>
      </c>
      <c r="AK165" s="160" t="n">
        <f aca="false">IF(OR(AL165=TRUE(),AND(AM165=TRUE(),AN165=FALSE()),AF165=TRUE(),(OR(AT165=FALSE(),AT165="NA"))),0,IF(OR(AN165=FALSE(),AO165=FALSE(),AP165=FALSE()),1,0))</f>
        <v>0</v>
      </c>
      <c r="AL165" s="238" t="n">
        <f aca="false">$S165</f>
        <v>1</v>
      </c>
      <c r="AM165" s="238" t="str">
        <f aca="false">IF(OR(Q165="Medicaid",AI165=""),"NA",IF(AND(AF165=TRUE(),_xlfn.xlookup(AI165,$A$9:$A$782,$AK$9:$AK$782)=0),TRUE(),FALSE()))</f>
        <v>NA</v>
      </c>
      <c r="AN165" s="148" t="b">
        <f aca="false">IF(F165&lt;&gt;"",TRUE(),FALSE())</f>
        <v>0</v>
      </c>
      <c r="AO165" s="94" t="str">
        <f aca="false">IF(OR($F165&lt;&gt;"Met"),"NA",(IF(AND($F165="Met",$F165&lt;&gt;""),TRUE(),FALSE())))</f>
        <v>NA</v>
      </c>
      <c r="AP165" s="148" t="b">
        <f aca="false">IF(OR($F165="Met",$F165="Not met"),"NA",(IF((AND(OR($F165="N/A",$F165="Unsure"),$G165&lt;&gt;"")),TRUE(),FALSE())))</f>
        <v>0</v>
      </c>
      <c r="AQ165" s="238" t="n">
        <f aca="false">IF(OR(AR165=TRUE(),AND(AS165=TRUE(),AT165=FALSE())),0,(IF(OR(AND(OR(AS165=FALSE(),AS165="N/A"),AT165=FALSE()),AU165=FALSE()),1,0)))</f>
        <v>0</v>
      </c>
      <c r="AR165" s="238" t="n">
        <f aca="false">$S165</f>
        <v>1</v>
      </c>
      <c r="AS165" s="238" t="str">
        <f aca="false">IF(OR(Q165="Medicaid",AI165=""),"N/A",IF(AND(AF165=TRUE(),_xlfn.xlookup(AI165,$A$9:$A$782,$AQ$9:$AQ$782)=0),TRUE(),FALSE()))</f>
        <v>N/A</v>
      </c>
      <c r="AT165" s="148" t="b">
        <f aca="false">IF(AND(H165="",F165="Met"),FALSE(),TRUE())</f>
        <v>1</v>
      </c>
      <c r="AU165" s="94" t="str">
        <f aca="false">IF(OR(H165="",H165="Met",H165="N/A"),"NA",(IF(AND((OR(H165="Not Met",H165="Unsure")),G165&lt;&gt;""),TRUE(),FALSE())))</f>
        <v>NA</v>
      </c>
    </row>
    <row r="166" customFormat="false" ht="36" hidden="false" customHeight="false" outlineLevel="0" collapsed="false">
      <c r="A166" s="658" t="s">
        <v>2332</v>
      </c>
      <c r="B166" s="659" t="s">
        <v>2333</v>
      </c>
      <c r="C166" s="659" t="s">
        <v>2334</v>
      </c>
      <c r="D166" s="659" t="s">
        <v>2335</v>
      </c>
      <c r="E166" s="680" t="s">
        <v>2336</v>
      </c>
      <c r="F166" s="662"/>
      <c r="G166" s="662"/>
      <c r="H166" s="663"/>
      <c r="I166" s="665" t="s">
        <v>15</v>
      </c>
      <c r="J166" s="665" t="s">
        <v>30</v>
      </c>
      <c r="K166" s="665" t="s">
        <v>38</v>
      </c>
      <c r="L166" s="665" t="s">
        <v>43</v>
      </c>
      <c r="M166" s="665"/>
      <c r="N166" s="665"/>
      <c r="O166" s="665"/>
      <c r="P166" s="682" t="b">
        <f aca="false">TRUE()</f>
        <v>1</v>
      </c>
      <c r="Q166" s="665" t="s">
        <v>226</v>
      </c>
      <c r="S166" s="666" t="b">
        <f aca="false">IF(OR(T166=TRUE(),U166=TRUE(),V166=TRUE(),AD166=TRUE(),AE166=TRUE()),TRUE(),FALSE())</f>
        <v>1</v>
      </c>
      <c r="T166" s="656" t="n">
        <f aca="false">$T$8</f>
        <v>1</v>
      </c>
      <c r="U166" s="657" t="b">
        <f aca="false">$U$8</f>
        <v>0</v>
      </c>
      <c r="V166" s="666" t="b">
        <f aca="false">IF(SUM(W166:AC166)&lt;1,TRUE(),FALSE())</f>
        <v>1</v>
      </c>
      <c r="W166" s="656" t="n">
        <f aca="false">IF($I$3=I166,1,0)</f>
        <v>0</v>
      </c>
      <c r="X166" s="656" t="n">
        <f aca="false">IF($J$3=J166,1,0)</f>
        <v>0</v>
      </c>
      <c r="Y166" s="656" t="n">
        <f aca="false">IF($K$3=K166,1,0)</f>
        <v>0</v>
      </c>
      <c r="Z166" s="656" t="n">
        <f aca="false">IF($L$3=L166,1,0)</f>
        <v>0</v>
      </c>
      <c r="AA166" s="656" t="n">
        <f aca="false">IF($M$3=M166,1,0)</f>
        <v>0</v>
      </c>
      <c r="AB166" s="656" t="n">
        <f aca="false">IF($N$3=N166,1,0)</f>
        <v>0</v>
      </c>
      <c r="AC166" s="656" t="n">
        <f aca="false">IF($O$3=O166,1,0)</f>
        <v>0</v>
      </c>
      <c r="AD166" s="667" t="b">
        <f aca="false">AND($P$2="Non-risk",P166=TRUE())</f>
        <v>0</v>
      </c>
      <c r="AE166" s="667" t="b">
        <f aca="false">AND($Q$3&lt;&gt;$Q166,$Q$3&lt;&gt;"Both")</f>
        <v>1</v>
      </c>
      <c r="AF166" s="667" t="b">
        <f aca="false">AND($Q$3="Both",AH166=1)</f>
        <v>0</v>
      </c>
      <c r="AI166" s="521"/>
      <c r="AJ166" s="627" t="n">
        <v>1</v>
      </c>
      <c r="AK166" s="160" t="n">
        <f aca="false">IF(OR(AL166=TRUE(),AND(AM166=TRUE(),AN166=FALSE()),AF166=TRUE(),(OR(AT166=FALSE(),AT166="NA"))),0,IF(OR(AN166=FALSE(),AO166=FALSE(),AP166=FALSE()),1,0))</f>
        <v>0</v>
      </c>
      <c r="AL166" s="238" t="n">
        <f aca="false">$S166</f>
        <v>1</v>
      </c>
      <c r="AM166" s="238" t="str">
        <f aca="false">IF(OR(Q166="Medicaid",AI166=""),"NA",IF(AND(AF166=TRUE(),_xlfn.xlookup(AI166,$A$9:$A$782,$AK$9:$AK$782)=0),TRUE(),FALSE()))</f>
        <v>NA</v>
      </c>
      <c r="AN166" s="148" t="b">
        <f aca="false">IF(F166&lt;&gt;"",TRUE(),FALSE())</f>
        <v>0</v>
      </c>
      <c r="AO166" s="94" t="str">
        <f aca="false">IF(OR($F166&lt;&gt;"Met"),"NA",(IF(AND($F166="Met",$F166&lt;&gt;""),TRUE(),FALSE())))</f>
        <v>NA</v>
      </c>
      <c r="AP166" s="148" t="b">
        <f aca="false">IF(OR($F166="Met",$F166="Not met"),"NA",(IF((AND(OR($F166="N/A",$F166="Unsure"),$G166&lt;&gt;"")),TRUE(),FALSE())))</f>
        <v>0</v>
      </c>
      <c r="AQ166" s="238" t="n">
        <f aca="false">IF(OR(AR166=TRUE(),AND(AS166=TRUE(),AT166=FALSE())),0,(IF(OR(AND(OR(AS166=FALSE(),AS166="N/A"),AT166=FALSE()),AU166=FALSE()),1,0)))</f>
        <v>0</v>
      </c>
      <c r="AR166" s="238" t="n">
        <f aca="false">$S166</f>
        <v>1</v>
      </c>
      <c r="AS166" s="238" t="str">
        <f aca="false">IF(OR(Q166="Medicaid",AI166=""),"N/A",IF(AND(AF166=TRUE(),_xlfn.xlookup(AI166,$A$9:$A$782,$AQ$9:$AQ$782)=0),TRUE(),FALSE()))</f>
        <v>N/A</v>
      </c>
      <c r="AT166" s="148" t="b">
        <f aca="false">IF(AND(H166="",F166="Met"),FALSE(),TRUE())</f>
        <v>1</v>
      </c>
      <c r="AU166" s="94" t="str">
        <f aca="false">IF(OR(H166="",H166="Met",H166="N/A"),"NA",(IF(AND((OR(H166="Not Met",H166="Unsure")),G166&lt;&gt;""),TRUE(),FALSE())))</f>
        <v>NA</v>
      </c>
    </row>
    <row r="167" customFormat="false" ht="18" hidden="false" customHeight="false" outlineLevel="0" collapsed="false">
      <c r="A167" s="668"/>
      <c r="B167" s="681"/>
      <c r="C167" s="669"/>
      <c r="D167" s="668" t="s">
        <v>2337</v>
      </c>
      <c r="E167" s="671"/>
      <c r="F167" s="672"/>
      <c r="G167" s="672"/>
      <c r="H167" s="673"/>
      <c r="T167" s="656" t="n">
        <f aca="false">$T$8</f>
        <v>1</v>
      </c>
      <c r="U167" s="657" t="b">
        <f aca="false">$U$8</f>
        <v>0</v>
      </c>
      <c r="AK167" s="160"/>
      <c r="AL167" s="238"/>
      <c r="AM167" s="238"/>
      <c r="AN167" s="94"/>
      <c r="AO167" s="94"/>
      <c r="AP167" s="94"/>
      <c r="AQ167" s="238"/>
      <c r="AR167" s="238"/>
      <c r="AS167" s="238"/>
      <c r="AT167" s="94"/>
      <c r="AU167" s="94"/>
    </row>
    <row r="168" customFormat="false" ht="18" hidden="false" customHeight="false" outlineLevel="0" collapsed="false">
      <c r="A168" s="658" t="s">
        <v>2338</v>
      </c>
      <c r="B168" s="659" t="s">
        <v>2339</v>
      </c>
      <c r="C168" s="659" t="s">
        <v>2340</v>
      </c>
      <c r="D168" s="659" t="s">
        <v>2341</v>
      </c>
      <c r="E168" s="680" t="s">
        <v>2342</v>
      </c>
      <c r="F168" s="662"/>
      <c r="G168" s="662"/>
      <c r="H168" s="663"/>
      <c r="I168" s="665" t="s">
        <v>15</v>
      </c>
      <c r="J168" s="665" t="s">
        <v>30</v>
      </c>
      <c r="K168" s="665" t="s">
        <v>38</v>
      </c>
      <c r="L168" s="665" t="s">
        <v>43</v>
      </c>
      <c r="M168" s="665"/>
      <c r="N168" s="665"/>
      <c r="O168" s="665"/>
      <c r="P168" s="682" t="b">
        <f aca="false">TRUE()</f>
        <v>1</v>
      </c>
      <c r="Q168" s="665" t="s">
        <v>226</v>
      </c>
      <c r="S168" s="666" t="b">
        <f aca="false">IF(OR(T168=TRUE(),U168=TRUE(),V168=TRUE(),AD168=TRUE(),AE168=TRUE()),TRUE(),FALSE())</f>
        <v>1</v>
      </c>
      <c r="T168" s="656" t="n">
        <f aca="false">$T$8</f>
        <v>1</v>
      </c>
      <c r="U168" s="657" t="b">
        <f aca="false">$U$8</f>
        <v>0</v>
      </c>
      <c r="V168" s="666" t="b">
        <f aca="false">IF(SUM(W168:AC168)&lt;1,TRUE(),FALSE())</f>
        <v>1</v>
      </c>
      <c r="W168" s="656" t="n">
        <f aca="false">IF($I$3=I168,1,0)</f>
        <v>0</v>
      </c>
      <c r="X168" s="656" t="n">
        <f aca="false">IF($J$3=J168,1,0)</f>
        <v>0</v>
      </c>
      <c r="Y168" s="656" t="n">
        <f aca="false">IF($K$3=K168,1,0)</f>
        <v>0</v>
      </c>
      <c r="Z168" s="656" t="n">
        <f aca="false">IF($L$3=L168,1,0)</f>
        <v>0</v>
      </c>
      <c r="AA168" s="656" t="n">
        <f aca="false">IF($M$3=M168,1,0)</f>
        <v>0</v>
      </c>
      <c r="AB168" s="656" t="n">
        <f aca="false">IF($N$3=N168,1,0)</f>
        <v>0</v>
      </c>
      <c r="AC168" s="656" t="n">
        <f aca="false">IF($O$3=O168,1,0)</f>
        <v>0</v>
      </c>
      <c r="AD168" s="667" t="b">
        <f aca="false">AND($P$2="Non-risk",P168=TRUE())</f>
        <v>0</v>
      </c>
      <c r="AE168" s="667" t="b">
        <f aca="false">AND($Q$3&lt;&gt;$Q168,$Q$3&lt;&gt;"Both")</f>
        <v>1</v>
      </c>
      <c r="AF168" s="667" t="b">
        <f aca="false">AND($Q$3="Both",AH168=1)</f>
        <v>0</v>
      </c>
      <c r="AI168" s="521"/>
      <c r="AJ168" s="627" t="n">
        <v>1</v>
      </c>
      <c r="AK168" s="160" t="n">
        <f aca="false">IF(OR(AL168=TRUE(),AND(AM168=TRUE(),AN168=FALSE()),AF168=TRUE(),(OR(AT168=FALSE(),AT168="NA"))),0,IF(OR(AN168=FALSE(),AO168=FALSE(),AP168=FALSE()),1,0))</f>
        <v>0</v>
      </c>
      <c r="AL168" s="238" t="n">
        <f aca="false">$S168</f>
        <v>1</v>
      </c>
      <c r="AM168" s="238" t="str">
        <f aca="false">IF(OR(Q168="Medicaid",AI168=""),"NA",IF(AND(AF168=TRUE(),_xlfn.xlookup(AI168,$A$9:$A$782,$AK$9:$AK$782)=0),TRUE(),FALSE()))</f>
        <v>NA</v>
      </c>
      <c r="AN168" s="148" t="b">
        <f aca="false">IF(F168&lt;&gt;"",TRUE(),FALSE())</f>
        <v>0</v>
      </c>
      <c r="AO168" s="94" t="str">
        <f aca="false">IF(OR($F168&lt;&gt;"Met"),"NA",(IF(AND($F168="Met",$F168&lt;&gt;""),TRUE(),FALSE())))</f>
        <v>NA</v>
      </c>
      <c r="AP168" s="148" t="b">
        <f aca="false">IF(OR($F168="Met",$F168="Not met"),"NA",(IF((AND(OR($F168="N/A",$F168="Unsure"),$G168&lt;&gt;"")),TRUE(),FALSE())))</f>
        <v>0</v>
      </c>
      <c r="AQ168" s="238" t="n">
        <f aca="false">IF(OR(AR168=TRUE(),AND(AS168=TRUE(),AT168=FALSE())),0,(IF(OR(AND(OR(AS168=FALSE(),AS168="N/A"),AT168=FALSE()),AU168=FALSE()),1,0)))</f>
        <v>0</v>
      </c>
      <c r="AR168" s="238" t="n">
        <f aca="false">$S168</f>
        <v>1</v>
      </c>
      <c r="AS168" s="238" t="str">
        <f aca="false">IF(OR(Q168="Medicaid",AI168=""),"N/A",IF(AND(AF168=TRUE(),_xlfn.xlookup(AI168,$A$9:$A$782,$AQ$9:$AQ$782)=0),TRUE(),FALSE()))</f>
        <v>N/A</v>
      </c>
      <c r="AT168" s="148" t="b">
        <f aca="false">IF(AND(H168="",F168="Met"),FALSE(),TRUE())</f>
        <v>1</v>
      </c>
      <c r="AU168" s="94" t="str">
        <f aca="false">IF(OR(H168="",H168="Met",H168="N/A"),"NA",(IF(AND((OR(H168="Not Met",H168="Unsure")),G168&lt;&gt;""),TRUE(),FALSE())))</f>
        <v>NA</v>
      </c>
    </row>
    <row r="169" customFormat="false" ht="36" hidden="false" customHeight="false" outlineLevel="0" collapsed="false">
      <c r="A169" s="658" t="s">
        <v>2343</v>
      </c>
      <c r="B169" s="659" t="s">
        <v>2344</v>
      </c>
      <c r="C169" s="659" t="s">
        <v>2340</v>
      </c>
      <c r="D169" s="659" t="s">
        <v>2345</v>
      </c>
      <c r="E169" s="680" t="s">
        <v>2342</v>
      </c>
      <c r="F169" s="662"/>
      <c r="G169" s="662"/>
      <c r="H169" s="663"/>
      <c r="I169" s="665" t="s">
        <v>15</v>
      </c>
      <c r="J169" s="665" t="s">
        <v>30</v>
      </c>
      <c r="K169" s="665" t="s">
        <v>38</v>
      </c>
      <c r="L169" s="665" t="s">
        <v>43</v>
      </c>
      <c r="M169" s="665"/>
      <c r="N169" s="665"/>
      <c r="O169" s="665"/>
      <c r="P169" s="682" t="b">
        <f aca="false">TRUE()</f>
        <v>1</v>
      </c>
      <c r="Q169" s="665" t="s">
        <v>226</v>
      </c>
      <c r="S169" s="666" t="b">
        <f aca="false">IF(OR(T169=TRUE(),U169=TRUE(),V169=TRUE(),AD169=TRUE(),AE169=TRUE()),TRUE(),FALSE())</f>
        <v>1</v>
      </c>
      <c r="T169" s="656" t="n">
        <f aca="false">$T$8</f>
        <v>1</v>
      </c>
      <c r="U169" s="657" t="b">
        <f aca="false">$U$8</f>
        <v>0</v>
      </c>
      <c r="V169" s="666" t="b">
        <f aca="false">IF(SUM(W169:AC169)&lt;1,TRUE(),FALSE())</f>
        <v>1</v>
      </c>
      <c r="W169" s="656" t="n">
        <f aca="false">IF($I$3=I169,1,0)</f>
        <v>0</v>
      </c>
      <c r="X169" s="656" t="n">
        <f aca="false">IF($J$3=J169,1,0)</f>
        <v>0</v>
      </c>
      <c r="Y169" s="656" t="n">
        <f aca="false">IF($K$3=K169,1,0)</f>
        <v>0</v>
      </c>
      <c r="Z169" s="656" t="n">
        <f aca="false">IF($L$3=L169,1,0)</f>
        <v>0</v>
      </c>
      <c r="AA169" s="656" t="n">
        <f aca="false">IF($M$3=M169,1,0)</f>
        <v>0</v>
      </c>
      <c r="AB169" s="656" t="n">
        <f aca="false">IF($N$3=N169,1,0)</f>
        <v>0</v>
      </c>
      <c r="AC169" s="656" t="n">
        <f aca="false">IF($O$3=O169,1,0)</f>
        <v>0</v>
      </c>
      <c r="AD169" s="667" t="b">
        <f aca="false">AND($P$2="Non-risk",P169=TRUE())</f>
        <v>0</v>
      </c>
      <c r="AE169" s="667" t="b">
        <f aca="false">AND($Q$3&lt;&gt;$Q169,$Q$3&lt;&gt;"Both")</f>
        <v>1</v>
      </c>
      <c r="AF169" s="667" t="b">
        <f aca="false">AND($Q$3="Both",AH169=1)</f>
        <v>0</v>
      </c>
      <c r="AI169" s="521"/>
      <c r="AJ169" s="627" t="n">
        <v>1</v>
      </c>
      <c r="AK169" s="160" t="n">
        <f aca="false">IF(OR(AL169=TRUE(),AND(AM169=TRUE(),AN169=FALSE()),AF169=TRUE(),(OR(AT169=FALSE(),AT169="NA"))),0,IF(OR(AN169=FALSE(),AO169=FALSE(),AP169=FALSE()),1,0))</f>
        <v>0</v>
      </c>
      <c r="AL169" s="238" t="n">
        <f aca="false">$S169</f>
        <v>1</v>
      </c>
      <c r="AM169" s="238" t="str">
        <f aca="false">IF(OR(Q169="Medicaid",AI169=""),"NA",IF(AND(AF169=TRUE(),_xlfn.xlookup(AI169,$A$9:$A$782,$AK$9:$AK$782)=0),TRUE(),FALSE()))</f>
        <v>NA</v>
      </c>
      <c r="AN169" s="148" t="b">
        <f aca="false">IF(F169&lt;&gt;"",TRUE(),FALSE())</f>
        <v>0</v>
      </c>
      <c r="AO169" s="94" t="str">
        <f aca="false">IF(OR($F169&lt;&gt;"Met"),"NA",(IF(AND($F169="Met",$F169&lt;&gt;""),TRUE(),FALSE())))</f>
        <v>NA</v>
      </c>
      <c r="AP169" s="148" t="b">
        <f aca="false">IF(OR($F169="Met",$F169="Not met"),"NA",(IF((AND(OR($F169="N/A",$F169="Unsure"),$G169&lt;&gt;"")),TRUE(),FALSE())))</f>
        <v>0</v>
      </c>
      <c r="AQ169" s="238" t="n">
        <f aca="false">IF(OR(AR169=TRUE(),AND(AS169=TRUE(),AT169=FALSE())),0,(IF(OR(AND(OR(AS169=FALSE(),AS169="N/A"),AT169=FALSE()),AU169=FALSE()),1,0)))</f>
        <v>0</v>
      </c>
      <c r="AR169" s="238" t="n">
        <f aca="false">$S169</f>
        <v>1</v>
      </c>
      <c r="AS169" s="238" t="str">
        <f aca="false">IF(OR(Q169="Medicaid",AI169=""),"N/A",IF(AND(AF169=TRUE(),_xlfn.xlookup(AI169,$A$9:$A$782,$AQ$9:$AQ$782)=0),TRUE(),FALSE()))</f>
        <v>N/A</v>
      </c>
      <c r="AT169" s="148" t="b">
        <f aca="false">IF(AND(H169="",F169="Met"),FALSE(),TRUE())</f>
        <v>1</v>
      </c>
      <c r="AU169" s="94" t="str">
        <f aca="false">IF(OR(H169="",H169="Met",H169="N/A"),"NA",(IF(AND((OR(H169="Not Met",H169="Unsure")),G169&lt;&gt;""),TRUE(),FALSE())))</f>
        <v>NA</v>
      </c>
    </row>
    <row r="170" customFormat="false" ht="18" hidden="false" customHeight="false" outlineLevel="0" collapsed="false">
      <c r="A170" s="658" t="s">
        <v>2346</v>
      </c>
      <c r="B170" s="659" t="s">
        <v>2347</v>
      </c>
      <c r="C170" s="659" t="s">
        <v>2348</v>
      </c>
      <c r="D170" s="659" t="s">
        <v>2349</v>
      </c>
      <c r="E170" s="680" t="s">
        <v>2342</v>
      </c>
      <c r="F170" s="662"/>
      <c r="G170" s="662"/>
      <c r="H170" s="663"/>
      <c r="I170" s="665" t="s">
        <v>15</v>
      </c>
      <c r="J170" s="665" t="s">
        <v>30</v>
      </c>
      <c r="K170" s="665" t="s">
        <v>38</v>
      </c>
      <c r="L170" s="665" t="s">
        <v>43</v>
      </c>
      <c r="M170" s="665"/>
      <c r="N170" s="665"/>
      <c r="O170" s="665"/>
      <c r="P170" s="682" t="b">
        <f aca="false">TRUE()</f>
        <v>1</v>
      </c>
      <c r="Q170" s="665" t="s">
        <v>226</v>
      </c>
      <c r="S170" s="666" t="b">
        <f aca="false">IF(OR(T170=TRUE(),U170=TRUE(),V170=TRUE(),AD170=TRUE(),AE170=TRUE()),TRUE(),FALSE())</f>
        <v>1</v>
      </c>
      <c r="T170" s="656" t="n">
        <f aca="false">$T$8</f>
        <v>1</v>
      </c>
      <c r="U170" s="657" t="b">
        <f aca="false">$U$8</f>
        <v>0</v>
      </c>
      <c r="V170" s="666" t="b">
        <f aca="false">IF(SUM(W170:AC170)&lt;1,TRUE(),FALSE())</f>
        <v>1</v>
      </c>
      <c r="W170" s="656" t="n">
        <f aca="false">IF($I$3=I170,1,0)</f>
        <v>0</v>
      </c>
      <c r="X170" s="656" t="n">
        <f aca="false">IF($J$3=J170,1,0)</f>
        <v>0</v>
      </c>
      <c r="Y170" s="656" t="n">
        <f aca="false">IF($K$3=K170,1,0)</f>
        <v>0</v>
      </c>
      <c r="Z170" s="656" t="n">
        <f aca="false">IF($L$3=L170,1,0)</f>
        <v>0</v>
      </c>
      <c r="AA170" s="656" t="n">
        <f aca="false">IF($M$3=M170,1,0)</f>
        <v>0</v>
      </c>
      <c r="AB170" s="656" t="n">
        <f aca="false">IF($N$3=N170,1,0)</f>
        <v>0</v>
      </c>
      <c r="AC170" s="656" t="n">
        <f aca="false">IF($O$3=O170,1,0)</f>
        <v>0</v>
      </c>
      <c r="AD170" s="667" t="b">
        <f aca="false">AND($P$2="Non-risk",P170=TRUE())</f>
        <v>0</v>
      </c>
      <c r="AE170" s="667" t="b">
        <f aca="false">AND($Q$3&lt;&gt;$Q170,$Q$3&lt;&gt;"Both")</f>
        <v>1</v>
      </c>
      <c r="AF170" s="667" t="b">
        <f aca="false">AND($Q$3="Both",AH170=1)</f>
        <v>0</v>
      </c>
      <c r="AI170" s="521"/>
      <c r="AJ170" s="627" t="n">
        <v>1</v>
      </c>
      <c r="AK170" s="160" t="n">
        <f aca="false">IF(OR(AL170=TRUE(),AND(AM170=TRUE(),AN170=FALSE()),AF170=TRUE(),(OR(AT170=FALSE(),AT170="NA"))),0,IF(OR(AN170=FALSE(),AO170=FALSE(),AP170=FALSE()),1,0))</f>
        <v>0</v>
      </c>
      <c r="AL170" s="238" t="n">
        <f aca="false">$S170</f>
        <v>1</v>
      </c>
      <c r="AM170" s="238" t="str">
        <f aca="false">IF(OR(Q170="Medicaid",AI170=""),"NA",IF(AND(AF170=TRUE(),_xlfn.xlookup(AI170,$A$9:$A$782,$AK$9:$AK$782)=0),TRUE(),FALSE()))</f>
        <v>NA</v>
      </c>
      <c r="AN170" s="148" t="b">
        <f aca="false">IF(F170&lt;&gt;"",TRUE(),FALSE())</f>
        <v>0</v>
      </c>
      <c r="AO170" s="94" t="str">
        <f aca="false">IF(OR($F170&lt;&gt;"Met"),"NA",(IF(AND($F170="Met",$F170&lt;&gt;""),TRUE(),FALSE())))</f>
        <v>NA</v>
      </c>
      <c r="AP170" s="148" t="b">
        <f aca="false">IF(OR($F170="Met",$F170="Not met"),"NA",(IF((AND(OR($F170="N/A",$F170="Unsure"),$G170&lt;&gt;"")),TRUE(),FALSE())))</f>
        <v>0</v>
      </c>
      <c r="AQ170" s="238" t="n">
        <f aca="false">IF(OR(AR170=TRUE(),AND(AS170=TRUE(),AT170=FALSE())),0,(IF(OR(AND(OR(AS170=FALSE(),AS170="N/A"),AT170=FALSE()),AU170=FALSE()),1,0)))</f>
        <v>0</v>
      </c>
      <c r="AR170" s="238" t="n">
        <f aca="false">$S170</f>
        <v>1</v>
      </c>
      <c r="AS170" s="238" t="str">
        <f aca="false">IF(OR(Q170="Medicaid",AI170=""),"N/A",IF(AND(AF170=TRUE(),_xlfn.xlookup(AI170,$A$9:$A$782,$AQ$9:$AQ$782)=0),TRUE(),FALSE()))</f>
        <v>N/A</v>
      </c>
      <c r="AT170" s="148" t="b">
        <f aca="false">IF(AND(H170="",F170="Met"),FALSE(),TRUE())</f>
        <v>1</v>
      </c>
      <c r="AU170" s="94" t="str">
        <f aca="false">IF(OR(H170="",H170="Met",H170="N/A"),"NA",(IF(AND((OR(H170="Not Met",H170="Unsure")),G170&lt;&gt;""),TRUE(),FALSE())))</f>
        <v>NA</v>
      </c>
    </row>
    <row r="171" customFormat="false" ht="36" hidden="false" customHeight="false" outlineLevel="0" collapsed="false">
      <c r="A171" s="658" t="s">
        <v>2350</v>
      </c>
      <c r="B171" s="659" t="s">
        <v>2351</v>
      </c>
      <c r="C171" s="659" t="s">
        <v>2352</v>
      </c>
      <c r="D171" s="659" t="s">
        <v>2353</v>
      </c>
      <c r="E171" s="680" t="s">
        <v>2342</v>
      </c>
      <c r="F171" s="662"/>
      <c r="G171" s="662"/>
      <c r="H171" s="663"/>
      <c r="I171" s="665" t="s">
        <v>15</v>
      </c>
      <c r="J171" s="665" t="s">
        <v>30</v>
      </c>
      <c r="K171" s="665" t="s">
        <v>38</v>
      </c>
      <c r="L171" s="665" t="s">
        <v>43</v>
      </c>
      <c r="M171" s="665"/>
      <c r="N171" s="665"/>
      <c r="O171" s="665"/>
      <c r="P171" s="682" t="b">
        <f aca="false">TRUE()</f>
        <v>1</v>
      </c>
      <c r="Q171" s="665" t="s">
        <v>226</v>
      </c>
      <c r="S171" s="666" t="b">
        <f aca="false">IF(OR(T171=TRUE(),U171=TRUE(),V171=TRUE(),AD171=TRUE(),AE171=TRUE()),TRUE(),FALSE())</f>
        <v>1</v>
      </c>
      <c r="T171" s="656" t="n">
        <f aca="false">$T$8</f>
        <v>1</v>
      </c>
      <c r="U171" s="657" t="b">
        <f aca="false">$U$8</f>
        <v>0</v>
      </c>
      <c r="V171" s="666" t="b">
        <f aca="false">IF(SUM(W171:AC171)&lt;1,TRUE(),FALSE())</f>
        <v>1</v>
      </c>
      <c r="W171" s="656" t="n">
        <f aca="false">IF($I$3=I171,1,0)</f>
        <v>0</v>
      </c>
      <c r="X171" s="656" t="n">
        <f aca="false">IF($J$3=J171,1,0)</f>
        <v>0</v>
      </c>
      <c r="Y171" s="656" t="n">
        <f aca="false">IF($K$3=K171,1,0)</f>
        <v>0</v>
      </c>
      <c r="Z171" s="656" t="n">
        <f aca="false">IF($L$3=L171,1,0)</f>
        <v>0</v>
      </c>
      <c r="AA171" s="656" t="n">
        <f aca="false">IF($M$3=M171,1,0)</f>
        <v>0</v>
      </c>
      <c r="AB171" s="656" t="n">
        <f aca="false">IF($N$3=N171,1,0)</f>
        <v>0</v>
      </c>
      <c r="AC171" s="656" t="n">
        <f aca="false">IF($O$3=O171,1,0)</f>
        <v>0</v>
      </c>
      <c r="AD171" s="667" t="b">
        <f aca="false">AND($P$2="Non-risk",P171=TRUE())</f>
        <v>0</v>
      </c>
      <c r="AE171" s="667" t="b">
        <f aca="false">AND($Q$3&lt;&gt;$Q171,$Q$3&lt;&gt;"Both")</f>
        <v>1</v>
      </c>
      <c r="AF171" s="667" t="b">
        <f aca="false">AND($Q$3="Both",AH171=1)</f>
        <v>0</v>
      </c>
      <c r="AI171" s="521"/>
      <c r="AJ171" s="627" t="n">
        <v>1</v>
      </c>
      <c r="AK171" s="160" t="n">
        <f aca="false">IF(OR(AL171=TRUE(),AND(AM171=TRUE(),AN171=FALSE()),AF171=TRUE(),(OR(AT171=FALSE(),AT171="NA"))),0,IF(OR(AN171=FALSE(),AO171=FALSE(),AP171=FALSE()),1,0))</f>
        <v>0</v>
      </c>
      <c r="AL171" s="238" t="n">
        <f aca="false">$S171</f>
        <v>1</v>
      </c>
      <c r="AM171" s="238" t="str">
        <f aca="false">IF(OR(Q171="Medicaid",AI171=""),"NA",IF(AND(AF171=TRUE(),_xlfn.xlookup(AI171,$A$9:$A$782,$AK$9:$AK$782)=0),TRUE(),FALSE()))</f>
        <v>NA</v>
      </c>
      <c r="AN171" s="148" t="b">
        <f aca="false">IF(F171&lt;&gt;"",TRUE(),FALSE())</f>
        <v>0</v>
      </c>
      <c r="AO171" s="94" t="str">
        <f aca="false">IF(OR($F171&lt;&gt;"Met"),"NA",(IF(AND($F171="Met",$F171&lt;&gt;""),TRUE(),FALSE())))</f>
        <v>NA</v>
      </c>
      <c r="AP171" s="148" t="b">
        <f aca="false">IF(OR($F171="Met",$F171="Not met"),"NA",(IF((AND(OR($F171="N/A",$F171="Unsure"),$G171&lt;&gt;"")),TRUE(),FALSE())))</f>
        <v>0</v>
      </c>
      <c r="AQ171" s="238" t="n">
        <f aca="false">IF(OR(AR171=TRUE(),AND(AS171=TRUE(),AT171=FALSE())),0,(IF(OR(AND(OR(AS171=FALSE(),AS171="N/A"),AT171=FALSE()),AU171=FALSE()),1,0)))</f>
        <v>0</v>
      </c>
      <c r="AR171" s="238" t="n">
        <f aca="false">$S171</f>
        <v>1</v>
      </c>
      <c r="AS171" s="238" t="str">
        <f aca="false">IF(OR(Q171="Medicaid",AI171=""),"N/A",IF(AND(AF171=TRUE(),_xlfn.xlookup(AI171,$A$9:$A$782,$AQ$9:$AQ$782)=0),TRUE(),FALSE()))</f>
        <v>N/A</v>
      </c>
      <c r="AT171" s="148" t="b">
        <f aca="false">IF(AND(H171="",F171="Met"),FALSE(),TRUE())</f>
        <v>1</v>
      </c>
      <c r="AU171" s="94" t="str">
        <f aca="false">IF(OR(H171="",H171="Met",H171="N/A"),"NA",(IF(AND((OR(H171="Not Met",H171="Unsure")),G171&lt;&gt;""),TRUE(),FALSE())))</f>
        <v>NA</v>
      </c>
    </row>
    <row r="172" customFormat="false" ht="36" hidden="false" customHeight="false" outlineLevel="0" collapsed="false">
      <c r="A172" s="658" t="s">
        <v>2354</v>
      </c>
      <c r="B172" s="659" t="s">
        <v>2355</v>
      </c>
      <c r="C172" s="659" t="s">
        <v>2356</v>
      </c>
      <c r="D172" s="659" t="s">
        <v>2357</v>
      </c>
      <c r="E172" s="680" t="s">
        <v>2342</v>
      </c>
      <c r="F172" s="662"/>
      <c r="G172" s="662"/>
      <c r="H172" s="663"/>
      <c r="I172" s="665" t="s">
        <v>15</v>
      </c>
      <c r="J172" s="665" t="s">
        <v>30</v>
      </c>
      <c r="K172" s="665" t="s">
        <v>38</v>
      </c>
      <c r="L172" s="665" t="s">
        <v>43</v>
      </c>
      <c r="M172" s="665"/>
      <c r="N172" s="665"/>
      <c r="O172" s="665"/>
      <c r="P172" s="682" t="b">
        <f aca="false">TRUE()</f>
        <v>1</v>
      </c>
      <c r="Q172" s="665" t="s">
        <v>226</v>
      </c>
      <c r="S172" s="666" t="b">
        <f aca="false">IF(OR(T172=TRUE(),U172=TRUE(),V172=TRUE(),AD172=TRUE(),AE172=TRUE()),TRUE(),FALSE())</f>
        <v>1</v>
      </c>
      <c r="T172" s="656" t="n">
        <f aca="false">$T$8</f>
        <v>1</v>
      </c>
      <c r="U172" s="657" t="b">
        <f aca="false">$U$8</f>
        <v>0</v>
      </c>
      <c r="V172" s="666" t="b">
        <f aca="false">IF(SUM(W172:AC172)&lt;1,TRUE(),FALSE())</f>
        <v>1</v>
      </c>
      <c r="W172" s="656" t="n">
        <f aca="false">IF($I$3=I172,1,0)</f>
        <v>0</v>
      </c>
      <c r="X172" s="656" t="n">
        <f aca="false">IF($J$3=J172,1,0)</f>
        <v>0</v>
      </c>
      <c r="Y172" s="656" t="n">
        <f aca="false">IF($K$3=K172,1,0)</f>
        <v>0</v>
      </c>
      <c r="Z172" s="656" t="n">
        <f aca="false">IF($L$3=L172,1,0)</f>
        <v>0</v>
      </c>
      <c r="AA172" s="656" t="n">
        <f aca="false">IF($M$3=M172,1,0)</f>
        <v>0</v>
      </c>
      <c r="AB172" s="656" t="n">
        <f aca="false">IF($N$3=N172,1,0)</f>
        <v>0</v>
      </c>
      <c r="AC172" s="656" t="n">
        <f aca="false">IF($O$3=O172,1,0)</f>
        <v>0</v>
      </c>
      <c r="AD172" s="667" t="b">
        <f aca="false">AND($P$2="Non-risk",P172=TRUE())</f>
        <v>0</v>
      </c>
      <c r="AE172" s="667" t="b">
        <f aca="false">AND($Q$3&lt;&gt;$Q172,$Q$3&lt;&gt;"Both")</f>
        <v>1</v>
      </c>
      <c r="AF172" s="667" t="b">
        <f aca="false">AND($Q$3="Both",AH172=1)</f>
        <v>0</v>
      </c>
      <c r="AI172" s="521"/>
      <c r="AJ172" s="627" t="n">
        <v>1</v>
      </c>
      <c r="AK172" s="160" t="n">
        <f aca="false">IF(OR(AL172=TRUE(),AND(AM172=TRUE(),AN172=FALSE()),AF172=TRUE(),(OR(AT172=FALSE(),AT172="NA"))),0,IF(OR(AN172=FALSE(),AO172=FALSE(),AP172=FALSE()),1,0))</f>
        <v>0</v>
      </c>
      <c r="AL172" s="238" t="n">
        <f aca="false">$S172</f>
        <v>1</v>
      </c>
      <c r="AM172" s="238" t="str">
        <f aca="false">IF(OR(Q172="Medicaid",AI172=""),"NA",IF(AND(AF172=TRUE(),_xlfn.xlookup(AI172,$A$9:$A$782,$AK$9:$AK$782)=0),TRUE(),FALSE()))</f>
        <v>NA</v>
      </c>
      <c r="AN172" s="148" t="b">
        <f aca="false">IF(F172&lt;&gt;"",TRUE(),FALSE())</f>
        <v>0</v>
      </c>
      <c r="AO172" s="94" t="str">
        <f aca="false">IF(OR($F172&lt;&gt;"Met"),"NA",(IF(AND($F172="Met",$F172&lt;&gt;""),TRUE(),FALSE())))</f>
        <v>NA</v>
      </c>
      <c r="AP172" s="148" t="b">
        <f aca="false">IF(OR($F172="Met",$F172="Not met"),"NA",(IF((AND(OR($F172="N/A",$F172="Unsure"),$G172&lt;&gt;"")),TRUE(),FALSE())))</f>
        <v>0</v>
      </c>
      <c r="AQ172" s="238" t="n">
        <f aca="false">IF(OR(AR172=TRUE(),AND(AS172=TRUE(),AT172=FALSE())),0,(IF(OR(AND(OR(AS172=FALSE(),AS172="N/A"),AT172=FALSE()),AU172=FALSE()),1,0)))</f>
        <v>0</v>
      </c>
      <c r="AR172" s="238" t="n">
        <f aca="false">$S172</f>
        <v>1</v>
      </c>
      <c r="AS172" s="238" t="str">
        <f aca="false">IF(OR(Q172="Medicaid",AI172=""),"N/A",IF(AND(AF172=TRUE(),_xlfn.xlookup(AI172,$A$9:$A$782,$AQ$9:$AQ$782)=0),TRUE(),FALSE()))</f>
        <v>N/A</v>
      </c>
      <c r="AT172" s="148" t="b">
        <f aca="false">IF(AND(H172="",F172="Met"),FALSE(),TRUE())</f>
        <v>1</v>
      </c>
      <c r="AU172" s="94" t="str">
        <f aca="false">IF(OR(H172="",H172="Met",H172="N/A"),"NA",(IF(AND((OR(H172="Not Met",H172="Unsure")),G172&lt;&gt;""),TRUE(),FALSE())))</f>
        <v>NA</v>
      </c>
    </row>
    <row r="173" customFormat="false" ht="36" hidden="false" customHeight="false" outlineLevel="0" collapsed="false">
      <c r="A173" s="658" t="s">
        <v>2358</v>
      </c>
      <c r="B173" s="659" t="s">
        <v>2359</v>
      </c>
      <c r="C173" s="659" t="s">
        <v>2360</v>
      </c>
      <c r="D173" s="659" t="s">
        <v>2361</v>
      </c>
      <c r="E173" s="680" t="s">
        <v>2362</v>
      </c>
      <c r="F173" s="662"/>
      <c r="G173" s="662"/>
      <c r="H173" s="663"/>
      <c r="I173" s="665" t="s">
        <v>15</v>
      </c>
      <c r="J173" s="665" t="s">
        <v>30</v>
      </c>
      <c r="K173" s="665" t="s">
        <v>38</v>
      </c>
      <c r="L173" s="665" t="s">
        <v>43</v>
      </c>
      <c r="M173" s="665"/>
      <c r="N173" s="665"/>
      <c r="O173" s="665"/>
      <c r="P173" s="682" t="b">
        <f aca="false">TRUE()</f>
        <v>1</v>
      </c>
      <c r="Q173" s="665" t="s">
        <v>226</v>
      </c>
      <c r="S173" s="666" t="b">
        <f aca="false">IF(OR(T173=TRUE(),U173=TRUE(),V173=TRUE(),AD173=TRUE(),AE173=TRUE()),TRUE(),FALSE())</f>
        <v>1</v>
      </c>
      <c r="T173" s="656" t="n">
        <f aca="false">$T$8</f>
        <v>1</v>
      </c>
      <c r="U173" s="657" t="b">
        <f aca="false">$U$8</f>
        <v>0</v>
      </c>
      <c r="V173" s="666" t="b">
        <f aca="false">IF(SUM(W173:AC173)&lt;1,TRUE(),FALSE())</f>
        <v>1</v>
      </c>
      <c r="W173" s="656" t="n">
        <f aca="false">IF($I$3=I173,1,0)</f>
        <v>0</v>
      </c>
      <c r="X173" s="656" t="n">
        <f aca="false">IF($J$3=J173,1,0)</f>
        <v>0</v>
      </c>
      <c r="Y173" s="656" t="n">
        <f aca="false">IF($K$3=K173,1,0)</f>
        <v>0</v>
      </c>
      <c r="Z173" s="656" t="n">
        <f aca="false">IF($L$3=L173,1,0)</f>
        <v>0</v>
      </c>
      <c r="AA173" s="656" t="n">
        <f aca="false">IF($M$3=M173,1,0)</f>
        <v>0</v>
      </c>
      <c r="AB173" s="656" t="n">
        <f aca="false">IF($N$3=N173,1,0)</f>
        <v>0</v>
      </c>
      <c r="AC173" s="656" t="n">
        <f aca="false">IF($O$3=O173,1,0)</f>
        <v>0</v>
      </c>
      <c r="AD173" s="667" t="b">
        <f aca="false">AND($P$2="Non-risk",P173=TRUE())</f>
        <v>0</v>
      </c>
      <c r="AE173" s="667" t="b">
        <f aca="false">AND($Q$3&lt;&gt;$Q173,$Q$3&lt;&gt;"Both")</f>
        <v>1</v>
      </c>
      <c r="AF173" s="667" t="b">
        <f aca="false">AND($Q$3="Both",AH173=1)</f>
        <v>0</v>
      </c>
      <c r="AI173" s="521"/>
      <c r="AJ173" s="627" t="n">
        <v>1</v>
      </c>
      <c r="AK173" s="160" t="n">
        <f aca="false">IF(OR(AL173=TRUE(),AND(AM173=TRUE(),AN173=FALSE()),AF173=TRUE(),(OR(AT173=FALSE(),AT173="NA"))),0,IF(OR(AN173=FALSE(),AO173=FALSE(),AP173=FALSE()),1,0))</f>
        <v>0</v>
      </c>
      <c r="AL173" s="238" t="n">
        <f aca="false">$S173</f>
        <v>1</v>
      </c>
      <c r="AM173" s="238" t="str">
        <f aca="false">IF(OR(Q173="Medicaid",AI173=""),"NA",IF(AND(AF173=TRUE(),_xlfn.xlookup(AI173,$A$9:$A$782,$AK$9:$AK$782)=0),TRUE(),FALSE()))</f>
        <v>NA</v>
      </c>
      <c r="AN173" s="148" t="b">
        <f aca="false">IF(F173&lt;&gt;"",TRUE(),FALSE())</f>
        <v>0</v>
      </c>
      <c r="AO173" s="94" t="str">
        <f aca="false">IF(OR($F173&lt;&gt;"Met"),"NA",(IF(AND($F173="Met",$F173&lt;&gt;""),TRUE(),FALSE())))</f>
        <v>NA</v>
      </c>
      <c r="AP173" s="148" t="b">
        <f aca="false">IF(OR($F173="Met",$F173="Not met"),"NA",(IF((AND(OR($F173="N/A",$F173="Unsure"),$G173&lt;&gt;"")),TRUE(),FALSE())))</f>
        <v>0</v>
      </c>
      <c r="AQ173" s="238" t="n">
        <f aca="false">IF(OR(AR173=TRUE(),AND(AS173=TRUE(),AT173=FALSE())),0,(IF(OR(AND(OR(AS173=FALSE(),AS173="N/A"),AT173=FALSE()),AU173=FALSE()),1,0)))</f>
        <v>0</v>
      </c>
      <c r="AR173" s="238" t="n">
        <f aca="false">$S173</f>
        <v>1</v>
      </c>
      <c r="AS173" s="238" t="str">
        <f aca="false">IF(OR(Q173="Medicaid",AI173=""),"N/A",IF(AND(AF173=TRUE(),_xlfn.xlookup(AI173,$A$9:$A$782,$AQ$9:$AQ$782)=0),TRUE(),FALSE()))</f>
        <v>N/A</v>
      </c>
      <c r="AT173" s="148" t="b">
        <f aca="false">IF(AND(H173="",F173="Met"),FALSE(),TRUE())</f>
        <v>1</v>
      </c>
      <c r="AU173" s="94" t="str">
        <f aca="false">IF(OR(H173="",H173="Met",H173="N/A"),"NA",(IF(AND((OR(H173="Not Met",H173="Unsure")),G173&lt;&gt;""),TRUE(),FALSE())))</f>
        <v>NA</v>
      </c>
    </row>
    <row r="174" customFormat="false" ht="18" hidden="false" customHeight="false" outlineLevel="0" collapsed="false">
      <c r="A174" s="668"/>
      <c r="B174" s="681"/>
      <c r="C174" s="669"/>
      <c r="D174" s="668" t="s">
        <v>764</v>
      </c>
      <c r="E174" s="671"/>
      <c r="F174" s="672"/>
      <c r="G174" s="672"/>
      <c r="H174" s="673"/>
      <c r="T174" s="656" t="n">
        <f aca="false">$T$8</f>
        <v>1</v>
      </c>
      <c r="U174" s="657" t="b">
        <f aca="false">$U$8</f>
        <v>0</v>
      </c>
      <c r="W174" s="656" t="n">
        <f aca="false">IF($I$3=I174,1,0)</f>
        <v>0</v>
      </c>
      <c r="X174" s="656" t="n">
        <f aca="false">IF($J$3=J174,1,0)</f>
        <v>0</v>
      </c>
      <c r="Y174" s="656" t="n">
        <f aca="false">IF($K$3=K174,1,0)</f>
        <v>0</v>
      </c>
      <c r="Z174" s="656" t="n">
        <f aca="false">IF($L$3=L174,1,0)</f>
        <v>0</v>
      </c>
      <c r="AA174" s="656" t="n">
        <f aca="false">IF($M$3=M174,1,0)</f>
        <v>0</v>
      </c>
      <c r="AB174" s="656" t="n">
        <f aca="false">IF($N$3=N174,1,0)</f>
        <v>0</v>
      </c>
      <c r="AC174" s="656" t="n">
        <f aca="false">IF($O$3=O174,1,0)</f>
        <v>0</v>
      </c>
      <c r="AD174" s="667" t="b">
        <f aca="false">AND($P$2="Non-risk",P174=TRUE())</f>
        <v>0</v>
      </c>
      <c r="AE174" s="667" t="b">
        <f aca="false">AND($Q$3&lt;&gt;$Q174,$Q$3&lt;&gt;"Both")</f>
        <v>1</v>
      </c>
      <c r="AF174" s="667" t="b">
        <f aca="false">AND($Q$3="Both",AH174=1)</f>
        <v>0</v>
      </c>
      <c r="AK174" s="160"/>
      <c r="AL174" s="238"/>
      <c r="AM174" s="238"/>
      <c r="AN174" s="94"/>
      <c r="AO174" s="94"/>
      <c r="AP174" s="94"/>
      <c r="AQ174" s="238"/>
      <c r="AR174" s="238"/>
      <c r="AS174" s="238"/>
      <c r="AT174" s="94"/>
      <c r="AU174" s="94"/>
    </row>
    <row r="175" customFormat="false" ht="90" hidden="false" customHeight="false" outlineLevel="0" collapsed="false">
      <c r="A175" s="658" t="s">
        <v>2363</v>
      </c>
      <c r="B175" s="659" t="s">
        <v>2364</v>
      </c>
      <c r="C175" s="659" t="s">
        <v>2365</v>
      </c>
      <c r="D175" s="659" t="s">
        <v>2366</v>
      </c>
      <c r="E175" s="674" t="n">
        <v>33</v>
      </c>
      <c r="F175" s="662"/>
      <c r="G175" s="662"/>
      <c r="H175" s="663"/>
      <c r="I175" s="665" t="s">
        <v>15</v>
      </c>
      <c r="J175" s="665" t="s">
        <v>30</v>
      </c>
      <c r="K175" s="665"/>
      <c r="L175" s="665"/>
      <c r="M175" s="665"/>
      <c r="N175" s="665"/>
      <c r="O175" s="665"/>
      <c r="P175" s="665"/>
      <c r="Q175" s="665" t="s">
        <v>226</v>
      </c>
      <c r="S175" s="666" t="b">
        <f aca="false">IF(OR(T175=TRUE(),U175=TRUE(),V175=TRUE(),AD175=TRUE(),AE175=TRUE()),TRUE(),FALSE())</f>
        <v>1</v>
      </c>
      <c r="T175" s="656" t="n">
        <f aca="false">$T$8</f>
        <v>1</v>
      </c>
      <c r="U175" s="657" t="b">
        <f aca="false">$U$8</f>
        <v>0</v>
      </c>
      <c r="V175" s="666" t="b">
        <f aca="false">IF(SUM(W175:AC175)&lt;1,TRUE(),FALSE())</f>
        <v>1</v>
      </c>
      <c r="W175" s="656" t="n">
        <f aca="false">IF($I$3=I175,1,0)</f>
        <v>0</v>
      </c>
      <c r="X175" s="656" t="n">
        <f aca="false">IF($J$3=J175,1,0)</f>
        <v>0</v>
      </c>
      <c r="Y175" s="656" t="n">
        <f aca="false">IF($K$3=K175,1,0)</f>
        <v>0</v>
      </c>
      <c r="Z175" s="656" t="n">
        <f aca="false">IF($L$3=L175,1,0)</f>
        <v>0</v>
      </c>
      <c r="AA175" s="656" t="n">
        <f aca="false">IF($M$3=M175,1,0)</f>
        <v>0</v>
      </c>
      <c r="AB175" s="656" t="n">
        <f aca="false">IF($N$3=N175,1,0)</f>
        <v>0</v>
      </c>
      <c r="AC175" s="656" t="n">
        <f aca="false">IF($O$3=O175,1,0)</f>
        <v>0</v>
      </c>
      <c r="AD175" s="667" t="b">
        <f aca="false">AND($P$2="Non-risk",P175=TRUE())</f>
        <v>0</v>
      </c>
      <c r="AE175" s="667" t="b">
        <f aca="false">AND($Q$3&lt;&gt;$Q175,$Q$3&lt;&gt;"Both")</f>
        <v>1</v>
      </c>
      <c r="AF175" s="667" t="b">
        <f aca="false">AND($Q$3="Both",AH175=1)</f>
        <v>0</v>
      </c>
      <c r="AI175" s="521"/>
      <c r="AJ175" s="627" t="n">
        <v>1</v>
      </c>
      <c r="AK175" s="160" t="n">
        <f aca="false">IF(OR(AL175=TRUE(),AND(AM175=TRUE(),AN175=FALSE()),AF175=TRUE(),(OR(AT175=FALSE(),AT175="NA"))),0,IF(OR(AN175=FALSE(),AO175=FALSE(),AP175=FALSE()),1,0))</f>
        <v>0</v>
      </c>
      <c r="AL175" s="238" t="n">
        <f aca="false">$S175</f>
        <v>1</v>
      </c>
      <c r="AM175" s="238" t="str">
        <f aca="false">IF(OR(Q175="Medicaid",AI175=""),"NA",IF(AND(AF175=TRUE(),_xlfn.xlookup(AI175,$A$9:$A$782,$AK$9:$AK$782)=0),TRUE(),FALSE()))</f>
        <v>NA</v>
      </c>
      <c r="AN175" s="148" t="b">
        <f aca="false">IF(F175&lt;&gt;"",TRUE(),FALSE())</f>
        <v>0</v>
      </c>
      <c r="AO175" s="94" t="str">
        <f aca="false">IF(OR($F175&lt;&gt;"Met"),"NA",(IF(AND($F175="Met",$F175&lt;&gt;""),TRUE(),FALSE())))</f>
        <v>NA</v>
      </c>
      <c r="AP175" s="148" t="b">
        <f aca="false">IF(OR($F175="Met",$F175="Not met"),"NA",(IF((AND(OR($F175="N/A",$F175="Unsure"),$G175&lt;&gt;"")),TRUE(),FALSE())))</f>
        <v>0</v>
      </c>
      <c r="AQ175" s="238" t="n">
        <f aca="false">IF(OR(AR175=TRUE(),AND(AS175=TRUE(),AT175=FALSE())),0,(IF(OR(AND(OR(AS175=FALSE(),AS175="N/A"),AT175=FALSE()),AU175=FALSE()),1,0)))</f>
        <v>0</v>
      </c>
      <c r="AR175" s="238" t="n">
        <f aca="false">$S175</f>
        <v>1</v>
      </c>
      <c r="AS175" s="238" t="str">
        <f aca="false">IF(OR(Q175="Medicaid",AI175=""),"N/A",IF(AND(AF175=TRUE(),_xlfn.xlookup(AI175,$A$9:$A$782,$AQ$9:$AQ$782)=0),TRUE(),FALSE()))</f>
        <v>N/A</v>
      </c>
      <c r="AT175" s="148" t="b">
        <f aca="false">IF(AND(H175="",F175="Met"),FALSE(),TRUE())</f>
        <v>1</v>
      </c>
      <c r="AU175" s="94" t="str">
        <f aca="false">IF(OR(H175="",H175="Met",H175="N/A"),"NA",(IF(AND((OR(H175="Not Met",H175="Unsure")),G175&lt;&gt;""),TRUE(),FALSE())))</f>
        <v>NA</v>
      </c>
    </row>
    <row r="176" customFormat="false" ht="18" hidden="false" customHeight="false" outlineLevel="0" collapsed="false">
      <c r="A176" s="668"/>
      <c r="B176" s="681"/>
      <c r="C176" s="669"/>
      <c r="D176" s="668" t="s">
        <v>769</v>
      </c>
      <c r="E176" s="671"/>
      <c r="F176" s="672"/>
      <c r="G176" s="672"/>
      <c r="H176" s="673"/>
      <c r="T176" s="656" t="n">
        <f aca="false">$T$8</f>
        <v>1</v>
      </c>
      <c r="U176" s="657" t="b">
        <f aca="false">$U$8</f>
        <v>0</v>
      </c>
      <c r="W176" s="656" t="n">
        <f aca="false">IF($I$3=I176,1,0)</f>
        <v>0</v>
      </c>
      <c r="X176" s="656" t="n">
        <f aca="false">IF($J$3=J176,1,0)</f>
        <v>0</v>
      </c>
      <c r="Y176" s="656" t="n">
        <f aca="false">IF($K$3=K176,1,0)</f>
        <v>0</v>
      </c>
      <c r="Z176" s="656" t="n">
        <f aca="false">IF($L$3=L176,1,0)</f>
        <v>0</v>
      </c>
      <c r="AA176" s="656" t="n">
        <f aca="false">IF($M$3=M176,1,0)</f>
        <v>0</v>
      </c>
      <c r="AB176" s="656" t="n">
        <f aca="false">IF($N$3=N176,1,0)</f>
        <v>0</v>
      </c>
      <c r="AC176" s="656" t="n">
        <f aca="false">IF($O$3=O176,1,0)</f>
        <v>0</v>
      </c>
      <c r="AD176" s="667" t="b">
        <f aca="false">AND($P$2="Non-risk",P176=TRUE())</f>
        <v>0</v>
      </c>
      <c r="AE176" s="667" t="b">
        <f aca="false">AND($Q$3&lt;&gt;$Q176,$Q$3&lt;&gt;"Both")</f>
        <v>1</v>
      </c>
      <c r="AF176" s="667" t="b">
        <f aca="false">AND($Q$3="Both",AH176=1)</f>
        <v>0</v>
      </c>
      <c r="AK176" s="160"/>
      <c r="AL176" s="238"/>
      <c r="AM176" s="238"/>
      <c r="AN176" s="94"/>
      <c r="AO176" s="94"/>
      <c r="AP176" s="94"/>
      <c r="AQ176" s="238"/>
      <c r="AR176" s="238"/>
      <c r="AS176" s="238"/>
      <c r="AT176" s="94"/>
      <c r="AU176" s="94"/>
    </row>
    <row r="177" customFormat="false" ht="36" hidden="false" customHeight="false" outlineLevel="0" collapsed="false">
      <c r="A177" s="658" t="s">
        <v>2367</v>
      </c>
      <c r="B177" s="659" t="s">
        <v>2368</v>
      </c>
      <c r="C177" s="659" t="s">
        <v>2369</v>
      </c>
      <c r="D177" s="659" t="s">
        <v>2370</v>
      </c>
      <c r="E177" s="680" t="s">
        <v>2371</v>
      </c>
      <c r="F177" s="662"/>
      <c r="G177" s="662"/>
      <c r="H177" s="663"/>
      <c r="I177" s="665" t="s">
        <v>15</v>
      </c>
      <c r="J177" s="665" t="s">
        <v>30</v>
      </c>
      <c r="K177" s="665" t="s">
        <v>38</v>
      </c>
      <c r="L177" s="665" t="s">
        <v>43</v>
      </c>
      <c r="M177" s="665"/>
      <c r="N177" s="665"/>
      <c r="O177" s="665"/>
      <c r="P177" s="665"/>
      <c r="Q177" s="665" t="s">
        <v>226</v>
      </c>
      <c r="S177" s="666" t="b">
        <f aca="false">IF(OR(T177=TRUE(),U177=TRUE(),V177=TRUE(),AD177=TRUE(),AE177=TRUE()),TRUE(),FALSE())</f>
        <v>1</v>
      </c>
      <c r="T177" s="656" t="n">
        <f aca="false">$T$8</f>
        <v>1</v>
      </c>
      <c r="U177" s="657" t="b">
        <f aca="false">$U$8</f>
        <v>0</v>
      </c>
      <c r="V177" s="666" t="b">
        <f aca="false">IF(SUM(W177:AC177)&lt;1,TRUE(),FALSE())</f>
        <v>1</v>
      </c>
      <c r="W177" s="656" t="n">
        <f aca="false">IF($I$3=I177,1,0)</f>
        <v>0</v>
      </c>
      <c r="X177" s="656" t="n">
        <f aca="false">IF($J$3=J177,1,0)</f>
        <v>0</v>
      </c>
      <c r="Y177" s="656" t="n">
        <f aca="false">IF($K$3=K177,1,0)</f>
        <v>0</v>
      </c>
      <c r="Z177" s="656" t="n">
        <f aca="false">IF($L$3=L177,1,0)</f>
        <v>0</v>
      </c>
      <c r="AA177" s="656" t="n">
        <f aca="false">IF($M$3=M177,1,0)</f>
        <v>0</v>
      </c>
      <c r="AB177" s="656" t="n">
        <f aca="false">IF($N$3=N177,1,0)</f>
        <v>0</v>
      </c>
      <c r="AC177" s="656" t="n">
        <f aca="false">IF($O$3=O177,1,0)</f>
        <v>0</v>
      </c>
      <c r="AD177" s="667" t="b">
        <f aca="false">AND($P$2="Non-risk",P177=TRUE())</f>
        <v>0</v>
      </c>
      <c r="AE177" s="667" t="b">
        <f aca="false">AND($Q$3&lt;&gt;$Q177,$Q$3&lt;&gt;"Both")</f>
        <v>1</v>
      </c>
      <c r="AF177" s="667" t="b">
        <f aca="false">AND($Q$3="Both",AH177=1)</f>
        <v>0</v>
      </c>
      <c r="AI177" s="521"/>
      <c r="AJ177" s="627" t="n">
        <v>1</v>
      </c>
      <c r="AK177" s="160" t="n">
        <f aca="false">IF(OR(AL177=TRUE(),AND(AM177=TRUE(),AN177=FALSE()),AF177=TRUE(),(OR(AT177=FALSE(),AT177="NA"))),0,IF(OR(AN177=FALSE(),AO177=FALSE(),AP177=FALSE()),1,0))</f>
        <v>0</v>
      </c>
      <c r="AL177" s="238" t="n">
        <f aca="false">$S177</f>
        <v>1</v>
      </c>
      <c r="AM177" s="238" t="str">
        <f aca="false">IF(OR(Q177="Medicaid",AI177=""),"NA",IF(AND(AF177=TRUE(),_xlfn.xlookup(AI177,$A$9:$A$782,$AK$9:$AK$782)=0),TRUE(),FALSE()))</f>
        <v>NA</v>
      </c>
      <c r="AN177" s="148" t="b">
        <f aca="false">IF(F177&lt;&gt;"",TRUE(),FALSE())</f>
        <v>0</v>
      </c>
      <c r="AO177" s="94" t="str">
        <f aca="false">IF(OR($F177&lt;&gt;"Met"),"NA",(IF(AND($F177="Met",$F177&lt;&gt;""),TRUE(),FALSE())))</f>
        <v>NA</v>
      </c>
      <c r="AP177" s="148" t="b">
        <f aca="false">IF(OR($F177="Met",$F177="Not met"),"NA",(IF((AND(OR($F177="N/A",$F177="Unsure"),$G177&lt;&gt;"")),TRUE(),FALSE())))</f>
        <v>0</v>
      </c>
      <c r="AQ177" s="238" t="n">
        <f aca="false">IF(OR(AR177=TRUE(),AND(AS177=TRUE(),AT177=FALSE())),0,(IF(OR(AND(OR(AS177=FALSE(),AS177="N/A"),AT177=FALSE()),AU177=FALSE()),1,0)))</f>
        <v>0</v>
      </c>
      <c r="AR177" s="238" t="n">
        <f aca="false">$S177</f>
        <v>1</v>
      </c>
      <c r="AS177" s="238" t="str">
        <f aca="false">IF(OR(Q177="Medicaid",AI177=""),"N/A",IF(AND(AF177=TRUE(),_xlfn.xlookup(AI177,$A$9:$A$782,$AQ$9:$AQ$782)=0),TRUE(),FALSE()))</f>
        <v>N/A</v>
      </c>
      <c r="AT177" s="148" t="b">
        <f aca="false">IF(AND(H177="",F177="Met"),FALSE(),TRUE())</f>
        <v>1</v>
      </c>
      <c r="AU177" s="94" t="str">
        <f aca="false">IF(OR(H177="",H177="Met",H177="N/A"),"NA",(IF(AND((OR(H177="Not Met",H177="Unsure")),G177&lt;&gt;""),TRUE(),FALSE())))</f>
        <v>NA</v>
      </c>
    </row>
    <row r="178" customFormat="false" ht="54" hidden="false" customHeight="false" outlineLevel="0" collapsed="false">
      <c r="A178" s="658" t="s">
        <v>2372</v>
      </c>
      <c r="B178" s="659" t="s">
        <v>2368</v>
      </c>
      <c r="C178" s="659" t="s">
        <v>2369</v>
      </c>
      <c r="D178" s="659" t="s">
        <v>2373</v>
      </c>
      <c r="E178" s="680" t="s">
        <v>2371</v>
      </c>
      <c r="F178" s="662"/>
      <c r="G178" s="662"/>
      <c r="H178" s="663"/>
      <c r="I178" s="665" t="s">
        <v>15</v>
      </c>
      <c r="J178" s="665" t="s">
        <v>30</v>
      </c>
      <c r="K178" s="665" t="s">
        <v>38</v>
      </c>
      <c r="L178" s="665" t="s">
        <v>43</v>
      </c>
      <c r="M178" s="665"/>
      <c r="N178" s="665"/>
      <c r="O178" s="665"/>
      <c r="P178" s="665"/>
      <c r="Q178" s="665" t="s">
        <v>226</v>
      </c>
      <c r="S178" s="666" t="b">
        <f aca="false">IF(OR(T178=TRUE(),U178=TRUE(),V178=TRUE(),AD178=TRUE(),AE178=TRUE()),TRUE(),FALSE())</f>
        <v>1</v>
      </c>
      <c r="T178" s="656" t="n">
        <f aca="false">$T$8</f>
        <v>1</v>
      </c>
      <c r="U178" s="657" t="b">
        <f aca="false">$U$8</f>
        <v>0</v>
      </c>
      <c r="V178" s="666" t="b">
        <f aca="false">IF(SUM(W178:AC178)&lt;1,TRUE(),FALSE())</f>
        <v>1</v>
      </c>
      <c r="W178" s="656" t="n">
        <f aca="false">IF($I$3=I178,1,0)</f>
        <v>0</v>
      </c>
      <c r="X178" s="656" t="n">
        <f aca="false">IF($J$3=J178,1,0)</f>
        <v>0</v>
      </c>
      <c r="Y178" s="656" t="n">
        <f aca="false">IF($K$3=K178,1,0)</f>
        <v>0</v>
      </c>
      <c r="Z178" s="656" t="n">
        <f aca="false">IF($L$3=L178,1,0)</f>
        <v>0</v>
      </c>
      <c r="AA178" s="656" t="n">
        <f aca="false">IF($M$3=M178,1,0)</f>
        <v>0</v>
      </c>
      <c r="AB178" s="656" t="n">
        <f aca="false">IF($N$3=N178,1,0)</f>
        <v>0</v>
      </c>
      <c r="AC178" s="656" t="n">
        <f aca="false">IF($O$3=O178,1,0)</f>
        <v>0</v>
      </c>
      <c r="AD178" s="667" t="b">
        <f aca="false">AND($P$2="Non-risk",P178=TRUE())</f>
        <v>0</v>
      </c>
      <c r="AE178" s="667" t="b">
        <f aca="false">AND($Q$3&lt;&gt;$Q178,$Q$3&lt;&gt;"Both")</f>
        <v>1</v>
      </c>
      <c r="AF178" s="667" t="b">
        <f aca="false">AND($Q$3="Both",AH178=1)</f>
        <v>0</v>
      </c>
      <c r="AI178" s="521"/>
      <c r="AJ178" s="627" t="n">
        <v>1</v>
      </c>
      <c r="AK178" s="160" t="n">
        <f aca="false">IF(OR(AL178=TRUE(),AND(AM178=TRUE(),AN178=FALSE()),AF178=TRUE(),(OR(AT178=FALSE(),AT178="NA"))),0,IF(OR(AN178=FALSE(),AO178=FALSE(),AP178=FALSE()),1,0))</f>
        <v>0</v>
      </c>
      <c r="AL178" s="238" t="n">
        <f aca="false">$S178</f>
        <v>1</v>
      </c>
      <c r="AM178" s="238" t="str">
        <f aca="false">IF(OR(Q178="Medicaid",AI178=""),"NA",IF(AND(AF178=TRUE(),_xlfn.xlookup(AI178,$A$9:$A$782,$AK$9:$AK$782)=0),TRUE(),FALSE()))</f>
        <v>NA</v>
      </c>
      <c r="AN178" s="148" t="b">
        <f aca="false">IF(F178&lt;&gt;"",TRUE(),FALSE())</f>
        <v>0</v>
      </c>
      <c r="AO178" s="94" t="str">
        <f aca="false">IF(OR($F178&lt;&gt;"Met"),"NA",(IF(AND($F178="Met",$F178&lt;&gt;""),TRUE(),FALSE())))</f>
        <v>NA</v>
      </c>
      <c r="AP178" s="148" t="b">
        <f aca="false">IF(OR($F178="Met",$F178="Not met"),"NA",(IF((AND(OR($F178="N/A",$F178="Unsure"),$G178&lt;&gt;"")),TRUE(),FALSE())))</f>
        <v>0</v>
      </c>
      <c r="AQ178" s="238" t="n">
        <f aca="false">IF(OR(AR178=TRUE(),AND(AS178=TRUE(),AT178=FALSE())),0,(IF(OR(AND(OR(AS178=FALSE(),AS178="N/A"),AT178=FALSE()),AU178=FALSE()),1,0)))</f>
        <v>0</v>
      </c>
      <c r="AR178" s="238" t="n">
        <f aca="false">$S178</f>
        <v>1</v>
      </c>
      <c r="AS178" s="238" t="str">
        <f aca="false">IF(OR(Q178="Medicaid",AI178=""),"N/A",IF(AND(AF178=TRUE(),_xlfn.xlookup(AI178,$A$9:$A$782,$AQ$9:$AQ$782)=0),TRUE(),FALSE()))</f>
        <v>N/A</v>
      </c>
      <c r="AT178" s="148" t="b">
        <f aca="false">IF(AND(H178="",F178="Met"),FALSE(),TRUE())</f>
        <v>1</v>
      </c>
      <c r="AU178" s="94" t="str">
        <f aca="false">IF(OR(H178="",H178="Met",H178="N/A"),"NA",(IF(AND((OR(H178="Not Met",H178="Unsure")),G178&lt;&gt;""),TRUE(),FALSE())))</f>
        <v>NA</v>
      </c>
    </row>
    <row r="179" customFormat="false" ht="216" hidden="false" customHeight="false" outlineLevel="0" collapsed="false">
      <c r="A179" s="658" t="s">
        <v>2374</v>
      </c>
      <c r="B179" s="659" t="s">
        <v>2375</v>
      </c>
      <c r="C179" s="659" t="s">
        <v>2376</v>
      </c>
      <c r="D179" s="659" t="s">
        <v>2377</v>
      </c>
      <c r="E179" s="680" t="s">
        <v>2371</v>
      </c>
      <c r="F179" s="662"/>
      <c r="G179" s="662"/>
      <c r="H179" s="663"/>
      <c r="I179" s="665" t="s">
        <v>15</v>
      </c>
      <c r="J179" s="665" t="s">
        <v>30</v>
      </c>
      <c r="K179" s="665" t="s">
        <v>38</v>
      </c>
      <c r="L179" s="665" t="s">
        <v>43</v>
      </c>
      <c r="M179" s="665"/>
      <c r="N179" s="665"/>
      <c r="O179" s="665"/>
      <c r="P179" s="665"/>
      <c r="Q179" s="665" t="s">
        <v>226</v>
      </c>
      <c r="S179" s="666" t="b">
        <f aca="false">IF(OR(T179=TRUE(),U179=TRUE(),V179=TRUE(),AD179=TRUE(),AE179=TRUE()),TRUE(),FALSE())</f>
        <v>1</v>
      </c>
      <c r="T179" s="656" t="n">
        <f aca="false">$T$8</f>
        <v>1</v>
      </c>
      <c r="U179" s="657" t="b">
        <f aca="false">$U$8</f>
        <v>0</v>
      </c>
      <c r="V179" s="666" t="b">
        <f aca="false">IF(SUM(W179:AC179)&lt;1,TRUE(),FALSE())</f>
        <v>1</v>
      </c>
      <c r="W179" s="656" t="n">
        <f aca="false">IF($I$3=I179,1,0)</f>
        <v>0</v>
      </c>
      <c r="X179" s="656" t="n">
        <f aca="false">IF($J$3=J179,1,0)</f>
        <v>0</v>
      </c>
      <c r="Y179" s="656" t="n">
        <f aca="false">IF($K$3=K179,1,0)</f>
        <v>0</v>
      </c>
      <c r="Z179" s="656" t="n">
        <f aca="false">IF($L$3=L179,1,0)</f>
        <v>0</v>
      </c>
      <c r="AA179" s="656" t="n">
        <f aca="false">IF($M$3=M179,1,0)</f>
        <v>0</v>
      </c>
      <c r="AB179" s="656" t="n">
        <f aca="false">IF($N$3=N179,1,0)</f>
        <v>0</v>
      </c>
      <c r="AC179" s="656" t="n">
        <f aca="false">IF($O$3=O179,1,0)</f>
        <v>0</v>
      </c>
      <c r="AD179" s="667" t="b">
        <f aca="false">AND($P$2="Non-risk",P179=TRUE())</f>
        <v>0</v>
      </c>
      <c r="AE179" s="667" t="b">
        <f aca="false">AND($Q$3&lt;&gt;$Q179,$Q$3&lt;&gt;"Both")</f>
        <v>1</v>
      </c>
      <c r="AF179" s="667" t="b">
        <f aca="false">AND($Q$3="Both",AH179=1)</f>
        <v>0</v>
      </c>
      <c r="AI179" s="521"/>
      <c r="AJ179" s="627" t="n">
        <v>1</v>
      </c>
      <c r="AK179" s="160" t="n">
        <f aca="false">IF(OR(AL179=TRUE(),AND(AM179=TRUE(),AN179=FALSE()),AF179=TRUE(),(OR(AT179=FALSE(),AT179="NA"))),0,IF(OR(AN179=FALSE(),AO179=FALSE(),AP179=FALSE()),1,0))</f>
        <v>0</v>
      </c>
      <c r="AL179" s="238" t="n">
        <f aca="false">$S179</f>
        <v>1</v>
      </c>
      <c r="AM179" s="238" t="str">
        <f aca="false">IF(OR(Q179="Medicaid",AI179=""),"NA",IF(AND(AF179=TRUE(),_xlfn.xlookup(AI179,$A$9:$A$782,$AK$9:$AK$782)=0),TRUE(),FALSE()))</f>
        <v>NA</v>
      </c>
      <c r="AN179" s="148" t="b">
        <f aca="false">IF(F179&lt;&gt;"",TRUE(),FALSE())</f>
        <v>0</v>
      </c>
      <c r="AO179" s="94" t="str">
        <f aca="false">IF(OR($F179&lt;&gt;"Met"),"NA",(IF(AND($F179="Met",$F179&lt;&gt;""),TRUE(),FALSE())))</f>
        <v>NA</v>
      </c>
      <c r="AP179" s="148" t="b">
        <f aca="false">IF(OR($F179="Met",$F179="Not met"),"NA",(IF((AND(OR($F179="N/A",$F179="Unsure"),$G179&lt;&gt;"")),TRUE(),FALSE())))</f>
        <v>0</v>
      </c>
      <c r="AQ179" s="238" t="n">
        <f aca="false">IF(OR(AR179=TRUE(),AND(AS179=TRUE(),AT179=FALSE())),0,(IF(OR(AND(OR(AS179=FALSE(),AS179="N/A"),AT179=FALSE()),AU179=FALSE()),1,0)))</f>
        <v>0</v>
      </c>
      <c r="AR179" s="238" t="n">
        <f aca="false">$S179</f>
        <v>1</v>
      </c>
      <c r="AS179" s="238" t="str">
        <f aca="false">IF(OR(Q179="Medicaid",AI179=""),"N/A",IF(AND(AF179=TRUE(),_xlfn.xlookup(AI179,$A$9:$A$782,$AQ$9:$AQ$782)=0),TRUE(),FALSE()))</f>
        <v>N/A</v>
      </c>
      <c r="AT179" s="148" t="b">
        <f aca="false">IF(AND(H179="",F179="Met"),FALSE(),TRUE())</f>
        <v>1</v>
      </c>
      <c r="AU179" s="94" t="str">
        <f aca="false">IF(OR(H179="",H179="Met",H179="N/A"),"NA",(IF(AND((OR(H179="Not Met",H179="Unsure")),G179&lt;&gt;""),TRUE(),FALSE())))</f>
        <v>NA</v>
      </c>
    </row>
    <row r="180" customFormat="false" ht="261.75" hidden="false" customHeight="true" outlineLevel="0" collapsed="false">
      <c r="A180" s="658" t="s">
        <v>2378</v>
      </c>
      <c r="B180" s="659" t="s">
        <v>2379</v>
      </c>
      <c r="C180" s="659" t="s">
        <v>2380</v>
      </c>
      <c r="D180" s="659" t="s">
        <v>2381</v>
      </c>
      <c r="E180" s="680" t="s">
        <v>2382</v>
      </c>
      <c r="F180" s="662"/>
      <c r="G180" s="662"/>
      <c r="H180" s="663"/>
      <c r="I180" s="665" t="s">
        <v>15</v>
      </c>
      <c r="J180" s="665" t="s">
        <v>30</v>
      </c>
      <c r="K180" s="665" t="s">
        <v>38</v>
      </c>
      <c r="L180" s="665" t="s">
        <v>43</v>
      </c>
      <c r="M180" s="665"/>
      <c r="N180" s="665"/>
      <c r="O180" s="665"/>
      <c r="P180" s="665"/>
      <c r="Q180" s="665" t="s">
        <v>226</v>
      </c>
      <c r="S180" s="666" t="b">
        <f aca="false">IF(OR(T180=TRUE(),U180=TRUE(),V180=TRUE(),AD180=TRUE(),AE180=TRUE()),TRUE(),FALSE())</f>
        <v>1</v>
      </c>
      <c r="T180" s="656" t="n">
        <f aca="false">$T$8</f>
        <v>1</v>
      </c>
      <c r="U180" s="657" t="b">
        <f aca="false">$U$8</f>
        <v>0</v>
      </c>
      <c r="V180" s="666" t="b">
        <f aca="false">IF(SUM(W180:AC180)&lt;1,TRUE(),FALSE())</f>
        <v>1</v>
      </c>
      <c r="W180" s="656" t="n">
        <f aca="false">IF($I$3=I180,1,0)</f>
        <v>0</v>
      </c>
      <c r="X180" s="656" t="n">
        <f aca="false">IF($J$3=J180,1,0)</f>
        <v>0</v>
      </c>
      <c r="Y180" s="656" t="n">
        <f aca="false">IF($K$3=K180,1,0)</f>
        <v>0</v>
      </c>
      <c r="Z180" s="656" t="n">
        <f aca="false">IF($L$3=L180,1,0)</f>
        <v>0</v>
      </c>
      <c r="AA180" s="656" t="n">
        <f aca="false">IF($M$3=M180,1,0)</f>
        <v>0</v>
      </c>
      <c r="AB180" s="656" t="n">
        <f aca="false">IF($N$3=N180,1,0)</f>
        <v>0</v>
      </c>
      <c r="AC180" s="656" t="n">
        <f aca="false">IF($O$3=O180,1,0)</f>
        <v>0</v>
      </c>
      <c r="AD180" s="667" t="b">
        <f aca="false">AND($P$2="Non-risk",P180=TRUE())</f>
        <v>0</v>
      </c>
      <c r="AE180" s="667" t="b">
        <f aca="false">AND($Q$3&lt;&gt;$Q180,$Q$3&lt;&gt;"Both")</f>
        <v>1</v>
      </c>
      <c r="AF180" s="667" t="b">
        <f aca="false">AND($Q$3="Both",AH180=1)</f>
        <v>0</v>
      </c>
      <c r="AI180" s="521"/>
      <c r="AJ180" s="627" t="n">
        <v>1</v>
      </c>
      <c r="AK180" s="160" t="n">
        <f aca="false">IF(OR(AL180=TRUE(),AND(AM180=TRUE(),AN180=FALSE()),AF180=TRUE(),(OR(AT180=FALSE(),AT180="NA"))),0,IF(OR(AN180=FALSE(),AO180=FALSE(),AP180=FALSE()),1,0))</f>
        <v>0</v>
      </c>
      <c r="AL180" s="238" t="n">
        <f aca="false">$S180</f>
        <v>1</v>
      </c>
      <c r="AM180" s="238" t="str">
        <f aca="false">IF(OR(Q180="Medicaid",AI180=""),"NA",IF(AND(AF180=TRUE(),_xlfn.xlookup(AI180,$A$9:$A$782,$AK$9:$AK$782)=0),TRUE(),FALSE()))</f>
        <v>NA</v>
      </c>
      <c r="AN180" s="148" t="b">
        <f aca="false">IF(F180&lt;&gt;"",TRUE(),FALSE())</f>
        <v>0</v>
      </c>
      <c r="AO180" s="94" t="str">
        <f aca="false">IF(OR($F180&lt;&gt;"Met"),"NA",(IF(AND($F180="Met",$F180&lt;&gt;""),TRUE(),FALSE())))</f>
        <v>NA</v>
      </c>
      <c r="AP180" s="148" t="b">
        <f aca="false">IF(OR($F180="Met",$F180="Not met"),"NA",(IF((AND(OR($F180="N/A",$F180="Unsure"),$G180&lt;&gt;"")),TRUE(),FALSE())))</f>
        <v>0</v>
      </c>
      <c r="AQ180" s="238" t="n">
        <f aca="false">IF(OR(AR180=TRUE(),AND(AS180=TRUE(),AT180=FALSE())),0,(IF(OR(AND(OR(AS180=FALSE(),AS180="N/A"),AT180=FALSE()),AU180=FALSE()),1,0)))</f>
        <v>0</v>
      </c>
      <c r="AR180" s="238" t="n">
        <f aca="false">$S180</f>
        <v>1</v>
      </c>
      <c r="AS180" s="238" t="str">
        <f aca="false">IF(OR(Q180="Medicaid",AI180=""),"N/A",IF(AND(AF180=TRUE(),_xlfn.xlookup(AI180,$A$9:$A$782,$AQ$9:$AQ$782)=0),TRUE(),FALSE()))</f>
        <v>N/A</v>
      </c>
      <c r="AT180" s="148" t="b">
        <f aca="false">IF(AND(H180="",F180="Met"),FALSE(),TRUE())</f>
        <v>1</v>
      </c>
      <c r="AU180" s="94" t="str">
        <f aca="false">IF(OR(H180="",H180="Met",H180="N/A"),"NA",(IF(AND((OR(H180="Not Met",H180="Unsure")),G180&lt;&gt;""),TRUE(),FALSE())))</f>
        <v>NA</v>
      </c>
    </row>
    <row r="181" customFormat="false" ht="18" hidden="false" customHeight="false" outlineLevel="0" collapsed="false">
      <c r="A181" s="668"/>
      <c r="B181" s="681"/>
      <c r="C181" s="669"/>
      <c r="D181" s="668" t="s">
        <v>799</v>
      </c>
      <c r="E181" s="671"/>
      <c r="F181" s="672"/>
      <c r="G181" s="672"/>
      <c r="H181" s="673"/>
      <c r="T181" s="656" t="n">
        <f aca="false">$T$8</f>
        <v>1</v>
      </c>
      <c r="U181" s="656"/>
      <c r="AK181" s="160"/>
      <c r="AL181" s="238"/>
      <c r="AM181" s="238"/>
      <c r="AN181" s="94"/>
      <c r="AO181" s="94"/>
      <c r="AP181" s="94"/>
      <c r="AQ181" s="238"/>
      <c r="AR181" s="238"/>
      <c r="AS181" s="238"/>
      <c r="AT181" s="94"/>
      <c r="AU181" s="94"/>
    </row>
    <row r="182" customFormat="false" ht="82.5" hidden="false" customHeight="true" outlineLevel="0" collapsed="false">
      <c r="A182" s="658" t="s">
        <v>2383</v>
      </c>
      <c r="B182" s="659" t="s">
        <v>2384</v>
      </c>
      <c r="C182" s="659" t="s">
        <v>2385</v>
      </c>
      <c r="D182" s="659" t="s">
        <v>2386</v>
      </c>
      <c r="E182" s="680" t="s">
        <v>2387</v>
      </c>
      <c r="F182" s="662"/>
      <c r="G182" s="662"/>
      <c r="H182" s="663"/>
      <c r="I182" s="665" t="s">
        <v>15</v>
      </c>
      <c r="J182" s="665"/>
      <c r="K182" s="665" t="s">
        <v>38</v>
      </c>
      <c r="L182" s="665" t="s">
        <v>43</v>
      </c>
      <c r="M182" s="665"/>
      <c r="N182" s="665"/>
      <c r="O182" s="665"/>
      <c r="P182" s="682" t="b">
        <f aca="false">TRUE()</f>
        <v>1</v>
      </c>
      <c r="Q182" s="665" t="s">
        <v>292</v>
      </c>
      <c r="S182" s="666" t="b">
        <f aca="false">IF(OR(T182=TRUE(),U182=TRUE(),V182=TRUE(),AD182=TRUE(),AE182=TRUE()),TRUE(),FALSE())</f>
        <v>1</v>
      </c>
      <c r="T182" s="656" t="n">
        <f aca="false">$T$8</f>
        <v>1</v>
      </c>
      <c r="U182" s="657" t="b">
        <f aca="false">$U$8</f>
        <v>0</v>
      </c>
      <c r="V182" s="666" t="b">
        <f aca="false">IF(SUM(W182:AC182)&lt;1,TRUE(),FALSE())</f>
        <v>1</v>
      </c>
      <c r="W182" s="656" t="n">
        <f aca="false">IF($I$3=I182,1,0)</f>
        <v>0</v>
      </c>
      <c r="X182" s="656" t="n">
        <f aca="false">IF($J$3=J182,1,0)</f>
        <v>0</v>
      </c>
      <c r="Y182" s="656" t="n">
        <f aca="false">IF($K$3=K182,1,0)</f>
        <v>0</v>
      </c>
      <c r="Z182" s="656" t="n">
        <f aca="false">IF($L$3=L182,1,0)</f>
        <v>0</v>
      </c>
      <c r="AA182" s="656" t="n">
        <f aca="false">IF($M$3=M182,1,0)</f>
        <v>0</v>
      </c>
      <c r="AB182" s="656" t="n">
        <f aca="false">IF($N$3=N182,1,0)</f>
        <v>0</v>
      </c>
      <c r="AC182" s="656" t="n">
        <f aca="false">IF($O$3=O182,1,0)</f>
        <v>0</v>
      </c>
      <c r="AD182" s="667" t="b">
        <f aca="false">AND($P$2="Non-risk",P182=TRUE())</f>
        <v>0</v>
      </c>
      <c r="AE182" s="667" t="b">
        <f aca="false">AND($Q$3&lt;&gt;$Q182,$Q$3&lt;&gt;"Both")</f>
        <v>1</v>
      </c>
      <c r="AF182" s="667" t="b">
        <f aca="false">AND($Q$3="Both",AH182=1)</f>
        <v>0</v>
      </c>
      <c r="AG182" s="521" t="s">
        <v>2386</v>
      </c>
      <c r="AH182" s="627" t="n">
        <v>1</v>
      </c>
      <c r="AI182" s="521" t="n">
        <v>23</v>
      </c>
      <c r="AK182" s="160" t="n">
        <f aca="false">IF(OR(AL182=TRUE(),AND(AM182=TRUE(),AN182=FALSE()),AF182=TRUE(),(OR(AT182=FALSE(),AT182="NA"))),0,IF(OR(AN182=FALSE(),AO182=FALSE(),AP182=FALSE()),1,0))</f>
        <v>0</v>
      </c>
      <c r="AL182" s="238" t="n">
        <f aca="false">$S182</f>
        <v>1</v>
      </c>
      <c r="AM182" s="238" t="str">
        <f aca="false">IF(OR(Q182="CHIP",AI182=""),"NA",IF(AND(AF182=TRUE(),_xlfn.xlookup(AI182,$A$9:$A$782,$AK$9:$AK$782)=0),TRUE(),FALSE()))</f>
        <v>NA</v>
      </c>
      <c r="AN182" s="148" t="b">
        <f aca="false">IF(F182&lt;&gt;"",TRUE(),FALSE())</f>
        <v>0</v>
      </c>
      <c r="AO182" s="94" t="str">
        <f aca="false">IF(OR($F182&lt;&gt;"Met"),"NA",(IF(AND($F182="Met",$F182&lt;&gt;""),TRUE(),FALSE())))</f>
        <v>NA</v>
      </c>
      <c r="AP182" s="148" t="b">
        <f aca="false">IF(OR($F182="Met",$F182="Not met"),"NA",(IF((AND(OR($F182="N/A",$F182="Unsure"),$G182&lt;&gt;"")),TRUE(),FALSE())))</f>
        <v>0</v>
      </c>
      <c r="AQ182" s="238" t="e">
        <f aca="false">IF(OR(AR182=TRUE(),AND(AS182=TRUE(),AT182=FALSE())),0,(IF(OR(AND(OR(AS182=FALSE(),AS182="N/A"),AT182=FALSE()),AU182=FALSE()),1,0)))</f>
        <v>#NAME?</v>
      </c>
      <c r="AR182" s="238" t="n">
        <f aca="false">$S182</f>
        <v>1</v>
      </c>
      <c r="AS182" s="238" t="e">
        <f aca="false">IF(OR(Q182="Medicaid",AI182=""),"N/A",IF(AND(AF182=TRUE(),_xlfn.xlookup(AI182,$A$9:$A$782,$AQ$9:$AQ$782)=0),TRUE(),FALSE()))</f>
        <v>#NAME?</v>
      </c>
      <c r="AT182" s="148" t="b">
        <f aca="false">IF(AND(H182="",F182="Met"),FALSE(),TRUE())</f>
        <v>1</v>
      </c>
      <c r="AU182" s="94" t="str">
        <f aca="false">IF(OR(H182="",H182="Met",H182="N/A"),"NA",(IF(AND((OR(H182="Not Met",H182="Unsure")),G182&lt;&gt;""),TRUE(),FALSE())))</f>
        <v>NA</v>
      </c>
    </row>
    <row r="183" customFormat="false" ht="82.5" hidden="false" customHeight="true" outlineLevel="0" collapsed="false">
      <c r="A183" s="658" t="s">
        <v>2388</v>
      </c>
      <c r="B183" s="659" t="s">
        <v>2389</v>
      </c>
      <c r="C183" s="659" t="s">
        <v>2390</v>
      </c>
      <c r="D183" s="659" t="s">
        <v>2391</v>
      </c>
      <c r="E183" s="680" t="s">
        <v>2387</v>
      </c>
      <c r="F183" s="662"/>
      <c r="G183" s="662"/>
      <c r="H183" s="663"/>
      <c r="I183" s="665" t="s">
        <v>15</v>
      </c>
      <c r="J183" s="665"/>
      <c r="K183" s="665" t="s">
        <v>38</v>
      </c>
      <c r="L183" s="665" t="s">
        <v>43</v>
      </c>
      <c r="M183" s="665"/>
      <c r="N183" s="665"/>
      <c r="O183" s="665"/>
      <c r="P183" s="682" t="b">
        <f aca="false">TRUE()</f>
        <v>1</v>
      </c>
      <c r="Q183" s="665" t="s">
        <v>292</v>
      </c>
      <c r="S183" s="666" t="b">
        <f aca="false">IF(OR(T183=TRUE(),U183=TRUE(),V183=TRUE(),AD183=TRUE(),AE183=TRUE()),TRUE(),FALSE())</f>
        <v>1</v>
      </c>
      <c r="T183" s="656" t="n">
        <f aca="false">$T$8</f>
        <v>1</v>
      </c>
      <c r="U183" s="657" t="b">
        <f aca="false">$U$8</f>
        <v>0</v>
      </c>
      <c r="V183" s="666" t="b">
        <f aca="false">IF(SUM(W183:AC183)&lt;1,TRUE(),FALSE())</f>
        <v>1</v>
      </c>
      <c r="W183" s="656" t="n">
        <f aca="false">IF($I$3=I183,1,0)</f>
        <v>0</v>
      </c>
      <c r="X183" s="656" t="n">
        <f aca="false">IF($J$3=J183,1,0)</f>
        <v>0</v>
      </c>
      <c r="Y183" s="656" t="n">
        <f aca="false">IF($K$3=K183,1,0)</f>
        <v>0</v>
      </c>
      <c r="Z183" s="656" t="n">
        <f aca="false">IF($L$3=L183,1,0)</f>
        <v>0</v>
      </c>
      <c r="AA183" s="656" t="n">
        <f aca="false">IF($M$3=M183,1,0)</f>
        <v>0</v>
      </c>
      <c r="AB183" s="656" t="n">
        <f aca="false">IF($N$3=N183,1,0)</f>
        <v>0</v>
      </c>
      <c r="AC183" s="656" t="n">
        <f aca="false">IF($O$3=O183,1,0)</f>
        <v>0</v>
      </c>
      <c r="AD183" s="667" t="b">
        <f aca="false">AND($P$2="Non-risk",P183=TRUE())</f>
        <v>0</v>
      </c>
      <c r="AE183" s="667" t="b">
        <f aca="false">AND($Q$3&lt;&gt;$Q183,$Q$3&lt;&gt;"Both")</f>
        <v>1</v>
      </c>
      <c r="AF183" s="667" t="b">
        <f aca="false">AND($Q$3="Both",AH183=1)</f>
        <v>0</v>
      </c>
      <c r="AG183" s="521" t="s">
        <v>2391</v>
      </c>
      <c r="AH183" s="627" t="n">
        <v>1</v>
      </c>
      <c r="AI183" s="521" t="n">
        <v>24</v>
      </c>
      <c r="AK183" s="160" t="n">
        <f aca="false">IF(OR(AL183=TRUE(),AND(AM183=TRUE(),AN183=FALSE()),AF183=TRUE(),(OR(AT183=FALSE(),AT183="NA"))),0,IF(OR(AN183=FALSE(),AO183=FALSE(),AP183=FALSE()),1,0))</f>
        <v>0</v>
      </c>
      <c r="AL183" s="238" t="n">
        <f aca="false">$S183</f>
        <v>1</v>
      </c>
      <c r="AM183" s="238" t="str">
        <f aca="false">IF(OR(Q183="CHIP",AI183=""),"NA",IF(AND(AF183=TRUE(),_xlfn.xlookup(AI183,$A$9:$A$782,$AK$9:$AK$782)=0),TRUE(),FALSE()))</f>
        <v>NA</v>
      </c>
      <c r="AN183" s="148" t="b">
        <f aca="false">IF(F183&lt;&gt;"",TRUE(),FALSE())</f>
        <v>0</v>
      </c>
      <c r="AO183" s="94" t="str">
        <f aca="false">IF(OR($F183&lt;&gt;"Met"),"NA",(IF(AND($F183="Met",$F183&lt;&gt;""),TRUE(),FALSE())))</f>
        <v>NA</v>
      </c>
      <c r="AP183" s="148" t="b">
        <f aca="false">IF(OR($F183="Met",$F183="Not met"),"NA",(IF((AND(OR($F183="N/A",$F183="Unsure"),$G183&lt;&gt;"")),TRUE(),FALSE())))</f>
        <v>0</v>
      </c>
      <c r="AQ183" s="238" t="e">
        <f aca="false">IF(OR(AR183=TRUE(),AND(AS183=TRUE(),AT183=FALSE())),0,(IF(OR(AND(OR(AS183=FALSE(),AS183="N/A"),AT183=FALSE()),AU183=FALSE()),1,0)))</f>
        <v>#NAME?</v>
      </c>
      <c r="AR183" s="238" t="n">
        <f aca="false">$S183</f>
        <v>1</v>
      </c>
      <c r="AS183" s="238" t="e">
        <f aca="false">IF(OR(Q183="Medicaid",AI183=""),"N/A",IF(AND(AF183=TRUE(),_xlfn.xlookup(AI183,$A$9:$A$782,$AQ$9:$AQ$782)=0),TRUE(),FALSE()))</f>
        <v>#NAME?</v>
      </c>
      <c r="AT183" s="148" t="b">
        <f aca="false">IF(AND(H183="",F183="Met"),FALSE(),TRUE())</f>
        <v>1</v>
      </c>
      <c r="AU183" s="94" t="str">
        <f aca="false">IF(OR(H183="",H183="Met",H183="N/A"),"NA",(IF(AND((OR(H183="Not Met",H183="Unsure")),G183&lt;&gt;""),TRUE(),FALSE())))</f>
        <v>NA</v>
      </c>
    </row>
    <row r="184" customFormat="false" ht="82.5" hidden="false" customHeight="true" outlineLevel="0" collapsed="false">
      <c r="A184" s="658" t="s">
        <v>2392</v>
      </c>
      <c r="B184" s="659" t="s">
        <v>2393</v>
      </c>
      <c r="C184" s="659" t="s">
        <v>2394</v>
      </c>
      <c r="D184" s="659" t="s">
        <v>2395</v>
      </c>
      <c r="E184" s="680" t="s">
        <v>2396</v>
      </c>
      <c r="F184" s="662"/>
      <c r="G184" s="662"/>
      <c r="H184" s="663"/>
      <c r="I184" s="665" t="s">
        <v>15</v>
      </c>
      <c r="J184" s="665"/>
      <c r="K184" s="665" t="s">
        <v>38</v>
      </c>
      <c r="L184" s="665" t="s">
        <v>43</v>
      </c>
      <c r="M184" s="665"/>
      <c r="N184" s="665"/>
      <c r="O184" s="665"/>
      <c r="P184" s="682" t="b">
        <f aca="false">TRUE()</f>
        <v>1</v>
      </c>
      <c r="Q184" s="665" t="s">
        <v>292</v>
      </c>
      <c r="S184" s="666" t="b">
        <f aca="false">IF(OR(T184=TRUE(),U184=TRUE(),V184=TRUE(),AD184=TRUE(),AE184=TRUE()),TRUE(),FALSE())</f>
        <v>1</v>
      </c>
      <c r="T184" s="656" t="n">
        <f aca="false">$T$8</f>
        <v>1</v>
      </c>
      <c r="U184" s="657" t="b">
        <f aca="false">$U$8</f>
        <v>0</v>
      </c>
      <c r="V184" s="666" t="b">
        <f aca="false">IF(SUM(W184:AC184)&lt;1,TRUE(),FALSE())</f>
        <v>1</v>
      </c>
      <c r="W184" s="656" t="n">
        <f aca="false">IF($I$3=I184,1,0)</f>
        <v>0</v>
      </c>
      <c r="X184" s="656" t="n">
        <f aca="false">IF($J$3=J184,1,0)</f>
        <v>0</v>
      </c>
      <c r="Y184" s="656" t="n">
        <f aca="false">IF($K$3=K184,1,0)</f>
        <v>0</v>
      </c>
      <c r="Z184" s="656" t="n">
        <f aca="false">IF($L$3=L184,1,0)</f>
        <v>0</v>
      </c>
      <c r="AA184" s="656" t="n">
        <f aca="false">IF($M$3=M184,1,0)</f>
        <v>0</v>
      </c>
      <c r="AB184" s="656" t="n">
        <f aca="false">IF($N$3=N184,1,0)</f>
        <v>0</v>
      </c>
      <c r="AC184" s="656" t="n">
        <f aca="false">IF($O$3=O184,1,0)</f>
        <v>0</v>
      </c>
      <c r="AD184" s="667" t="b">
        <f aca="false">AND($P$2="Non-risk",P184=TRUE())</f>
        <v>0</v>
      </c>
      <c r="AE184" s="667" t="b">
        <f aca="false">AND($Q$3&lt;&gt;$Q184,$Q$3&lt;&gt;"Both")</f>
        <v>1</v>
      </c>
      <c r="AF184" s="667" t="b">
        <f aca="false">AND($Q$3="Both",AH184=1)</f>
        <v>0</v>
      </c>
      <c r="AG184" s="521" t="s">
        <v>2395</v>
      </c>
      <c r="AH184" s="627" t="n">
        <v>1</v>
      </c>
      <c r="AI184" s="521" t="n">
        <v>38</v>
      </c>
      <c r="AK184" s="160" t="n">
        <f aca="false">IF(OR(AL184=TRUE(),AND(AM184=TRUE(),AN184=FALSE()),AF184=TRUE(),(OR(AT184=FALSE(),AT184="NA"))),0,IF(OR(AN184=FALSE(),AO184=FALSE(),AP184=FALSE()),1,0))</f>
        <v>0</v>
      </c>
      <c r="AL184" s="238" t="n">
        <f aca="false">$S184</f>
        <v>1</v>
      </c>
      <c r="AM184" s="238" t="str">
        <f aca="false">IF(OR(Q184="CHIP",AI184=""),"NA",IF(AND(AF184=TRUE(),_xlfn.xlookup(AI184,$A$9:$A$782,$AK$9:$AK$782)=0),TRUE(),FALSE()))</f>
        <v>NA</v>
      </c>
      <c r="AN184" s="148" t="b">
        <f aca="false">IF(F184&lt;&gt;"",TRUE(),FALSE())</f>
        <v>0</v>
      </c>
      <c r="AO184" s="94" t="str">
        <f aca="false">IF(OR($F184&lt;&gt;"Met"),"NA",(IF(AND($F184="Met",$F184&lt;&gt;""),TRUE(),FALSE())))</f>
        <v>NA</v>
      </c>
      <c r="AP184" s="148" t="b">
        <f aca="false">IF(OR($F184="Met",$F184="Not met"),"NA",(IF((AND(OR($F184="N/A",$F184="Unsure"),$G184&lt;&gt;"")),TRUE(),FALSE())))</f>
        <v>0</v>
      </c>
      <c r="AQ184" s="238" t="e">
        <f aca="false">IF(OR(AR184=TRUE(),AND(AS184=TRUE(),AT184=FALSE())),0,(IF(OR(AND(OR(AS184=FALSE(),AS184="N/A"),AT184=FALSE()),AU184=FALSE()),1,0)))</f>
        <v>#NAME?</v>
      </c>
      <c r="AR184" s="238" t="n">
        <f aca="false">$S184</f>
        <v>1</v>
      </c>
      <c r="AS184" s="238" t="e">
        <f aca="false">IF(OR(Q184="Medicaid",AI184=""),"N/A",IF(AND(AF184=TRUE(),_xlfn.xlookup(AI184,$A$9:$A$782,$AQ$9:$AQ$782)=0),TRUE(),FALSE()))</f>
        <v>#NAME?</v>
      </c>
      <c r="AT184" s="148" t="b">
        <f aca="false">IF(AND(H184="",F184="Met"),FALSE(),TRUE())</f>
        <v>1</v>
      </c>
      <c r="AU184" s="94" t="str">
        <f aca="false">IF(OR(H184="",H184="Met",H184="N/A"),"NA",(IF(AND((OR(H184="Not Met",H184="Unsure")),G184&lt;&gt;""),TRUE(),FALSE())))</f>
        <v>NA</v>
      </c>
    </row>
    <row r="185" customFormat="false" ht="82.5" hidden="false" customHeight="true" outlineLevel="0" collapsed="false">
      <c r="A185" s="658" t="s">
        <v>2397</v>
      </c>
      <c r="B185" s="659" t="s">
        <v>2398</v>
      </c>
      <c r="C185" s="659" t="s">
        <v>2399</v>
      </c>
      <c r="D185" s="659" t="s">
        <v>2400</v>
      </c>
      <c r="E185" s="680" t="s">
        <v>2396</v>
      </c>
      <c r="F185" s="662"/>
      <c r="G185" s="662"/>
      <c r="H185" s="663"/>
      <c r="I185" s="665" t="s">
        <v>15</v>
      </c>
      <c r="J185" s="665"/>
      <c r="K185" s="665" t="s">
        <v>38</v>
      </c>
      <c r="L185" s="665" t="s">
        <v>43</v>
      </c>
      <c r="M185" s="665"/>
      <c r="N185" s="665"/>
      <c r="O185" s="665"/>
      <c r="P185" s="682" t="b">
        <f aca="false">TRUE()</f>
        <v>1</v>
      </c>
      <c r="Q185" s="665" t="s">
        <v>292</v>
      </c>
      <c r="S185" s="666" t="b">
        <f aca="false">IF(OR(T185=TRUE(),U185=TRUE(),V185=TRUE(),AD185=TRUE(),AE185=TRUE()),TRUE(),FALSE())</f>
        <v>1</v>
      </c>
      <c r="T185" s="656" t="n">
        <f aca="false">$T$8</f>
        <v>1</v>
      </c>
      <c r="U185" s="657" t="b">
        <f aca="false">$U$8</f>
        <v>0</v>
      </c>
      <c r="V185" s="666" t="b">
        <f aca="false">IF(SUM(W185:AC185)&lt;1,TRUE(),FALSE())</f>
        <v>1</v>
      </c>
      <c r="W185" s="656" t="n">
        <f aca="false">IF($I$3=I185,1,0)</f>
        <v>0</v>
      </c>
      <c r="X185" s="656" t="n">
        <f aca="false">IF($J$3=J185,1,0)</f>
        <v>0</v>
      </c>
      <c r="Y185" s="656" t="n">
        <f aca="false">IF($K$3=K185,1,0)</f>
        <v>0</v>
      </c>
      <c r="Z185" s="656" t="n">
        <f aca="false">IF($L$3=L185,1,0)</f>
        <v>0</v>
      </c>
      <c r="AA185" s="656" t="n">
        <f aca="false">IF($M$3=M185,1,0)</f>
        <v>0</v>
      </c>
      <c r="AB185" s="656" t="n">
        <f aca="false">IF($N$3=N185,1,0)</f>
        <v>0</v>
      </c>
      <c r="AC185" s="656" t="n">
        <f aca="false">IF($O$3=O185,1,0)</f>
        <v>0</v>
      </c>
      <c r="AD185" s="667" t="b">
        <f aca="false">AND($P$2="Non-risk",P185=TRUE())</f>
        <v>0</v>
      </c>
      <c r="AE185" s="667" t="b">
        <f aca="false">AND($Q$3&lt;&gt;$Q185,$Q$3&lt;&gt;"Both")</f>
        <v>1</v>
      </c>
      <c r="AF185" s="667" t="b">
        <f aca="false">AND($Q$3="Both",AH185=1)</f>
        <v>0</v>
      </c>
      <c r="AG185" s="521" t="s">
        <v>2400</v>
      </c>
      <c r="AH185" s="627" t="n">
        <v>1</v>
      </c>
      <c r="AI185" s="521" t="n">
        <v>39</v>
      </c>
      <c r="AK185" s="160" t="n">
        <f aca="false">IF(OR(AL185=TRUE(),AND(AM185=TRUE(),AN185=FALSE()),AF185=TRUE(),(OR(AT185=FALSE(),AT185="NA"))),0,IF(OR(AN185=FALSE(),AO185=FALSE(),AP185=FALSE()),1,0))</f>
        <v>0</v>
      </c>
      <c r="AL185" s="238" t="n">
        <f aca="false">$S185</f>
        <v>1</v>
      </c>
      <c r="AM185" s="238" t="str">
        <f aca="false">IF(OR(Q185="CHIP",AI185=""),"NA",IF(AND(AF185=TRUE(),_xlfn.xlookup(AI185,$A$9:$A$782,$AK$9:$AK$782)=0),TRUE(),FALSE()))</f>
        <v>NA</v>
      </c>
      <c r="AN185" s="148" t="b">
        <f aca="false">IF(F185&lt;&gt;"",TRUE(),FALSE())</f>
        <v>0</v>
      </c>
      <c r="AO185" s="94" t="str">
        <f aca="false">IF(OR($F185&lt;&gt;"Met"),"NA",(IF(AND($F185="Met",$F185&lt;&gt;""),TRUE(),FALSE())))</f>
        <v>NA</v>
      </c>
      <c r="AP185" s="148" t="b">
        <f aca="false">IF(OR($F185="Met",$F185="Not met"),"NA",(IF((AND(OR($F185="N/A",$F185="Unsure"),$G185&lt;&gt;"")),TRUE(),FALSE())))</f>
        <v>0</v>
      </c>
      <c r="AQ185" s="238" t="e">
        <f aca="false">IF(OR(AR185=TRUE(),AND(AS185=TRUE(),AT185=FALSE())),0,(IF(OR(AND(OR(AS185=FALSE(),AS185="N/A"),AT185=FALSE()),AU185=FALSE()),1,0)))</f>
        <v>#NAME?</v>
      </c>
      <c r="AR185" s="238" t="n">
        <f aca="false">$S185</f>
        <v>1</v>
      </c>
      <c r="AS185" s="238" t="e">
        <f aca="false">IF(OR(Q185="Medicaid",AI185=""),"N/A",IF(AND(AF185=TRUE(),_xlfn.xlookup(AI185,$A$9:$A$782,$AQ$9:$AQ$782)=0),TRUE(),FALSE()))</f>
        <v>#NAME?</v>
      </c>
      <c r="AT185" s="148" t="b">
        <f aca="false">IF(AND(H185="",F185="Met"),FALSE(),TRUE())</f>
        <v>1</v>
      </c>
      <c r="AU185" s="94" t="str">
        <f aca="false">IF(OR(H185="",H185="Met",H185="N/A"),"NA",(IF(AND((OR(H185="Not Met",H185="Unsure")),G185&lt;&gt;""),TRUE(),FALSE())))</f>
        <v>NA</v>
      </c>
    </row>
    <row r="186" customFormat="false" ht="82.5" hidden="false" customHeight="true" outlineLevel="0" collapsed="false">
      <c r="A186" s="658" t="s">
        <v>2401</v>
      </c>
      <c r="B186" s="659" t="s">
        <v>2402</v>
      </c>
      <c r="C186" s="659" t="s">
        <v>2403</v>
      </c>
      <c r="D186" s="659" t="s">
        <v>2404</v>
      </c>
      <c r="E186" s="680" t="s">
        <v>2405</v>
      </c>
      <c r="F186" s="662"/>
      <c r="G186" s="662"/>
      <c r="H186" s="663"/>
      <c r="I186" s="665" t="s">
        <v>15</v>
      </c>
      <c r="J186" s="665"/>
      <c r="K186" s="665" t="s">
        <v>38</v>
      </c>
      <c r="L186" s="665" t="s">
        <v>43</v>
      </c>
      <c r="M186" s="665"/>
      <c r="N186" s="665"/>
      <c r="O186" s="665"/>
      <c r="P186" s="682" t="b">
        <f aca="false">TRUE()</f>
        <v>1</v>
      </c>
      <c r="Q186" s="665" t="s">
        <v>292</v>
      </c>
      <c r="S186" s="666" t="b">
        <f aca="false">IF(OR(T186=TRUE(),U186=TRUE(),V186=TRUE(),AD186=TRUE(),AE186=TRUE()),TRUE(),FALSE())</f>
        <v>1</v>
      </c>
      <c r="T186" s="656" t="n">
        <f aca="false">$T$8</f>
        <v>1</v>
      </c>
      <c r="U186" s="657" t="b">
        <f aca="false">$U$8</f>
        <v>0</v>
      </c>
      <c r="V186" s="666" t="b">
        <f aca="false">IF(SUM(W186:AC186)&lt;1,TRUE(),FALSE())</f>
        <v>1</v>
      </c>
      <c r="W186" s="656" t="n">
        <f aca="false">IF($I$3=I186,1,0)</f>
        <v>0</v>
      </c>
      <c r="X186" s="656" t="n">
        <f aca="false">IF($J$3=J186,1,0)</f>
        <v>0</v>
      </c>
      <c r="Y186" s="656" t="n">
        <f aca="false">IF($K$3=K186,1,0)</f>
        <v>0</v>
      </c>
      <c r="Z186" s="656" t="n">
        <f aca="false">IF($L$3=L186,1,0)</f>
        <v>0</v>
      </c>
      <c r="AA186" s="656" t="n">
        <f aca="false">IF($M$3=M186,1,0)</f>
        <v>0</v>
      </c>
      <c r="AB186" s="656" t="n">
        <f aca="false">IF($N$3=N186,1,0)</f>
        <v>0</v>
      </c>
      <c r="AC186" s="656" t="n">
        <f aca="false">IF($O$3=O186,1,0)</f>
        <v>0</v>
      </c>
      <c r="AD186" s="667" t="b">
        <f aca="false">AND($P$2="Non-risk",P186=TRUE())</f>
        <v>0</v>
      </c>
      <c r="AE186" s="667" t="b">
        <f aca="false">AND($Q$3&lt;&gt;$Q186,$Q$3&lt;&gt;"Both")</f>
        <v>1</v>
      </c>
      <c r="AF186" s="667" t="b">
        <f aca="false">AND($Q$3="Both",AH186=1)</f>
        <v>0</v>
      </c>
      <c r="AG186" s="521" t="s">
        <v>2404</v>
      </c>
      <c r="AH186" s="627" t="n">
        <v>1</v>
      </c>
      <c r="AI186" s="521" t="n">
        <v>40</v>
      </c>
      <c r="AK186" s="160" t="n">
        <f aca="false">IF(OR(AL186=TRUE(),AND(AM186=TRUE(),AN186=FALSE()),AF186=TRUE(),(OR(AT186=FALSE(),AT186="NA"))),0,IF(OR(AN186=FALSE(),AO186=FALSE(),AP186=FALSE()),1,0))</f>
        <v>0</v>
      </c>
      <c r="AL186" s="238" t="n">
        <f aca="false">$S186</f>
        <v>1</v>
      </c>
      <c r="AM186" s="238" t="str">
        <f aca="false">IF(OR(Q186="CHIP",AI186=""),"NA",IF(AND(AF186=TRUE(),_xlfn.xlookup(AI186,$A$9:$A$782,$AK$9:$AK$782)=0),TRUE(),FALSE()))</f>
        <v>NA</v>
      </c>
      <c r="AN186" s="148" t="b">
        <f aca="false">IF(F186&lt;&gt;"",TRUE(),FALSE())</f>
        <v>0</v>
      </c>
      <c r="AO186" s="94" t="str">
        <f aca="false">IF(OR($F186&lt;&gt;"Met"),"NA",(IF(AND($F186="Met",$F186&lt;&gt;""),TRUE(),FALSE())))</f>
        <v>NA</v>
      </c>
      <c r="AP186" s="148" t="b">
        <f aca="false">IF(OR($F186="Met",$F186="Not met"),"NA",(IF((AND(OR($F186="N/A",$F186="Unsure"),$G186&lt;&gt;"")),TRUE(),FALSE())))</f>
        <v>0</v>
      </c>
      <c r="AQ186" s="238" t="e">
        <f aca="false">IF(OR(AR186=TRUE(),AND(AS186=TRUE(),AT186=FALSE())),0,(IF(OR(AND(OR(AS186=FALSE(),AS186="N/A"),AT186=FALSE()),AU186=FALSE()),1,0)))</f>
        <v>#NAME?</v>
      </c>
      <c r="AR186" s="238" t="n">
        <f aca="false">$S186</f>
        <v>1</v>
      </c>
      <c r="AS186" s="238" t="e">
        <f aca="false">IF(OR(Q186="Medicaid",AI186=""),"N/A",IF(AND(AF186=TRUE(),_xlfn.xlookup(AI186,$A$9:$A$782,$AQ$9:$AQ$782)=0),TRUE(),FALSE()))</f>
        <v>#NAME?</v>
      </c>
      <c r="AT186" s="148" t="b">
        <f aca="false">IF(AND(H186="",F186="Met"),FALSE(),TRUE())</f>
        <v>1</v>
      </c>
      <c r="AU186" s="94" t="str">
        <f aca="false">IF(OR(H186="",H186="Met",H186="N/A"),"NA",(IF(AND((OR(H186="Not Met",H186="Unsure")),G186&lt;&gt;""),TRUE(),FALSE())))</f>
        <v>NA</v>
      </c>
    </row>
    <row r="187" customFormat="false" ht="82.5" hidden="false" customHeight="true" outlineLevel="0" collapsed="false">
      <c r="A187" s="658" t="s">
        <v>2406</v>
      </c>
      <c r="B187" s="659" t="s">
        <v>2407</v>
      </c>
      <c r="C187" s="659" t="s">
        <v>2408</v>
      </c>
      <c r="D187" s="659" t="s">
        <v>2409</v>
      </c>
      <c r="E187" s="680" t="s">
        <v>2396</v>
      </c>
      <c r="F187" s="662"/>
      <c r="G187" s="662"/>
      <c r="H187" s="663"/>
      <c r="I187" s="665" t="s">
        <v>15</v>
      </c>
      <c r="J187" s="665"/>
      <c r="K187" s="665" t="s">
        <v>38</v>
      </c>
      <c r="L187" s="665" t="s">
        <v>43</v>
      </c>
      <c r="M187" s="665"/>
      <c r="N187" s="665"/>
      <c r="O187" s="665"/>
      <c r="P187" s="682" t="b">
        <f aca="false">TRUE()</f>
        <v>1</v>
      </c>
      <c r="Q187" s="665" t="s">
        <v>292</v>
      </c>
      <c r="S187" s="666" t="b">
        <f aca="false">IF(OR(T187=TRUE(),U187=TRUE(),V187=TRUE(),AD187=TRUE(),AE187=TRUE()),TRUE(),FALSE())</f>
        <v>1</v>
      </c>
      <c r="T187" s="656" t="n">
        <f aca="false">$T$8</f>
        <v>1</v>
      </c>
      <c r="U187" s="657" t="b">
        <f aca="false">$U$8</f>
        <v>0</v>
      </c>
      <c r="V187" s="666" t="b">
        <f aca="false">IF(SUM(W187:AC187)&lt;1,TRUE(),FALSE())</f>
        <v>1</v>
      </c>
      <c r="W187" s="656" t="n">
        <f aca="false">IF($I$3=I187,1,0)</f>
        <v>0</v>
      </c>
      <c r="X187" s="656" t="n">
        <f aca="false">IF($J$3=J187,1,0)</f>
        <v>0</v>
      </c>
      <c r="Y187" s="656" t="n">
        <f aca="false">IF($K$3=K187,1,0)</f>
        <v>0</v>
      </c>
      <c r="Z187" s="656" t="n">
        <f aca="false">IF($L$3=L187,1,0)</f>
        <v>0</v>
      </c>
      <c r="AA187" s="656" t="n">
        <f aca="false">IF($M$3=M187,1,0)</f>
        <v>0</v>
      </c>
      <c r="AB187" s="656" t="n">
        <f aca="false">IF($N$3=N187,1,0)</f>
        <v>0</v>
      </c>
      <c r="AC187" s="656" t="n">
        <f aca="false">IF($O$3=O187,1,0)</f>
        <v>0</v>
      </c>
      <c r="AD187" s="667" t="b">
        <f aca="false">AND($P$2="Non-risk",P187=TRUE())</f>
        <v>0</v>
      </c>
      <c r="AE187" s="667" t="b">
        <f aca="false">AND($Q$3&lt;&gt;$Q187,$Q$3&lt;&gt;"Both")</f>
        <v>1</v>
      </c>
      <c r="AF187" s="667" t="b">
        <f aca="false">AND($Q$3="Both",AH187=1)</f>
        <v>0</v>
      </c>
      <c r="AG187" s="521" t="s">
        <v>2409</v>
      </c>
      <c r="AH187" s="627" t="n">
        <v>1</v>
      </c>
      <c r="AI187" s="521" t="n">
        <v>41</v>
      </c>
      <c r="AK187" s="160" t="n">
        <f aca="false">IF(OR(AL187=TRUE(),AND(AM187=TRUE(),AN187=FALSE()),AF187=TRUE(),(OR(AT187=FALSE(),AT187="NA"))),0,IF(OR(AN187=FALSE(),AO187=FALSE(),AP187=FALSE()),1,0))</f>
        <v>0</v>
      </c>
      <c r="AL187" s="238" t="n">
        <f aca="false">$S187</f>
        <v>1</v>
      </c>
      <c r="AM187" s="238" t="str">
        <f aca="false">IF(OR(Q187="CHIP",AI187=""),"NA",IF(AND(AF187=TRUE(),_xlfn.xlookup(AI187,$A$9:$A$782,$AK$9:$AK$782)=0),TRUE(),FALSE()))</f>
        <v>NA</v>
      </c>
      <c r="AN187" s="148" t="b">
        <f aca="false">IF(F187&lt;&gt;"",TRUE(),FALSE())</f>
        <v>0</v>
      </c>
      <c r="AO187" s="94" t="str">
        <f aca="false">IF(OR($F187&lt;&gt;"Met"),"NA",(IF(AND($F187="Met",$F187&lt;&gt;""),TRUE(),FALSE())))</f>
        <v>NA</v>
      </c>
      <c r="AP187" s="148" t="b">
        <f aca="false">IF(OR($F187="Met",$F187="Not met"),"NA",(IF((AND(OR($F187="N/A",$F187="Unsure"),$G187&lt;&gt;"")),TRUE(),FALSE())))</f>
        <v>0</v>
      </c>
      <c r="AQ187" s="238" t="e">
        <f aca="false">IF(OR(AR187=TRUE(),AND(AS187=TRUE(),AT187=FALSE())),0,(IF(OR(AND(OR(AS187=FALSE(),AS187="N/A"),AT187=FALSE()),AU187=FALSE()),1,0)))</f>
        <v>#NAME?</v>
      </c>
      <c r="AR187" s="238" t="n">
        <f aca="false">$S187</f>
        <v>1</v>
      </c>
      <c r="AS187" s="238" t="e">
        <f aca="false">IF(OR(Q187="Medicaid",AI187=""),"N/A",IF(AND(AF187=TRUE(),_xlfn.xlookup(AI187,$A$9:$A$782,$AQ$9:$AQ$782)=0),TRUE(),FALSE()))</f>
        <v>#NAME?</v>
      </c>
      <c r="AT187" s="148" t="b">
        <f aca="false">IF(AND(H187="",F187="Met"),FALSE(),TRUE())</f>
        <v>1</v>
      </c>
      <c r="AU187" s="94" t="str">
        <f aca="false">IF(OR(H187="",H187="Met",H187="N/A"),"NA",(IF(AND((OR(H187="Not Met",H187="Unsure")),G187&lt;&gt;""),TRUE(),FALSE())))</f>
        <v>NA</v>
      </c>
    </row>
    <row r="188" customFormat="false" ht="82.5" hidden="false" customHeight="true" outlineLevel="0" collapsed="false">
      <c r="A188" s="658" t="s">
        <v>2410</v>
      </c>
      <c r="B188" s="659" t="s">
        <v>2411</v>
      </c>
      <c r="C188" s="659" t="s">
        <v>2412</v>
      </c>
      <c r="D188" s="659" t="s">
        <v>2413</v>
      </c>
      <c r="E188" s="680" t="s">
        <v>2396</v>
      </c>
      <c r="F188" s="662"/>
      <c r="G188" s="662"/>
      <c r="H188" s="663"/>
      <c r="I188" s="665" t="s">
        <v>15</v>
      </c>
      <c r="J188" s="665"/>
      <c r="K188" s="665" t="s">
        <v>38</v>
      </c>
      <c r="L188" s="665" t="s">
        <v>43</v>
      </c>
      <c r="M188" s="665"/>
      <c r="N188" s="665"/>
      <c r="O188" s="665"/>
      <c r="P188" s="682" t="b">
        <f aca="false">TRUE()</f>
        <v>1</v>
      </c>
      <c r="Q188" s="665" t="s">
        <v>292</v>
      </c>
      <c r="S188" s="666" t="b">
        <f aca="false">IF(OR(T188=TRUE(),U188=TRUE(),V188=TRUE(),AD188=TRUE(),AE188=TRUE()),TRUE(),FALSE())</f>
        <v>1</v>
      </c>
      <c r="T188" s="656" t="n">
        <f aca="false">$T$8</f>
        <v>1</v>
      </c>
      <c r="U188" s="657" t="b">
        <f aca="false">$U$8</f>
        <v>0</v>
      </c>
      <c r="V188" s="666" t="b">
        <f aca="false">IF(SUM(W188:AC188)&lt;1,TRUE(),FALSE())</f>
        <v>1</v>
      </c>
      <c r="W188" s="656" t="n">
        <f aca="false">IF($I$3=I188,1,0)</f>
        <v>0</v>
      </c>
      <c r="X188" s="656" t="n">
        <f aca="false">IF($J$3=J188,1,0)</f>
        <v>0</v>
      </c>
      <c r="Y188" s="656" t="n">
        <f aca="false">IF($K$3=K188,1,0)</f>
        <v>0</v>
      </c>
      <c r="Z188" s="656" t="n">
        <f aca="false">IF($L$3=L188,1,0)</f>
        <v>0</v>
      </c>
      <c r="AA188" s="656" t="n">
        <f aca="false">IF($M$3=M188,1,0)</f>
        <v>0</v>
      </c>
      <c r="AB188" s="656" t="n">
        <f aca="false">IF($N$3=N188,1,0)</f>
        <v>0</v>
      </c>
      <c r="AC188" s="656" t="n">
        <f aca="false">IF($O$3=O188,1,0)</f>
        <v>0</v>
      </c>
      <c r="AD188" s="667" t="b">
        <f aca="false">AND($P$2="Non-risk",P188=TRUE())</f>
        <v>0</v>
      </c>
      <c r="AE188" s="667" t="b">
        <f aca="false">AND($Q$3&lt;&gt;$Q188,$Q$3&lt;&gt;"Both")</f>
        <v>1</v>
      </c>
      <c r="AF188" s="667" t="b">
        <f aca="false">AND($Q$3="Both",AH188=1)</f>
        <v>0</v>
      </c>
      <c r="AG188" s="521" t="s">
        <v>2413</v>
      </c>
      <c r="AH188" s="627" t="n">
        <v>1</v>
      </c>
      <c r="AI188" s="521" t="n">
        <v>42</v>
      </c>
      <c r="AK188" s="160" t="n">
        <f aca="false">IF(OR(AL188=TRUE(),AND(AM188=TRUE(),AN188=FALSE()),AF188=TRUE(),(OR(AT188=FALSE(),AT188="NA"))),0,IF(OR(AN188=FALSE(),AO188=FALSE(),AP188=FALSE()),1,0))</f>
        <v>0</v>
      </c>
      <c r="AL188" s="238" t="n">
        <f aca="false">$S188</f>
        <v>1</v>
      </c>
      <c r="AM188" s="238" t="str">
        <f aca="false">IF(OR(Q188="CHIP",AI188=""),"NA",IF(AND(AF188=TRUE(),_xlfn.xlookup(AI188,$A$9:$A$782,$AK$9:$AK$782)=0),TRUE(),FALSE()))</f>
        <v>NA</v>
      </c>
      <c r="AN188" s="148" t="b">
        <f aca="false">IF(F188&lt;&gt;"",TRUE(),FALSE())</f>
        <v>0</v>
      </c>
      <c r="AO188" s="94" t="str">
        <f aca="false">IF(OR($F188&lt;&gt;"Met"),"NA",(IF(AND($F188="Met",$F188&lt;&gt;""),TRUE(),FALSE())))</f>
        <v>NA</v>
      </c>
      <c r="AP188" s="148" t="b">
        <f aca="false">IF(OR($F188="Met",$F188="Not met"),"NA",(IF((AND(OR($F188="N/A",$F188="Unsure"),$G188&lt;&gt;"")),TRUE(),FALSE())))</f>
        <v>0</v>
      </c>
      <c r="AQ188" s="238" t="e">
        <f aca="false">IF(OR(AR188=TRUE(),AND(AS188=TRUE(),AT188=FALSE())),0,(IF(OR(AND(OR(AS188=FALSE(),AS188="N/A"),AT188=FALSE()),AU188=FALSE()),1,0)))</f>
        <v>#NAME?</v>
      </c>
      <c r="AR188" s="238" t="n">
        <f aca="false">$S188</f>
        <v>1</v>
      </c>
      <c r="AS188" s="238" t="e">
        <f aca="false">IF(OR(Q188="Medicaid",AI188=""),"N/A",IF(AND(AF188=TRUE(),_xlfn.xlookup(AI188,$A$9:$A$782,$AQ$9:$AQ$782)=0),TRUE(),FALSE()))</f>
        <v>#NAME?</v>
      </c>
      <c r="AT188" s="148" t="b">
        <f aca="false">IF(AND(H188="",F188="Met"),FALSE(),TRUE())</f>
        <v>1</v>
      </c>
      <c r="AU188" s="94" t="str">
        <f aca="false">IF(OR(H188="",H188="Met",H188="N/A"),"NA",(IF(AND((OR(H188="Not Met",H188="Unsure")),G188&lt;&gt;""),TRUE(),FALSE())))</f>
        <v>NA</v>
      </c>
    </row>
    <row r="189" customFormat="false" ht="82.5" hidden="false" customHeight="true" outlineLevel="0" collapsed="false">
      <c r="A189" s="658" t="s">
        <v>2414</v>
      </c>
      <c r="B189" s="659" t="s">
        <v>2415</v>
      </c>
      <c r="C189" s="659" t="s">
        <v>2416</v>
      </c>
      <c r="D189" s="659" t="s">
        <v>2417</v>
      </c>
      <c r="E189" s="680" t="s">
        <v>2396</v>
      </c>
      <c r="F189" s="662"/>
      <c r="G189" s="662"/>
      <c r="H189" s="663"/>
      <c r="I189" s="665" t="s">
        <v>15</v>
      </c>
      <c r="J189" s="665"/>
      <c r="K189" s="665" t="s">
        <v>38</v>
      </c>
      <c r="L189" s="665" t="s">
        <v>43</v>
      </c>
      <c r="M189" s="665"/>
      <c r="N189" s="665"/>
      <c r="O189" s="665"/>
      <c r="P189" s="682" t="b">
        <f aca="false">TRUE()</f>
        <v>1</v>
      </c>
      <c r="Q189" s="665" t="s">
        <v>292</v>
      </c>
      <c r="S189" s="666" t="b">
        <f aca="false">IF(OR(T189=TRUE(),U189=TRUE(),V189=TRUE(),AD189=TRUE(),AE189=TRUE()),TRUE(),FALSE())</f>
        <v>1</v>
      </c>
      <c r="T189" s="656" t="n">
        <f aca="false">$T$8</f>
        <v>1</v>
      </c>
      <c r="U189" s="657" t="b">
        <f aca="false">$U$8</f>
        <v>0</v>
      </c>
      <c r="V189" s="666" t="b">
        <f aca="false">IF(SUM(W189:AC189)&lt;1,TRUE(),FALSE())</f>
        <v>1</v>
      </c>
      <c r="W189" s="656" t="n">
        <f aca="false">IF($I$3=I189,1,0)</f>
        <v>0</v>
      </c>
      <c r="X189" s="656" t="n">
        <f aca="false">IF($J$3=J189,1,0)</f>
        <v>0</v>
      </c>
      <c r="Y189" s="656" t="n">
        <f aca="false">IF($K$3=K189,1,0)</f>
        <v>0</v>
      </c>
      <c r="Z189" s="656" t="n">
        <f aca="false">IF($L$3=L189,1,0)</f>
        <v>0</v>
      </c>
      <c r="AA189" s="656" t="n">
        <f aca="false">IF($M$3=M189,1,0)</f>
        <v>0</v>
      </c>
      <c r="AB189" s="656" t="n">
        <f aca="false">IF($N$3=N189,1,0)</f>
        <v>0</v>
      </c>
      <c r="AC189" s="656" t="n">
        <f aca="false">IF($O$3=O189,1,0)</f>
        <v>0</v>
      </c>
      <c r="AD189" s="667" t="b">
        <f aca="false">AND($P$2="Non-risk",P189=TRUE())</f>
        <v>0</v>
      </c>
      <c r="AE189" s="667" t="b">
        <f aca="false">AND($Q$3&lt;&gt;$Q189,$Q$3&lt;&gt;"Both")</f>
        <v>1</v>
      </c>
      <c r="AF189" s="667" t="b">
        <f aca="false">AND($Q$3="Both",AH189=1)</f>
        <v>0</v>
      </c>
      <c r="AG189" s="521" t="s">
        <v>2417</v>
      </c>
      <c r="AH189" s="627" t="n">
        <v>1</v>
      </c>
      <c r="AI189" s="521" t="n">
        <v>43</v>
      </c>
      <c r="AK189" s="160" t="n">
        <f aca="false">IF(OR(AL189=TRUE(),AND(AM189=TRUE(),AN189=FALSE()),AF189=TRUE(),(OR(AT189=FALSE(),AT189="NA"))),0,IF(OR(AN189=FALSE(),AO189=FALSE(),AP189=FALSE()),1,0))</f>
        <v>0</v>
      </c>
      <c r="AL189" s="238" t="n">
        <f aca="false">$S189</f>
        <v>1</v>
      </c>
      <c r="AM189" s="238" t="str">
        <f aca="false">IF(OR(Q189="CHIP",AI189=""),"NA",IF(AND(AF189=TRUE(),_xlfn.xlookup(AI189,$A$9:$A$782,$AK$9:$AK$782)=0),TRUE(),FALSE()))</f>
        <v>NA</v>
      </c>
      <c r="AN189" s="148" t="b">
        <f aca="false">IF(F189&lt;&gt;"",TRUE(),FALSE())</f>
        <v>0</v>
      </c>
      <c r="AO189" s="94" t="str">
        <f aca="false">IF(OR($F189&lt;&gt;"Met"),"NA",(IF(AND($F189="Met",$F189&lt;&gt;""),TRUE(),FALSE())))</f>
        <v>NA</v>
      </c>
      <c r="AP189" s="148" t="b">
        <f aca="false">IF(OR($F189="Met",$F189="Not met"),"NA",(IF((AND(OR($F189="N/A",$F189="Unsure"),$G189&lt;&gt;"")),TRUE(),FALSE())))</f>
        <v>0</v>
      </c>
      <c r="AQ189" s="238" t="e">
        <f aca="false">IF(OR(AR189=TRUE(),AND(AS189=TRUE(),AT189=FALSE())),0,(IF(OR(AND(OR(AS189=FALSE(),AS189="N/A"),AT189=FALSE()),AU189=FALSE()),1,0)))</f>
        <v>#NAME?</v>
      </c>
      <c r="AR189" s="238" t="n">
        <f aca="false">$S189</f>
        <v>1</v>
      </c>
      <c r="AS189" s="238" t="e">
        <f aca="false">IF(OR(Q189="Medicaid",AI189=""),"N/A",IF(AND(AF189=TRUE(),_xlfn.xlookup(AI189,$A$9:$A$782,$AQ$9:$AQ$782)=0),TRUE(),FALSE()))</f>
        <v>#NAME?</v>
      </c>
      <c r="AT189" s="148" t="b">
        <f aca="false">IF(AND(H189="",F189="Met"),FALSE(),TRUE())</f>
        <v>1</v>
      </c>
      <c r="AU189" s="94" t="str">
        <f aca="false">IF(OR(H189="",H189="Met",H189="N/A"),"NA",(IF(AND((OR(H189="Not Met",H189="Unsure")),G189&lt;&gt;""),TRUE(),FALSE())))</f>
        <v>NA</v>
      </c>
    </row>
    <row r="190" customFormat="false" ht="82.5" hidden="false" customHeight="true" outlineLevel="0" collapsed="false">
      <c r="A190" s="658" t="s">
        <v>2418</v>
      </c>
      <c r="B190" s="659" t="s">
        <v>2419</v>
      </c>
      <c r="C190" s="659" t="s">
        <v>2420</v>
      </c>
      <c r="D190" s="659" t="s">
        <v>2421</v>
      </c>
      <c r="E190" s="680" t="s">
        <v>2396</v>
      </c>
      <c r="F190" s="662"/>
      <c r="G190" s="662"/>
      <c r="H190" s="663"/>
      <c r="I190" s="665" t="s">
        <v>15</v>
      </c>
      <c r="J190" s="665"/>
      <c r="K190" s="665" t="s">
        <v>38</v>
      </c>
      <c r="L190" s="665" t="s">
        <v>43</v>
      </c>
      <c r="M190" s="665"/>
      <c r="N190" s="665"/>
      <c r="O190" s="665"/>
      <c r="P190" s="682" t="b">
        <f aca="false">TRUE()</f>
        <v>1</v>
      </c>
      <c r="Q190" s="665" t="s">
        <v>292</v>
      </c>
      <c r="S190" s="666" t="b">
        <f aca="false">IF(OR(T190=TRUE(),U190=TRUE(),V190=TRUE(),AD190=TRUE(),AE190=TRUE()),TRUE(),FALSE())</f>
        <v>1</v>
      </c>
      <c r="T190" s="656" t="n">
        <f aca="false">$T$8</f>
        <v>1</v>
      </c>
      <c r="U190" s="657" t="b">
        <f aca="false">$U$8</f>
        <v>0</v>
      </c>
      <c r="V190" s="666" t="b">
        <f aca="false">IF(SUM(W190:AC190)&lt;1,TRUE(),FALSE())</f>
        <v>1</v>
      </c>
      <c r="W190" s="656" t="n">
        <f aca="false">IF($I$3=I190,1,0)</f>
        <v>0</v>
      </c>
      <c r="X190" s="656" t="n">
        <f aca="false">IF($J$3=J190,1,0)</f>
        <v>0</v>
      </c>
      <c r="Y190" s="656" t="n">
        <f aca="false">IF($K$3=K190,1,0)</f>
        <v>0</v>
      </c>
      <c r="Z190" s="656" t="n">
        <f aca="false">IF($L$3=L190,1,0)</f>
        <v>0</v>
      </c>
      <c r="AA190" s="656" t="n">
        <f aca="false">IF($M$3=M190,1,0)</f>
        <v>0</v>
      </c>
      <c r="AB190" s="656" t="n">
        <f aca="false">IF($N$3=N190,1,0)</f>
        <v>0</v>
      </c>
      <c r="AC190" s="656" t="n">
        <f aca="false">IF($O$3=O190,1,0)</f>
        <v>0</v>
      </c>
      <c r="AD190" s="667" t="b">
        <f aca="false">AND($P$2="Non-risk",P190=TRUE())</f>
        <v>0</v>
      </c>
      <c r="AE190" s="667" t="b">
        <f aca="false">AND($Q$3&lt;&gt;$Q190,$Q$3&lt;&gt;"Both")</f>
        <v>1</v>
      </c>
      <c r="AF190" s="667" t="b">
        <f aca="false">AND($Q$3="Both",AH190=1)</f>
        <v>0</v>
      </c>
      <c r="AG190" s="521" t="s">
        <v>2421</v>
      </c>
      <c r="AH190" s="627" t="n">
        <v>1</v>
      </c>
      <c r="AI190" s="521" t="n">
        <v>44</v>
      </c>
      <c r="AK190" s="160" t="n">
        <f aca="false">IF(OR(AL190=TRUE(),AND(AM190=TRUE(),AN190=FALSE()),AF190=TRUE(),(OR(AT190=FALSE(),AT190="NA"))),0,IF(OR(AN190=FALSE(),AO190=FALSE(),AP190=FALSE()),1,0))</f>
        <v>0</v>
      </c>
      <c r="AL190" s="238" t="n">
        <f aca="false">$S190</f>
        <v>1</v>
      </c>
      <c r="AM190" s="238" t="str">
        <f aca="false">IF(OR(Q190="CHIP",AI190=""),"NA",IF(AND(AF190=TRUE(),_xlfn.xlookup(AI190,$A$9:$A$782,$AK$9:$AK$782)=0),TRUE(),FALSE()))</f>
        <v>NA</v>
      </c>
      <c r="AN190" s="148" t="b">
        <f aca="false">IF(F190&lt;&gt;"",TRUE(),FALSE())</f>
        <v>0</v>
      </c>
      <c r="AO190" s="94" t="str">
        <f aca="false">IF(OR($F190&lt;&gt;"Met"),"NA",(IF(AND($F190="Met",$F190&lt;&gt;""),TRUE(),FALSE())))</f>
        <v>NA</v>
      </c>
      <c r="AP190" s="148" t="b">
        <f aca="false">IF(OR($F190="Met",$F190="Not met"),"NA",(IF((AND(OR($F190="N/A",$F190="Unsure"),$G190&lt;&gt;"")),TRUE(),FALSE())))</f>
        <v>0</v>
      </c>
      <c r="AQ190" s="238" t="e">
        <f aca="false">IF(OR(AR190=TRUE(),AND(AS190=TRUE(),AT190=FALSE())),0,(IF(OR(AND(OR(AS190=FALSE(),AS190="N/A"),AT190=FALSE()),AU190=FALSE()),1,0)))</f>
        <v>#NAME?</v>
      </c>
      <c r="AR190" s="238" t="n">
        <f aca="false">$S190</f>
        <v>1</v>
      </c>
      <c r="AS190" s="238" t="e">
        <f aca="false">IF(OR(Q190="Medicaid",AI190=""),"N/A",IF(AND(AF190=TRUE(),_xlfn.xlookup(AI190,$A$9:$A$782,$AQ$9:$AQ$782)=0),TRUE(),FALSE()))</f>
        <v>#NAME?</v>
      </c>
      <c r="AT190" s="148" t="b">
        <f aca="false">IF(AND(H190="",F190="Met"),FALSE(),TRUE())</f>
        <v>1</v>
      </c>
      <c r="AU190" s="94" t="str">
        <f aca="false">IF(OR(H190="",H190="Met",H190="N/A"),"NA",(IF(AND((OR(H190="Not Met",H190="Unsure")),G190&lt;&gt;""),TRUE(),FALSE())))</f>
        <v>NA</v>
      </c>
    </row>
    <row r="191" customFormat="false" ht="82.5" hidden="false" customHeight="true" outlineLevel="0" collapsed="false">
      <c r="A191" s="658" t="s">
        <v>2422</v>
      </c>
      <c r="B191" s="659" t="s">
        <v>2423</v>
      </c>
      <c r="C191" s="659" t="s">
        <v>2424</v>
      </c>
      <c r="D191" s="659" t="s">
        <v>2425</v>
      </c>
      <c r="E191" s="680" t="s">
        <v>2426</v>
      </c>
      <c r="F191" s="662"/>
      <c r="G191" s="662"/>
      <c r="H191" s="663"/>
      <c r="I191" s="665" t="s">
        <v>15</v>
      </c>
      <c r="J191" s="665"/>
      <c r="K191" s="665" t="s">
        <v>38</v>
      </c>
      <c r="L191" s="665" t="s">
        <v>43</v>
      </c>
      <c r="M191" s="665"/>
      <c r="N191" s="665"/>
      <c r="O191" s="665"/>
      <c r="P191" s="682" t="b">
        <f aca="false">TRUE()</f>
        <v>1</v>
      </c>
      <c r="Q191" s="665" t="s">
        <v>292</v>
      </c>
      <c r="S191" s="666" t="b">
        <f aca="false">IF(OR(T191=TRUE(),U191=TRUE(),V191=TRUE(),AD191=TRUE(),AE191=TRUE()),TRUE(),FALSE())</f>
        <v>1</v>
      </c>
      <c r="T191" s="656" t="n">
        <f aca="false">$T$8</f>
        <v>1</v>
      </c>
      <c r="U191" s="657" t="b">
        <f aca="false">$U$8</f>
        <v>0</v>
      </c>
      <c r="V191" s="666" t="b">
        <f aca="false">IF(SUM(W191:AC191)&lt;1,TRUE(),FALSE())</f>
        <v>1</v>
      </c>
      <c r="W191" s="656" t="n">
        <f aca="false">IF($I$3=I191,1,0)</f>
        <v>0</v>
      </c>
      <c r="X191" s="656" t="n">
        <f aca="false">IF($J$3=J191,1,0)</f>
        <v>0</v>
      </c>
      <c r="Y191" s="656" t="n">
        <f aca="false">IF($K$3=K191,1,0)</f>
        <v>0</v>
      </c>
      <c r="Z191" s="656" t="n">
        <f aca="false">IF($L$3=L191,1,0)</f>
        <v>0</v>
      </c>
      <c r="AA191" s="656" t="n">
        <f aca="false">IF($M$3=M191,1,0)</f>
        <v>0</v>
      </c>
      <c r="AB191" s="656" t="n">
        <f aca="false">IF($N$3=N191,1,0)</f>
        <v>0</v>
      </c>
      <c r="AC191" s="656" t="n">
        <f aca="false">IF($O$3=O191,1,0)</f>
        <v>0</v>
      </c>
      <c r="AD191" s="667" t="b">
        <f aca="false">AND($P$2="Non-risk",P191=TRUE())</f>
        <v>0</v>
      </c>
      <c r="AE191" s="667" t="b">
        <f aca="false">AND($Q$3&lt;&gt;$Q191,$Q$3&lt;&gt;"Both")</f>
        <v>1</v>
      </c>
      <c r="AF191" s="667" t="b">
        <f aca="false">AND($Q$3="Both",AH191=1)</f>
        <v>0</v>
      </c>
      <c r="AG191" s="521" t="s">
        <v>2425</v>
      </c>
      <c r="AH191" s="627" t="n">
        <v>1</v>
      </c>
      <c r="AI191" s="521" t="n">
        <v>45</v>
      </c>
      <c r="AK191" s="160" t="n">
        <f aca="false">IF(OR(AL191=TRUE(),AND(AM191=TRUE(),AN191=FALSE()),AF191=TRUE(),(OR(AT191=FALSE(),AT191="NA"))),0,IF(OR(AN191=FALSE(),AO191=FALSE(),AP191=FALSE()),1,0))</f>
        <v>0</v>
      </c>
      <c r="AL191" s="238" t="n">
        <f aca="false">$S191</f>
        <v>1</v>
      </c>
      <c r="AM191" s="238" t="str">
        <f aca="false">IF(OR(Q191="CHIP",AI191=""),"NA",IF(AND(AF191=TRUE(),_xlfn.xlookup(AI191,$A$9:$A$782,$AK$9:$AK$782)=0),TRUE(),FALSE()))</f>
        <v>NA</v>
      </c>
      <c r="AN191" s="148" t="b">
        <f aca="false">IF(F191&lt;&gt;"",TRUE(),FALSE())</f>
        <v>0</v>
      </c>
      <c r="AO191" s="94" t="str">
        <f aca="false">IF(OR($F191&lt;&gt;"Met"),"NA",(IF(AND($F191="Met",$F191&lt;&gt;""),TRUE(),FALSE())))</f>
        <v>NA</v>
      </c>
      <c r="AP191" s="148" t="b">
        <f aca="false">IF(OR($F191="Met",$F191="Not met"),"NA",(IF((AND(OR($F191="N/A",$F191="Unsure"),$G191&lt;&gt;"")),TRUE(),FALSE())))</f>
        <v>0</v>
      </c>
      <c r="AQ191" s="238" t="e">
        <f aca="false">IF(OR(AR191=TRUE(),AND(AS191=TRUE(),AT191=FALSE())),0,(IF(OR(AND(OR(AS191=FALSE(),AS191="N/A"),AT191=FALSE()),AU191=FALSE()),1,0)))</f>
        <v>#NAME?</v>
      </c>
      <c r="AR191" s="238" t="n">
        <f aca="false">$S191</f>
        <v>1</v>
      </c>
      <c r="AS191" s="238" t="e">
        <f aca="false">IF(OR(Q191="Medicaid",AI191=""),"N/A",IF(AND(AF191=TRUE(),_xlfn.xlookup(AI191,$A$9:$A$782,$AQ$9:$AQ$782)=0),TRUE(),FALSE()))</f>
        <v>#NAME?</v>
      </c>
      <c r="AT191" s="148" t="b">
        <f aca="false">IF(AND(H191="",F191="Met"),FALSE(),TRUE())</f>
        <v>1</v>
      </c>
      <c r="AU191" s="94" t="str">
        <f aca="false">IF(OR(H191="",H191="Met",H191="N/A"),"NA",(IF(AND((OR(H191="Not Met",H191="Unsure")),G191&lt;&gt;""),TRUE(),FALSE())))</f>
        <v>NA</v>
      </c>
    </row>
    <row r="192" customFormat="false" ht="82.5" hidden="false" customHeight="true" outlineLevel="0" collapsed="false">
      <c r="A192" s="658" t="s">
        <v>2427</v>
      </c>
      <c r="B192" s="659" t="s">
        <v>2428</v>
      </c>
      <c r="C192" s="659" t="s">
        <v>2429</v>
      </c>
      <c r="D192" s="659" t="s">
        <v>2430</v>
      </c>
      <c r="E192" s="680" t="s">
        <v>2396</v>
      </c>
      <c r="F192" s="662"/>
      <c r="G192" s="662"/>
      <c r="H192" s="663"/>
      <c r="I192" s="665" t="s">
        <v>15</v>
      </c>
      <c r="J192" s="665"/>
      <c r="K192" s="665" t="s">
        <v>38</v>
      </c>
      <c r="L192" s="665" t="s">
        <v>43</v>
      </c>
      <c r="M192" s="665"/>
      <c r="N192" s="665"/>
      <c r="O192" s="665"/>
      <c r="P192" s="682" t="b">
        <f aca="false">TRUE()</f>
        <v>1</v>
      </c>
      <c r="Q192" s="665" t="s">
        <v>292</v>
      </c>
      <c r="S192" s="666" t="b">
        <f aca="false">IF(OR(T192=TRUE(),U192=TRUE(),V192=TRUE(),AD192=TRUE(),AE192=TRUE()),TRUE(),FALSE())</f>
        <v>1</v>
      </c>
      <c r="T192" s="656" t="n">
        <f aca="false">$T$8</f>
        <v>1</v>
      </c>
      <c r="U192" s="657" t="b">
        <f aca="false">$U$8</f>
        <v>0</v>
      </c>
      <c r="V192" s="666" t="b">
        <f aca="false">IF(SUM(W192:AC192)&lt;1,TRUE(),FALSE())</f>
        <v>1</v>
      </c>
      <c r="W192" s="656" t="n">
        <f aca="false">IF($I$3=I192,1,0)</f>
        <v>0</v>
      </c>
      <c r="X192" s="656" t="n">
        <f aca="false">IF($J$3=J192,1,0)</f>
        <v>0</v>
      </c>
      <c r="Y192" s="656" t="n">
        <f aca="false">IF($K$3=K192,1,0)</f>
        <v>0</v>
      </c>
      <c r="Z192" s="656" t="n">
        <f aca="false">IF($L$3=L192,1,0)</f>
        <v>0</v>
      </c>
      <c r="AA192" s="656" t="n">
        <f aca="false">IF($M$3=M192,1,0)</f>
        <v>0</v>
      </c>
      <c r="AB192" s="656" t="n">
        <f aca="false">IF($N$3=N192,1,0)</f>
        <v>0</v>
      </c>
      <c r="AC192" s="656" t="n">
        <f aca="false">IF($O$3=O192,1,0)</f>
        <v>0</v>
      </c>
      <c r="AD192" s="667" t="b">
        <f aca="false">AND($P$2="Non-risk",P192=TRUE())</f>
        <v>0</v>
      </c>
      <c r="AE192" s="667" t="b">
        <f aca="false">AND($Q$3&lt;&gt;$Q192,$Q$3&lt;&gt;"Both")</f>
        <v>1</v>
      </c>
      <c r="AF192" s="667" t="b">
        <f aca="false">AND($Q$3="Both",AH192=1)</f>
        <v>0</v>
      </c>
      <c r="AG192" s="521" t="s">
        <v>2430</v>
      </c>
      <c r="AH192" s="627" t="n">
        <v>1</v>
      </c>
      <c r="AI192" s="521" t="n">
        <v>46</v>
      </c>
      <c r="AK192" s="160" t="n">
        <f aca="false">IF(OR(AL192=TRUE(),AND(AM192=TRUE(),AN192=FALSE()),AF192=TRUE(),(OR(AT192=FALSE(),AT192="NA"))),0,IF(OR(AN192=FALSE(),AO192=FALSE(),AP192=FALSE()),1,0))</f>
        <v>0</v>
      </c>
      <c r="AL192" s="238" t="n">
        <f aca="false">$S192</f>
        <v>1</v>
      </c>
      <c r="AM192" s="238" t="str">
        <f aca="false">IF(OR(Q192="CHIP",AI192=""),"NA",IF(AND(AF192=TRUE(),_xlfn.xlookup(AI192,$A$9:$A$782,$AK$9:$AK$782)=0),TRUE(),FALSE()))</f>
        <v>NA</v>
      </c>
      <c r="AN192" s="148" t="b">
        <f aca="false">IF(F192&lt;&gt;"",TRUE(),FALSE())</f>
        <v>0</v>
      </c>
      <c r="AO192" s="94" t="str">
        <f aca="false">IF(OR($F192&lt;&gt;"Met"),"NA",(IF(AND($F192="Met",$F192&lt;&gt;""),TRUE(),FALSE())))</f>
        <v>NA</v>
      </c>
      <c r="AP192" s="148" t="b">
        <f aca="false">IF(OR($F192="Met",$F192="Not met"),"NA",(IF((AND(OR($F192="N/A",$F192="Unsure"),$G192&lt;&gt;"")),TRUE(),FALSE())))</f>
        <v>0</v>
      </c>
      <c r="AQ192" s="238" t="e">
        <f aca="false">IF(OR(AR192=TRUE(),AND(AS192=TRUE(),AT192=FALSE())),0,(IF(OR(AND(OR(AS192=FALSE(),AS192="N/A"),AT192=FALSE()),AU192=FALSE()),1,0)))</f>
        <v>#NAME?</v>
      </c>
      <c r="AR192" s="238" t="n">
        <f aca="false">$S192</f>
        <v>1</v>
      </c>
      <c r="AS192" s="238" t="e">
        <f aca="false">IF(OR(Q192="Medicaid",AI192=""),"N/A",IF(AND(AF192=TRUE(),_xlfn.xlookup(AI192,$A$9:$A$782,$AQ$9:$AQ$782)=0),TRUE(),FALSE()))</f>
        <v>#NAME?</v>
      </c>
      <c r="AT192" s="148" t="b">
        <f aca="false">IF(AND(H192="",F192="Met"),FALSE(),TRUE())</f>
        <v>1</v>
      </c>
      <c r="AU192" s="94" t="str">
        <f aca="false">IF(OR(H192="",H192="Met",H192="N/A"),"NA",(IF(AND((OR(H192="Not Met",H192="Unsure")),G192&lt;&gt;""),TRUE(),FALSE())))</f>
        <v>NA</v>
      </c>
    </row>
    <row r="193" customFormat="false" ht="82.5" hidden="false" customHeight="true" outlineLevel="0" collapsed="false">
      <c r="A193" s="658" t="s">
        <v>2431</v>
      </c>
      <c r="B193" s="659" t="s">
        <v>2432</v>
      </c>
      <c r="C193" s="659" t="s">
        <v>2433</v>
      </c>
      <c r="D193" s="659" t="s">
        <v>2434</v>
      </c>
      <c r="E193" s="680" t="s">
        <v>2396</v>
      </c>
      <c r="F193" s="662"/>
      <c r="G193" s="662"/>
      <c r="H193" s="663"/>
      <c r="I193" s="665" t="s">
        <v>15</v>
      </c>
      <c r="J193" s="665"/>
      <c r="K193" s="665" t="s">
        <v>38</v>
      </c>
      <c r="L193" s="665" t="s">
        <v>43</v>
      </c>
      <c r="M193" s="665"/>
      <c r="N193" s="665"/>
      <c r="O193" s="665"/>
      <c r="P193" s="682" t="b">
        <f aca="false">TRUE()</f>
        <v>1</v>
      </c>
      <c r="Q193" s="665" t="s">
        <v>292</v>
      </c>
      <c r="S193" s="666" t="b">
        <f aca="false">IF(OR(T193=TRUE(),U193=TRUE(),V193=TRUE(),AD193=TRUE(),AE193=TRUE()),TRUE(),FALSE())</f>
        <v>1</v>
      </c>
      <c r="T193" s="656" t="n">
        <f aca="false">$T$8</f>
        <v>1</v>
      </c>
      <c r="U193" s="657" t="b">
        <f aca="false">$U$8</f>
        <v>0</v>
      </c>
      <c r="V193" s="666" t="b">
        <f aca="false">IF(SUM(W193:AC193)&lt;1,TRUE(),FALSE())</f>
        <v>1</v>
      </c>
      <c r="W193" s="656" t="n">
        <f aca="false">IF($I$3=I193,1,0)</f>
        <v>0</v>
      </c>
      <c r="X193" s="656" t="n">
        <f aca="false">IF($J$3=J193,1,0)</f>
        <v>0</v>
      </c>
      <c r="Y193" s="656" t="n">
        <f aca="false">IF($K$3=K193,1,0)</f>
        <v>0</v>
      </c>
      <c r="Z193" s="656" t="n">
        <f aca="false">IF($L$3=L193,1,0)</f>
        <v>0</v>
      </c>
      <c r="AA193" s="656" t="n">
        <f aca="false">IF($M$3=M193,1,0)</f>
        <v>0</v>
      </c>
      <c r="AB193" s="656" t="n">
        <f aca="false">IF($N$3=N193,1,0)</f>
        <v>0</v>
      </c>
      <c r="AC193" s="656" t="n">
        <f aca="false">IF($O$3=O193,1,0)</f>
        <v>0</v>
      </c>
      <c r="AD193" s="667" t="b">
        <f aca="false">AND($P$2="Non-risk",P193=TRUE())</f>
        <v>0</v>
      </c>
      <c r="AE193" s="667" t="b">
        <f aca="false">AND($Q$3&lt;&gt;$Q193,$Q$3&lt;&gt;"Both")</f>
        <v>1</v>
      </c>
      <c r="AF193" s="667" t="b">
        <f aca="false">AND($Q$3="Both",AH193=1)</f>
        <v>0</v>
      </c>
      <c r="AG193" s="521" t="s">
        <v>2434</v>
      </c>
      <c r="AH193" s="627" t="n">
        <v>1</v>
      </c>
      <c r="AI193" s="521" t="n">
        <v>47</v>
      </c>
      <c r="AK193" s="160" t="n">
        <f aca="false">IF(OR(AL193=TRUE(),AND(AM193=TRUE(),AN193=FALSE()),AF193=TRUE(),(OR(AT193=FALSE(),AT193="NA"))),0,IF(OR(AN193=FALSE(),AO193=FALSE(),AP193=FALSE()),1,0))</f>
        <v>0</v>
      </c>
      <c r="AL193" s="238" t="n">
        <f aca="false">$S193</f>
        <v>1</v>
      </c>
      <c r="AM193" s="238" t="str">
        <f aca="false">IF(OR(Q193="CHIP",AI193=""),"NA",IF(AND(AF193=TRUE(),_xlfn.xlookup(AI193,$A$9:$A$782,$AK$9:$AK$782)=0),TRUE(),FALSE()))</f>
        <v>NA</v>
      </c>
      <c r="AN193" s="148" t="b">
        <f aca="false">IF(F193&lt;&gt;"",TRUE(),FALSE())</f>
        <v>0</v>
      </c>
      <c r="AO193" s="94" t="str">
        <f aca="false">IF(OR($F193&lt;&gt;"Met"),"NA",(IF(AND($F193="Met",$F193&lt;&gt;""),TRUE(),FALSE())))</f>
        <v>NA</v>
      </c>
      <c r="AP193" s="148" t="b">
        <f aca="false">IF(OR($F193="Met",$F193="Not met"),"NA",(IF((AND(OR($F193="N/A",$F193="Unsure"),$G193&lt;&gt;"")),TRUE(),FALSE())))</f>
        <v>0</v>
      </c>
      <c r="AQ193" s="238" t="e">
        <f aca="false">IF(OR(AR193=TRUE(),AND(AS193=TRUE(),AT193=FALSE())),0,(IF(OR(AND(OR(AS193=FALSE(),AS193="N/A"),AT193=FALSE()),AU193=FALSE()),1,0)))</f>
        <v>#NAME?</v>
      </c>
      <c r="AR193" s="238" t="n">
        <f aca="false">$S193</f>
        <v>1</v>
      </c>
      <c r="AS193" s="238" t="e">
        <f aca="false">IF(OR(Q193="Medicaid",AI193=""),"N/A",IF(AND(AF193=TRUE(),_xlfn.xlookup(AI193,$A$9:$A$782,$AQ$9:$AQ$782)=0),TRUE(),FALSE()))</f>
        <v>#NAME?</v>
      </c>
      <c r="AT193" s="148" t="b">
        <f aca="false">IF(AND(H193="",F193="Met"),FALSE(),TRUE())</f>
        <v>1</v>
      </c>
      <c r="AU193" s="94" t="str">
        <f aca="false">IF(OR(H193="",H193="Met",H193="N/A"),"NA",(IF(AND((OR(H193="Not Met",H193="Unsure")),G193&lt;&gt;""),TRUE(),FALSE())))</f>
        <v>NA</v>
      </c>
    </row>
    <row r="194" customFormat="false" ht="82.5" hidden="false" customHeight="true" outlineLevel="0" collapsed="false">
      <c r="A194" s="658" t="s">
        <v>2435</v>
      </c>
      <c r="B194" s="659" t="s">
        <v>2436</v>
      </c>
      <c r="C194" s="659" t="s">
        <v>2437</v>
      </c>
      <c r="D194" s="659" t="s">
        <v>2438</v>
      </c>
      <c r="E194" s="680" t="s">
        <v>2396</v>
      </c>
      <c r="F194" s="662"/>
      <c r="G194" s="662"/>
      <c r="H194" s="663"/>
      <c r="I194" s="665" t="s">
        <v>15</v>
      </c>
      <c r="J194" s="665"/>
      <c r="K194" s="665" t="s">
        <v>38</v>
      </c>
      <c r="L194" s="665" t="s">
        <v>43</v>
      </c>
      <c r="M194" s="665"/>
      <c r="N194" s="665"/>
      <c r="O194" s="665"/>
      <c r="P194" s="682" t="b">
        <f aca="false">TRUE()</f>
        <v>1</v>
      </c>
      <c r="Q194" s="665" t="s">
        <v>292</v>
      </c>
      <c r="S194" s="666" t="b">
        <f aca="false">IF(OR(T194=TRUE(),U194=TRUE(),V194=TRUE(),AD194=TRUE(),AE194=TRUE()),TRUE(),FALSE())</f>
        <v>1</v>
      </c>
      <c r="T194" s="656" t="n">
        <f aca="false">$T$8</f>
        <v>1</v>
      </c>
      <c r="U194" s="657" t="b">
        <f aca="false">$U$8</f>
        <v>0</v>
      </c>
      <c r="V194" s="666" t="b">
        <f aca="false">IF(SUM(W194:AC194)&lt;1,TRUE(),FALSE())</f>
        <v>1</v>
      </c>
      <c r="W194" s="656" t="n">
        <f aca="false">IF($I$3=I194,1,0)</f>
        <v>0</v>
      </c>
      <c r="X194" s="656" t="n">
        <f aca="false">IF($J$3=J194,1,0)</f>
        <v>0</v>
      </c>
      <c r="Y194" s="656" t="n">
        <f aca="false">IF($K$3=K194,1,0)</f>
        <v>0</v>
      </c>
      <c r="Z194" s="656" t="n">
        <f aca="false">IF($L$3=L194,1,0)</f>
        <v>0</v>
      </c>
      <c r="AA194" s="656" t="n">
        <f aca="false">IF($M$3=M194,1,0)</f>
        <v>0</v>
      </c>
      <c r="AB194" s="656" t="n">
        <f aca="false">IF($N$3=N194,1,0)</f>
        <v>0</v>
      </c>
      <c r="AC194" s="656" t="n">
        <f aca="false">IF($O$3=O194,1,0)</f>
        <v>0</v>
      </c>
      <c r="AD194" s="667" t="b">
        <f aca="false">AND($P$2="Non-risk",P194=TRUE())</f>
        <v>0</v>
      </c>
      <c r="AE194" s="667" t="b">
        <f aca="false">AND($Q$3&lt;&gt;$Q194,$Q$3&lt;&gt;"Both")</f>
        <v>1</v>
      </c>
      <c r="AF194" s="667" t="b">
        <f aca="false">AND($Q$3="Both",AH194=1)</f>
        <v>0</v>
      </c>
      <c r="AG194" s="521" t="s">
        <v>2438</v>
      </c>
      <c r="AH194" s="627" t="n">
        <v>1</v>
      </c>
      <c r="AI194" s="521" t="n">
        <v>48</v>
      </c>
      <c r="AK194" s="160" t="n">
        <f aca="false">IF(OR(AL194=TRUE(),AND(AM194=TRUE(),AN194=FALSE()),AF194=TRUE(),(OR(AT194=FALSE(),AT194="NA"))),0,IF(OR(AN194=FALSE(),AO194=FALSE(),AP194=FALSE()),1,0))</f>
        <v>0</v>
      </c>
      <c r="AL194" s="238" t="n">
        <f aca="false">$S194</f>
        <v>1</v>
      </c>
      <c r="AM194" s="238" t="str">
        <f aca="false">IF(OR(Q194="CHIP",AI194=""),"NA",IF(AND(AF194=TRUE(),_xlfn.xlookup(AI194,$A$9:$A$782,$AK$9:$AK$782)=0),TRUE(),FALSE()))</f>
        <v>NA</v>
      </c>
      <c r="AN194" s="148" t="b">
        <f aca="false">IF(F194&lt;&gt;"",TRUE(),FALSE())</f>
        <v>0</v>
      </c>
      <c r="AO194" s="94" t="str">
        <f aca="false">IF(OR($F194&lt;&gt;"Met"),"NA",(IF(AND($F194="Met",$F194&lt;&gt;""),TRUE(),FALSE())))</f>
        <v>NA</v>
      </c>
      <c r="AP194" s="148" t="b">
        <f aca="false">IF(OR($F194="Met",$F194="Not met"),"NA",(IF((AND(OR($F194="N/A",$F194="Unsure"),$G194&lt;&gt;"")),TRUE(),FALSE())))</f>
        <v>0</v>
      </c>
      <c r="AQ194" s="238" t="e">
        <f aca="false">IF(OR(AR194=TRUE(),AND(AS194=TRUE(),AT194=FALSE())),0,(IF(OR(AND(OR(AS194=FALSE(),AS194="N/A"),AT194=FALSE()),AU194=FALSE()),1,0)))</f>
        <v>#NAME?</v>
      </c>
      <c r="AR194" s="238" t="n">
        <f aca="false">$S194</f>
        <v>1</v>
      </c>
      <c r="AS194" s="238" t="e">
        <f aca="false">IF(OR(Q194="Medicaid",AI194=""),"N/A",IF(AND(AF194=TRUE(),_xlfn.xlookup(AI194,$A$9:$A$782,$AQ$9:$AQ$782)=0),TRUE(),FALSE()))</f>
        <v>#NAME?</v>
      </c>
      <c r="AT194" s="148" t="b">
        <f aca="false">IF(AND(H194="",F194="Met"),FALSE(),TRUE())</f>
        <v>1</v>
      </c>
      <c r="AU194" s="94" t="str">
        <f aca="false">IF(OR(H194="",H194="Met",H194="N/A"),"NA",(IF(AND((OR(H194="Not Met",H194="Unsure")),G194&lt;&gt;""),TRUE(),FALSE())))</f>
        <v>NA</v>
      </c>
    </row>
    <row r="195" customFormat="false" ht="82.5" hidden="false" customHeight="true" outlineLevel="0" collapsed="false">
      <c r="A195" s="658" t="s">
        <v>2439</v>
      </c>
      <c r="B195" s="659" t="s">
        <v>2440</v>
      </c>
      <c r="C195" s="659" t="s">
        <v>2441</v>
      </c>
      <c r="D195" s="659" t="s">
        <v>2442</v>
      </c>
      <c r="E195" s="680" t="s">
        <v>2396</v>
      </c>
      <c r="F195" s="662"/>
      <c r="G195" s="662"/>
      <c r="H195" s="663"/>
      <c r="I195" s="665" t="s">
        <v>15</v>
      </c>
      <c r="J195" s="665"/>
      <c r="K195" s="665" t="s">
        <v>38</v>
      </c>
      <c r="L195" s="665" t="s">
        <v>43</v>
      </c>
      <c r="M195" s="665"/>
      <c r="N195" s="665"/>
      <c r="O195" s="665"/>
      <c r="P195" s="682" t="b">
        <f aca="false">TRUE()</f>
        <v>1</v>
      </c>
      <c r="Q195" s="665" t="s">
        <v>292</v>
      </c>
      <c r="S195" s="666" t="b">
        <f aca="false">IF(OR(T195=TRUE(),U195=TRUE(),V195=TRUE(),AD195=TRUE(),AE195=TRUE()),TRUE(),FALSE())</f>
        <v>1</v>
      </c>
      <c r="T195" s="656" t="n">
        <f aca="false">$T$8</f>
        <v>1</v>
      </c>
      <c r="U195" s="657" t="b">
        <f aca="false">$U$8</f>
        <v>0</v>
      </c>
      <c r="V195" s="666" t="b">
        <f aca="false">IF(SUM(W195:AC195)&lt;1,TRUE(),FALSE())</f>
        <v>1</v>
      </c>
      <c r="W195" s="656" t="n">
        <f aca="false">IF($I$3=I195,1,0)</f>
        <v>0</v>
      </c>
      <c r="X195" s="656" t="n">
        <f aca="false">IF($J$3=J195,1,0)</f>
        <v>0</v>
      </c>
      <c r="Y195" s="656" t="n">
        <f aca="false">IF($K$3=K195,1,0)</f>
        <v>0</v>
      </c>
      <c r="Z195" s="656" t="n">
        <f aca="false">IF($L$3=L195,1,0)</f>
        <v>0</v>
      </c>
      <c r="AA195" s="656" t="n">
        <f aca="false">IF($M$3=M195,1,0)</f>
        <v>0</v>
      </c>
      <c r="AB195" s="656" t="n">
        <f aca="false">IF($N$3=N195,1,0)</f>
        <v>0</v>
      </c>
      <c r="AC195" s="656" t="n">
        <f aca="false">IF($O$3=O195,1,0)</f>
        <v>0</v>
      </c>
      <c r="AD195" s="667" t="b">
        <f aca="false">AND($P$2="Non-risk",P195=TRUE())</f>
        <v>0</v>
      </c>
      <c r="AE195" s="667" t="b">
        <f aca="false">AND($Q$3&lt;&gt;$Q195,$Q$3&lt;&gt;"Both")</f>
        <v>1</v>
      </c>
      <c r="AF195" s="667" t="b">
        <f aca="false">AND($Q$3="Both",AH195=1)</f>
        <v>0</v>
      </c>
      <c r="AG195" s="521" t="s">
        <v>2442</v>
      </c>
      <c r="AH195" s="627" t="n">
        <v>1</v>
      </c>
      <c r="AI195" s="521" t="n">
        <v>49</v>
      </c>
      <c r="AK195" s="160" t="n">
        <f aca="false">IF(OR(AL195=TRUE(),AND(AM195=TRUE(),AN195=FALSE()),AF195=TRUE(),(OR(AT195=FALSE(),AT195="NA"))),0,IF(OR(AN195=FALSE(),AO195=FALSE(),AP195=FALSE()),1,0))</f>
        <v>0</v>
      </c>
      <c r="AL195" s="238" t="n">
        <f aca="false">$S195</f>
        <v>1</v>
      </c>
      <c r="AM195" s="238" t="str">
        <f aca="false">IF(OR(Q195="CHIP",AI195=""),"NA",IF(AND(AF195=TRUE(),_xlfn.xlookup(AI195,$A$9:$A$782,$AK$9:$AK$782)=0),TRUE(),FALSE()))</f>
        <v>NA</v>
      </c>
      <c r="AN195" s="148" t="b">
        <f aca="false">IF(F195&lt;&gt;"",TRUE(),FALSE())</f>
        <v>0</v>
      </c>
      <c r="AO195" s="94" t="str">
        <f aca="false">IF(OR($F195&lt;&gt;"Met"),"NA",(IF(AND($F195="Met",$F195&lt;&gt;""),TRUE(),FALSE())))</f>
        <v>NA</v>
      </c>
      <c r="AP195" s="148" t="b">
        <f aca="false">IF(OR($F195="Met",$F195="Not met"),"NA",(IF((AND(OR($F195="N/A",$F195="Unsure"),$G195&lt;&gt;"")),TRUE(),FALSE())))</f>
        <v>0</v>
      </c>
      <c r="AQ195" s="238" t="e">
        <f aca="false">IF(OR(AR195=TRUE(),AND(AS195=TRUE(),AT195=FALSE())),0,(IF(OR(AND(OR(AS195=FALSE(),AS195="N/A"),AT195=FALSE()),AU195=FALSE()),1,0)))</f>
        <v>#NAME?</v>
      </c>
      <c r="AR195" s="238" t="n">
        <f aca="false">$S195</f>
        <v>1</v>
      </c>
      <c r="AS195" s="238" t="e">
        <f aca="false">IF(OR(Q195="Medicaid",AI195=""),"N/A",IF(AND(AF195=TRUE(),_xlfn.xlookup(AI195,$A$9:$A$782,$AQ$9:$AQ$782)=0),TRUE(),FALSE()))</f>
        <v>#NAME?</v>
      </c>
      <c r="AT195" s="148" t="b">
        <f aca="false">IF(AND(H195="",F195="Met"),FALSE(),TRUE())</f>
        <v>1</v>
      </c>
      <c r="AU195" s="94" t="str">
        <f aca="false">IF(OR(H195="",H195="Met",H195="N/A"),"NA",(IF(AND((OR(H195="Not Met",H195="Unsure")),G195&lt;&gt;""),TRUE(),FALSE())))</f>
        <v>NA</v>
      </c>
    </row>
    <row r="196" customFormat="false" ht="72" hidden="false" customHeight="false" outlineLevel="0" collapsed="false">
      <c r="A196" s="658" t="s">
        <v>2443</v>
      </c>
      <c r="B196" s="659" t="s">
        <v>2444</v>
      </c>
      <c r="C196" s="659" t="s">
        <v>2445</v>
      </c>
      <c r="D196" s="659" t="s">
        <v>2446</v>
      </c>
      <c r="E196" s="680" t="s">
        <v>2396</v>
      </c>
      <c r="F196" s="662"/>
      <c r="G196" s="662"/>
      <c r="H196" s="663"/>
      <c r="I196" s="665" t="s">
        <v>15</v>
      </c>
      <c r="J196" s="665"/>
      <c r="K196" s="665" t="s">
        <v>38</v>
      </c>
      <c r="L196" s="665" t="s">
        <v>43</v>
      </c>
      <c r="M196" s="665"/>
      <c r="N196" s="665"/>
      <c r="O196" s="665"/>
      <c r="P196" s="682" t="b">
        <f aca="false">TRUE()</f>
        <v>1</v>
      </c>
      <c r="Q196" s="665" t="s">
        <v>292</v>
      </c>
      <c r="S196" s="666" t="b">
        <f aca="false">IF(OR(T196=TRUE(),U196=TRUE(),V196=TRUE(),AD196=TRUE(),AE196=TRUE()),TRUE(),FALSE())</f>
        <v>1</v>
      </c>
      <c r="T196" s="656" t="n">
        <f aca="false">$T$8</f>
        <v>1</v>
      </c>
      <c r="U196" s="657" t="b">
        <f aca="false">$U$8</f>
        <v>0</v>
      </c>
      <c r="V196" s="666" t="b">
        <f aca="false">IF(SUM(W196:AC196)&lt;1,TRUE(),FALSE())</f>
        <v>1</v>
      </c>
      <c r="W196" s="656" t="n">
        <f aca="false">IF($I$3=I196,1,0)</f>
        <v>0</v>
      </c>
      <c r="X196" s="656" t="n">
        <f aca="false">IF($J$3=J196,1,0)</f>
        <v>0</v>
      </c>
      <c r="Y196" s="656" t="n">
        <f aca="false">IF($K$3=K196,1,0)</f>
        <v>0</v>
      </c>
      <c r="Z196" s="656" t="n">
        <f aca="false">IF($L$3=L196,1,0)</f>
        <v>0</v>
      </c>
      <c r="AA196" s="656" t="n">
        <f aca="false">IF($M$3=M196,1,0)</f>
        <v>0</v>
      </c>
      <c r="AB196" s="656" t="n">
        <f aca="false">IF($N$3=N196,1,0)</f>
        <v>0</v>
      </c>
      <c r="AC196" s="656" t="n">
        <f aca="false">IF($O$3=O196,1,0)</f>
        <v>0</v>
      </c>
      <c r="AD196" s="667" t="b">
        <f aca="false">AND($P$2="Non-risk",P196=TRUE())</f>
        <v>0</v>
      </c>
      <c r="AE196" s="667" t="b">
        <f aca="false">AND($Q$3&lt;&gt;$Q196,$Q$3&lt;&gt;"Both")</f>
        <v>1</v>
      </c>
      <c r="AF196" s="667" t="b">
        <f aca="false">AND($Q$3="Both",AH196=1)</f>
        <v>0</v>
      </c>
      <c r="AG196" s="521" t="s">
        <v>2446</v>
      </c>
      <c r="AH196" s="627" t="n">
        <v>1</v>
      </c>
      <c r="AI196" s="521" t="n">
        <v>50</v>
      </c>
      <c r="AK196" s="160" t="n">
        <f aca="false">IF(OR(AL196=TRUE(),AND(AM196=TRUE(),AN196=FALSE()),AF196=TRUE(),(OR(AT196=FALSE(),AT196="NA"))),0,IF(OR(AN196=FALSE(),AO196=FALSE(),AP196=FALSE()),1,0))</f>
        <v>0</v>
      </c>
      <c r="AL196" s="238" t="n">
        <f aca="false">$S196</f>
        <v>1</v>
      </c>
      <c r="AM196" s="238" t="str">
        <f aca="false">IF(OR(Q196="CHIP",AI196=""),"NA",IF(AND(AF196=TRUE(),_xlfn.xlookup(AI196,$A$9:$A$782,$AK$9:$AK$782)=0),TRUE(),FALSE()))</f>
        <v>NA</v>
      </c>
      <c r="AN196" s="148" t="b">
        <f aca="false">IF(F196&lt;&gt;"",TRUE(),FALSE())</f>
        <v>0</v>
      </c>
      <c r="AO196" s="94" t="str">
        <f aca="false">IF(OR($F196&lt;&gt;"Met"),"NA",(IF(AND($F196="Met",$F196&lt;&gt;""),TRUE(),FALSE())))</f>
        <v>NA</v>
      </c>
      <c r="AP196" s="148" t="b">
        <f aca="false">IF(OR($F196="Met",$F196="Not met"),"NA",(IF((AND(OR($F196="N/A",$F196="Unsure"),$G196&lt;&gt;"")),TRUE(),FALSE())))</f>
        <v>0</v>
      </c>
      <c r="AQ196" s="238" t="e">
        <f aca="false">IF(OR(AR196=TRUE(),AND(AS196=TRUE(),AT196=FALSE())),0,(IF(OR(AND(OR(AS196=FALSE(),AS196="N/A"),AT196=FALSE()),AU196=FALSE()),1,0)))</f>
        <v>#NAME?</v>
      </c>
      <c r="AR196" s="238" t="n">
        <f aca="false">$S196</f>
        <v>1</v>
      </c>
      <c r="AS196" s="238" t="e">
        <f aca="false">IF(OR(Q196="Medicaid",AI196=""),"N/A",IF(AND(AF196=TRUE(),_xlfn.xlookup(AI196,$A$9:$A$782,$AQ$9:$AQ$782)=0),TRUE(),FALSE()))</f>
        <v>#NAME?</v>
      </c>
      <c r="AT196" s="148" t="b">
        <f aca="false">IF(AND(H196="",F196="Met"),FALSE(),TRUE())</f>
        <v>1</v>
      </c>
      <c r="AU196" s="94" t="str">
        <f aca="false">IF(OR(H196="",H196="Met",H196="N/A"),"NA",(IF(AND((OR(H196="Not Met",H196="Unsure")),G196&lt;&gt;""),TRUE(),FALSE())))</f>
        <v>NA</v>
      </c>
    </row>
    <row r="197" customFormat="false" ht="88.5" hidden="false" customHeight="true" outlineLevel="0" collapsed="false">
      <c r="A197" s="658" t="s">
        <v>2447</v>
      </c>
      <c r="B197" s="659" t="s">
        <v>2448</v>
      </c>
      <c r="C197" s="659" t="s">
        <v>2449</v>
      </c>
      <c r="D197" s="659" t="s">
        <v>2450</v>
      </c>
      <c r="E197" s="680" t="s">
        <v>2396</v>
      </c>
      <c r="F197" s="662"/>
      <c r="G197" s="662"/>
      <c r="H197" s="663"/>
      <c r="I197" s="665" t="s">
        <v>15</v>
      </c>
      <c r="J197" s="665"/>
      <c r="K197" s="665" t="s">
        <v>38</v>
      </c>
      <c r="L197" s="665" t="s">
        <v>43</v>
      </c>
      <c r="M197" s="665"/>
      <c r="N197" s="665"/>
      <c r="O197" s="665"/>
      <c r="P197" s="682" t="b">
        <f aca="false">TRUE()</f>
        <v>1</v>
      </c>
      <c r="Q197" s="665" t="s">
        <v>292</v>
      </c>
      <c r="S197" s="666" t="b">
        <f aca="false">IF(OR(T197=TRUE(),U197=TRUE(),V197=TRUE(),AD197=TRUE(),AE197=TRUE()),TRUE(),FALSE())</f>
        <v>1</v>
      </c>
      <c r="T197" s="656" t="n">
        <f aca="false">$T$8</f>
        <v>1</v>
      </c>
      <c r="U197" s="657" t="b">
        <f aca="false">$U$8</f>
        <v>0</v>
      </c>
      <c r="V197" s="666" t="b">
        <f aca="false">IF(SUM(W197:AC197)&lt;1,TRUE(),FALSE())</f>
        <v>1</v>
      </c>
      <c r="W197" s="656" t="n">
        <f aca="false">IF($I$3=I197,1,0)</f>
        <v>0</v>
      </c>
      <c r="X197" s="656" t="n">
        <f aca="false">IF($J$3=J197,1,0)</f>
        <v>0</v>
      </c>
      <c r="Y197" s="656" t="n">
        <f aca="false">IF($K$3=K197,1,0)</f>
        <v>0</v>
      </c>
      <c r="Z197" s="656" t="n">
        <f aca="false">IF($L$3=L197,1,0)</f>
        <v>0</v>
      </c>
      <c r="AA197" s="656" t="n">
        <f aca="false">IF($M$3=M197,1,0)</f>
        <v>0</v>
      </c>
      <c r="AB197" s="656" t="n">
        <f aca="false">IF($N$3=N197,1,0)</f>
        <v>0</v>
      </c>
      <c r="AC197" s="656" t="n">
        <f aca="false">IF($O$3=O197,1,0)</f>
        <v>0</v>
      </c>
      <c r="AD197" s="667" t="b">
        <f aca="false">AND($P$2="Non-risk",P197=TRUE())</f>
        <v>0</v>
      </c>
      <c r="AE197" s="667" t="b">
        <f aca="false">AND($Q$3&lt;&gt;$Q197,$Q$3&lt;&gt;"Both")</f>
        <v>1</v>
      </c>
      <c r="AF197" s="667" t="b">
        <f aca="false">AND($Q$3="Both",AH197=1)</f>
        <v>0</v>
      </c>
      <c r="AG197" s="521" t="s">
        <v>2450</v>
      </c>
      <c r="AH197" s="627" t="n">
        <v>1</v>
      </c>
      <c r="AI197" s="521" t="n">
        <v>51</v>
      </c>
      <c r="AK197" s="160" t="n">
        <f aca="false">IF(OR(AL197=TRUE(),AND(AM197=TRUE(),AN197=FALSE()),AF197=TRUE(),(OR(AT197=FALSE(),AT197="NA"))),0,IF(OR(AN197=FALSE(),AO197=FALSE(),AP197=FALSE()),1,0))</f>
        <v>0</v>
      </c>
      <c r="AL197" s="238" t="n">
        <f aca="false">$S197</f>
        <v>1</v>
      </c>
      <c r="AM197" s="238" t="str">
        <f aca="false">IF(OR(Q197="CHIP",AI197=""),"NA",IF(AND(AF197=TRUE(),_xlfn.xlookup(AI197,$A$9:$A$782,$AK$9:$AK$782)=0),TRUE(),FALSE()))</f>
        <v>NA</v>
      </c>
      <c r="AN197" s="148" t="b">
        <f aca="false">IF(F197&lt;&gt;"",TRUE(),FALSE())</f>
        <v>0</v>
      </c>
      <c r="AO197" s="94" t="str">
        <f aca="false">IF(OR($F197&lt;&gt;"Met"),"NA",(IF(AND($F197="Met",$F197&lt;&gt;""),TRUE(),FALSE())))</f>
        <v>NA</v>
      </c>
      <c r="AP197" s="148" t="b">
        <f aca="false">IF(OR($F197="Met",$F197="Not met"),"NA",(IF((AND(OR($F197="N/A",$F197="Unsure"),$G197&lt;&gt;"")),TRUE(),FALSE())))</f>
        <v>0</v>
      </c>
      <c r="AQ197" s="238" t="e">
        <f aca="false">IF(OR(AR197=TRUE(),AND(AS197=TRUE(),AT197=FALSE())),0,(IF(OR(AND(OR(AS197=FALSE(),AS197="N/A"),AT197=FALSE()),AU197=FALSE()),1,0)))</f>
        <v>#NAME?</v>
      </c>
      <c r="AR197" s="238" t="n">
        <f aca="false">$S197</f>
        <v>1</v>
      </c>
      <c r="AS197" s="238" t="e">
        <f aca="false">IF(OR(Q197="Medicaid",AI197=""),"N/A",IF(AND(AF197=TRUE(),_xlfn.xlookup(AI197,$A$9:$A$782,$AQ$9:$AQ$782)=0),TRUE(),FALSE()))</f>
        <v>#NAME?</v>
      </c>
      <c r="AT197" s="148" t="b">
        <f aca="false">IF(AND(H197="",F197="Met"),FALSE(),TRUE())</f>
        <v>1</v>
      </c>
      <c r="AU197" s="94" t="str">
        <f aca="false">IF(OR(H197="",H197="Met",H197="N/A"),"NA",(IF(AND((OR(H197="Not Met",H197="Unsure")),G197&lt;&gt;""),TRUE(),FALSE())))</f>
        <v>NA</v>
      </c>
    </row>
    <row r="198" customFormat="false" ht="97.5" hidden="false" customHeight="true" outlineLevel="0" collapsed="false">
      <c r="A198" s="658" t="s">
        <v>2451</v>
      </c>
      <c r="B198" s="659" t="s">
        <v>2452</v>
      </c>
      <c r="C198" s="659" t="s">
        <v>2453</v>
      </c>
      <c r="D198" s="659" t="s">
        <v>2454</v>
      </c>
      <c r="E198" s="680" t="s">
        <v>2396</v>
      </c>
      <c r="F198" s="662"/>
      <c r="G198" s="662"/>
      <c r="H198" s="663"/>
      <c r="I198" s="665" t="s">
        <v>15</v>
      </c>
      <c r="J198" s="665"/>
      <c r="K198" s="665" t="s">
        <v>38</v>
      </c>
      <c r="L198" s="665" t="s">
        <v>43</v>
      </c>
      <c r="M198" s="665"/>
      <c r="N198" s="665"/>
      <c r="O198" s="665"/>
      <c r="P198" s="682" t="b">
        <f aca="false">TRUE()</f>
        <v>1</v>
      </c>
      <c r="Q198" s="665" t="s">
        <v>292</v>
      </c>
      <c r="S198" s="666" t="b">
        <f aca="false">IF(OR(T198=TRUE(),U198=TRUE(),V198=TRUE(),AD198=TRUE(),AE198=TRUE()),TRUE(),FALSE())</f>
        <v>1</v>
      </c>
      <c r="T198" s="656" t="n">
        <f aca="false">$T$8</f>
        <v>1</v>
      </c>
      <c r="U198" s="657" t="b">
        <f aca="false">$U$8</f>
        <v>0</v>
      </c>
      <c r="V198" s="666" t="b">
        <f aca="false">IF(SUM(W198:AC198)&lt;1,TRUE(),FALSE())</f>
        <v>1</v>
      </c>
      <c r="W198" s="656" t="n">
        <f aca="false">IF($I$3=I198,1,0)</f>
        <v>0</v>
      </c>
      <c r="X198" s="656" t="n">
        <f aca="false">IF($J$3=J198,1,0)</f>
        <v>0</v>
      </c>
      <c r="Y198" s="656" t="n">
        <f aca="false">IF($K$3=K198,1,0)</f>
        <v>0</v>
      </c>
      <c r="Z198" s="656" t="n">
        <f aca="false">IF($L$3=L198,1,0)</f>
        <v>0</v>
      </c>
      <c r="AA198" s="656" t="n">
        <f aca="false">IF($M$3=M198,1,0)</f>
        <v>0</v>
      </c>
      <c r="AB198" s="656" t="n">
        <f aca="false">IF($N$3=N198,1,0)</f>
        <v>0</v>
      </c>
      <c r="AC198" s="656" t="n">
        <f aca="false">IF($O$3=O198,1,0)</f>
        <v>0</v>
      </c>
      <c r="AD198" s="667" t="b">
        <f aca="false">AND($P$2="Non-risk",P198=TRUE())</f>
        <v>0</v>
      </c>
      <c r="AE198" s="667" t="b">
        <f aca="false">AND($Q$3&lt;&gt;$Q198,$Q$3&lt;&gt;"Both")</f>
        <v>1</v>
      </c>
      <c r="AF198" s="667" t="b">
        <f aca="false">AND($Q$3="Both",AH198=1)</f>
        <v>0</v>
      </c>
      <c r="AG198" s="521" t="s">
        <v>2454</v>
      </c>
      <c r="AH198" s="627" t="n">
        <v>1</v>
      </c>
      <c r="AI198" s="521" t="n">
        <v>52</v>
      </c>
      <c r="AK198" s="160" t="n">
        <f aca="false">IF(OR(AL198=TRUE(),AND(AM198=TRUE(),AN198=FALSE()),AF198=TRUE(),(OR(AT198=FALSE(),AT198="NA"))),0,IF(OR(AN198=FALSE(),AO198=FALSE(),AP198=FALSE()),1,0))</f>
        <v>0</v>
      </c>
      <c r="AL198" s="238" t="n">
        <f aca="false">$S198</f>
        <v>1</v>
      </c>
      <c r="AM198" s="238" t="str">
        <f aca="false">IF(OR(Q198="CHIP",AI198=""),"NA",IF(AND(AF198=TRUE(),_xlfn.xlookup(AI198,$A$9:$A$782,$AK$9:$AK$782)=0),TRUE(),FALSE()))</f>
        <v>NA</v>
      </c>
      <c r="AN198" s="148" t="b">
        <f aca="false">IF(F198&lt;&gt;"",TRUE(),FALSE())</f>
        <v>0</v>
      </c>
      <c r="AO198" s="94" t="str">
        <f aca="false">IF(OR($F198&lt;&gt;"Met"),"NA",(IF(AND($F198="Met",$F198&lt;&gt;""),TRUE(),FALSE())))</f>
        <v>NA</v>
      </c>
      <c r="AP198" s="148" t="b">
        <f aca="false">IF(OR($F198="Met",$F198="Not met"),"NA",(IF((AND(OR($F198="N/A",$F198="Unsure"),$G198&lt;&gt;"")),TRUE(),FALSE())))</f>
        <v>0</v>
      </c>
      <c r="AQ198" s="238" t="e">
        <f aca="false">IF(OR(AR198=TRUE(),AND(AS198=TRUE(),AT198=FALSE())),0,(IF(OR(AND(OR(AS198=FALSE(),AS198="N/A"),AT198=FALSE()),AU198=FALSE()),1,0)))</f>
        <v>#NAME?</v>
      </c>
      <c r="AR198" s="238" t="n">
        <f aca="false">$S198</f>
        <v>1</v>
      </c>
      <c r="AS198" s="238" t="e">
        <f aca="false">IF(OR(Q198="Medicaid",AI198=""),"N/A",IF(AND(AF198=TRUE(),_xlfn.xlookup(AI198,$A$9:$A$782,$AQ$9:$AQ$782)=0),TRUE(),FALSE()))</f>
        <v>#NAME?</v>
      </c>
      <c r="AT198" s="148" t="b">
        <f aca="false">IF(AND(H198="",F198="Met"),FALSE(),TRUE())</f>
        <v>1</v>
      </c>
      <c r="AU198" s="94" t="str">
        <f aca="false">IF(OR(H198="",H198="Met",H198="N/A"),"NA",(IF(AND((OR(H198="Not Met",H198="Unsure")),G198&lt;&gt;""),TRUE(),FALSE())))</f>
        <v>NA</v>
      </c>
    </row>
    <row r="199" customFormat="false" ht="69" hidden="false" customHeight="true" outlineLevel="0" collapsed="false">
      <c r="A199" s="658" t="s">
        <v>2455</v>
      </c>
      <c r="B199" s="659" t="s">
        <v>2456</v>
      </c>
      <c r="C199" s="659" t="s">
        <v>2457</v>
      </c>
      <c r="D199" s="659" t="s">
        <v>2458</v>
      </c>
      <c r="E199" s="680" t="s">
        <v>2396</v>
      </c>
      <c r="F199" s="662"/>
      <c r="G199" s="662"/>
      <c r="H199" s="663"/>
      <c r="I199" s="665" t="s">
        <v>15</v>
      </c>
      <c r="J199" s="665"/>
      <c r="K199" s="665" t="s">
        <v>38</v>
      </c>
      <c r="L199" s="665" t="s">
        <v>43</v>
      </c>
      <c r="M199" s="665"/>
      <c r="N199" s="665"/>
      <c r="O199" s="665"/>
      <c r="P199" s="682" t="b">
        <f aca="false">TRUE()</f>
        <v>1</v>
      </c>
      <c r="Q199" s="665" t="s">
        <v>292</v>
      </c>
      <c r="S199" s="666" t="b">
        <f aca="false">IF(OR(T199=TRUE(),U199=TRUE(),V199=TRUE(),AD199=TRUE(),AE199=TRUE()),TRUE(),FALSE())</f>
        <v>1</v>
      </c>
      <c r="T199" s="656" t="n">
        <f aca="false">$T$8</f>
        <v>1</v>
      </c>
      <c r="U199" s="657" t="b">
        <f aca="false">$U$8</f>
        <v>0</v>
      </c>
      <c r="V199" s="666" t="b">
        <f aca="false">IF(SUM(W199:AC199)&lt;1,TRUE(),FALSE())</f>
        <v>1</v>
      </c>
      <c r="W199" s="656" t="n">
        <f aca="false">IF($I$3=I199,1,0)</f>
        <v>0</v>
      </c>
      <c r="X199" s="656" t="n">
        <f aca="false">IF($J$3=J199,1,0)</f>
        <v>0</v>
      </c>
      <c r="Y199" s="656" t="n">
        <f aca="false">IF($K$3=K199,1,0)</f>
        <v>0</v>
      </c>
      <c r="Z199" s="656" t="n">
        <f aca="false">IF($L$3=L199,1,0)</f>
        <v>0</v>
      </c>
      <c r="AA199" s="656" t="n">
        <f aca="false">IF($M$3=M199,1,0)</f>
        <v>0</v>
      </c>
      <c r="AB199" s="656" t="n">
        <f aca="false">IF($N$3=N199,1,0)</f>
        <v>0</v>
      </c>
      <c r="AC199" s="656" t="n">
        <f aca="false">IF($O$3=O199,1,0)</f>
        <v>0</v>
      </c>
      <c r="AD199" s="667" t="b">
        <f aca="false">AND($P$2="Non-risk",P199=TRUE())</f>
        <v>0</v>
      </c>
      <c r="AE199" s="667" t="b">
        <f aca="false">AND($Q$3&lt;&gt;$Q199,$Q$3&lt;&gt;"Both")</f>
        <v>1</v>
      </c>
      <c r="AF199" s="667" t="b">
        <f aca="false">AND($Q$3="Both",AH199=1)</f>
        <v>0</v>
      </c>
      <c r="AG199" s="521" t="s">
        <v>2458</v>
      </c>
      <c r="AH199" s="627" t="n">
        <v>1</v>
      </c>
      <c r="AI199" s="521" t="n">
        <v>53</v>
      </c>
      <c r="AK199" s="160" t="n">
        <f aca="false">IF(OR(AL199=TRUE(),AND(AM199=TRUE(),AN199=FALSE()),AF199=TRUE(),(OR(AT199=FALSE(),AT199="NA"))),0,IF(OR(AN199=FALSE(),AO199=FALSE(),AP199=FALSE()),1,0))</f>
        <v>0</v>
      </c>
      <c r="AL199" s="238" t="n">
        <f aca="false">$S199</f>
        <v>1</v>
      </c>
      <c r="AM199" s="238" t="str">
        <f aca="false">IF(OR(Q199="CHIP",AI199=""),"NA",IF(AND(AF199=TRUE(),_xlfn.xlookup(AI199,$A$9:$A$782,$AK$9:$AK$782)=0),TRUE(),FALSE()))</f>
        <v>NA</v>
      </c>
      <c r="AN199" s="148" t="b">
        <f aca="false">IF(F199&lt;&gt;"",TRUE(),FALSE())</f>
        <v>0</v>
      </c>
      <c r="AO199" s="94" t="str">
        <f aca="false">IF(OR($F199&lt;&gt;"Met"),"NA",(IF(AND($F199="Met",$F199&lt;&gt;""),TRUE(),FALSE())))</f>
        <v>NA</v>
      </c>
      <c r="AP199" s="148" t="b">
        <f aca="false">IF(OR($F199="Met",$F199="Not met"),"NA",(IF((AND(OR($F199="N/A",$F199="Unsure"),$G199&lt;&gt;"")),TRUE(),FALSE())))</f>
        <v>0</v>
      </c>
      <c r="AQ199" s="238" t="e">
        <f aca="false">IF(OR(AR199=TRUE(),AND(AS199=TRUE(),AT199=FALSE())),0,(IF(OR(AND(OR(AS199=FALSE(),AS199="N/A"),AT199=FALSE()),AU199=FALSE()),1,0)))</f>
        <v>#NAME?</v>
      </c>
      <c r="AR199" s="238" t="n">
        <f aca="false">$S199</f>
        <v>1</v>
      </c>
      <c r="AS199" s="238" t="e">
        <f aca="false">IF(OR(Q199="Medicaid",AI199=""),"N/A",IF(AND(AF199=TRUE(),_xlfn.xlookup(AI199,$A$9:$A$782,$AQ$9:$AQ$782)=0),TRUE(),FALSE()))</f>
        <v>#NAME?</v>
      </c>
      <c r="AT199" s="148" t="b">
        <f aca="false">IF(AND(H199="",F199="Met"),FALSE(),TRUE())</f>
        <v>1</v>
      </c>
      <c r="AU199" s="94" t="str">
        <f aca="false">IF(OR(H199="",H199="Met",H199="N/A"),"NA",(IF(AND((OR(H199="Not Met",H199="Unsure")),G199&lt;&gt;""),TRUE(),FALSE())))</f>
        <v>NA</v>
      </c>
    </row>
    <row r="200" customFormat="false" ht="18" hidden="false" customHeight="false" outlineLevel="0" collapsed="false">
      <c r="A200" s="681"/>
      <c r="B200" s="681"/>
      <c r="C200" s="669"/>
      <c r="D200" s="668" t="s">
        <v>867</v>
      </c>
      <c r="E200" s="671"/>
      <c r="F200" s="672"/>
      <c r="G200" s="672"/>
      <c r="H200" s="673"/>
      <c r="T200" s="656" t="n">
        <f aca="false">$T$8</f>
        <v>1</v>
      </c>
      <c r="U200" s="657" t="b">
        <f aca="false">$U$8</f>
        <v>0</v>
      </c>
      <c r="W200" s="656" t="n">
        <f aca="false">IF($I$3=I200,1,0)</f>
        <v>0</v>
      </c>
      <c r="X200" s="656" t="n">
        <f aca="false">IF($J$3=J200,1,0)</f>
        <v>0</v>
      </c>
      <c r="Y200" s="656" t="n">
        <f aca="false">IF($K$3=K200,1,0)</f>
        <v>0</v>
      </c>
      <c r="Z200" s="656" t="n">
        <f aca="false">IF($L$3=L200,1,0)</f>
        <v>0</v>
      </c>
      <c r="AA200" s="656" t="n">
        <f aca="false">IF($M$3=M200,1,0)</f>
        <v>0</v>
      </c>
      <c r="AB200" s="656" t="n">
        <f aca="false">IF($N$3=N200,1,0)</f>
        <v>0</v>
      </c>
      <c r="AC200" s="656" t="n">
        <f aca="false">IF($O$3=O200,1,0)</f>
        <v>0</v>
      </c>
      <c r="AD200" s="667" t="b">
        <f aca="false">AND($P$2="Non-risk",P200=TRUE())</f>
        <v>0</v>
      </c>
      <c r="AE200" s="667" t="b">
        <f aca="false">AND($Q$3&lt;&gt;$Q200,$Q$3&lt;&gt;"Both")</f>
        <v>1</v>
      </c>
      <c r="AF200" s="667" t="b">
        <f aca="false">AND($Q$3="Both",AH200=1)</f>
        <v>0</v>
      </c>
      <c r="AK200" s="160"/>
      <c r="AL200" s="238"/>
      <c r="AM200" s="238"/>
      <c r="AN200" s="94"/>
      <c r="AO200" s="94"/>
      <c r="AP200" s="94"/>
      <c r="AQ200" s="238"/>
      <c r="AR200" s="238"/>
      <c r="AS200" s="238"/>
      <c r="AT200" s="94"/>
      <c r="AU200" s="94"/>
    </row>
    <row r="201" customFormat="false" ht="54" hidden="false" customHeight="false" outlineLevel="0" collapsed="false">
      <c r="A201" s="658" t="s">
        <v>2459</v>
      </c>
      <c r="B201" s="659" t="s">
        <v>2460</v>
      </c>
      <c r="C201" s="659" t="s">
        <v>2461</v>
      </c>
      <c r="D201" s="659" t="s">
        <v>2462</v>
      </c>
      <c r="E201" s="660"/>
      <c r="F201" s="662"/>
      <c r="G201" s="662"/>
      <c r="H201" s="663"/>
      <c r="I201" s="665" t="s">
        <v>15</v>
      </c>
      <c r="J201" s="665" t="s">
        <v>30</v>
      </c>
      <c r="K201" s="665" t="s">
        <v>38</v>
      </c>
      <c r="L201" s="665" t="s">
        <v>43</v>
      </c>
      <c r="M201" s="665" t="s">
        <v>48</v>
      </c>
      <c r="N201" s="665"/>
      <c r="O201" s="665"/>
      <c r="P201" s="665"/>
      <c r="Q201" s="665" t="s">
        <v>226</v>
      </c>
      <c r="S201" s="666" t="b">
        <f aca="false">IF(OR(T201=TRUE(),U201=TRUE(),V201=TRUE(),AD201=TRUE(),AE201=TRUE()),TRUE(),FALSE())</f>
        <v>1</v>
      </c>
      <c r="T201" s="656" t="n">
        <f aca="false">$T$8</f>
        <v>1</v>
      </c>
      <c r="U201" s="657" t="b">
        <f aca="false">$U$8</f>
        <v>0</v>
      </c>
      <c r="V201" s="666" t="b">
        <f aca="false">IF(SUM(W201:AC201)&lt;1,TRUE(),FALSE())</f>
        <v>1</v>
      </c>
      <c r="W201" s="656" t="n">
        <f aca="false">IF($I$3=I201,1,0)</f>
        <v>0</v>
      </c>
      <c r="X201" s="656" t="n">
        <f aca="false">IF($J$3=J201,1,0)</f>
        <v>0</v>
      </c>
      <c r="Y201" s="656" t="n">
        <f aca="false">IF($K$3=K201,1,0)</f>
        <v>0</v>
      </c>
      <c r="Z201" s="656" t="n">
        <f aca="false">IF($L$3=L201,1,0)</f>
        <v>0</v>
      </c>
      <c r="AA201" s="656" t="n">
        <f aca="false">IF($M$3=M201,1,0)</f>
        <v>0</v>
      </c>
      <c r="AB201" s="656" t="n">
        <f aca="false">IF($N$3=N201,1,0)</f>
        <v>0</v>
      </c>
      <c r="AC201" s="656" t="n">
        <f aca="false">IF($O$3=O201,1,0)</f>
        <v>0</v>
      </c>
      <c r="AD201" s="667" t="b">
        <f aca="false">AND($P$2="Non-risk",P201=TRUE())</f>
        <v>0</v>
      </c>
      <c r="AE201" s="667" t="b">
        <f aca="false">AND($Q$3&lt;&gt;$Q201,$Q$3&lt;&gt;"Both")</f>
        <v>1</v>
      </c>
      <c r="AF201" s="667" t="b">
        <f aca="false">AND($Q$3="Both",AH201=1)</f>
        <v>0</v>
      </c>
      <c r="AI201" s="521"/>
      <c r="AK201" s="160" t="n">
        <f aca="false">IF(OR(AL201=TRUE(),AND(AM201=TRUE(),AN201=FALSE()),AF201=TRUE(),(OR(AT201=FALSE(),AT201="NA"))),0,IF(OR(AN201=FALSE(),AO201=FALSE(),AP201=FALSE()),1,0))</f>
        <v>0</v>
      </c>
      <c r="AL201" s="238" t="n">
        <f aca="false">$S201</f>
        <v>1</v>
      </c>
      <c r="AM201" s="238" t="str">
        <f aca="false">IF(OR(Q201="Medicaid",AI201=""),"NA",IF(AND(AF201=TRUE(),_xlfn.xlookup(AI201,$A$9:$A$782,$AK$9:$AK$782)=0),TRUE(),FALSE()))</f>
        <v>NA</v>
      </c>
      <c r="AN201" s="148" t="b">
        <f aca="false">IF(F201&lt;&gt;"",TRUE(),FALSE())</f>
        <v>0</v>
      </c>
      <c r="AO201" s="94" t="str">
        <f aca="false">IF(OR($F201&lt;&gt;"Met"),"NA",(IF(AND($F201="Met",$F201&lt;&gt;""),TRUE(),FALSE())))</f>
        <v>NA</v>
      </c>
      <c r="AP201" s="148" t="b">
        <f aca="false">IF(OR($F201="Met",$F201="Not met"),"NA",(IF((AND(OR($F201="N/A",$F201="Unsure"),$G201&lt;&gt;"")),TRUE(),FALSE())))</f>
        <v>0</v>
      </c>
      <c r="AQ201" s="238" t="n">
        <f aca="false">IF(OR(AR201=TRUE(),AND(AS201=TRUE(),AT201=FALSE())),0,(IF(OR(AND(OR(AS201=FALSE(),AS201="N/A"),AT201=FALSE()),AU201=FALSE()),1,0)))</f>
        <v>0</v>
      </c>
      <c r="AR201" s="238" t="n">
        <f aca="false">$S201</f>
        <v>1</v>
      </c>
      <c r="AS201" s="238" t="str">
        <f aca="false">IF(OR(Q201="Medicaid",AI201=""),"N/A",IF(AND(AF201=TRUE(),_xlfn.xlookup(AI201,$A$9:$A$782,$AQ$9:$AQ$782)=0),TRUE(),FALSE()))</f>
        <v>N/A</v>
      </c>
      <c r="AT201" s="148" t="b">
        <f aca="false">IF(AND(H201="",F201="Met"),FALSE(),TRUE())</f>
        <v>1</v>
      </c>
      <c r="AU201" s="94" t="str">
        <f aca="false">IF(OR(H201="",H201="Met",H201="N/A"),"NA",(IF(AND((OR(H201="Not Met",H201="Unsure")),G201&lt;&gt;""),TRUE(),FALSE())))</f>
        <v>NA</v>
      </c>
    </row>
    <row r="202" customFormat="false" ht="36" hidden="false" customHeight="false" outlineLevel="0" collapsed="false">
      <c r="A202" s="658" t="s">
        <v>2463</v>
      </c>
      <c r="B202" s="659" t="s">
        <v>2464</v>
      </c>
      <c r="C202" s="659" t="s">
        <v>987</v>
      </c>
      <c r="D202" s="659" t="s">
        <v>988</v>
      </c>
      <c r="E202" s="660"/>
      <c r="F202" s="662"/>
      <c r="G202" s="662"/>
      <c r="H202" s="663"/>
      <c r="I202" s="665" t="s">
        <v>15</v>
      </c>
      <c r="J202" s="665" t="s">
        <v>30</v>
      </c>
      <c r="K202" s="665" t="s">
        <v>38</v>
      </c>
      <c r="L202" s="665" t="s">
        <v>43</v>
      </c>
      <c r="M202" s="665"/>
      <c r="N202" s="665"/>
      <c r="O202" s="665"/>
      <c r="P202" s="665"/>
      <c r="Q202" s="665" t="s">
        <v>226</v>
      </c>
      <c r="S202" s="666" t="b">
        <f aca="false">IF(OR(T202=TRUE(),U202=TRUE(),V202=TRUE(),AD202=TRUE(),AE202=TRUE()),TRUE(),FALSE())</f>
        <v>1</v>
      </c>
      <c r="T202" s="656" t="n">
        <f aca="false">$T$8</f>
        <v>1</v>
      </c>
      <c r="U202" s="657" t="b">
        <f aca="false">$U$8</f>
        <v>0</v>
      </c>
      <c r="V202" s="666" t="b">
        <f aca="false">IF(SUM(W202:AC202)&lt;1,TRUE(),FALSE())</f>
        <v>1</v>
      </c>
      <c r="W202" s="656" t="n">
        <f aca="false">IF($I$3=I202,1,0)</f>
        <v>0</v>
      </c>
      <c r="X202" s="656" t="n">
        <f aca="false">IF($J$3=J202,1,0)</f>
        <v>0</v>
      </c>
      <c r="Y202" s="656" t="n">
        <f aca="false">IF($K$3=K202,1,0)</f>
        <v>0</v>
      </c>
      <c r="Z202" s="656" t="n">
        <f aca="false">IF($L$3=L202,1,0)</f>
        <v>0</v>
      </c>
      <c r="AA202" s="656" t="n">
        <f aca="false">IF($M$3=M202,1,0)</f>
        <v>0</v>
      </c>
      <c r="AB202" s="656" t="n">
        <f aca="false">IF($N$3=N202,1,0)</f>
        <v>0</v>
      </c>
      <c r="AC202" s="656" t="n">
        <f aca="false">IF($O$3=O202,1,0)</f>
        <v>0</v>
      </c>
      <c r="AD202" s="667" t="b">
        <f aca="false">AND($P$2="Non-risk",P202=TRUE())</f>
        <v>0</v>
      </c>
      <c r="AE202" s="667" t="b">
        <f aca="false">AND($Q$3&lt;&gt;$Q202,$Q$3&lt;&gt;"Both")</f>
        <v>1</v>
      </c>
      <c r="AF202" s="667" t="b">
        <f aca="false">AND($Q$3="Both",AH202=1)</f>
        <v>0</v>
      </c>
      <c r="AI202" s="521"/>
      <c r="AK202" s="160" t="n">
        <f aca="false">IF(OR(AL202=TRUE(),AND(AM202=TRUE(),AN202=FALSE()),AF202=TRUE(),(OR(AT202=FALSE(),AT202="NA"))),0,IF(OR(AN202=FALSE(),AO202=FALSE(),AP202=FALSE()),1,0))</f>
        <v>0</v>
      </c>
      <c r="AL202" s="238" t="n">
        <f aca="false">$S202</f>
        <v>1</v>
      </c>
      <c r="AM202" s="238" t="str">
        <f aca="false">IF(OR(Q202="Medicaid",AI202=""),"NA",IF(AND(AF202=TRUE(),_xlfn.xlookup(AI202,$A$9:$A$782,$AK$9:$AK$782)=0),TRUE(),FALSE()))</f>
        <v>NA</v>
      </c>
      <c r="AN202" s="148" t="b">
        <f aca="false">IF(F202&lt;&gt;"",TRUE(),FALSE())</f>
        <v>0</v>
      </c>
      <c r="AO202" s="94" t="str">
        <f aca="false">IF(OR($F202&lt;&gt;"Met"),"NA",(IF(AND($F202="Met",$F202&lt;&gt;""),TRUE(),FALSE())))</f>
        <v>NA</v>
      </c>
      <c r="AP202" s="148" t="b">
        <f aca="false">IF(OR($F202="Met",$F202="Not met"),"NA",(IF((AND(OR($F202="N/A",$F202="Unsure"),$G202&lt;&gt;"")),TRUE(),FALSE())))</f>
        <v>0</v>
      </c>
      <c r="AQ202" s="238" t="n">
        <f aca="false">IF(OR(AR202=TRUE(),AND(AS202=TRUE(),AT202=FALSE())),0,(IF(OR(AND(OR(AS202=FALSE(),AS202="N/A"),AT202=FALSE()),AU202=FALSE()),1,0)))</f>
        <v>0</v>
      </c>
      <c r="AR202" s="238" t="n">
        <f aca="false">$S202</f>
        <v>1</v>
      </c>
      <c r="AS202" s="238" t="str">
        <f aca="false">IF(OR(Q202="Medicaid",AI202=""),"N/A",IF(AND(AF202=TRUE(),_xlfn.xlookup(AI202,$A$9:$A$782,$AQ$9:$AQ$782)=0),TRUE(),FALSE()))</f>
        <v>N/A</v>
      </c>
      <c r="AT202" s="148" t="b">
        <f aca="false">IF(AND(H202="",F202="Met"),FALSE(),TRUE())</f>
        <v>1</v>
      </c>
      <c r="AU202" s="94" t="str">
        <f aca="false">IF(OR(H202="",H202="Met",H202="N/A"),"NA",(IF(AND((OR(H202="Not Met",H202="Unsure")),G202&lt;&gt;""),TRUE(),FALSE())))</f>
        <v>NA</v>
      </c>
    </row>
    <row r="203" customFormat="false" ht="54" hidden="false" customHeight="false" outlineLevel="0" collapsed="false">
      <c r="A203" s="658" t="s">
        <v>2465</v>
      </c>
      <c r="B203" s="659" t="s">
        <v>2466</v>
      </c>
      <c r="C203" s="659" t="s">
        <v>2467</v>
      </c>
      <c r="D203" s="659" t="s">
        <v>2468</v>
      </c>
      <c r="E203" s="674" t="n">
        <v>38</v>
      </c>
      <c r="F203" s="662"/>
      <c r="G203" s="662"/>
      <c r="H203" s="663"/>
      <c r="I203" s="665" t="s">
        <v>15</v>
      </c>
      <c r="J203" s="665" t="s">
        <v>30</v>
      </c>
      <c r="K203" s="665" t="s">
        <v>38</v>
      </c>
      <c r="L203" s="665" t="s">
        <v>43</v>
      </c>
      <c r="M203" s="665"/>
      <c r="N203" s="665"/>
      <c r="O203" s="665"/>
      <c r="P203" s="665"/>
      <c r="Q203" s="665" t="s">
        <v>226</v>
      </c>
      <c r="S203" s="666" t="b">
        <f aca="false">IF(OR(T203=TRUE(),U203=TRUE(),V203=TRUE(),AD203=TRUE(),AE203=TRUE()),TRUE(),FALSE())</f>
        <v>1</v>
      </c>
      <c r="T203" s="656" t="n">
        <f aca="false">$T$8</f>
        <v>1</v>
      </c>
      <c r="U203" s="657" t="b">
        <f aca="false">$U$8</f>
        <v>0</v>
      </c>
      <c r="V203" s="666" t="b">
        <f aca="false">IF(SUM(W203:AC203)&lt;1,TRUE(),FALSE())</f>
        <v>1</v>
      </c>
      <c r="W203" s="656" t="n">
        <f aca="false">IF($I$3=I203,1,0)</f>
        <v>0</v>
      </c>
      <c r="X203" s="656" t="n">
        <f aca="false">IF($J$3=J203,1,0)</f>
        <v>0</v>
      </c>
      <c r="Y203" s="656" t="n">
        <f aca="false">IF($K$3=K203,1,0)</f>
        <v>0</v>
      </c>
      <c r="Z203" s="656" t="n">
        <f aca="false">IF($L$3=L203,1,0)</f>
        <v>0</v>
      </c>
      <c r="AA203" s="656" t="n">
        <f aca="false">IF($M$3=M203,1,0)</f>
        <v>0</v>
      </c>
      <c r="AB203" s="656" t="n">
        <f aca="false">IF($N$3=N203,1,0)</f>
        <v>0</v>
      </c>
      <c r="AC203" s="656" t="n">
        <f aca="false">IF($O$3=O203,1,0)</f>
        <v>0</v>
      </c>
      <c r="AD203" s="667" t="b">
        <f aca="false">AND($P$2="Non-risk",P203=TRUE())</f>
        <v>0</v>
      </c>
      <c r="AE203" s="667" t="b">
        <f aca="false">AND($Q$3&lt;&gt;$Q203,$Q$3&lt;&gt;"Both")</f>
        <v>1</v>
      </c>
      <c r="AF203" s="667" t="b">
        <f aca="false">AND($Q$3="Both",AH203=1)</f>
        <v>0</v>
      </c>
      <c r="AI203" s="521"/>
      <c r="AK203" s="160" t="n">
        <f aca="false">IF(OR(AL203=TRUE(),AND(AM203=TRUE(),AN203=FALSE()),AF203=TRUE(),(OR(AT203=FALSE(),AT203="NA"))),0,IF(OR(AN203=FALSE(),AO203=FALSE(),AP203=FALSE()),1,0))</f>
        <v>0</v>
      </c>
      <c r="AL203" s="238" t="n">
        <f aca="false">$S203</f>
        <v>1</v>
      </c>
      <c r="AM203" s="238" t="str">
        <f aca="false">IF(OR(Q203="Medicaid",AI203=""),"NA",IF(AND(AF203=TRUE(),_xlfn.xlookup(AI203,$A$9:$A$782,$AK$9:$AK$782)=0),TRUE(),FALSE()))</f>
        <v>NA</v>
      </c>
      <c r="AN203" s="148" t="b">
        <f aca="false">IF(F203&lt;&gt;"",TRUE(),FALSE())</f>
        <v>0</v>
      </c>
      <c r="AO203" s="94" t="str">
        <f aca="false">IF(OR($F203&lt;&gt;"Met"),"NA",(IF(AND($F203="Met",$F203&lt;&gt;""),TRUE(),FALSE())))</f>
        <v>NA</v>
      </c>
      <c r="AP203" s="148" t="b">
        <f aca="false">IF(OR($F203="Met",$F203="Not met"),"NA",(IF((AND(OR($F203="N/A",$F203="Unsure"),$G203&lt;&gt;"")),TRUE(),FALSE())))</f>
        <v>0</v>
      </c>
      <c r="AQ203" s="238" t="n">
        <f aca="false">IF(OR(AR203=TRUE(),AND(AS203=TRUE(),AT203=FALSE())),0,(IF(OR(AND(OR(AS203=FALSE(),AS203="N/A"),AT203=FALSE()),AU203=FALSE()),1,0)))</f>
        <v>0</v>
      </c>
      <c r="AR203" s="238" t="n">
        <f aca="false">$S203</f>
        <v>1</v>
      </c>
      <c r="AS203" s="238" t="str">
        <f aca="false">IF(OR(Q203="Medicaid",AI203=""),"N/A",IF(AND(AF203=TRUE(),_xlfn.xlookup(AI203,$A$9:$A$782,$AQ$9:$AQ$782)=0),TRUE(),FALSE()))</f>
        <v>N/A</v>
      </c>
      <c r="AT203" s="148" t="b">
        <f aca="false">IF(AND(H203="",F203="Met"),FALSE(),TRUE())</f>
        <v>1</v>
      </c>
      <c r="AU203" s="94" t="str">
        <f aca="false">IF(OR(H203="",H203="Met",H203="N/A"),"NA",(IF(AND((OR(H203="Not Met",H203="Unsure")),G203&lt;&gt;""),TRUE(),FALSE())))</f>
        <v>NA</v>
      </c>
    </row>
    <row r="204" customFormat="false" ht="54" hidden="false" customHeight="false" outlineLevel="0" collapsed="false">
      <c r="A204" s="658" t="s">
        <v>2469</v>
      </c>
      <c r="B204" s="659" t="s">
        <v>2470</v>
      </c>
      <c r="C204" s="659" t="s">
        <v>2471</v>
      </c>
      <c r="D204" s="659" t="s">
        <v>2472</v>
      </c>
      <c r="E204" s="660"/>
      <c r="F204" s="662"/>
      <c r="G204" s="662"/>
      <c r="H204" s="663"/>
      <c r="I204" s="665" t="s">
        <v>15</v>
      </c>
      <c r="J204" s="665" t="s">
        <v>30</v>
      </c>
      <c r="K204" s="665" t="s">
        <v>38</v>
      </c>
      <c r="L204" s="665" t="s">
        <v>43</v>
      </c>
      <c r="M204" s="665"/>
      <c r="N204" s="665"/>
      <c r="O204" s="665"/>
      <c r="P204" s="665"/>
      <c r="Q204" s="665" t="s">
        <v>226</v>
      </c>
      <c r="S204" s="666" t="b">
        <f aca="false">IF(OR(T204=TRUE(),U204=TRUE(),V204=TRUE(),AD204=TRUE(),AE204=TRUE()),TRUE(),FALSE())</f>
        <v>1</v>
      </c>
      <c r="T204" s="656" t="n">
        <f aca="false">$T$8</f>
        <v>1</v>
      </c>
      <c r="U204" s="657" t="b">
        <f aca="false">$U$8</f>
        <v>0</v>
      </c>
      <c r="V204" s="666" t="b">
        <f aca="false">IF(SUM(W204:AC204)&lt;1,TRUE(),FALSE())</f>
        <v>1</v>
      </c>
      <c r="W204" s="656" t="n">
        <f aca="false">IF($I$3=I204,1,0)</f>
        <v>0</v>
      </c>
      <c r="X204" s="656" t="n">
        <f aca="false">IF($J$3=J204,1,0)</f>
        <v>0</v>
      </c>
      <c r="Y204" s="656" t="n">
        <f aca="false">IF($K$3=K204,1,0)</f>
        <v>0</v>
      </c>
      <c r="Z204" s="656" t="n">
        <f aca="false">IF($L$3=L204,1,0)</f>
        <v>0</v>
      </c>
      <c r="AA204" s="656" t="n">
        <f aca="false">IF($M$3=M204,1,0)</f>
        <v>0</v>
      </c>
      <c r="AB204" s="656" t="n">
        <f aca="false">IF($N$3=N204,1,0)</f>
        <v>0</v>
      </c>
      <c r="AC204" s="656" t="n">
        <f aca="false">IF($O$3=O204,1,0)</f>
        <v>0</v>
      </c>
      <c r="AD204" s="667" t="b">
        <f aca="false">AND($P$2="Non-risk",P204=TRUE())</f>
        <v>0</v>
      </c>
      <c r="AE204" s="667" t="b">
        <f aca="false">AND($Q$3&lt;&gt;$Q204,$Q$3&lt;&gt;"Both")</f>
        <v>1</v>
      </c>
      <c r="AF204" s="667" t="b">
        <f aca="false">AND($Q$3="Both",AH204=1)</f>
        <v>0</v>
      </c>
      <c r="AI204" s="521"/>
      <c r="AK204" s="160" t="n">
        <f aca="false">IF(OR(AL204=TRUE(),AND(AM204=TRUE(),AN204=FALSE()),AF204=TRUE(),(OR(AT204=FALSE(),AT204="NA"))),0,IF(OR(AN204=FALSE(),AO204=FALSE(),AP204=FALSE()),1,0))</f>
        <v>0</v>
      </c>
      <c r="AL204" s="238" t="n">
        <f aca="false">$S204</f>
        <v>1</v>
      </c>
      <c r="AM204" s="238" t="str">
        <f aca="false">IF(OR(Q204="Medicaid",AI204=""),"NA",IF(AND(AF204=TRUE(),_xlfn.xlookup(AI204,$A$9:$A$782,$AK$9:$AK$782)=0),TRUE(),FALSE()))</f>
        <v>NA</v>
      </c>
      <c r="AN204" s="148" t="b">
        <f aca="false">IF(F204&lt;&gt;"",TRUE(),FALSE())</f>
        <v>0</v>
      </c>
      <c r="AO204" s="94" t="str">
        <f aca="false">IF(OR($F204&lt;&gt;"Met"),"NA",(IF(AND($F204="Met",$F204&lt;&gt;""),TRUE(),FALSE())))</f>
        <v>NA</v>
      </c>
      <c r="AP204" s="148" t="b">
        <f aca="false">IF(OR($F204="Met",$F204="Not met"),"NA",(IF((AND(OR($F204="N/A",$F204="Unsure"),$G204&lt;&gt;"")),TRUE(),FALSE())))</f>
        <v>0</v>
      </c>
      <c r="AQ204" s="238" t="n">
        <f aca="false">IF(OR(AR204=TRUE(),AND(AS204=TRUE(),AT204=FALSE())),0,(IF(OR(AND(OR(AS204=FALSE(),AS204="N/A"),AT204=FALSE()),AU204=FALSE()),1,0)))</f>
        <v>0</v>
      </c>
      <c r="AR204" s="238" t="n">
        <f aca="false">$S204</f>
        <v>1</v>
      </c>
      <c r="AS204" s="238" t="str">
        <f aca="false">IF(OR(Q204="Medicaid",AI204=""),"N/A",IF(AND(AF204=TRUE(),_xlfn.xlookup(AI204,$A$9:$A$782,$AQ$9:$AQ$782)=0),TRUE(),FALSE()))</f>
        <v>N/A</v>
      </c>
      <c r="AT204" s="148" t="b">
        <f aca="false">IF(AND(H204="",F204="Met"),FALSE(),TRUE())</f>
        <v>1</v>
      </c>
      <c r="AU204" s="94" t="str">
        <f aca="false">IF(OR(H204="",H204="Met",H204="N/A"),"NA",(IF(AND((OR(H204="Not Met",H204="Unsure")),G204&lt;&gt;""),TRUE(),FALSE())))</f>
        <v>NA</v>
      </c>
    </row>
    <row r="205" customFormat="false" ht="72" hidden="false" customHeight="false" outlineLevel="0" collapsed="false">
      <c r="A205" s="658" t="s">
        <v>2473</v>
      </c>
      <c r="B205" s="659" t="s">
        <v>2474</v>
      </c>
      <c r="C205" s="659" t="s">
        <v>2475</v>
      </c>
      <c r="D205" s="659" t="s">
        <v>2476</v>
      </c>
      <c r="E205" s="660"/>
      <c r="F205" s="662"/>
      <c r="G205" s="662"/>
      <c r="H205" s="663"/>
      <c r="I205" s="665" t="s">
        <v>15</v>
      </c>
      <c r="J205" s="665" t="s">
        <v>30</v>
      </c>
      <c r="K205" s="665" t="s">
        <v>38</v>
      </c>
      <c r="L205" s="665" t="s">
        <v>43</v>
      </c>
      <c r="M205" s="665"/>
      <c r="N205" s="665"/>
      <c r="O205" s="665"/>
      <c r="P205" s="665"/>
      <c r="Q205" s="665" t="s">
        <v>226</v>
      </c>
      <c r="S205" s="666" t="b">
        <f aca="false">IF(OR(T205=TRUE(),U205=TRUE(),V205=TRUE(),AD205=TRUE(),AE205=TRUE()),TRUE(),FALSE())</f>
        <v>1</v>
      </c>
      <c r="T205" s="656" t="n">
        <f aca="false">$T$8</f>
        <v>1</v>
      </c>
      <c r="U205" s="657" t="b">
        <f aca="false">$U$8</f>
        <v>0</v>
      </c>
      <c r="V205" s="666" t="b">
        <f aca="false">IF(SUM(W205:AC205)&lt;1,TRUE(),FALSE())</f>
        <v>1</v>
      </c>
      <c r="W205" s="656" t="n">
        <f aca="false">IF($I$3=I205,1,0)</f>
        <v>0</v>
      </c>
      <c r="X205" s="656" t="n">
        <f aca="false">IF($J$3=J205,1,0)</f>
        <v>0</v>
      </c>
      <c r="Y205" s="656" t="n">
        <f aca="false">IF($K$3=K205,1,0)</f>
        <v>0</v>
      </c>
      <c r="Z205" s="656" t="n">
        <f aca="false">IF($L$3=L205,1,0)</f>
        <v>0</v>
      </c>
      <c r="AA205" s="656" t="n">
        <f aca="false">IF($M$3=M205,1,0)</f>
        <v>0</v>
      </c>
      <c r="AB205" s="656" t="n">
        <f aca="false">IF($N$3=N205,1,0)</f>
        <v>0</v>
      </c>
      <c r="AC205" s="656" t="n">
        <f aca="false">IF($O$3=O205,1,0)</f>
        <v>0</v>
      </c>
      <c r="AD205" s="667" t="b">
        <f aca="false">AND($P$2="Non-risk",P205=TRUE())</f>
        <v>0</v>
      </c>
      <c r="AE205" s="667" t="b">
        <f aca="false">AND($Q$3&lt;&gt;$Q205,$Q$3&lt;&gt;"Both")</f>
        <v>1</v>
      </c>
      <c r="AF205" s="667" t="b">
        <f aca="false">AND($Q$3="Both",AH205=1)</f>
        <v>0</v>
      </c>
      <c r="AI205" s="521"/>
      <c r="AK205" s="160" t="n">
        <f aca="false">IF(OR(AL205=TRUE(),AND(AM205=TRUE(),AN205=FALSE()),AF205=TRUE(),(OR(AT205=FALSE(),AT205="NA"))),0,IF(OR(AN205=FALSE(),AO205=FALSE(),AP205=FALSE()),1,0))</f>
        <v>0</v>
      </c>
      <c r="AL205" s="238" t="n">
        <f aca="false">$S205</f>
        <v>1</v>
      </c>
      <c r="AM205" s="238" t="str">
        <f aca="false">IF(OR(Q205="Medicaid",AI205=""),"NA",IF(AND(AF205=TRUE(),_xlfn.xlookup(AI205,$A$9:$A$782,$AK$9:$AK$782)=0),TRUE(),FALSE()))</f>
        <v>NA</v>
      </c>
      <c r="AN205" s="148" t="b">
        <f aca="false">IF(F205&lt;&gt;"",TRUE(),FALSE())</f>
        <v>0</v>
      </c>
      <c r="AO205" s="94" t="str">
        <f aca="false">IF(OR($F205&lt;&gt;"Met"),"NA",(IF(AND($F205="Met",$F205&lt;&gt;""),TRUE(),FALSE())))</f>
        <v>NA</v>
      </c>
      <c r="AP205" s="148" t="b">
        <f aca="false">IF(OR($F205="Met",$F205="Not met"),"NA",(IF((AND(OR($F205="N/A",$F205="Unsure"),$G205&lt;&gt;"")),TRUE(),FALSE())))</f>
        <v>0</v>
      </c>
      <c r="AQ205" s="238" t="n">
        <f aca="false">IF(OR(AR205=TRUE(),AND(AS205=TRUE(),AT205=FALSE())),0,(IF(OR(AND(OR(AS205=FALSE(),AS205="N/A"),AT205=FALSE()),AU205=FALSE()),1,0)))</f>
        <v>0</v>
      </c>
      <c r="AR205" s="238" t="n">
        <f aca="false">$S205</f>
        <v>1</v>
      </c>
      <c r="AS205" s="238" t="str">
        <f aca="false">IF(OR(Q205="Medicaid",AI205=""),"N/A",IF(AND(AF205=TRUE(),_xlfn.xlookup(AI205,$A$9:$A$782,$AQ$9:$AQ$782)=0),TRUE(),FALSE()))</f>
        <v>N/A</v>
      </c>
      <c r="AT205" s="148" t="b">
        <f aca="false">IF(AND(H205="",F205="Met"),FALSE(),TRUE())</f>
        <v>1</v>
      </c>
      <c r="AU205" s="94" t="str">
        <f aca="false">IF(OR(H205="",H205="Met",H205="N/A"),"NA",(IF(AND((OR(H205="Not Met",H205="Unsure")),G205&lt;&gt;""),TRUE(),FALSE())))</f>
        <v>NA</v>
      </c>
    </row>
    <row r="206" customFormat="false" ht="18" hidden="false" customHeight="false" outlineLevel="0" collapsed="false">
      <c r="A206" s="668"/>
      <c r="B206" s="681"/>
      <c r="C206" s="669"/>
      <c r="D206" s="668" t="s">
        <v>894</v>
      </c>
      <c r="E206" s="671"/>
      <c r="F206" s="672"/>
      <c r="G206" s="672"/>
      <c r="H206" s="673"/>
      <c r="T206" s="656" t="n">
        <f aca="false">$T$8</f>
        <v>1</v>
      </c>
      <c r="U206" s="657" t="b">
        <f aca="false">$U$8</f>
        <v>0</v>
      </c>
      <c r="W206" s="656" t="n">
        <f aca="false">IF($I$3=I206,1,0)</f>
        <v>0</v>
      </c>
      <c r="X206" s="656" t="n">
        <f aca="false">IF($J$3=J206,1,0)</f>
        <v>0</v>
      </c>
      <c r="Y206" s="656" t="n">
        <f aca="false">IF($K$3=K206,1,0)</f>
        <v>0</v>
      </c>
      <c r="Z206" s="656" t="n">
        <f aca="false">IF($L$3=L206,1,0)</f>
        <v>0</v>
      </c>
      <c r="AA206" s="656" t="n">
        <f aca="false">IF($M$3=M206,1,0)</f>
        <v>0</v>
      </c>
      <c r="AB206" s="656" t="n">
        <f aca="false">IF($N$3=N206,1,0)</f>
        <v>0</v>
      </c>
      <c r="AC206" s="656" t="n">
        <f aca="false">IF($O$3=O206,1,0)</f>
        <v>0</v>
      </c>
      <c r="AD206" s="667" t="b">
        <f aca="false">AND($P$2="Non-risk",P206=TRUE())</f>
        <v>0</v>
      </c>
      <c r="AE206" s="667" t="b">
        <f aca="false">AND($Q$3&lt;&gt;$Q206,$Q$3&lt;&gt;"Both")</f>
        <v>1</v>
      </c>
      <c r="AF206" s="667" t="b">
        <f aca="false">AND($Q$3="Both",AH206=1)</f>
        <v>0</v>
      </c>
      <c r="AK206" s="160"/>
      <c r="AL206" s="238"/>
      <c r="AM206" s="238"/>
      <c r="AN206" s="94"/>
      <c r="AO206" s="94"/>
      <c r="AP206" s="94"/>
      <c r="AQ206" s="238"/>
      <c r="AR206" s="238"/>
      <c r="AS206" s="238"/>
      <c r="AT206" s="94"/>
      <c r="AU206" s="94"/>
    </row>
    <row r="207" customFormat="false" ht="18" hidden="false" customHeight="false" outlineLevel="0" collapsed="false">
      <c r="A207" s="658" t="s">
        <v>2477</v>
      </c>
      <c r="B207" s="659" t="s">
        <v>2478</v>
      </c>
      <c r="C207" s="659" t="s">
        <v>2479</v>
      </c>
      <c r="D207" s="659" t="s">
        <v>2480</v>
      </c>
      <c r="E207" s="660"/>
      <c r="F207" s="662"/>
      <c r="G207" s="662"/>
      <c r="H207" s="663"/>
      <c r="I207" s="665" t="s">
        <v>15</v>
      </c>
      <c r="J207" s="665" t="s">
        <v>30</v>
      </c>
      <c r="K207" s="665" t="s">
        <v>38</v>
      </c>
      <c r="L207" s="665" t="s">
        <v>43</v>
      </c>
      <c r="M207" s="665" t="s">
        <v>48</v>
      </c>
      <c r="N207" s="665"/>
      <c r="O207" s="665"/>
      <c r="P207" s="665"/>
      <c r="Q207" s="665" t="s">
        <v>226</v>
      </c>
      <c r="S207" s="666" t="b">
        <f aca="false">IF(OR(T207=TRUE(),U207=TRUE(),V207=TRUE(),AD207=TRUE(),AE207=TRUE()),TRUE(),FALSE())</f>
        <v>1</v>
      </c>
      <c r="T207" s="656" t="n">
        <f aca="false">$T$8</f>
        <v>1</v>
      </c>
      <c r="U207" s="657" t="b">
        <f aca="false">$U$8</f>
        <v>0</v>
      </c>
      <c r="V207" s="666" t="b">
        <f aca="false">IF(SUM(W207:AC207)&lt;1,TRUE(),FALSE())</f>
        <v>1</v>
      </c>
      <c r="W207" s="656" t="n">
        <f aca="false">IF($I$3=I207,1,0)</f>
        <v>0</v>
      </c>
      <c r="X207" s="656" t="n">
        <f aca="false">IF($J$3=J207,1,0)</f>
        <v>0</v>
      </c>
      <c r="Y207" s="656" t="n">
        <f aca="false">IF($K$3=K207,1,0)</f>
        <v>0</v>
      </c>
      <c r="Z207" s="656" t="n">
        <f aca="false">IF($L$3=L207,1,0)</f>
        <v>0</v>
      </c>
      <c r="AA207" s="656" t="n">
        <f aca="false">IF($M$3=M207,1,0)</f>
        <v>0</v>
      </c>
      <c r="AB207" s="656" t="n">
        <f aca="false">IF($N$3=N207,1,0)</f>
        <v>0</v>
      </c>
      <c r="AC207" s="656" t="n">
        <f aca="false">IF($O$3=O207,1,0)</f>
        <v>0</v>
      </c>
      <c r="AD207" s="667" t="b">
        <f aca="false">AND($P$2="Non-risk",P207=TRUE())</f>
        <v>0</v>
      </c>
      <c r="AE207" s="667" t="b">
        <f aca="false">AND($Q$3&lt;&gt;$Q207,$Q$3&lt;&gt;"Both")</f>
        <v>1</v>
      </c>
      <c r="AF207" s="667" t="b">
        <f aca="false">AND($Q$3="Both",AH207=1)</f>
        <v>0</v>
      </c>
      <c r="AI207" s="521"/>
      <c r="AK207" s="160" t="n">
        <f aca="false">IF(OR(AL207=TRUE(),AND(AM207=TRUE(),AN207=FALSE()),AF207=TRUE(),(OR(AT207=FALSE(),AT207="NA"))),0,IF(OR(AN207=FALSE(),AO207=FALSE(),AP207=FALSE()),1,0))</f>
        <v>0</v>
      </c>
      <c r="AL207" s="238" t="n">
        <f aca="false">$S207</f>
        <v>1</v>
      </c>
      <c r="AM207" s="238" t="str">
        <f aca="false">IF(OR(Q207="Medicaid",AI207=""),"NA",IF(AND(AF207=TRUE(),_xlfn.xlookup(AI207,$A$9:$A$782,$AK$9:$AK$782)=0),TRUE(),FALSE()))</f>
        <v>NA</v>
      </c>
      <c r="AN207" s="148" t="b">
        <f aca="false">IF(F207&lt;&gt;"",TRUE(),FALSE())</f>
        <v>0</v>
      </c>
      <c r="AO207" s="94" t="str">
        <f aca="false">IF(OR($F207&lt;&gt;"Met"),"NA",(IF(AND($F207="Met",$F207&lt;&gt;""),TRUE(),FALSE())))</f>
        <v>NA</v>
      </c>
      <c r="AP207" s="148" t="b">
        <f aca="false">IF(OR($F207="Met",$F207="Not met"),"NA",(IF((AND(OR($F207="N/A",$F207="Unsure"),$G207&lt;&gt;"")),TRUE(),FALSE())))</f>
        <v>0</v>
      </c>
      <c r="AQ207" s="238" t="n">
        <f aca="false">IF(OR(AR207=TRUE(),AND(AS207=TRUE(),AT207=FALSE())),0,(IF(OR(AND(OR(AS207=FALSE(),AS207="N/A"),AT207=FALSE()),AU207=FALSE()),1,0)))</f>
        <v>0</v>
      </c>
      <c r="AR207" s="238" t="n">
        <f aca="false">$S207</f>
        <v>1</v>
      </c>
      <c r="AS207" s="238" t="str">
        <f aca="false">IF(OR(Q207="Medicaid",AI207=""),"N/A",IF(AND(AF207=TRUE(),_xlfn.xlookup(AI207,$A$9:$A$782,$AQ$9:$AQ$782)=0),TRUE(),FALSE()))</f>
        <v>N/A</v>
      </c>
      <c r="AT207" s="148" t="b">
        <f aca="false">IF(AND(H207="",F207="Met"),FALSE(),TRUE())</f>
        <v>1</v>
      </c>
      <c r="AU207" s="94" t="str">
        <f aca="false">IF(OR(H207="",H207="Met",H207="N/A"),"NA",(IF(AND((OR(H207="Not Met",H207="Unsure")),G207&lt;&gt;""),TRUE(),FALSE())))</f>
        <v>NA</v>
      </c>
    </row>
    <row r="208" customFormat="false" ht="18" hidden="false" customHeight="false" outlineLevel="0" collapsed="false">
      <c r="A208" s="658" t="s">
        <v>2481</v>
      </c>
      <c r="B208" s="659" t="s">
        <v>2482</v>
      </c>
      <c r="C208" s="659" t="s">
        <v>2483</v>
      </c>
      <c r="D208" s="659" t="s">
        <v>2484</v>
      </c>
      <c r="E208" s="660"/>
      <c r="F208" s="662"/>
      <c r="G208" s="662"/>
      <c r="H208" s="663"/>
      <c r="I208" s="665" t="s">
        <v>15</v>
      </c>
      <c r="J208" s="665" t="s">
        <v>30</v>
      </c>
      <c r="K208" s="665" t="s">
        <v>38</v>
      </c>
      <c r="L208" s="665" t="s">
        <v>43</v>
      </c>
      <c r="M208" s="665" t="s">
        <v>48</v>
      </c>
      <c r="N208" s="665"/>
      <c r="O208" s="665"/>
      <c r="P208" s="665"/>
      <c r="Q208" s="665" t="s">
        <v>226</v>
      </c>
      <c r="S208" s="666" t="b">
        <f aca="false">IF(OR(T208=TRUE(),U208=TRUE(),V208=TRUE(),AD208=TRUE(),AE208=TRUE()),TRUE(),FALSE())</f>
        <v>1</v>
      </c>
      <c r="T208" s="656" t="n">
        <f aca="false">$T$8</f>
        <v>1</v>
      </c>
      <c r="U208" s="657" t="b">
        <f aca="false">$U$8</f>
        <v>0</v>
      </c>
      <c r="V208" s="666" t="b">
        <f aca="false">IF(SUM(W208:AC208)&lt;1,TRUE(),FALSE())</f>
        <v>1</v>
      </c>
      <c r="W208" s="656" t="n">
        <f aca="false">IF($I$3=I208,1,0)</f>
        <v>0</v>
      </c>
      <c r="X208" s="656" t="n">
        <f aca="false">IF($J$3=J208,1,0)</f>
        <v>0</v>
      </c>
      <c r="Y208" s="656" t="n">
        <f aca="false">IF($K$3=K208,1,0)</f>
        <v>0</v>
      </c>
      <c r="Z208" s="656" t="n">
        <f aca="false">IF($L$3=L208,1,0)</f>
        <v>0</v>
      </c>
      <c r="AA208" s="656" t="n">
        <f aca="false">IF($M$3=M208,1,0)</f>
        <v>0</v>
      </c>
      <c r="AB208" s="656" t="n">
        <f aca="false">IF($N$3=N208,1,0)</f>
        <v>0</v>
      </c>
      <c r="AC208" s="656" t="n">
        <f aca="false">IF($O$3=O208,1,0)</f>
        <v>0</v>
      </c>
      <c r="AD208" s="667" t="b">
        <f aca="false">AND($P$2="Non-risk",P208=TRUE())</f>
        <v>0</v>
      </c>
      <c r="AE208" s="667" t="b">
        <f aca="false">AND($Q$3&lt;&gt;$Q208,$Q$3&lt;&gt;"Both")</f>
        <v>1</v>
      </c>
      <c r="AF208" s="667" t="b">
        <f aca="false">AND($Q$3="Both",AH208=1)</f>
        <v>0</v>
      </c>
      <c r="AI208" s="521"/>
      <c r="AK208" s="160" t="n">
        <f aca="false">IF(OR(AL208=TRUE(),AND(AM208=TRUE(),AN208=FALSE()),AF208=TRUE(),(OR(AT208=FALSE(),AT208="NA"))),0,IF(OR(AN208=FALSE(),AO208=FALSE(),AP208=FALSE()),1,0))</f>
        <v>0</v>
      </c>
      <c r="AL208" s="238" t="n">
        <f aca="false">$S208</f>
        <v>1</v>
      </c>
      <c r="AM208" s="238" t="str">
        <f aca="false">IF(OR(Q208="Medicaid",AI208=""),"NA",IF(AND(AF208=TRUE(),_xlfn.xlookup(AI208,$A$9:$A$782,$AK$9:$AK$782)=0),TRUE(),FALSE()))</f>
        <v>NA</v>
      </c>
      <c r="AN208" s="148" t="b">
        <f aca="false">IF(F208&lt;&gt;"",TRUE(),FALSE())</f>
        <v>0</v>
      </c>
      <c r="AO208" s="94" t="str">
        <f aca="false">IF(OR($F208&lt;&gt;"Met"),"NA",(IF(AND($F208="Met",$F208&lt;&gt;""),TRUE(),FALSE())))</f>
        <v>NA</v>
      </c>
      <c r="AP208" s="148" t="b">
        <f aca="false">IF(OR($F208="Met",$F208="Not met"),"NA",(IF((AND(OR($F208="N/A",$F208="Unsure"),$G208&lt;&gt;"")),TRUE(),FALSE())))</f>
        <v>0</v>
      </c>
      <c r="AQ208" s="238" t="n">
        <f aca="false">IF(OR(AR208=TRUE(),AND(AS208=TRUE(),AT208=FALSE())),0,(IF(OR(AND(OR(AS208=FALSE(),AS208="N/A"),AT208=FALSE()),AU208=FALSE()),1,0)))</f>
        <v>0</v>
      </c>
      <c r="AR208" s="238" t="n">
        <f aca="false">$S208</f>
        <v>1</v>
      </c>
      <c r="AS208" s="238" t="str">
        <f aca="false">IF(OR(Q208="Medicaid",AI208=""),"N/A",IF(AND(AF208=TRUE(),_xlfn.xlookup(AI208,$A$9:$A$782,$AQ$9:$AQ$782)=0),TRUE(),FALSE()))</f>
        <v>N/A</v>
      </c>
      <c r="AT208" s="148" t="b">
        <f aca="false">IF(AND(H208="",F208="Met"),FALSE(),TRUE())</f>
        <v>1</v>
      </c>
      <c r="AU208" s="94" t="str">
        <f aca="false">IF(OR(H208="",H208="Met",H208="N/A"),"NA",(IF(AND((OR(H208="Not Met",H208="Unsure")),G208&lt;&gt;""),TRUE(),FALSE())))</f>
        <v>NA</v>
      </c>
    </row>
    <row r="209" customFormat="false" ht="36" hidden="false" customHeight="false" outlineLevel="0" collapsed="false">
      <c r="A209" s="658" t="s">
        <v>2485</v>
      </c>
      <c r="B209" s="659" t="s">
        <v>2486</v>
      </c>
      <c r="C209" s="659" t="s">
        <v>2487</v>
      </c>
      <c r="D209" s="659" t="s">
        <v>2488</v>
      </c>
      <c r="E209" s="660"/>
      <c r="F209" s="662"/>
      <c r="G209" s="662"/>
      <c r="H209" s="663"/>
      <c r="I209" s="665" t="s">
        <v>15</v>
      </c>
      <c r="J209" s="665" t="s">
        <v>30</v>
      </c>
      <c r="K209" s="665" t="s">
        <v>38</v>
      </c>
      <c r="L209" s="665" t="s">
        <v>43</v>
      </c>
      <c r="M209" s="665" t="s">
        <v>48</v>
      </c>
      <c r="N209" s="665"/>
      <c r="O209" s="665"/>
      <c r="P209" s="665"/>
      <c r="Q209" s="665" t="s">
        <v>226</v>
      </c>
      <c r="S209" s="666" t="b">
        <f aca="false">IF(OR(T209=TRUE(),U209=TRUE(),V209=TRUE(),AD209=TRUE(),AE209=TRUE()),TRUE(),FALSE())</f>
        <v>1</v>
      </c>
      <c r="T209" s="656" t="n">
        <f aca="false">$T$8</f>
        <v>1</v>
      </c>
      <c r="U209" s="657" t="b">
        <f aca="false">$U$8</f>
        <v>0</v>
      </c>
      <c r="V209" s="666" t="b">
        <f aca="false">IF(SUM(W209:AC209)&lt;1,TRUE(),FALSE())</f>
        <v>1</v>
      </c>
      <c r="W209" s="656" t="n">
        <f aca="false">IF($I$3=I209,1,0)</f>
        <v>0</v>
      </c>
      <c r="X209" s="656" t="n">
        <f aca="false">IF($J$3=J209,1,0)</f>
        <v>0</v>
      </c>
      <c r="Y209" s="656" t="n">
        <f aca="false">IF($K$3=K209,1,0)</f>
        <v>0</v>
      </c>
      <c r="Z209" s="656" t="n">
        <f aca="false">IF($L$3=L209,1,0)</f>
        <v>0</v>
      </c>
      <c r="AA209" s="656" t="n">
        <f aca="false">IF($M$3=M209,1,0)</f>
        <v>0</v>
      </c>
      <c r="AB209" s="656" t="n">
        <f aca="false">IF($N$3=N209,1,0)</f>
        <v>0</v>
      </c>
      <c r="AC209" s="656" t="n">
        <f aca="false">IF($O$3=O209,1,0)</f>
        <v>0</v>
      </c>
      <c r="AD209" s="667" t="b">
        <f aca="false">AND($P$2="Non-risk",P209=TRUE())</f>
        <v>0</v>
      </c>
      <c r="AE209" s="667" t="b">
        <f aca="false">AND($Q$3&lt;&gt;$Q209,$Q$3&lt;&gt;"Both")</f>
        <v>1</v>
      </c>
      <c r="AF209" s="667" t="b">
        <f aca="false">AND($Q$3="Both",AH209=1)</f>
        <v>0</v>
      </c>
      <c r="AI209" s="521"/>
      <c r="AK209" s="160" t="n">
        <f aca="false">IF(OR(AL209=TRUE(),AND(AM209=TRUE(),AN209=FALSE()),AF209=TRUE(),(OR(AT209=FALSE(),AT209="NA"))),0,IF(OR(AN209=FALSE(),AO209=FALSE(),AP209=FALSE()),1,0))</f>
        <v>0</v>
      </c>
      <c r="AL209" s="238" t="n">
        <f aca="false">$S209</f>
        <v>1</v>
      </c>
      <c r="AM209" s="238" t="str">
        <f aca="false">IF(OR(Q209="Medicaid",AI209=""),"NA",IF(AND(AF209=TRUE(),_xlfn.xlookup(AI209,$A$9:$A$782,$AK$9:$AK$782)=0),TRUE(),FALSE()))</f>
        <v>NA</v>
      </c>
      <c r="AN209" s="148" t="b">
        <f aca="false">IF(F209&lt;&gt;"",TRUE(),FALSE())</f>
        <v>0</v>
      </c>
      <c r="AO209" s="94" t="str">
        <f aca="false">IF(OR($F209&lt;&gt;"Met"),"NA",(IF(AND($F209="Met",$F209&lt;&gt;""),TRUE(),FALSE())))</f>
        <v>NA</v>
      </c>
      <c r="AP209" s="148" t="b">
        <f aca="false">IF(OR($F209="Met",$F209="Not met"),"NA",(IF((AND(OR($F209="N/A",$F209="Unsure"),$G209&lt;&gt;"")),TRUE(),FALSE())))</f>
        <v>0</v>
      </c>
      <c r="AQ209" s="238" t="n">
        <f aca="false">IF(OR(AR209=TRUE(),AND(AS209=TRUE(),AT209=FALSE())),0,(IF(OR(AND(OR(AS209=FALSE(),AS209="N/A"),AT209=FALSE()),AU209=FALSE()),1,0)))</f>
        <v>0</v>
      </c>
      <c r="AR209" s="238" t="n">
        <f aca="false">$S209</f>
        <v>1</v>
      </c>
      <c r="AS209" s="238" t="str">
        <f aca="false">IF(OR(Q209="Medicaid",AI209=""),"N/A",IF(AND(AF209=TRUE(),_xlfn.xlookup(AI209,$A$9:$A$782,$AQ$9:$AQ$782)=0),TRUE(),FALSE()))</f>
        <v>N/A</v>
      </c>
      <c r="AT209" s="148" t="b">
        <f aca="false">IF(AND(H209="",F209="Met"),FALSE(),TRUE())</f>
        <v>1</v>
      </c>
      <c r="AU209" s="94" t="str">
        <f aca="false">IF(OR(H209="",H209="Met",H209="N/A"),"NA",(IF(AND((OR(H209="Not Met",H209="Unsure")),G209&lt;&gt;""),TRUE(),FALSE())))</f>
        <v>NA</v>
      </c>
    </row>
    <row r="210" customFormat="false" ht="18" hidden="false" customHeight="false" outlineLevel="0" collapsed="false">
      <c r="A210" s="658" t="s">
        <v>2489</v>
      </c>
      <c r="B210" s="659" t="s">
        <v>2490</v>
      </c>
      <c r="C210" s="659" t="s">
        <v>2491</v>
      </c>
      <c r="D210" s="659" t="s">
        <v>2492</v>
      </c>
      <c r="E210" s="660"/>
      <c r="F210" s="662"/>
      <c r="G210" s="662"/>
      <c r="H210" s="663"/>
      <c r="I210" s="665" t="s">
        <v>15</v>
      </c>
      <c r="J210" s="665" t="s">
        <v>30</v>
      </c>
      <c r="K210" s="665" t="s">
        <v>38</v>
      </c>
      <c r="L210" s="665" t="s">
        <v>43</v>
      </c>
      <c r="M210" s="665" t="s">
        <v>48</v>
      </c>
      <c r="N210" s="665"/>
      <c r="O210" s="665"/>
      <c r="P210" s="665"/>
      <c r="Q210" s="665" t="s">
        <v>226</v>
      </c>
      <c r="S210" s="666" t="b">
        <f aca="false">IF(OR(T210=TRUE(),U210=TRUE(),V210=TRUE(),AD210=TRUE(),AE210=TRUE()),TRUE(),FALSE())</f>
        <v>1</v>
      </c>
      <c r="T210" s="656" t="n">
        <f aca="false">$T$8</f>
        <v>1</v>
      </c>
      <c r="U210" s="657" t="b">
        <f aca="false">$U$8</f>
        <v>0</v>
      </c>
      <c r="V210" s="666" t="b">
        <f aca="false">IF(SUM(W210:AC210)&lt;1,TRUE(),FALSE())</f>
        <v>1</v>
      </c>
      <c r="W210" s="656" t="n">
        <f aca="false">IF($I$3=I210,1,0)</f>
        <v>0</v>
      </c>
      <c r="X210" s="656" t="n">
        <f aca="false">IF($J$3=J210,1,0)</f>
        <v>0</v>
      </c>
      <c r="Y210" s="656" t="n">
        <f aca="false">IF($K$3=K210,1,0)</f>
        <v>0</v>
      </c>
      <c r="Z210" s="656" t="n">
        <f aca="false">IF($L$3=L210,1,0)</f>
        <v>0</v>
      </c>
      <c r="AA210" s="656" t="n">
        <f aca="false">IF($M$3=M210,1,0)</f>
        <v>0</v>
      </c>
      <c r="AB210" s="656" t="n">
        <f aca="false">IF($N$3=N210,1,0)</f>
        <v>0</v>
      </c>
      <c r="AC210" s="656" t="n">
        <f aca="false">IF($O$3=O210,1,0)</f>
        <v>0</v>
      </c>
      <c r="AD210" s="667" t="b">
        <f aca="false">AND($P$2="Non-risk",P210=TRUE())</f>
        <v>0</v>
      </c>
      <c r="AE210" s="667" t="b">
        <f aca="false">AND($Q$3&lt;&gt;$Q210,$Q$3&lt;&gt;"Both")</f>
        <v>1</v>
      </c>
      <c r="AF210" s="667" t="b">
        <f aca="false">AND($Q$3="Both",AH210=1)</f>
        <v>0</v>
      </c>
      <c r="AI210" s="521"/>
      <c r="AK210" s="160" t="n">
        <f aca="false">IF(OR(AL210=TRUE(),AND(AM210=TRUE(),AN210=FALSE()),AF210=TRUE(),(OR(AT210=FALSE(),AT210="NA"))),0,IF(OR(AN210=FALSE(),AO210=FALSE(),AP210=FALSE()),1,0))</f>
        <v>0</v>
      </c>
      <c r="AL210" s="238" t="n">
        <f aca="false">$S210</f>
        <v>1</v>
      </c>
      <c r="AM210" s="238" t="str">
        <f aca="false">IF(OR(Q210="Medicaid",AI210=""),"NA",IF(AND(AF210=TRUE(),_xlfn.xlookup(AI210,$A$9:$A$782,$AK$9:$AK$782)=0),TRUE(),FALSE()))</f>
        <v>NA</v>
      </c>
      <c r="AN210" s="148" t="b">
        <f aca="false">IF(F210&lt;&gt;"",TRUE(),FALSE())</f>
        <v>0</v>
      </c>
      <c r="AO210" s="94" t="str">
        <f aca="false">IF(OR($F210&lt;&gt;"Met"),"NA",(IF(AND($F210="Met",$F210&lt;&gt;""),TRUE(),FALSE())))</f>
        <v>NA</v>
      </c>
      <c r="AP210" s="148" t="b">
        <f aca="false">IF(OR($F210="Met",$F210="Not met"),"NA",(IF((AND(OR($F210="N/A",$F210="Unsure"),$G210&lt;&gt;"")),TRUE(),FALSE())))</f>
        <v>0</v>
      </c>
      <c r="AQ210" s="238" t="n">
        <f aca="false">IF(OR(AR210=TRUE(),AND(AS210=TRUE(),AT210=FALSE())),0,(IF(OR(AND(OR(AS210=FALSE(),AS210="N/A"),AT210=FALSE()),AU210=FALSE()),1,0)))</f>
        <v>0</v>
      </c>
      <c r="AR210" s="238" t="n">
        <f aca="false">$S210</f>
        <v>1</v>
      </c>
      <c r="AS210" s="238" t="str">
        <f aca="false">IF(OR(Q210="Medicaid",AI210=""),"N/A",IF(AND(AF210=TRUE(),_xlfn.xlookup(AI210,$A$9:$A$782,$AQ$9:$AQ$782)=0),TRUE(),FALSE()))</f>
        <v>N/A</v>
      </c>
      <c r="AT210" s="148" t="b">
        <f aca="false">IF(AND(H210="",F210="Met"),FALSE(),TRUE())</f>
        <v>1</v>
      </c>
      <c r="AU210" s="94" t="str">
        <f aca="false">IF(OR(H210="",H210="Met",H210="N/A"),"NA",(IF(AND((OR(H210="Not Met",H210="Unsure")),G210&lt;&gt;""),TRUE(),FALSE())))</f>
        <v>NA</v>
      </c>
    </row>
    <row r="211" customFormat="false" ht="18" hidden="false" customHeight="false" outlineLevel="0" collapsed="false">
      <c r="A211" s="658" t="s">
        <v>2493</v>
      </c>
      <c r="B211" s="659" t="s">
        <v>2494</v>
      </c>
      <c r="C211" s="659" t="s">
        <v>2495</v>
      </c>
      <c r="D211" s="659" t="s">
        <v>2496</v>
      </c>
      <c r="E211" s="660"/>
      <c r="F211" s="662"/>
      <c r="G211" s="662"/>
      <c r="H211" s="663"/>
      <c r="I211" s="665" t="s">
        <v>15</v>
      </c>
      <c r="J211" s="665" t="s">
        <v>30</v>
      </c>
      <c r="K211" s="665" t="s">
        <v>38</v>
      </c>
      <c r="L211" s="665" t="s">
        <v>43</v>
      </c>
      <c r="M211" s="665" t="s">
        <v>48</v>
      </c>
      <c r="N211" s="665"/>
      <c r="O211" s="665"/>
      <c r="P211" s="665"/>
      <c r="Q211" s="665" t="s">
        <v>226</v>
      </c>
      <c r="S211" s="666" t="b">
        <f aca="false">IF(OR(T211=TRUE(),U211=TRUE(),V211=TRUE(),AD211=TRUE(),AE211=TRUE()),TRUE(),FALSE())</f>
        <v>1</v>
      </c>
      <c r="T211" s="656" t="n">
        <f aca="false">$T$8</f>
        <v>1</v>
      </c>
      <c r="U211" s="657" t="b">
        <f aca="false">$U$8</f>
        <v>0</v>
      </c>
      <c r="V211" s="666" t="b">
        <f aca="false">IF(SUM(W211:AC211)&lt;1,TRUE(),FALSE())</f>
        <v>1</v>
      </c>
      <c r="W211" s="656" t="n">
        <f aca="false">IF($I$3=I211,1,0)</f>
        <v>0</v>
      </c>
      <c r="X211" s="656" t="n">
        <f aca="false">IF($J$3=J211,1,0)</f>
        <v>0</v>
      </c>
      <c r="Y211" s="656" t="n">
        <f aca="false">IF($K$3=K211,1,0)</f>
        <v>0</v>
      </c>
      <c r="Z211" s="656" t="n">
        <f aca="false">IF($L$3=L211,1,0)</f>
        <v>0</v>
      </c>
      <c r="AA211" s="656" t="n">
        <f aca="false">IF($M$3=M211,1,0)</f>
        <v>0</v>
      </c>
      <c r="AB211" s="656" t="n">
        <f aca="false">IF($N$3=N211,1,0)</f>
        <v>0</v>
      </c>
      <c r="AC211" s="656" t="n">
        <f aca="false">IF($O$3=O211,1,0)</f>
        <v>0</v>
      </c>
      <c r="AD211" s="667" t="b">
        <f aca="false">AND($P$2="Non-risk",P211=TRUE())</f>
        <v>0</v>
      </c>
      <c r="AE211" s="667" t="b">
        <f aca="false">AND($Q$3&lt;&gt;$Q211,$Q$3&lt;&gt;"Both")</f>
        <v>1</v>
      </c>
      <c r="AF211" s="667" t="b">
        <f aca="false">AND($Q$3="Both",AH211=1)</f>
        <v>0</v>
      </c>
      <c r="AI211" s="521"/>
      <c r="AK211" s="160" t="n">
        <f aca="false">IF(OR(AL211=TRUE(),AND(AM211=TRUE(),AN211=FALSE()),AF211=TRUE(),(OR(AT211=FALSE(),AT211="NA"))),0,IF(OR(AN211=FALSE(),AO211=FALSE(),AP211=FALSE()),1,0))</f>
        <v>0</v>
      </c>
      <c r="AL211" s="238" t="n">
        <f aca="false">$S211</f>
        <v>1</v>
      </c>
      <c r="AM211" s="238" t="str">
        <f aca="false">IF(OR(Q211="Medicaid",AI211=""),"NA",IF(AND(AF211=TRUE(),_xlfn.xlookup(AI211,$A$9:$A$782,$AK$9:$AK$782)=0),TRUE(),FALSE()))</f>
        <v>NA</v>
      </c>
      <c r="AN211" s="148" t="b">
        <f aca="false">IF(F211&lt;&gt;"",TRUE(),FALSE())</f>
        <v>0</v>
      </c>
      <c r="AO211" s="94" t="str">
        <f aca="false">IF(OR($F211&lt;&gt;"Met"),"NA",(IF(AND($F211="Met",$F211&lt;&gt;""),TRUE(),FALSE())))</f>
        <v>NA</v>
      </c>
      <c r="AP211" s="148" t="b">
        <f aca="false">IF(OR($F211="Met",$F211="Not met"),"NA",(IF((AND(OR($F211="N/A",$F211="Unsure"),$G211&lt;&gt;"")),TRUE(),FALSE())))</f>
        <v>0</v>
      </c>
      <c r="AQ211" s="238" t="n">
        <f aca="false">IF(OR(AR211=TRUE(),AND(AS211=TRUE(),AT211=FALSE())),0,(IF(OR(AND(OR(AS211=FALSE(),AS211="N/A"),AT211=FALSE()),AU211=FALSE()),1,0)))</f>
        <v>0</v>
      </c>
      <c r="AR211" s="238" t="n">
        <f aca="false">$S211</f>
        <v>1</v>
      </c>
      <c r="AS211" s="238" t="str">
        <f aca="false">IF(OR(Q211="Medicaid",AI211=""),"N/A",IF(AND(AF211=TRUE(),_xlfn.xlookup(AI211,$A$9:$A$782,$AQ$9:$AQ$782)=0),TRUE(),FALSE()))</f>
        <v>N/A</v>
      </c>
      <c r="AT211" s="148" t="b">
        <f aca="false">IF(AND(H211="",F211="Met"),FALSE(),TRUE())</f>
        <v>1</v>
      </c>
      <c r="AU211" s="94" t="str">
        <f aca="false">IF(OR(H211="",H211="Met",H211="N/A"),"NA",(IF(AND((OR(H211="Not Met",H211="Unsure")),G211&lt;&gt;""),TRUE(),FALSE())))</f>
        <v>NA</v>
      </c>
    </row>
    <row r="212" customFormat="false" ht="36" hidden="false" customHeight="false" outlineLevel="0" collapsed="false">
      <c r="A212" s="658" t="s">
        <v>2497</v>
      </c>
      <c r="B212" s="659" t="s">
        <v>2498</v>
      </c>
      <c r="C212" s="659" t="s">
        <v>2499</v>
      </c>
      <c r="D212" s="659" t="s">
        <v>2500</v>
      </c>
      <c r="E212" s="660"/>
      <c r="F212" s="662"/>
      <c r="G212" s="662"/>
      <c r="H212" s="663"/>
      <c r="I212" s="665" t="s">
        <v>15</v>
      </c>
      <c r="J212" s="665" t="s">
        <v>30</v>
      </c>
      <c r="K212" s="665" t="s">
        <v>38</v>
      </c>
      <c r="L212" s="665" t="s">
        <v>43</v>
      </c>
      <c r="M212" s="665" t="s">
        <v>48</v>
      </c>
      <c r="N212" s="665"/>
      <c r="O212" s="665"/>
      <c r="P212" s="665"/>
      <c r="Q212" s="665" t="s">
        <v>226</v>
      </c>
      <c r="S212" s="666" t="b">
        <f aca="false">IF(OR(T212=TRUE(),U212=TRUE(),V212=TRUE(),AD212=TRUE(),AE212=TRUE()),TRUE(),FALSE())</f>
        <v>1</v>
      </c>
      <c r="T212" s="656" t="n">
        <f aca="false">$T$8</f>
        <v>1</v>
      </c>
      <c r="U212" s="657" t="b">
        <f aca="false">$U$8</f>
        <v>0</v>
      </c>
      <c r="V212" s="666" t="b">
        <f aca="false">IF(SUM(W212:AC212)&lt;1,TRUE(),FALSE())</f>
        <v>1</v>
      </c>
      <c r="W212" s="656" t="n">
        <f aca="false">IF($I$3=I212,1,0)</f>
        <v>0</v>
      </c>
      <c r="X212" s="656" t="n">
        <f aca="false">IF($J$3=J212,1,0)</f>
        <v>0</v>
      </c>
      <c r="Y212" s="656" t="n">
        <f aca="false">IF($K$3=K212,1,0)</f>
        <v>0</v>
      </c>
      <c r="Z212" s="656" t="n">
        <f aca="false">IF($L$3=L212,1,0)</f>
        <v>0</v>
      </c>
      <c r="AA212" s="656" t="n">
        <f aca="false">IF($M$3=M212,1,0)</f>
        <v>0</v>
      </c>
      <c r="AB212" s="656" t="n">
        <f aca="false">IF($N$3=N212,1,0)</f>
        <v>0</v>
      </c>
      <c r="AC212" s="656" t="n">
        <f aca="false">IF($O$3=O212,1,0)</f>
        <v>0</v>
      </c>
      <c r="AD212" s="667" t="b">
        <f aca="false">AND($P$2="Non-risk",P212=TRUE())</f>
        <v>0</v>
      </c>
      <c r="AE212" s="667" t="b">
        <f aca="false">AND($Q$3&lt;&gt;$Q212,$Q$3&lt;&gt;"Both")</f>
        <v>1</v>
      </c>
      <c r="AF212" s="667" t="b">
        <f aca="false">AND($Q$3="Both",AH212=1)</f>
        <v>0</v>
      </c>
      <c r="AI212" s="521"/>
      <c r="AK212" s="160" t="n">
        <f aca="false">IF(OR(AL212=TRUE(),AND(AM212=TRUE(),AN212=FALSE()),AF212=TRUE(),(OR(AT212=FALSE(),AT212="NA"))),0,IF(OR(AN212=FALSE(),AO212=FALSE(),AP212=FALSE()),1,0))</f>
        <v>0</v>
      </c>
      <c r="AL212" s="238" t="n">
        <f aca="false">$S212</f>
        <v>1</v>
      </c>
      <c r="AM212" s="238" t="str">
        <f aca="false">IF(OR(Q212="Medicaid",AI212=""),"NA",IF(AND(AF212=TRUE(),_xlfn.xlookup(AI212,$A$9:$A$782,$AK$9:$AK$782)=0),TRUE(),FALSE()))</f>
        <v>NA</v>
      </c>
      <c r="AN212" s="148" t="b">
        <f aca="false">IF(F212&lt;&gt;"",TRUE(),FALSE())</f>
        <v>0</v>
      </c>
      <c r="AO212" s="94" t="str">
        <f aca="false">IF(OR($F212&lt;&gt;"Met"),"NA",(IF(AND($F212="Met",$F212&lt;&gt;""),TRUE(),FALSE())))</f>
        <v>NA</v>
      </c>
      <c r="AP212" s="148" t="b">
        <f aca="false">IF(OR($F212="Met",$F212="Not met"),"NA",(IF((AND(OR($F212="N/A",$F212="Unsure"),$G212&lt;&gt;"")),TRUE(),FALSE())))</f>
        <v>0</v>
      </c>
      <c r="AQ212" s="238" t="n">
        <f aca="false">IF(OR(AR212=TRUE(),AND(AS212=TRUE(),AT212=FALSE())),0,(IF(OR(AND(OR(AS212=FALSE(),AS212="N/A"),AT212=FALSE()),AU212=FALSE()),1,0)))</f>
        <v>0</v>
      </c>
      <c r="AR212" s="238" t="n">
        <f aca="false">$S212</f>
        <v>1</v>
      </c>
      <c r="AS212" s="238" t="str">
        <f aca="false">IF(OR(Q212="Medicaid",AI212=""),"N/A",IF(AND(AF212=TRUE(),_xlfn.xlookup(AI212,$A$9:$A$782,$AQ$9:$AQ$782)=0),TRUE(),FALSE()))</f>
        <v>N/A</v>
      </c>
      <c r="AT212" s="148" t="b">
        <f aca="false">IF(AND(H212="",F212="Met"),FALSE(),TRUE())</f>
        <v>1</v>
      </c>
      <c r="AU212" s="94" t="str">
        <f aca="false">IF(OR(H212="",H212="Met",H212="N/A"),"NA",(IF(AND((OR(H212="Not Met",H212="Unsure")),G212&lt;&gt;""),TRUE(),FALSE())))</f>
        <v>NA</v>
      </c>
    </row>
    <row r="213" customFormat="false" ht="36" hidden="false" customHeight="false" outlineLevel="0" collapsed="false">
      <c r="A213" s="658" t="s">
        <v>2501</v>
      </c>
      <c r="B213" s="659" t="s">
        <v>2502</v>
      </c>
      <c r="C213" s="659" t="s">
        <v>2503</v>
      </c>
      <c r="D213" s="659" t="s">
        <v>2504</v>
      </c>
      <c r="E213" s="660"/>
      <c r="F213" s="662"/>
      <c r="G213" s="662"/>
      <c r="H213" s="663"/>
      <c r="I213" s="665" t="s">
        <v>15</v>
      </c>
      <c r="J213" s="665" t="s">
        <v>30</v>
      </c>
      <c r="K213" s="665" t="s">
        <v>38</v>
      </c>
      <c r="L213" s="665" t="s">
        <v>43</v>
      </c>
      <c r="M213" s="665" t="s">
        <v>48</v>
      </c>
      <c r="N213" s="665"/>
      <c r="O213" s="665"/>
      <c r="P213" s="665"/>
      <c r="Q213" s="665" t="s">
        <v>226</v>
      </c>
      <c r="S213" s="666" t="b">
        <f aca="false">IF(OR(T213=TRUE(),U213=TRUE(),V213=TRUE(),AD213=TRUE(),AE213=TRUE()),TRUE(),FALSE())</f>
        <v>1</v>
      </c>
      <c r="T213" s="656" t="n">
        <f aca="false">$T$8</f>
        <v>1</v>
      </c>
      <c r="U213" s="657" t="b">
        <f aca="false">$U$8</f>
        <v>0</v>
      </c>
      <c r="V213" s="666" t="b">
        <f aca="false">IF(SUM(W213:AC213)&lt;1,TRUE(),FALSE())</f>
        <v>1</v>
      </c>
      <c r="W213" s="656" t="n">
        <f aca="false">IF($I$3=I213,1,0)</f>
        <v>0</v>
      </c>
      <c r="X213" s="656" t="n">
        <f aca="false">IF($J$3=J213,1,0)</f>
        <v>0</v>
      </c>
      <c r="Y213" s="656" t="n">
        <f aca="false">IF($K$3=K213,1,0)</f>
        <v>0</v>
      </c>
      <c r="Z213" s="656" t="n">
        <f aca="false">IF($L$3=L213,1,0)</f>
        <v>0</v>
      </c>
      <c r="AA213" s="656" t="n">
        <f aca="false">IF($M$3=M213,1,0)</f>
        <v>0</v>
      </c>
      <c r="AB213" s="656" t="n">
        <f aca="false">IF($N$3=N213,1,0)</f>
        <v>0</v>
      </c>
      <c r="AC213" s="656" t="n">
        <f aca="false">IF($O$3=O213,1,0)</f>
        <v>0</v>
      </c>
      <c r="AD213" s="667" t="b">
        <f aca="false">AND($P$2="Non-risk",P213=TRUE())</f>
        <v>0</v>
      </c>
      <c r="AE213" s="667" t="b">
        <f aca="false">AND($Q$3&lt;&gt;$Q213,$Q$3&lt;&gt;"Both")</f>
        <v>1</v>
      </c>
      <c r="AF213" s="667" t="b">
        <f aca="false">AND($Q$3="Both",AH213=1)</f>
        <v>0</v>
      </c>
      <c r="AI213" s="521"/>
      <c r="AK213" s="160" t="n">
        <f aca="false">IF(OR(AL213=TRUE(),AND(AM213=TRUE(),AN213=FALSE()),AF213=TRUE(),(OR(AT213=FALSE(),AT213="NA"))),0,IF(OR(AN213=FALSE(),AO213=FALSE(),AP213=FALSE()),1,0))</f>
        <v>0</v>
      </c>
      <c r="AL213" s="238" t="n">
        <f aca="false">$S213</f>
        <v>1</v>
      </c>
      <c r="AM213" s="238" t="str">
        <f aca="false">IF(OR(Q213="Medicaid",AI213=""),"NA",IF(AND(AF213=TRUE(),_xlfn.xlookup(AI213,$A$9:$A$782,$AK$9:$AK$782)=0),TRUE(),FALSE()))</f>
        <v>NA</v>
      </c>
      <c r="AN213" s="148" t="b">
        <f aca="false">IF(F213&lt;&gt;"",TRUE(),FALSE())</f>
        <v>0</v>
      </c>
      <c r="AO213" s="94" t="str">
        <f aca="false">IF(OR($F213&lt;&gt;"Met"),"NA",(IF(AND($F213="Met",$F213&lt;&gt;""),TRUE(),FALSE())))</f>
        <v>NA</v>
      </c>
      <c r="AP213" s="148" t="b">
        <f aca="false">IF(OR($F213="Met",$F213="Not met"),"NA",(IF((AND(OR($F213="N/A",$F213="Unsure"),$G213&lt;&gt;"")),TRUE(),FALSE())))</f>
        <v>0</v>
      </c>
      <c r="AQ213" s="238" t="n">
        <f aca="false">IF(OR(AR213=TRUE(),AND(AS213=TRUE(),AT213=FALSE())),0,(IF(OR(AND(OR(AS213=FALSE(),AS213="N/A"),AT213=FALSE()),AU213=FALSE()),1,0)))</f>
        <v>0</v>
      </c>
      <c r="AR213" s="238" t="n">
        <f aca="false">$S213</f>
        <v>1</v>
      </c>
      <c r="AS213" s="238" t="str">
        <f aca="false">IF(OR(Q213="Medicaid",AI213=""),"N/A",IF(AND(AF213=TRUE(),_xlfn.xlookup(AI213,$A$9:$A$782,$AQ$9:$AQ$782)=0),TRUE(),FALSE()))</f>
        <v>N/A</v>
      </c>
      <c r="AT213" s="148" t="b">
        <f aca="false">IF(AND(H213="",F213="Met"),FALSE(),TRUE())</f>
        <v>1</v>
      </c>
      <c r="AU213" s="94" t="str">
        <f aca="false">IF(OR(H213="",H213="Met",H213="N/A"),"NA",(IF(AND((OR(H213="Not Met",H213="Unsure")),G213&lt;&gt;""),TRUE(),FALSE())))</f>
        <v>NA</v>
      </c>
    </row>
    <row r="214" customFormat="false" ht="18" hidden="false" customHeight="false" outlineLevel="0" collapsed="false">
      <c r="A214" s="668"/>
      <c r="B214" s="681"/>
      <c r="C214" s="669"/>
      <c r="D214" s="668" t="s">
        <v>899</v>
      </c>
      <c r="E214" s="671"/>
      <c r="F214" s="672"/>
      <c r="G214" s="672"/>
      <c r="H214" s="673"/>
      <c r="T214" s="656" t="n">
        <f aca="false">$T$8</f>
        <v>1</v>
      </c>
      <c r="U214" s="657" t="b">
        <f aca="false">$U$8</f>
        <v>0</v>
      </c>
      <c r="W214" s="656" t="n">
        <f aca="false">IF($I$3=I214,1,0)</f>
        <v>0</v>
      </c>
      <c r="X214" s="656" t="n">
        <f aca="false">IF($J$3=J214,1,0)</f>
        <v>0</v>
      </c>
      <c r="Y214" s="656" t="n">
        <f aca="false">IF($K$3=K214,1,0)</f>
        <v>0</v>
      </c>
      <c r="Z214" s="656" t="n">
        <f aca="false">IF($L$3=L214,1,0)</f>
        <v>0</v>
      </c>
      <c r="AA214" s="656" t="n">
        <f aca="false">IF($M$3=M214,1,0)</f>
        <v>0</v>
      </c>
      <c r="AB214" s="656" t="n">
        <f aca="false">IF($N$3=N214,1,0)</f>
        <v>0</v>
      </c>
      <c r="AC214" s="656" t="n">
        <f aca="false">IF($O$3=O214,1,0)</f>
        <v>0</v>
      </c>
      <c r="AD214" s="667" t="b">
        <f aca="false">AND($P$2="Non-risk",P214=TRUE())</f>
        <v>0</v>
      </c>
      <c r="AE214" s="667" t="b">
        <f aca="false">AND($Q$3&lt;&gt;$Q214,$Q$3&lt;&gt;"Both")</f>
        <v>1</v>
      </c>
      <c r="AF214" s="667" t="b">
        <f aca="false">AND($Q$3="Both",AH214=1)</f>
        <v>0</v>
      </c>
      <c r="AK214" s="160"/>
      <c r="AL214" s="238"/>
      <c r="AM214" s="238"/>
      <c r="AN214" s="94"/>
      <c r="AO214" s="94"/>
      <c r="AP214" s="94"/>
      <c r="AQ214" s="238"/>
      <c r="AR214" s="238"/>
      <c r="AS214" s="238"/>
      <c r="AT214" s="94"/>
      <c r="AU214" s="94"/>
    </row>
    <row r="215" customFormat="false" ht="72" hidden="false" customHeight="false" outlineLevel="0" collapsed="false">
      <c r="A215" s="658" t="s">
        <v>2505</v>
      </c>
      <c r="B215" s="659" t="s">
        <v>2506</v>
      </c>
      <c r="C215" s="659" t="s">
        <v>2507</v>
      </c>
      <c r="D215" s="659" t="s">
        <v>2508</v>
      </c>
      <c r="E215" s="660"/>
      <c r="F215" s="662"/>
      <c r="G215" s="662"/>
      <c r="H215" s="663"/>
      <c r="I215" s="665" t="s">
        <v>15</v>
      </c>
      <c r="J215" s="665" t="s">
        <v>30</v>
      </c>
      <c r="K215" s="665" t="s">
        <v>38</v>
      </c>
      <c r="L215" s="665" t="s">
        <v>43</v>
      </c>
      <c r="M215" s="665"/>
      <c r="N215" s="665"/>
      <c r="O215" s="665"/>
      <c r="P215" s="665"/>
      <c r="Q215" s="665" t="s">
        <v>226</v>
      </c>
      <c r="S215" s="666" t="b">
        <f aca="false">IF(OR(T215=TRUE(),U215=TRUE(),V215=TRUE(),AD215=TRUE(),AE215=TRUE()),TRUE(),FALSE())</f>
        <v>1</v>
      </c>
      <c r="T215" s="656" t="n">
        <f aca="false">$T$8</f>
        <v>1</v>
      </c>
      <c r="U215" s="657" t="b">
        <f aca="false">$U$8</f>
        <v>0</v>
      </c>
      <c r="V215" s="666" t="b">
        <f aca="false">IF(SUM(W215:AC215)&lt;1,TRUE(),FALSE())</f>
        <v>1</v>
      </c>
      <c r="W215" s="656" t="n">
        <f aca="false">IF($I$3=I215,1,0)</f>
        <v>0</v>
      </c>
      <c r="X215" s="656" t="n">
        <f aca="false">IF($J$3=J215,1,0)</f>
        <v>0</v>
      </c>
      <c r="Y215" s="656" t="n">
        <f aca="false">IF($K$3=K215,1,0)</f>
        <v>0</v>
      </c>
      <c r="Z215" s="656" t="n">
        <f aca="false">IF($L$3=L215,1,0)</f>
        <v>0</v>
      </c>
      <c r="AA215" s="656" t="n">
        <f aca="false">IF($M$3=M215,1,0)</f>
        <v>0</v>
      </c>
      <c r="AB215" s="656" t="n">
        <f aca="false">IF($N$3=N215,1,0)</f>
        <v>0</v>
      </c>
      <c r="AC215" s="656" t="n">
        <f aca="false">IF($O$3=O215,1,0)</f>
        <v>0</v>
      </c>
      <c r="AD215" s="667" t="b">
        <f aca="false">AND($P$2="Non-risk",P215=TRUE())</f>
        <v>0</v>
      </c>
      <c r="AE215" s="667" t="b">
        <f aca="false">AND($Q$3&lt;&gt;$Q215,$Q$3&lt;&gt;"Both")</f>
        <v>1</v>
      </c>
      <c r="AF215" s="667" t="b">
        <f aca="false">AND($Q$3="Both",AH215=1)</f>
        <v>0</v>
      </c>
      <c r="AI215" s="521"/>
      <c r="AK215" s="160" t="n">
        <f aca="false">IF(OR(AL215=TRUE(),AND(AM215=TRUE(),AN215=FALSE()),AF215=TRUE(),(OR(AT215=FALSE(),AT215="NA"))),0,IF(OR(AN215=FALSE(),AO215=FALSE(),AP215=FALSE()),1,0))</f>
        <v>0</v>
      </c>
      <c r="AL215" s="238" t="n">
        <f aca="false">$S215</f>
        <v>1</v>
      </c>
      <c r="AM215" s="238" t="str">
        <f aca="false">IF(OR(Q215="Medicaid",AI215=""),"NA",IF(AND(AF215=TRUE(),_xlfn.xlookup(AI215,$A$9:$A$782,$AK$9:$AK$782)=0),TRUE(),FALSE()))</f>
        <v>NA</v>
      </c>
      <c r="AN215" s="148" t="b">
        <f aca="false">IF(F215&lt;&gt;"",TRUE(),FALSE())</f>
        <v>0</v>
      </c>
      <c r="AO215" s="94" t="str">
        <f aca="false">IF(OR($F215&lt;&gt;"Met"),"NA",(IF(AND($F215="Met",$F215&lt;&gt;""),TRUE(),FALSE())))</f>
        <v>NA</v>
      </c>
      <c r="AP215" s="148" t="b">
        <f aca="false">IF(OR($F215="Met",$F215="Not met"),"NA",(IF((AND(OR($F215="N/A",$F215="Unsure"),$G215&lt;&gt;"")),TRUE(),FALSE())))</f>
        <v>0</v>
      </c>
      <c r="AQ215" s="238" t="n">
        <f aca="false">IF(OR(AR215=TRUE(),AND(AS215=TRUE(),AT215=FALSE())),0,(IF(OR(AND(OR(AS215=FALSE(),AS215="N/A"),AT215=FALSE()),AU215=FALSE()),1,0)))</f>
        <v>0</v>
      </c>
      <c r="AR215" s="238" t="n">
        <f aca="false">$S215</f>
        <v>1</v>
      </c>
      <c r="AS215" s="238" t="str">
        <f aca="false">IF(OR(Q215="Medicaid",AI215=""),"N/A",IF(AND(AF215=TRUE(),_xlfn.xlookup(AI215,$A$9:$A$782,$AQ$9:$AQ$782)=0),TRUE(),FALSE()))</f>
        <v>N/A</v>
      </c>
      <c r="AT215" s="148" t="b">
        <f aca="false">IF(AND(H215="",F215="Met"),FALSE(),TRUE())</f>
        <v>1</v>
      </c>
      <c r="AU215" s="94" t="str">
        <f aca="false">IF(OR(H215="",H215="Met",H215="N/A"),"NA",(IF(AND((OR(H215="Not Met",H215="Unsure")),G215&lt;&gt;""),TRUE(),FALSE())))</f>
        <v>NA</v>
      </c>
    </row>
    <row r="216" customFormat="false" ht="54" hidden="false" customHeight="false" outlineLevel="0" collapsed="false">
      <c r="A216" s="658" t="s">
        <v>2509</v>
      </c>
      <c r="B216" s="659" t="s">
        <v>2510</v>
      </c>
      <c r="C216" s="659" t="s">
        <v>2511</v>
      </c>
      <c r="D216" s="659" t="s">
        <v>2512</v>
      </c>
      <c r="E216" s="660"/>
      <c r="F216" s="662"/>
      <c r="G216" s="662"/>
      <c r="H216" s="663"/>
      <c r="I216" s="665" t="s">
        <v>15</v>
      </c>
      <c r="J216" s="665" t="s">
        <v>30</v>
      </c>
      <c r="K216" s="665" t="s">
        <v>38</v>
      </c>
      <c r="L216" s="665" t="s">
        <v>43</v>
      </c>
      <c r="M216" s="665"/>
      <c r="N216" s="665"/>
      <c r="O216" s="665"/>
      <c r="P216" s="665"/>
      <c r="Q216" s="665" t="s">
        <v>226</v>
      </c>
      <c r="S216" s="666" t="b">
        <f aca="false">IF(OR(T216=TRUE(),U216=TRUE(),V216=TRUE(),AD216=TRUE(),AE216=TRUE()),TRUE(),FALSE())</f>
        <v>1</v>
      </c>
      <c r="T216" s="656" t="n">
        <f aca="false">$T$8</f>
        <v>1</v>
      </c>
      <c r="U216" s="657" t="b">
        <f aca="false">$U$8</f>
        <v>0</v>
      </c>
      <c r="V216" s="666" t="b">
        <f aca="false">IF(SUM(W216:AC216)&lt;1,TRUE(),FALSE())</f>
        <v>1</v>
      </c>
      <c r="W216" s="656" t="n">
        <f aca="false">IF($I$3=I216,1,0)</f>
        <v>0</v>
      </c>
      <c r="X216" s="656" t="n">
        <f aca="false">IF($J$3=J216,1,0)</f>
        <v>0</v>
      </c>
      <c r="Y216" s="656" t="n">
        <f aca="false">IF($K$3=K216,1,0)</f>
        <v>0</v>
      </c>
      <c r="Z216" s="656" t="n">
        <f aca="false">IF($L$3=L216,1,0)</f>
        <v>0</v>
      </c>
      <c r="AA216" s="656" t="n">
        <f aca="false">IF($M$3=M216,1,0)</f>
        <v>0</v>
      </c>
      <c r="AB216" s="656" t="n">
        <f aca="false">IF($N$3=N216,1,0)</f>
        <v>0</v>
      </c>
      <c r="AC216" s="656" t="n">
        <f aca="false">IF($O$3=O216,1,0)</f>
        <v>0</v>
      </c>
      <c r="AD216" s="667" t="b">
        <f aca="false">AND($P$2="Non-risk",P216=TRUE())</f>
        <v>0</v>
      </c>
      <c r="AE216" s="667" t="b">
        <f aca="false">AND($Q$3&lt;&gt;$Q216,$Q$3&lt;&gt;"Both")</f>
        <v>1</v>
      </c>
      <c r="AF216" s="667" t="b">
        <f aca="false">AND($Q$3="Both",AH216=1)</f>
        <v>0</v>
      </c>
      <c r="AI216" s="521"/>
      <c r="AK216" s="160" t="n">
        <f aca="false">IF(OR(AL216=TRUE(),AND(AM216=TRUE(),AN216=FALSE()),AF216=TRUE(),(OR(AT216=FALSE(),AT216="NA"))),0,IF(OR(AN216=FALSE(),AO216=FALSE(),AP216=FALSE()),1,0))</f>
        <v>0</v>
      </c>
      <c r="AL216" s="238" t="n">
        <f aca="false">$S216</f>
        <v>1</v>
      </c>
      <c r="AM216" s="238" t="str">
        <f aca="false">IF(OR(Q216="Medicaid",AI216=""),"NA",IF(AND(AF216=TRUE(),_xlfn.xlookup(AI216,$A$9:$A$782,$AK$9:$AK$782)=0),TRUE(),FALSE()))</f>
        <v>NA</v>
      </c>
      <c r="AN216" s="148" t="b">
        <f aca="false">IF(F216&lt;&gt;"",TRUE(),FALSE())</f>
        <v>0</v>
      </c>
      <c r="AO216" s="94" t="str">
        <f aca="false">IF(OR($F216&lt;&gt;"Met"),"NA",(IF(AND($F216="Met",$F216&lt;&gt;""),TRUE(),FALSE())))</f>
        <v>NA</v>
      </c>
      <c r="AP216" s="148" t="b">
        <f aca="false">IF(OR($F216="Met",$F216="Not met"),"NA",(IF((AND(OR($F216="N/A",$F216="Unsure"),$G216&lt;&gt;"")),TRUE(),FALSE())))</f>
        <v>0</v>
      </c>
      <c r="AQ216" s="238" t="n">
        <f aca="false">IF(OR(AR216=TRUE(),AND(AS216=TRUE(),AT216=FALSE())),0,(IF(OR(AND(OR(AS216=FALSE(),AS216="N/A"),AT216=FALSE()),AU216=FALSE()),1,0)))</f>
        <v>0</v>
      </c>
      <c r="AR216" s="238" t="n">
        <f aca="false">$S216</f>
        <v>1</v>
      </c>
      <c r="AS216" s="238" t="str">
        <f aca="false">IF(OR(Q216="Medicaid",AI216=""),"N/A",IF(AND(AF216=TRUE(),_xlfn.xlookup(AI216,$A$9:$A$782,$AQ$9:$AQ$782)=0),TRUE(),FALSE()))</f>
        <v>N/A</v>
      </c>
      <c r="AT216" s="148" t="b">
        <f aca="false">IF(AND(H216="",F216="Met"),FALSE(),TRUE())</f>
        <v>1</v>
      </c>
      <c r="AU216" s="94" t="str">
        <f aca="false">IF(OR(H216="",H216="Met",H216="N/A"),"NA",(IF(AND((OR(H216="Not Met",H216="Unsure")),G216&lt;&gt;""),TRUE(),FALSE())))</f>
        <v>NA</v>
      </c>
    </row>
    <row r="217" customFormat="false" ht="54" hidden="false" customHeight="false" outlineLevel="0" collapsed="false">
      <c r="A217" s="658" t="s">
        <v>2513</v>
      </c>
      <c r="B217" s="659" t="s">
        <v>2514</v>
      </c>
      <c r="C217" s="659" t="s">
        <v>2515</v>
      </c>
      <c r="D217" s="659" t="s">
        <v>2516</v>
      </c>
      <c r="E217" s="660"/>
      <c r="F217" s="662"/>
      <c r="G217" s="662"/>
      <c r="H217" s="663"/>
      <c r="I217" s="665" t="s">
        <v>15</v>
      </c>
      <c r="J217" s="665" t="s">
        <v>30</v>
      </c>
      <c r="K217" s="665" t="s">
        <v>38</v>
      </c>
      <c r="L217" s="665" t="s">
        <v>43</v>
      </c>
      <c r="M217" s="665"/>
      <c r="N217" s="665"/>
      <c r="O217" s="665"/>
      <c r="P217" s="665"/>
      <c r="Q217" s="665" t="s">
        <v>226</v>
      </c>
      <c r="S217" s="666" t="b">
        <f aca="false">IF(OR(T217=TRUE(),U217=TRUE(),V217=TRUE(),AD217=TRUE(),AE217=TRUE()),TRUE(),FALSE())</f>
        <v>1</v>
      </c>
      <c r="T217" s="656" t="n">
        <f aca="false">$T$8</f>
        <v>1</v>
      </c>
      <c r="U217" s="657" t="b">
        <f aca="false">$U$8</f>
        <v>0</v>
      </c>
      <c r="V217" s="666" t="b">
        <f aca="false">IF(SUM(W217:AC217)&lt;1,TRUE(),FALSE())</f>
        <v>1</v>
      </c>
      <c r="W217" s="656" t="n">
        <f aca="false">IF($I$3=I217,1,0)</f>
        <v>0</v>
      </c>
      <c r="X217" s="656" t="n">
        <f aca="false">IF($J$3=J217,1,0)</f>
        <v>0</v>
      </c>
      <c r="Y217" s="656" t="n">
        <f aca="false">IF($K$3=K217,1,0)</f>
        <v>0</v>
      </c>
      <c r="Z217" s="656" t="n">
        <f aca="false">IF($L$3=L217,1,0)</f>
        <v>0</v>
      </c>
      <c r="AA217" s="656" t="n">
        <f aca="false">IF($M$3=M217,1,0)</f>
        <v>0</v>
      </c>
      <c r="AB217" s="656" t="n">
        <f aca="false">IF($N$3=N217,1,0)</f>
        <v>0</v>
      </c>
      <c r="AC217" s="656" t="n">
        <f aca="false">IF($O$3=O217,1,0)</f>
        <v>0</v>
      </c>
      <c r="AD217" s="667" t="b">
        <f aca="false">AND($P$2="Non-risk",P217=TRUE())</f>
        <v>0</v>
      </c>
      <c r="AE217" s="667" t="b">
        <f aca="false">AND($Q$3&lt;&gt;$Q217,$Q$3&lt;&gt;"Both")</f>
        <v>1</v>
      </c>
      <c r="AF217" s="667" t="b">
        <f aca="false">AND($Q$3="Both",AH217=1)</f>
        <v>0</v>
      </c>
      <c r="AI217" s="521"/>
      <c r="AK217" s="160" t="n">
        <f aca="false">IF(OR(AL217=TRUE(),AND(AM217=TRUE(),AN217=FALSE()),AF217=TRUE(),(OR(AT217=FALSE(),AT217="NA"))),0,IF(OR(AN217=FALSE(),AO217=FALSE(),AP217=FALSE()),1,0))</f>
        <v>0</v>
      </c>
      <c r="AL217" s="238" t="n">
        <f aca="false">$S217</f>
        <v>1</v>
      </c>
      <c r="AM217" s="238" t="str">
        <f aca="false">IF(OR(Q217="Medicaid",AI217=""),"NA",IF(AND(AF217=TRUE(),_xlfn.xlookup(AI217,$A$9:$A$782,$AK$9:$AK$782)=0),TRUE(),FALSE()))</f>
        <v>NA</v>
      </c>
      <c r="AN217" s="148" t="b">
        <f aca="false">IF(F217&lt;&gt;"",TRUE(),FALSE())</f>
        <v>0</v>
      </c>
      <c r="AO217" s="94" t="str">
        <f aca="false">IF(OR($F217&lt;&gt;"Met"),"NA",(IF(AND($F217="Met",$F217&lt;&gt;""),TRUE(),FALSE())))</f>
        <v>NA</v>
      </c>
      <c r="AP217" s="148" t="b">
        <f aca="false">IF(OR($F217="Met",$F217="Not met"),"NA",(IF((AND(OR($F217="N/A",$F217="Unsure"),$G217&lt;&gt;"")),TRUE(),FALSE())))</f>
        <v>0</v>
      </c>
      <c r="AQ217" s="238" t="n">
        <f aca="false">IF(OR(AR217=TRUE(),AND(AS217=TRUE(),AT217=FALSE())),0,(IF(OR(AND(OR(AS217=FALSE(),AS217="N/A"),AT217=FALSE()),AU217=FALSE()),1,0)))</f>
        <v>0</v>
      </c>
      <c r="AR217" s="238" t="n">
        <f aca="false">$S217</f>
        <v>1</v>
      </c>
      <c r="AS217" s="238" t="str">
        <f aca="false">IF(OR(Q217="Medicaid",AI217=""),"N/A",IF(AND(AF217=TRUE(),_xlfn.xlookup(AI217,$A$9:$A$782,$AQ$9:$AQ$782)=0),TRUE(),FALSE()))</f>
        <v>N/A</v>
      </c>
      <c r="AT217" s="148" t="b">
        <f aca="false">IF(AND(H217="",F217="Met"),FALSE(),TRUE())</f>
        <v>1</v>
      </c>
      <c r="AU217" s="94" t="str">
        <f aca="false">IF(OR(H217="",H217="Met",H217="N/A"),"NA",(IF(AND((OR(H217="Not Met",H217="Unsure")),G217&lt;&gt;""),TRUE(),FALSE())))</f>
        <v>NA</v>
      </c>
    </row>
    <row r="218" customFormat="false" ht="54" hidden="false" customHeight="false" outlineLevel="0" collapsed="false">
      <c r="A218" s="658" t="s">
        <v>2517</v>
      </c>
      <c r="B218" s="659" t="s">
        <v>2518</v>
      </c>
      <c r="C218" s="659" t="s">
        <v>2519</v>
      </c>
      <c r="D218" s="659" t="s">
        <v>2520</v>
      </c>
      <c r="E218" s="660"/>
      <c r="F218" s="662"/>
      <c r="G218" s="662"/>
      <c r="H218" s="663"/>
      <c r="I218" s="665" t="s">
        <v>15</v>
      </c>
      <c r="J218" s="665" t="s">
        <v>30</v>
      </c>
      <c r="K218" s="665" t="s">
        <v>38</v>
      </c>
      <c r="L218" s="665" t="s">
        <v>43</v>
      </c>
      <c r="M218" s="665"/>
      <c r="N218" s="665"/>
      <c r="O218" s="665"/>
      <c r="P218" s="665"/>
      <c r="Q218" s="665" t="s">
        <v>226</v>
      </c>
      <c r="S218" s="666" t="b">
        <f aca="false">IF(OR(T218=TRUE(),U218=TRUE(),V218=TRUE(),AD218=TRUE(),AE218=TRUE()),TRUE(),FALSE())</f>
        <v>1</v>
      </c>
      <c r="T218" s="656" t="n">
        <f aca="false">$T$8</f>
        <v>1</v>
      </c>
      <c r="U218" s="657" t="b">
        <f aca="false">$U$8</f>
        <v>0</v>
      </c>
      <c r="V218" s="666" t="b">
        <f aca="false">IF(SUM(W218:AC218)&lt;1,TRUE(),FALSE())</f>
        <v>1</v>
      </c>
      <c r="W218" s="656" t="n">
        <f aca="false">IF($I$3=I218,1,0)</f>
        <v>0</v>
      </c>
      <c r="X218" s="656" t="n">
        <f aca="false">IF($J$3=J218,1,0)</f>
        <v>0</v>
      </c>
      <c r="Y218" s="656" t="n">
        <f aca="false">IF($K$3=K218,1,0)</f>
        <v>0</v>
      </c>
      <c r="Z218" s="656" t="n">
        <f aca="false">IF($L$3=L218,1,0)</f>
        <v>0</v>
      </c>
      <c r="AA218" s="656" t="n">
        <f aca="false">IF($M$3=M218,1,0)</f>
        <v>0</v>
      </c>
      <c r="AB218" s="656" t="n">
        <f aca="false">IF($N$3=N218,1,0)</f>
        <v>0</v>
      </c>
      <c r="AC218" s="656" t="n">
        <f aca="false">IF($O$3=O218,1,0)</f>
        <v>0</v>
      </c>
      <c r="AD218" s="667" t="b">
        <f aca="false">AND($P$2="Non-risk",P218=TRUE())</f>
        <v>0</v>
      </c>
      <c r="AE218" s="667" t="b">
        <f aca="false">AND($Q$3&lt;&gt;$Q218,$Q$3&lt;&gt;"Both")</f>
        <v>1</v>
      </c>
      <c r="AF218" s="667" t="b">
        <f aca="false">AND($Q$3="Both",AH218=1)</f>
        <v>0</v>
      </c>
      <c r="AI218" s="521"/>
      <c r="AK218" s="160" t="n">
        <f aca="false">IF(OR(AL218=TRUE(),AND(AM218=TRUE(),AN218=FALSE()),AF218=TRUE(),(OR(AT218=FALSE(),AT218="NA"))),0,IF(OR(AN218=FALSE(),AO218=FALSE(),AP218=FALSE()),1,0))</f>
        <v>0</v>
      </c>
      <c r="AL218" s="238" t="n">
        <f aca="false">$S218</f>
        <v>1</v>
      </c>
      <c r="AM218" s="238" t="str">
        <f aca="false">IF(OR(Q218="Medicaid",AI218=""),"NA",IF(AND(AF218=TRUE(),_xlfn.xlookup(AI218,$A$9:$A$782,$AK$9:$AK$782)=0),TRUE(),FALSE()))</f>
        <v>NA</v>
      </c>
      <c r="AN218" s="148" t="b">
        <f aca="false">IF(F218&lt;&gt;"",TRUE(),FALSE())</f>
        <v>0</v>
      </c>
      <c r="AO218" s="94" t="str">
        <f aca="false">IF(OR($F218&lt;&gt;"Met"),"NA",(IF(AND($F218="Met",$F218&lt;&gt;""),TRUE(),FALSE())))</f>
        <v>NA</v>
      </c>
      <c r="AP218" s="148" t="b">
        <f aca="false">IF(OR($F218="Met",$F218="Not met"),"NA",(IF((AND(OR($F218="N/A",$F218="Unsure"),$G218&lt;&gt;"")),TRUE(),FALSE())))</f>
        <v>0</v>
      </c>
      <c r="AQ218" s="238" t="n">
        <f aca="false">IF(OR(AR218=TRUE(),AND(AS218=TRUE(),AT218=FALSE())),0,(IF(OR(AND(OR(AS218=FALSE(),AS218="N/A"),AT218=FALSE()),AU218=FALSE()),1,0)))</f>
        <v>0</v>
      </c>
      <c r="AR218" s="238" t="n">
        <f aca="false">$S218</f>
        <v>1</v>
      </c>
      <c r="AS218" s="238" t="str">
        <f aca="false">IF(OR(Q218="Medicaid",AI218=""),"N/A",IF(AND(AF218=TRUE(),_xlfn.xlookup(AI218,$A$9:$A$782,$AQ$9:$AQ$782)=0),TRUE(),FALSE()))</f>
        <v>N/A</v>
      </c>
      <c r="AT218" s="148" t="b">
        <f aca="false">IF(AND(H218="",F218="Met"),FALSE(),TRUE())</f>
        <v>1</v>
      </c>
      <c r="AU218" s="94" t="str">
        <f aca="false">IF(OR(H218="",H218="Met",H218="N/A"),"NA",(IF(AND((OR(H218="Not Met",H218="Unsure")),G218&lt;&gt;""),TRUE(),FALSE())))</f>
        <v>NA</v>
      </c>
    </row>
    <row r="219" customFormat="false" ht="18" hidden="false" customHeight="false" outlineLevel="0" collapsed="false">
      <c r="A219" s="668"/>
      <c r="B219" s="681"/>
      <c r="C219" s="669"/>
      <c r="D219" s="668" t="s">
        <v>908</v>
      </c>
      <c r="E219" s="671"/>
      <c r="F219" s="672"/>
      <c r="G219" s="672"/>
      <c r="H219" s="673"/>
      <c r="T219" s="656" t="n">
        <f aca="false">$T$8</f>
        <v>1</v>
      </c>
      <c r="U219" s="657" t="b">
        <f aca="false">$U$8</f>
        <v>0</v>
      </c>
      <c r="AK219" s="160"/>
      <c r="AL219" s="238"/>
      <c r="AM219" s="238"/>
      <c r="AN219" s="94"/>
      <c r="AO219" s="94"/>
      <c r="AP219" s="94"/>
      <c r="AQ219" s="238"/>
      <c r="AR219" s="238"/>
      <c r="AS219" s="238"/>
      <c r="AT219" s="94"/>
      <c r="AU219" s="94"/>
    </row>
    <row r="220" customFormat="false" ht="36" hidden="false" customHeight="false" outlineLevel="0" collapsed="false">
      <c r="A220" s="658" t="s">
        <v>2521</v>
      </c>
      <c r="B220" s="659" t="s">
        <v>2522</v>
      </c>
      <c r="C220" s="659" t="s">
        <v>2523</v>
      </c>
      <c r="D220" s="659" t="s">
        <v>2524</v>
      </c>
      <c r="E220" s="660"/>
      <c r="F220" s="662"/>
      <c r="G220" s="662"/>
      <c r="H220" s="663"/>
      <c r="I220" s="665" t="s">
        <v>15</v>
      </c>
      <c r="J220" s="665" t="s">
        <v>30</v>
      </c>
      <c r="K220" s="665" t="s">
        <v>38</v>
      </c>
      <c r="L220" s="665" t="s">
        <v>43</v>
      </c>
      <c r="M220" s="665"/>
      <c r="N220" s="665"/>
      <c r="O220" s="665"/>
      <c r="P220" s="665"/>
      <c r="Q220" s="665" t="s">
        <v>226</v>
      </c>
      <c r="S220" s="666" t="b">
        <f aca="false">IF(OR(T220=TRUE(),U220=TRUE(),V220=TRUE(),AD220=TRUE(),AE220=TRUE()),TRUE(),FALSE())</f>
        <v>1</v>
      </c>
      <c r="T220" s="656" t="n">
        <f aca="false">$T$8</f>
        <v>1</v>
      </c>
      <c r="U220" s="657" t="b">
        <f aca="false">$U$8</f>
        <v>0</v>
      </c>
      <c r="V220" s="666" t="b">
        <f aca="false">IF(SUM(W220:AC220)&lt;1,TRUE(),FALSE())</f>
        <v>1</v>
      </c>
      <c r="W220" s="656" t="n">
        <f aca="false">IF($I$3=I220,1,0)</f>
        <v>0</v>
      </c>
      <c r="X220" s="656" t="n">
        <f aca="false">IF($J$3=J220,1,0)</f>
        <v>0</v>
      </c>
      <c r="Y220" s="656" t="n">
        <f aca="false">IF($K$3=K220,1,0)</f>
        <v>0</v>
      </c>
      <c r="Z220" s="656" t="n">
        <f aca="false">IF($L$3=L220,1,0)</f>
        <v>0</v>
      </c>
      <c r="AA220" s="656" t="n">
        <f aca="false">IF($M$3=M220,1,0)</f>
        <v>0</v>
      </c>
      <c r="AB220" s="656" t="n">
        <f aca="false">IF($N$3=N220,1,0)</f>
        <v>0</v>
      </c>
      <c r="AC220" s="656" t="n">
        <f aca="false">IF($O$3=O220,1,0)</f>
        <v>0</v>
      </c>
      <c r="AD220" s="667" t="b">
        <f aca="false">AND($P$2="Non-risk",P220=TRUE())</f>
        <v>0</v>
      </c>
      <c r="AE220" s="667" t="b">
        <f aca="false">AND($Q$3&lt;&gt;$Q220,$Q$3&lt;&gt;"Both")</f>
        <v>1</v>
      </c>
      <c r="AF220" s="667" t="b">
        <f aca="false">AND($Q$3="Both",AH220=1)</f>
        <v>0</v>
      </c>
      <c r="AI220" s="521"/>
      <c r="AK220" s="160" t="n">
        <f aca="false">IF(OR(AL220=TRUE(),AND(AM220=TRUE(),AN220=FALSE()),AF220=TRUE(),(OR(AT220=FALSE(),AT220="NA"))),0,IF(OR(AN220=FALSE(),AO220=FALSE(),AP220=FALSE()),1,0))</f>
        <v>0</v>
      </c>
      <c r="AL220" s="238" t="n">
        <f aca="false">$S220</f>
        <v>1</v>
      </c>
      <c r="AM220" s="238" t="str">
        <f aca="false">IF(OR(Q220="Medicaid",AI220=""),"NA",IF(AND(AF220=TRUE(),_xlfn.xlookup(AI220,$A$9:$A$782,$AK$9:$AK$782)=0),TRUE(),FALSE()))</f>
        <v>NA</v>
      </c>
      <c r="AN220" s="148" t="b">
        <f aca="false">IF(F220&lt;&gt;"",TRUE(),FALSE())</f>
        <v>0</v>
      </c>
      <c r="AO220" s="94" t="str">
        <f aca="false">IF(OR($F220&lt;&gt;"Met"),"NA",(IF(AND($F220="Met",$F220&lt;&gt;""),TRUE(),FALSE())))</f>
        <v>NA</v>
      </c>
      <c r="AP220" s="148" t="b">
        <f aca="false">IF(OR($F220="Met",$F220="Not met"),"NA",(IF((AND(OR($F220="N/A",$F220="Unsure"),$G220&lt;&gt;"")),TRUE(),FALSE())))</f>
        <v>0</v>
      </c>
      <c r="AQ220" s="238" t="n">
        <f aca="false">IF(OR(AR220=TRUE(),AND(AS220=TRUE(),AT220=FALSE())),0,(IF(OR(AND(OR(AS220=FALSE(),AS220="N/A"),AT220=FALSE()),AU220=FALSE()),1,0)))</f>
        <v>0</v>
      </c>
      <c r="AR220" s="238" t="n">
        <f aca="false">$S220</f>
        <v>1</v>
      </c>
      <c r="AS220" s="238" t="str">
        <f aca="false">IF(OR(Q220="Medicaid",AI220=""),"N/A",IF(AND(AF220=TRUE(),_xlfn.xlookup(AI220,$A$9:$A$782,$AQ$9:$AQ$782)=0),TRUE(),FALSE()))</f>
        <v>N/A</v>
      </c>
      <c r="AT220" s="148" t="b">
        <f aca="false">IF(AND(H220="",F220="Met"),FALSE(),TRUE())</f>
        <v>1</v>
      </c>
      <c r="AU220" s="94" t="str">
        <f aca="false">IF(OR(H220="",H220="Met",H220="N/A"),"NA",(IF(AND((OR(H220="Not Met",H220="Unsure")),G220&lt;&gt;""),TRUE(),FALSE())))</f>
        <v>NA</v>
      </c>
    </row>
    <row r="221" customFormat="false" ht="36" hidden="false" customHeight="false" outlineLevel="0" collapsed="false">
      <c r="A221" s="658" t="s">
        <v>2525</v>
      </c>
      <c r="B221" s="659" t="s">
        <v>2526</v>
      </c>
      <c r="C221" s="659" t="s">
        <v>2527</v>
      </c>
      <c r="D221" s="659" t="s">
        <v>2528</v>
      </c>
      <c r="E221" s="660"/>
      <c r="F221" s="662"/>
      <c r="G221" s="662"/>
      <c r="H221" s="663"/>
      <c r="I221" s="665" t="s">
        <v>15</v>
      </c>
      <c r="J221" s="665" t="s">
        <v>30</v>
      </c>
      <c r="K221" s="665" t="s">
        <v>38</v>
      </c>
      <c r="L221" s="665" t="s">
        <v>43</v>
      </c>
      <c r="M221" s="665"/>
      <c r="N221" s="665"/>
      <c r="O221" s="665"/>
      <c r="P221" s="665"/>
      <c r="Q221" s="665" t="s">
        <v>226</v>
      </c>
      <c r="S221" s="666" t="b">
        <f aca="false">IF(OR(T221=TRUE(),U221=TRUE(),V221=TRUE(),AD221=TRUE(),AE221=TRUE()),TRUE(),FALSE())</f>
        <v>1</v>
      </c>
      <c r="T221" s="656" t="n">
        <f aca="false">$T$8</f>
        <v>1</v>
      </c>
      <c r="U221" s="657" t="b">
        <f aca="false">$U$8</f>
        <v>0</v>
      </c>
      <c r="V221" s="666" t="b">
        <f aca="false">IF(SUM(W221:AC221)&lt;1,TRUE(),FALSE())</f>
        <v>1</v>
      </c>
      <c r="W221" s="656" t="n">
        <f aca="false">IF($I$3=I221,1,0)</f>
        <v>0</v>
      </c>
      <c r="X221" s="656" t="n">
        <f aca="false">IF($J$3=J221,1,0)</f>
        <v>0</v>
      </c>
      <c r="Y221" s="656" t="n">
        <f aca="false">IF($K$3=K221,1,0)</f>
        <v>0</v>
      </c>
      <c r="Z221" s="656" t="n">
        <f aca="false">IF($L$3=L221,1,0)</f>
        <v>0</v>
      </c>
      <c r="AA221" s="656" t="n">
        <f aca="false">IF($M$3=M221,1,0)</f>
        <v>0</v>
      </c>
      <c r="AB221" s="656" t="n">
        <f aca="false">IF($N$3=N221,1,0)</f>
        <v>0</v>
      </c>
      <c r="AC221" s="656" t="n">
        <f aca="false">IF($O$3=O221,1,0)</f>
        <v>0</v>
      </c>
      <c r="AD221" s="667" t="b">
        <f aca="false">AND($P$2="Non-risk",P221=TRUE())</f>
        <v>0</v>
      </c>
      <c r="AE221" s="667" t="b">
        <f aca="false">AND($Q$3&lt;&gt;$Q221,$Q$3&lt;&gt;"Both")</f>
        <v>1</v>
      </c>
      <c r="AF221" s="667" t="b">
        <f aca="false">AND($Q$3="Both",AH221=1)</f>
        <v>0</v>
      </c>
      <c r="AI221" s="521"/>
      <c r="AK221" s="160" t="n">
        <f aca="false">IF(OR(AL221=TRUE(),AND(AM221=TRUE(),AN221=FALSE()),AF221=TRUE(),(OR(AT221=FALSE(),AT221="NA"))),0,IF(OR(AN221=FALSE(),AO221=FALSE(),AP221=FALSE()),1,0))</f>
        <v>0</v>
      </c>
      <c r="AL221" s="238" t="n">
        <f aca="false">$S221</f>
        <v>1</v>
      </c>
      <c r="AM221" s="238" t="str">
        <f aca="false">IF(OR(Q221="Medicaid",AI221=""),"NA",IF(AND(AF221=TRUE(),_xlfn.xlookup(AI221,$A$9:$A$782,$AK$9:$AK$782)=0),TRUE(),FALSE()))</f>
        <v>NA</v>
      </c>
      <c r="AN221" s="148" t="b">
        <f aca="false">IF(F221&lt;&gt;"",TRUE(),FALSE())</f>
        <v>0</v>
      </c>
      <c r="AO221" s="94" t="str">
        <f aca="false">IF(OR($F221&lt;&gt;"Met"),"NA",(IF(AND($F221="Met",$F221&lt;&gt;""),TRUE(),FALSE())))</f>
        <v>NA</v>
      </c>
      <c r="AP221" s="148" t="b">
        <f aca="false">IF(OR($F221="Met",$F221="Not met"),"NA",(IF((AND(OR($F221="N/A",$F221="Unsure"),$G221&lt;&gt;"")),TRUE(),FALSE())))</f>
        <v>0</v>
      </c>
      <c r="AQ221" s="238" t="n">
        <f aca="false">IF(OR(AR221=TRUE(),AND(AS221=TRUE(),AT221=FALSE())),0,(IF(OR(AND(OR(AS221=FALSE(),AS221="N/A"),AT221=FALSE()),AU221=FALSE()),1,0)))</f>
        <v>0</v>
      </c>
      <c r="AR221" s="238" t="n">
        <f aca="false">$S221</f>
        <v>1</v>
      </c>
      <c r="AS221" s="238" t="str">
        <f aca="false">IF(OR(Q221="Medicaid",AI221=""),"N/A",IF(AND(AF221=TRUE(),_xlfn.xlookup(AI221,$A$9:$A$782,$AQ$9:$AQ$782)=0),TRUE(),FALSE()))</f>
        <v>N/A</v>
      </c>
      <c r="AT221" s="148" t="b">
        <f aca="false">IF(AND(H221="",F221="Met"),FALSE(),TRUE())</f>
        <v>1</v>
      </c>
      <c r="AU221" s="94" t="str">
        <f aca="false">IF(OR(H221="",H221="Met",H221="N/A"),"NA",(IF(AND((OR(H221="Not Met",H221="Unsure")),G221&lt;&gt;""),TRUE(),FALSE())))</f>
        <v>NA</v>
      </c>
    </row>
    <row r="222" customFormat="false" ht="18" hidden="false" customHeight="false" outlineLevel="0" collapsed="false">
      <c r="A222" s="658" t="s">
        <v>2529</v>
      </c>
      <c r="B222" s="659" t="s">
        <v>2530</v>
      </c>
      <c r="C222" s="659" t="s">
        <v>2531</v>
      </c>
      <c r="D222" s="659" t="s">
        <v>2532</v>
      </c>
      <c r="E222" s="660"/>
      <c r="F222" s="662"/>
      <c r="G222" s="662"/>
      <c r="H222" s="663"/>
      <c r="I222" s="665" t="s">
        <v>15</v>
      </c>
      <c r="J222" s="665" t="s">
        <v>30</v>
      </c>
      <c r="K222" s="665" t="s">
        <v>38</v>
      </c>
      <c r="L222" s="665" t="s">
        <v>43</v>
      </c>
      <c r="M222" s="665"/>
      <c r="N222" s="665"/>
      <c r="O222" s="665"/>
      <c r="P222" s="665"/>
      <c r="Q222" s="665" t="s">
        <v>226</v>
      </c>
      <c r="S222" s="666" t="b">
        <f aca="false">IF(OR(T222=TRUE(),U222=TRUE(),V222=TRUE(),AD222=TRUE(),AE222=TRUE()),TRUE(),FALSE())</f>
        <v>1</v>
      </c>
      <c r="T222" s="656" t="n">
        <f aca="false">$T$8</f>
        <v>1</v>
      </c>
      <c r="U222" s="657" t="b">
        <f aca="false">$U$8</f>
        <v>0</v>
      </c>
      <c r="V222" s="666" t="b">
        <f aca="false">IF(SUM(W222:AC222)&lt;1,TRUE(),FALSE())</f>
        <v>1</v>
      </c>
      <c r="W222" s="656" t="n">
        <f aca="false">IF($I$3=I222,1,0)</f>
        <v>0</v>
      </c>
      <c r="X222" s="656" t="n">
        <f aca="false">IF($J$3=J222,1,0)</f>
        <v>0</v>
      </c>
      <c r="Y222" s="656" t="n">
        <f aca="false">IF($K$3=K222,1,0)</f>
        <v>0</v>
      </c>
      <c r="Z222" s="656" t="n">
        <f aca="false">IF($L$3=L222,1,0)</f>
        <v>0</v>
      </c>
      <c r="AA222" s="656" t="n">
        <f aca="false">IF($M$3=M222,1,0)</f>
        <v>0</v>
      </c>
      <c r="AB222" s="656" t="n">
        <f aca="false">IF($N$3=N222,1,0)</f>
        <v>0</v>
      </c>
      <c r="AC222" s="656" t="n">
        <f aca="false">IF($O$3=O222,1,0)</f>
        <v>0</v>
      </c>
      <c r="AD222" s="667" t="b">
        <f aca="false">AND($P$2="Non-risk",P222=TRUE())</f>
        <v>0</v>
      </c>
      <c r="AE222" s="667" t="b">
        <f aca="false">AND($Q$3&lt;&gt;$Q222,$Q$3&lt;&gt;"Both")</f>
        <v>1</v>
      </c>
      <c r="AF222" s="667" t="b">
        <f aca="false">AND($Q$3="Both",AH222=1)</f>
        <v>0</v>
      </c>
      <c r="AI222" s="521"/>
      <c r="AK222" s="160" t="n">
        <f aca="false">IF(OR(AL222=TRUE(),AND(AM222=TRUE(),AN222=FALSE()),AF222=TRUE(),(OR(AT222=FALSE(),AT222="NA"))),0,IF(OR(AN222=FALSE(),AO222=FALSE(),AP222=FALSE()),1,0))</f>
        <v>0</v>
      </c>
      <c r="AL222" s="238" t="n">
        <f aca="false">$S222</f>
        <v>1</v>
      </c>
      <c r="AM222" s="238" t="str">
        <f aca="false">IF(OR(Q222="Medicaid",AI222=""),"NA",IF(AND(AF222=TRUE(),_xlfn.xlookup(AI222,$A$9:$A$782,$AK$9:$AK$782)=0),TRUE(),FALSE()))</f>
        <v>NA</v>
      </c>
      <c r="AN222" s="148" t="b">
        <f aca="false">IF(F222&lt;&gt;"",TRUE(),FALSE())</f>
        <v>0</v>
      </c>
      <c r="AO222" s="94" t="str">
        <f aca="false">IF(OR($F222&lt;&gt;"Met"),"NA",(IF(AND($F222="Met",$F222&lt;&gt;""),TRUE(),FALSE())))</f>
        <v>NA</v>
      </c>
      <c r="AP222" s="148" t="b">
        <f aca="false">IF(OR($F222="Met",$F222="Not met"),"NA",(IF((AND(OR($F222="N/A",$F222="Unsure"),$G222&lt;&gt;"")),TRUE(),FALSE())))</f>
        <v>0</v>
      </c>
      <c r="AQ222" s="238" t="n">
        <f aca="false">IF(OR(AR222=TRUE(),AND(AS222=TRUE(),AT222=FALSE())),0,(IF(OR(AND(OR(AS222=FALSE(),AS222="N/A"),AT222=FALSE()),AU222=FALSE()),1,0)))</f>
        <v>0</v>
      </c>
      <c r="AR222" s="238" t="n">
        <f aca="false">$S222</f>
        <v>1</v>
      </c>
      <c r="AS222" s="238" t="str">
        <f aca="false">IF(OR(Q222="Medicaid",AI222=""),"N/A",IF(AND(AF222=TRUE(),_xlfn.xlookup(AI222,$A$9:$A$782,$AQ$9:$AQ$782)=0),TRUE(),FALSE()))</f>
        <v>N/A</v>
      </c>
      <c r="AT222" s="148" t="b">
        <f aca="false">IF(AND(H222="",F222="Met"),FALSE(),TRUE())</f>
        <v>1</v>
      </c>
      <c r="AU222" s="94" t="str">
        <f aca="false">IF(OR(H222="",H222="Met",H222="N/A"),"NA",(IF(AND((OR(H222="Not Met",H222="Unsure")),G222&lt;&gt;""),TRUE(),FALSE())))</f>
        <v>NA</v>
      </c>
    </row>
    <row r="223" customFormat="false" ht="18" hidden="false" customHeight="false" outlineLevel="0" collapsed="false">
      <c r="A223" s="658" t="s">
        <v>2533</v>
      </c>
      <c r="B223" s="659" t="s">
        <v>2534</v>
      </c>
      <c r="C223" s="659" t="s">
        <v>2535</v>
      </c>
      <c r="D223" s="659" t="s">
        <v>2536</v>
      </c>
      <c r="E223" s="660"/>
      <c r="F223" s="662"/>
      <c r="G223" s="662"/>
      <c r="H223" s="663"/>
      <c r="I223" s="665" t="s">
        <v>15</v>
      </c>
      <c r="J223" s="665" t="s">
        <v>30</v>
      </c>
      <c r="K223" s="665" t="s">
        <v>38</v>
      </c>
      <c r="L223" s="665" t="s">
        <v>43</v>
      </c>
      <c r="M223" s="665"/>
      <c r="N223" s="665"/>
      <c r="O223" s="665"/>
      <c r="P223" s="665"/>
      <c r="Q223" s="665" t="s">
        <v>226</v>
      </c>
      <c r="S223" s="666" t="b">
        <f aca="false">IF(OR(T223=TRUE(),U223=TRUE(),V223=TRUE(),AD223=TRUE(),AE223=TRUE()),TRUE(),FALSE())</f>
        <v>1</v>
      </c>
      <c r="T223" s="656" t="n">
        <f aca="false">$T$8</f>
        <v>1</v>
      </c>
      <c r="U223" s="657" t="b">
        <f aca="false">$U$8</f>
        <v>0</v>
      </c>
      <c r="V223" s="666" t="b">
        <f aca="false">IF(SUM(W223:AC223)&lt;1,TRUE(),FALSE())</f>
        <v>1</v>
      </c>
      <c r="W223" s="656" t="n">
        <f aca="false">IF($I$3=I223,1,0)</f>
        <v>0</v>
      </c>
      <c r="X223" s="656" t="n">
        <f aca="false">IF($J$3=J223,1,0)</f>
        <v>0</v>
      </c>
      <c r="Y223" s="656" t="n">
        <f aca="false">IF($K$3=K223,1,0)</f>
        <v>0</v>
      </c>
      <c r="Z223" s="656" t="n">
        <f aca="false">IF($L$3=L223,1,0)</f>
        <v>0</v>
      </c>
      <c r="AA223" s="656" t="n">
        <f aca="false">IF($M$3=M223,1,0)</f>
        <v>0</v>
      </c>
      <c r="AB223" s="656" t="n">
        <f aca="false">IF($N$3=N223,1,0)</f>
        <v>0</v>
      </c>
      <c r="AC223" s="656" t="n">
        <f aca="false">IF($O$3=O223,1,0)</f>
        <v>0</v>
      </c>
      <c r="AD223" s="667" t="b">
        <f aca="false">AND($P$2="Non-risk",P223=TRUE())</f>
        <v>0</v>
      </c>
      <c r="AE223" s="667" t="b">
        <f aca="false">AND($Q$3&lt;&gt;$Q223,$Q$3&lt;&gt;"Both")</f>
        <v>1</v>
      </c>
      <c r="AF223" s="667" t="b">
        <f aca="false">AND($Q$3="Both",AH223=1)</f>
        <v>0</v>
      </c>
      <c r="AI223" s="521"/>
      <c r="AK223" s="160" t="n">
        <f aca="false">IF(OR(AL223=TRUE(),AND(AM223=TRUE(),AN223=FALSE()),AF223=TRUE(),(OR(AT223=FALSE(),AT223="NA"))),0,IF(OR(AN223=FALSE(),AO223=FALSE(),AP223=FALSE()),1,0))</f>
        <v>0</v>
      </c>
      <c r="AL223" s="238" t="n">
        <f aca="false">$S223</f>
        <v>1</v>
      </c>
      <c r="AM223" s="238" t="str">
        <f aca="false">IF(OR(Q223="Medicaid",AI223=""),"NA",IF(AND(AF223=TRUE(),_xlfn.xlookup(AI223,$A$9:$A$782,$AK$9:$AK$782)=0),TRUE(),FALSE()))</f>
        <v>NA</v>
      </c>
      <c r="AN223" s="148" t="b">
        <f aca="false">IF(F223&lt;&gt;"",TRUE(),FALSE())</f>
        <v>0</v>
      </c>
      <c r="AO223" s="94" t="str">
        <f aca="false">IF(OR($F223&lt;&gt;"Met"),"NA",(IF(AND($F223="Met",$F223&lt;&gt;""),TRUE(),FALSE())))</f>
        <v>NA</v>
      </c>
      <c r="AP223" s="148" t="b">
        <f aca="false">IF(OR($F223="Met",$F223="Not met"),"NA",(IF((AND(OR($F223="N/A",$F223="Unsure"),$G223&lt;&gt;"")),TRUE(),FALSE())))</f>
        <v>0</v>
      </c>
      <c r="AQ223" s="238" t="n">
        <f aca="false">IF(OR(AR223=TRUE(),AND(AS223=TRUE(),AT223=FALSE())),0,(IF(OR(AND(OR(AS223=FALSE(),AS223="N/A"),AT223=FALSE()),AU223=FALSE()),1,0)))</f>
        <v>0</v>
      </c>
      <c r="AR223" s="238" t="n">
        <f aca="false">$S223</f>
        <v>1</v>
      </c>
      <c r="AS223" s="238" t="str">
        <f aca="false">IF(OR(Q223="Medicaid",AI223=""),"N/A",IF(AND(AF223=TRUE(),_xlfn.xlookup(AI223,$A$9:$A$782,$AQ$9:$AQ$782)=0),TRUE(),FALSE()))</f>
        <v>N/A</v>
      </c>
      <c r="AT223" s="148" t="b">
        <f aca="false">IF(AND(H223="",F223="Met"),FALSE(),TRUE())</f>
        <v>1</v>
      </c>
      <c r="AU223" s="94" t="str">
        <f aca="false">IF(OR(H223="",H223="Met",H223="N/A"),"NA",(IF(AND((OR(H223="Not Met",H223="Unsure")),G223&lt;&gt;""),TRUE(),FALSE())))</f>
        <v>NA</v>
      </c>
    </row>
    <row r="224" customFormat="false" ht="18" hidden="false" customHeight="false" outlineLevel="0" collapsed="false">
      <c r="A224" s="658" t="s">
        <v>2537</v>
      </c>
      <c r="B224" s="659" t="s">
        <v>2538</v>
      </c>
      <c r="C224" s="659" t="s">
        <v>2539</v>
      </c>
      <c r="D224" s="659" t="s">
        <v>2540</v>
      </c>
      <c r="E224" s="660"/>
      <c r="F224" s="662"/>
      <c r="G224" s="662"/>
      <c r="H224" s="663"/>
      <c r="I224" s="665" t="s">
        <v>15</v>
      </c>
      <c r="J224" s="665" t="s">
        <v>30</v>
      </c>
      <c r="K224" s="665" t="s">
        <v>38</v>
      </c>
      <c r="L224" s="665" t="s">
        <v>43</v>
      </c>
      <c r="M224" s="665"/>
      <c r="N224" s="665"/>
      <c r="O224" s="665"/>
      <c r="P224" s="665"/>
      <c r="Q224" s="665" t="s">
        <v>226</v>
      </c>
      <c r="S224" s="666" t="b">
        <f aca="false">IF(OR(T224=TRUE(),U224=TRUE(),V224=TRUE(),AD224=TRUE(),AE224=TRUE()),TRUE(),FALSE())</f>
        <v>1</v>
      </c>
      <c r="T224" s="656" t="n">
        <f aca="false">$T$8</f>
        <v>1</v>
      </c>
      <c r="U224" s="657" t="b">
        <f aca="false">$U$8</f>
        <v>0</v>
      </c>
      <c r="V224" s="666" t="b">
        <f aca="false">IF(SUM(W224:AC224)&lt;1,TRUE(),FALSE())</f>
        <v>1</v>
      </c>
      <c r="W224" s="656" t="n">
        <f aca="false">IF($I$3=I224,1,0)</f>
        <v>0</v>
      </c>
      <c r="X224" s="656" t="n">
        <f aca="false">IF($J$3=J224,1,0)</f>
        <v>0</v>
      </c>
      <c r="Y224" s="656" t="n">
        <f aca="false">IF($K$3=K224,1,0)</f>
        <v>0</v>
      </c>
      <c r="Z224" s="656" t="n">
        <f aca="false">IF($L$3=L224,1,0)</f>
        <v>0</v>
      </c>
      <c r="AA224" s="656" t="n">
        <f aca="false">IF($M$3=M224,1,0)</f>
        <v>0</v>
      </c>
      <c r="AB224" s="656" t="n">
        <f aca="false">IF($N$3=N224,1,0)</f>
        <v>0</v>
      </c>
      <c r="AC224" s="656" t="n">
        <f aca="false">IF($O$3=O224,1,0)</f>
        <v>0</v>
      </c>
      <c r="AD224" s="667" t="b">
        <f aca="false">AND($P$2="Non-risk",P224=TRUE())</f>
        <v>0</v>
      </c>
      <c r="AE224" s="667" t="b">
        <f aca="false">AND($Q$3&lt;&gt;$Q224,$Q$3&lt;&gt;"Both")</f>
        <v>1</v>
      </c>
      <c r="AF224" s="667" t="b">
        <f aca="false">AND($Q$3="Both",AH224=1)</f>
        <v>0</v>
      </c>
      <c r="AI224" s="521"/>
      <c r="AK224" s="160" t="n">
        <f aca="false">IF(OR(AL224=TRUE(),AND(AM224=TRUE(),AN224=FALSE()),AF224=TRUE(),(OR(AT224=FALSE(),AT224="NA"))),0,IF(OR(AN224=FALSE(),AO224=FALSE(),AP224=FALSE()),1,0))</f>
        <v>0</v>
      </c>
      <c r="AL224" s="238" t="n">
        <f aca="false">$S224</f>
        <v>1</v>
      </c>
      <c r="AM224" s="238" t="str">
        <f aca="false">IF(OR(Q224="Medicaid",AI224=""),"NA",IF(AND(AF224=TRUE(),_xlfn.xlookup(AI224,$A$9:$A$782,$AK$9:$AK$782)=0),TRUE(),FALSE()))</f>
        <v>NA</v>
      </c>
      <c r="AN224" s="148" t="b">
        <f aca="false">IF(F224&lt;&gt;"",TRUE(),FALSE())</f>
        <v>0</v>
      </c>
      <c r="AO224" s="94" t="str">
        <f aca="false">IF(OR($F224&lt;&gt;"Met"),"NA",(IF(AND($F224="Met",$F224&lt;&gt;""),TRUE(),FALSE())))</f>
        <v>NA</v>
      </c>
      <c r="AP224" s="148" t="b">
        <f aca="false">IF(OR($F224="Met",$F224="Not met"),"NA",(IF((AND(OR($F224="N/A",$F224="Unsure"),$G224&lt;&gt;"")),TRUE(),FALSE())))</f>
        <v>0</v>
      </c>
      <c r="AQ224" s="238" t="n">
        <f aca="false">IF(OR(AR224=TRUE(),AND(AS224=TRUE(),AT224=FALSE())),0,(IF(OR(AND(OR(AS224=FALSE(),AS224="N/A"),AT224=FALSE()),AU224=FALSE()),1,0)))</f>
        <v>0</v>
      </c>
      <c r="AR224" s="238" t="n">
        <f aca="false">$S224</f>
        <v>1</v>
      </c>
      <c r="AS224" s="238" t="str">
        <f aca="false">IF(OR(Q224="Medicaid",AI224=""),"N/A",IF(AND(AF224=TRUE(),_xlfn.xlookup(AI224,$A$9:$A$782,$AQ$9:$AQ$782)=0),TRUE(),FALSE()))</f>
        <v>N/A</v>
      </c>
      <c r="AT224" s="148" t="b">
        <f aca="false">IF(AND(H224="",F224="Met"),FALSE(),TRUE())</f>
        <v>1</v>
      </c>
      <c r="AU224" s="94" t="str">
        <f aca="false">IF(OR(H224="",H224="Met",H224="N/A"),"NA",(IF(AND((OR(H224="Not Met",H224="Unsure")),G224&lt;&gt;""),TRUE(),FALSE())))</f>
        <v>NA</v>
      </c>
    </row>
    <row r="225" customFormat="false" ht="18" hidden="false" customHeight="false" outlineLevel="0" collapsed="false">
      <c r="A225" s="658" t="s">
        <v>2541</v>
      </c>
      <c r="B225" s="659" t="s">
        <v>2542</v>
      </c>
      <c r="C225" s="659" t="s">
        <v>2543</v>
      </c>
      <c r="D225" s="659" t="s">
        <v>2544</v>
      </c>
      <c r="E225" s="660"/>
      <c r="F225" s="662"/>
      <c r="G225" s="662"/>
      <c r="H225" s="663"/>
      <c r="I225" s="665" t="s">
        <v>15</v>
      </c>
      <c r="J225" s="665" t="s">
        <v>30</v>
      </c>
      <c r="K225" s="665" t="s">
        <v>38</v>
      </c>
      <c r="L225" s="665" t="s">
        <v>43</v>
      </c>
      <c r="M225" s="665"/>
      <c r="N225" s="665"/>
      <c r="O225" s="665"/>
      <c r="P225" s="665"/>
      <c r="Q225" s="665" t="s">
        <v>226</v>
      </c>
      <c r="S225" s="666" t="b">
        <f aca="false">IF(OR(T225=TRUE(),U225=TRUE(),V225=TRUE(),AD225=TRUE(),AE225=TRUE()),TRUE(),FALSE())</f>
        <v>1</v>
      </c>
      <c r="T225" s="656" t="n">
        <f aca="false">$T$8</f>
        <v>1</v>
      </c>
      <c r="U225" s="657" t="b">
        <f aca="false">$U$8</f>
        <v>0</v>
      </c>
      <c r="V225" s="666" t="b">
        <f aca="false">IF(SUM(W225:AC225)&lt;1,TRUE(),FALSE())</f>
        <v>1</v>
      </c>
      <c r="W225" s="656" t="n">
        <f aca="false">IF($I$3=I225,1,0)</f>
        <v>0</v>
      </c>
      <c r="X225" s="656" t="n">
        <f aca="false">IF($J$3=J225,1,0)</f>
        <v>0</v>
      </c>
      <c r="Y225" s="656" t="n">
        <f aca="false">IF($K$3=K225,1,0)</f>
        <v>0</v>
      </c>
      <c r="Z225" s="656" t="n">
        <f aca="false">IF($L$3=L225,1,0)</f>
        <v>0</v>
      </c>
      <c r="AA225" s="656" t="n">
        <f aca="false">IF($M$3=M225,1,0)</f>
        <v>0</v>
      </c>
      <c r="AB225" s="656" t="n">
        <f aca="false">IF($N$3=N225,1,0)</f>
        <v>0</v>
      </c>
      <c r="AC225" s="656" t="n">
        <f aca="false">IF($O$3=O225,1,0)</f>
        <v>0</v>
      </c>
      <c r="AD225" s="667" t="b">
        <f aca="false">AND($P$2="Non-risk",P225=TRUE())</f>
        <v>0</v>
      </c>
      <c r="AE225" s="667" t="b">
        <f aca="false">AND($Q$3&lt;&gt;$Q225,$Q$3&lt;&gt;"Both")</f>
        <v>1</v>
      </c>
      <c r="AF225" s="667" t="b">
        <f aca="false">AND($Q$3="Both",AH225=1)</f>
        <v>0</v>
      </c>
      <c r="AI225" s="521"/>
      <c r="AK225" s="160" t="n">
        <f aca="false">IF(OR(AL225=TRUE(),AND(AM225=TRUE(),AN225=FALSE()),AF225=TRUE(),(OR(AT225=FALSE(),AT225="NA"))),0,IF(OR(AN225=FALSE(),AO225=FALSE(),AP225=FALSE()),1,0))</f>
        <v>0</v>
      </c>
      <c r="AL225" s="238" t="n">
        <f aca="false">$S225</f>
        <v>1</v>
      </c>
      <c r="AM225" s="238" t="str">
        <f aca="false">IF(OR(Q225="Medicaid",AI225=""),"NA",IF(AND(AF225=TRUE(),_xlfn.xlookup(AI225,$A$9:$A$782,$AK$9:$AK$782)=0),TRUE(),FALSE()))</f>
        <v>NA</v>
      </c>
      <c r="AN225" s="148" t="b">
        <f aca="false">IF(F225&lt;&gt;"",TRUE(),FALSE())</f>
        <v>0</v>
      </c>
      <c r="AO225" s="94" t="str">
        <f aca="false">IF(OR($F225&lt;&gt;"Met"),"NA",(IF(AND($F225="Met",$F225&lt;&gt;""),TRUE(),FALSE())))</f>
        <v>NA</v>
      </c>
      <c r="AP225" s="148" t="b">
        <f aca="false">IF(OR($F225="Met",$F225="Not met"),"NA",(IF((AND(OR($F225="N/A",$F225="Unsure"),$G225&lt;&gt;"")),TRUE(),FALSE())))</f>
        <v>0</v>
      </c>
      <c r="AQ225" s="238" t="n">
        <f aca="false">IF(OR(AR225=TRUE(),AND(AS225=TRUE(),AT225=FALSE())),0,(IF(OR(AND(OR(AS225=FALSE(),AS225="N/A"),AT225=FALSE()),AU225=FALSE()),1,0)))</f>
        <v>0</v>
      </c>
      <c r="AR225" s="238" t="n">
        <f aca="false">$S225</f>
        <v>1</v>
      </c>
      <c r="AS225" s="238" t="str">
        <f aca="false">IF(OR(Q225="Medicaid",AI225=""),"N/A",IF(AND(AF225=TRUE(),_xlfn.xlookup(AI225,$A$9:$A$782,$AQ$9:$AQ$782)=0),TRUE(),FALSE()))</f>
        <v>N/A</v>
      </c>
      <c r="AT225" s="148" t="b">
        <f aca="false">IF(AND(H225="",F225="Met"),FALSE(),TRUE())</f>
        <v>1</v>
      </c>
      <c r="AU225" s="94" t="str">
        <f aca="false">IF(OR(H225="",H225="Met",H225="N/A"),"NA",(IF(AND((OR(H225="Not Met",H225="Unsure")),G225&lt;&gt;""),TRUE(),FALSE())))</f>
        <v>NA</v>
      </c>
    </row>
    <row r="226" customFormat="false" ht="36" hidden="false" customHeight="false" outlineLevel="0" collapsed="false">
      <c r="A226" s="658" t="s">
        <v>2545</v>
      </c>
      <c r="B226" s="659" t="s">
        <v>2546</v>
      </c>
      <c r="C226" s="659" t="s">
        <v>2547</v>
      </c>
      <c r="D226" s="659" t="s">
        <v>1021</v>
      </c>
      <c r="E226" s="674" t="n">
        <v>39</v>
      </c>
      <c r="F226" s="662"/>
      <c r="G226" s="662"/>
      <c r="H226" s="663"/>
      <c r="I226" s="665" t="s">
        <v>15</v>
      </c>
      <c r="J226" s="665" t="s">
        <v>30</v>
      </c>
      <c r="K226" s="665" t="s">
        <v>38</v>
      </c>
      <c r="L226" s="665" t="s">
        <v>43</v>
      </c>
      <c r="M226" s="665"/>
      <c r="N226" s="665"/>
      <c r="O226" s="665"/>
      <c r="P226" s="665"/>
      <c r="Q226" s="665" t="s">
        <v>226</v>
      </c>
      <c r="S226" s="666" t="b">
        <f aca="false">IF(OR(T226=TRUE(),U226=TRUE(),V226=TRUE(),AD226=TRUE(),AE226=TRUE()),TRUE(),FALSE())</f>
        <v>1</v>
      </c>
      <c r="T226" s="656" t="n">
        <f aca="false">$T$8</f>
        <v>1</v>
      </c>
      <c r="U226" s="657" t="b">
        <f aca="false">$U$8</f>
        <v>0</v>
      </c>
      <c r="V226" s="666" t="b">
        <f aca="false">IF(SUM(W226:AC226)&lt;1,TRUE(),FALSE())</f>
        <v>1</v>
      </c>
      <c r="W226" s="656" t="n">
        <f aca="false">IF($I$3=I226,1,0)</f>
        <v>0</v>
      </c>
      <c r="X226" s="656" t="n">
        <f aca="false">IF($J$3=J226,1,0)</f>
        <v>0</v>
      </c>
      <c r="Y226" s="656" t="n">
        <f aca="false">IF($K$3=K226,1,0)</f>
        <v>0</v>
      </c>
      <c r="Z226" s="656" t="n">
        <f aca="false">IF($L$3=L226,1,0)</f>
        <v>0</v>
      </c>
      <c r="AA226" s="656" t="n">
        <f aca="false">IF($M$3=M226,1,0)</f>
        <v>0</v>
      </c>
      <c r="AB226" s="656" t="n">
        <f aca="false">IF($N$3=N226,1,0)</f>
        <v>0</v>
      </c>
      <c r="AC226" s="656" t="n">
        <f aca="false">IF($O$3=O226,1,0)</f>
        <v>0</v>
      </c>
      <c r="AD226" s="667" t="b">
        <f aca="false">AND($P$2="Non-risk",P226=TRUE())</f>
        <v>0</v>
      </c>
      <c r="AE226" s="667" t="b">
        <f aca="false">AND($Q$3&lt;&gt;$Q226,$Q$3&lt;&gt;"Both")</f>
        <v>1</v>
      </c>
      <c r="AF226" s="667" t="b">
        <f aca="false">AND($Q$3="Both",AH226=1)</f>
        <v>0</v>
      </c>
      <c r="AI226" s="521"/>
      <c r="AK226" s="160" t="n">
        <f aca="false">IF(OR(AL226=TRUE(),AND(AM226=TRUE(),AN226=FALSE()),AF226=TRUE(),(OR(AT226=FALSE(),AT226="NA"))),0,IF(OR(AN226=FALSE(),AO226=FALSE(),AP226=FALSE()),1,0))</f>
        <v>0</v>
      </c>
      <c r="AL226" s="238" t="n">
        <f aca="false">$S226</f>
        <v>1</v>
      </c>
      <c r="AM226" s="238" t="str">
        <f aca="false">IF(OR(Q226="Medicaid",AI226=""),"NA",IF(AND(AF226=TRUE(),_xlfn.xlookup(AI226,$A$9:$A$782,$AK$9:$AK$782)=0),TRUE(),FALSE()))</f>
        <v>NA</v>
      </c>
      <c r="AN226" s="148" t="b">
        <f aca="false">IF(F226&lt;&gt;"",TRUE(),FALSE())</f>
        <v>0</v>
      </c>
      <c r="AO226" s="94" t="str">
        <f aca="false">IF(OR($F226&lt;&gt;"Met"),"NA",(IF(AND($F226="Met",$F226&lt;&gt;""),TRUE(),FALSE())))</f>
        <v>NA</v>
      </c>
      <c r="AP226" s="148" t="b">
        <f aca="false">IF(OR($F226="Met",$F226="Not met"),"NA",(IF((AND(OR($F226="N/A",$F226="Unsure"),$G226&lt;&gt;"")),TRUE(),FALSE())))</f>
        <v>0</v>
      </c>
      <c r="AQ226" s="238" t="n">
        <f aca="false">IF(OR(AR226=TRUE(),AND(AS226=TRUE(),AT226=FALSE())),0,(IF(OR(AND(OR(AS226=FALSE(),AS226="N/A"),AT226=FALSE()),AU226=FALSE()),1,0)))</f>
        <v>0</v>
      </c>
      <c r="AR226" s="238" t="n">
        <f aca="false">$S226</f>
        <v>1</v>
      </c>
      <c r="AS226" s="238" t="str">
        <f aca="false">IF(OR(Q226="Medicaid",AI226=""),"N/A",IF(AND(AF226=TRUE(),_xlfn.xlookup(AI226,$A$9:$A$782,$AQ$9:$AQ$782)=0),TRUE(),FALSE()))</f>
        <v>N/A</v>
      </c>
      <c r="AT226" s="148" t="b">
        <f aca="false">IF(AND(H226="",F226="Met"),FALSE(),TRUE())</f>
        <v>1</v>
      </c>
      <c r="AU226" s="94" t="str">
        <f aca="false">IF(OR(H226="",H226="Met",H226="N/A"),"NA",(IF(AND((OR(H226="Not Met",H226="Unsure")),G226&lt;&gt;""),TRUE(),FALSE())))</f>
        <v>NA</v>
      </c>
    </row>
    <row r="227" customFormat="false" ht="54" hidden="false" customHeight="false" outlineLevel="0" collapsed="false">
      <c r="A227" s="658" t="s">
        <v>2548</v>
      </c>
      <c r="B227" s="659" t="s">
        <v>2549</v>
      </c>
      <c r="C227" s="659" t="s">
        <v>2550</v>
      </c>
      <c r="D227" s="659" t="s">
        <v>1023</v>
      </c>
      <c r="E227" s="674" t="n">
        <v>39</v>
      </c>
      <c r="F227" s="662"/>
      <c r="G227" s="662"/>
      <c r="H227" s="663"/>
      <c r="I227" s="665" t="s">
        <v>15</v>
      </c>
      <c r="J227" s="665" t="s">
        <v>30</v>
      </c>
      <c r="K227" s="665" t="s">
        <v>38</v>
      </c>
      <c r="L227" s="665" t="s">
        <v>43</v>
      </c>
      <c r="M227" s="665"/>
      <c r="N227" s="665"/>
      <c r="O227" s="665"/>
      <c r="P227" s="665"/>
      <c r="Q227" s="665" t="s">
        <v>226</v>
      </c>
      <c r="S227" s="666" t="b">
        <f aca="false">IF(OR(T227=TRUE(),U227=TRUE(),V227=TRUE(),AD227=TRUE(),AE227=TRUE()),TRUE(),FALSE())</f>
        <v>1</v>
      </c>
      <c r="T227" s="656" t="n">
        <f aca="false">$T$8</f>
        <v>1</v>
      </c>
      <c r="U227" s="657" t="b">
        <f aca="false">$U$8</f>
        <v>0</v>
      </c>
      <c r="V227" s="666" t="b">
        <f aca="false">IF(SUM(W227:AC227)&lt;1,TRUE(),FALSE())</f>
        <v>1</v>
      </c>
      <c r="W227" s="656" t="n">
        <f aca="false">IF($I$3=I227,1,0)</f>
        <v>0</v>
      </c>
      <c r="X227" s="656" t="n">
        <f aca="false">IF($J$3=J227,1,0)</f>
        <v>0</v>
      </c>
      <c r="Y227" s="656" t="n">
        <f aca="false">IF($K$3=K227,1,0)</f>
        <v>0</v>
      </c>
      <c r="Z227" s="656" t="n">
        <f aca="false">IF($L$3=L227,1,0)</f>
        <v>0</v>
      </c>
      <c r="AA227" s="656" t="n">
        <f aca="false">IF($M$3=M227,1,0)</f>
        <v>0</v>
      </c>
      <c r="AB227" s="656" t="n">
        <f aca="false">IF($N$3=N227,1,0)</f>
        <v>0</v>
      </c>
      <c r="AC227" s="656" t="n">
        <f aca="false">IF($O$3=O227,1,0)</f>
        <v>0</v>
      </c>
      <c r="AD227" s="667" t="b">
        <f aca="false">AND($P$2="Non-risk",P227=TRUE())</f>
        <v>0</v>
      </c>
      <c r="AE227" s="667" t="b">
        <f aca="false">AND($Q$3&lt;&gt;$Q227,$Q$3&lt;&gt;"Both")</f>
        <v>1</v>
      </c>
      <c r="AF227" s="667" t="b">
        <f aca="false">AND($Q$3="Both",AH227=1)</f>
        <v>0</v>
      </c>
      <c r="AI227" s="521"/>
      <c r="AK227" s="160" t="n">
        <f aca="false">IF(OR(AL227=TRUE(),AND(AM227=TRUE(),AN227=FALSE()),AF227=TRUE(),(OR(AT227=FALSE(),AT227="NA"))),0,IF(OR(AN227=FALSE(),AO227=FALSE(),AP227=FALSE()),1,0))</f>
        <v>0</v>
      </c>
      <c r="AL227" s="238" t="n">
        <f aca="false">$S227</f>
        <v>1</v>
      </c>
      <c r="AM227" s="238" t="str">
        <f aca="false">IF(OR(Q227="Medicaid",AI227=""),"NA",IF(AND(AF227=TRUE(),_xlfn.xlookup(AI227,$A$9:$A$782,$AK$9:$AK$782)=0),TRUE(),FALSE()))</f>
        <v>NA</v>
      </c>
      <c r="AN227" s="148" t="b">
        <f aca="false">IF(F227&lt;&gt;"",TRUE(),FALSE())</f>
        <v>0</v>
      </c>
      <c r="AO227" s="94" t="str">
        <f aca="false">IF(OR($F227&lt;&gt;"Met"),"NA",(IF(AND($F227="Met",$F227&lt;&gt;""),TRUE(),FALSE())))</f>
        <v>NA</v>
      </c>
      <c r="AP227" s="148" t="b">
        <f aca="false">IF(OR($F227="Met",$F227="Not met"),"NA",(IF((AND(OR($F227="N/A",$F227="Unsure"),$G227&lt;&gt;"")),TRUE(),FALSE())))</f>
        <v>0</v>
      </c>
      <c r="AQ227" s="238" t="n">
        <f aca="false">IF(OR(AR227=TRUE(),AND(AS227=TRUE(),AT227=FALSE())),0,(IF(OR(AND(OR(AS227=FALSE(),AS227="N/A"),AT227=FALSE()),AU227=FALSE()),1,0)))</f>
        <v>0</v>
      </c>
      <c r="AR227" s="238" t="n">
        <f aca="false">$S227</f>
        <v>1</v>
      </c>
      <c r="AS227" s="238" t="str">
        <f aca="false">IF(OR(Q227="Medicaid",AI227=""),"N/A",IF(AND(AF227=TRUE(),_xlfn.xlookup(AI227,$A$9:$A$782,$AQ$9:$AQ$782)=0),TRUE(),FALSE()))</f>
        <v>N/A</v>
      </c>
      <c r="AT227" s="148" t="b">
        <f aca="false">IF(AND(H227="",F227="Met"),FALSE(),TRUE())</f>
        <v>1</v>
      </c>
      <c r="AU227" s="94" t="str">
        <f aca="false">IF(OR(H227="",H227="Met",H227="N/A"),"NA",(IF(AND((OR(H227="Not Met",H227="Unsure")),G227&lt;&gt;""),TRUE(),FALSE())))</f>
        <v>NA</v>
      </c>
    </row>
    <row r="228" customFormat="false" ht="36" hidden="false" customHeight="false" outlineLevel="0" collapsed="false">
      <c r="A228" s="658" t="s">
        <v>2551</v>
      </c>
      <c r="B228" s="659" t="s">
        <v>2552</v>
      </c>
      <c r="C228" s="659" t="s">
        <v>2553</v>
      </c>
      <c r="D228" s="659" t="s">
        <v>2554</v>
      </c>
      <c r="E228" s="674" t="n">
        <v>39</v>
      </c>
      <c r="F228" s="662"/>
      <c r="G228" s="662"/>
      <c r="H228" s="663"/>
      <c r="I228" s="665" t="s">
        <v>15</v>
      </c>
      <c r="J228" s="665" t="s">
        <v>30</v>
      </c>
      <c r="K228" s="665" t="s">
        <v>38</v>
      </c>
      <c r="L228" s="665" t="s">
        <v>43</v>
      </c>
      <c r="M228" s="665"/>
      <c r="N228" s="665"/>
      <c r="O228" s="665"/>
      <c r="P228" s="665"/>
      <c r="Q228" s="665" t="s">
        <v>226</v>
      </c>
      <c r="S228" s="666" t="b">
        <f aca="false">IF(OR(T228=TRUE(),U228=TRUE(),V228=TRUE(),AD228=TRUE(),AE228=TRUE()),TRUE(),FALSE())</f>
        <v>1</v>
      </c>
      <c r="T228" s="656" t="n">
        <f aca="false">$T$8</f>
        <v>1</v>
      </c>
      <c r="U228" s="657" t="b">
        <f aca="false">$U$8</f>
        <v>0</v>
      </c>
      <c r="V228" s="666" t="b">
        <f aca="false">IF(SUM(W228:AC228)&lt;1,TRUE(),FALSE())</f>
        <v>1</v>
      </c>
      <c r="W228" s="656" t="n">
        <f aca="false">IF($I$3=I228,1,0)</f>
        <v>0</v>
      </c>
      <c r="X228" s="656" t="n">
        <f aca="false">IF($J$3=J228,1,0)</f>
        <v>0</v>
      </c>
      <c r="Y228" s="656" t="n">
        <f aca="false">IF($K$3=K228,1,0)</f>
        <v>0</v>
      </c>
      <c r="Z228" s="656" t="n">
        <f aca="false">IF($L$3=L228,1,0)</f>
        <v>0</v>
      </c>
      <c r="AA228" s="656" t="n">
        <f aca="false">IF($M$3=M228,1,0)</f>
        <v>0</v>
      </c>
      <c r="AB228" s="656" t="n">
        <f aca="false">IF($N$3=N228,1,0)</f>
        <v>0</v>
      </c>
      <c r="AC228" s="656" t="n">
        <f aca="false">IF($O$3=O228,1,0)</f>
        <v>0</v>
      </c>
      <c r="AD228" s="667" t="b">
        <f aca="false">AND($P$2="Non-risk",P228=TRUE())</f>
        <v>0</v>
      </c>
      <c r="AE228" s="667" t="b">
        <f aca="false">AND($Q$3&lt;&gt;$Q228,$Q$3&lt;&gt;"Both")</f>
        <v>1</v>
      </c>
      <c r="AF228" s="667" t="b">
        <f aca="false">AND($Q$3="Both",AH228=1)</f>
        <v>0</v>
      </c>
      <c r="AI228" s="521"/>
      <c r="AK228" s="160" t="n">
        <f aca="false">IF(OR(AL228=TRUE(),AND(AM228=TRUE(),AN228=FALSE()),AF228=TRUE(),(OR(AT228=FALSE(),AT228="NA"))),0,IF(OR(AN228=FALSE(),AO228=FALSE(),AP228=FALSE()),1,0))</f>
        <v>0</v>
      </c>
      <c r="AL228" s="238" t="n">
        <f aca="false">$S228</f>
        <v>1</v>
      </c>
      <c r="AM228" s="238" t="str">
        <f aca="false">IF(OR(Q228="Medicaid",AI228=""),"NA",IF(AND(AF228=TRUE(),_xlfn.xlookup(AI228,$A$9:$A$782,$AK$9:$AK$782)=0),TRUE(),FALSE()))</f>
        <v>NA</v>
      </c>
      <c r="AN228" s="148" t="b">
        <f aca="false">IF(F228&lt;&gt;"",TRUE(),FALSE())</f>
        <v>0</v>
      </c>
      <c r="AO228" s="94" t="str">
        <f aca="false">IF(OR($F228&lt;&gt;"Met"),"NA",(IF(AND($F228="Met",$F228&lt;&gt;""),TRUE(),FALSE())))</f>
        <v>NA</v>
      </c>
      <c r="AP228" s="148" t="b">
        <f aca="false">IF(OR($F228="Met",$F228="Not met"),"NA",(IF((AND(OR($F228="N/A",$F228="Unsure"),$G228&lt;&gt;"")),TRUE(),FALSE())))</f>
        <v>0</v>
      </c>
      <c r="AQ228" s="238" t="n">
        <f aca="false">IF(OR(AR228=TRUE(),AND(AS228=TRUE(),AT228=FALSE())),0,(IF(OR(AND(OR(AS228=FALSE(),AS228="N/A"),AT228=FALSE()),AU228=FALSE()),1,0)))</f>
        <v>0</v>
      </c>
      <c r="AR228" s="238" t="n">
        <f aca="false">$S228</f>
        <v>1</v>
      </c>
      <c r="AS228" s="238" t="str">
        <f aca="false">IF(OR(Q228="Medicaid",AI228=""),"N/A",IF(AND(AF228=TRUE(),_xlfn.xlookup(AI228,$A$9:$A$782,$AQ$9:$AQ$782)=0),TRUE(),FALSE()))</f>
        <v>N/A</v>
      </c>
      <c r="AT228" s="148" t="b">
        <f aca="false">IF(AND(H228="",F228="Met"),FALSE(),TRUE())</f>
        <v>1</v>
      </c>
      <c r="AU228" s="94" t="str">
        <f aca="false">IF(OR(H228="",H228="Met",H228="N/A"),"NA",(IF(AND((OR(H228="Not Met",H228="Unsure")),G228&lt;&gt;""),TRUE(),FALSE())))</f>
        <v>NA</v>
      </c>
    </row>
    <row r="229" customFormat="false" ht="36" hidden="false" customHeight="false" outlineLevel="0" collapsed="false">
      <c r="A229" s="658" t="s">
        <v>2555</v>
      </c>
      <c r="B229" s="659" t="s">
        <v>2556</v>
      </c>
      <c r="C229" s="659" t="s">
        <v>2557</v>
      </c>
      <c r="D229" s="659" t="s">
        <v>1027</v>
      </c>
      <c r="E229" s="674" t="n">
        <v>39</v>
      </c>
      <c r="F229" s="662"/>
      <c r="G229" s="662"/>
      <c r="H229" s="663"/>
      <c r="I229" s="665" t="s">
        <v>15</v>
      </c>
      <c r="J229" s="665" t="s">
        <v>30</v>
      </c>
      <c r="K229" s="665" t="s">
        <v>38</v>
      </c>
      <c r="L229" s="665" t="s">
        <v>43</v>
      </c>
      <c r="M229" s="665"/>
      <c r="N229" s="665"/>
      <c r="O229" s="665"/>
      <c r="P229" s="665"/>
      <c r="Q229" s="665" t="s">
        <v>226</v>
      </c>
      <c r="S229" s="666" t="b">
        <f aca="false">IF(OR(T229=TRUE(),U229=TRUE(),V229=TRUE(),AD229=TRUE(),AE229=TRUE()),TRUE(),FALSE())</f>
        <v>1</v>
      </c>
      <c r="T229" s="656" t="n">
        <f aca="false">$T$8</f>
        <v>1</v>
      </c>
      <c r="U229" s="657" t="b">
        <f aca="false">$U$8</f>
        <v>0</v>
      </c>
      <c r="V229" s="666" t="b">
        <f aca="false">IF(SUM(W229:AC229)&lt;1,TRUE(),FALSE())</f>
        <v>1</v>
      </c>
      <c r="W229" s="656" t="n">
        <f aca="false">IF($I$3=I229,1,0)</f>
        <v>0</v>
      </c>
      <c r="X229" s="656" t="n">
        <f aca="false">IF($J$3=J229,1,0)</f>
        <v>0</v>
      </c>
      <c r="Y229" s="656" t="n">
        <f aca="false">IF($K$3=K229,1,0)</f>
        <v>0</v>
      </c>
      <c r="Z229" s="656" t="n">
        <f aca="false">IF($L$3=L229,1,0)</f>
        <v>0</v>
      </c>
      <c r="AA229" s="656" t="n">
        <f aca="false">IF($M$3=M229,1,0)</f>
        <v>0</v>
      </c>
      <c r="AB229" s="656" t="n">
        <f aca="false">IF($N$3=N229,1,0)</f>
        <v>0</v>
      </c>
      <c r="AC229" s="656" t="n">
        <f aca="false">IF($O$3=O229,1,0)</f>
        <v>0</v>
      </c>
      <c r="AD229" s="667" t="b">
        <f aca="false">AND($P$2="Non-risk",P229=TRUE())</f>
        <v>0</v>
      </c>
      <c r="AE229" s="667" t="b">
        <f aca="false">AND($Q$3&lt;&gt;$Q229,$Q$3&lt;&gt;"Both")</f>
        <v>1</v>
      </c>
      <c r="AF229" s="667" t="b">
        <f aca="false">AND($Q$3="Both",AH229=1)</f>
        <v>0</v>
      </c>
      <c r="AI229" s="521"/>
      <c r="AK229" s="160" t="n">
        <f aca="false">IF(OR(AL229=TRUE(),AND(AM229=TRUE(),AN229=FALSE()),AF229=TRUE(),(OR(AT229=FALSE(),AT229="NA"))),0,IF(OR(AN229=FALSE(),AO229=FALSE(),AP229=FALSE()),1,0))</f>
        <v>0</v>
      </c>
      <c r="AL229" s="238" t="n">
        <f aca="false">$S229</f>
        <v>1</v>
      </c>
      <c r="AM229" s="238" t="str">
        <f aca="false">IF(OR(Q229="Medicaid",AI229=""),"NA",IF(AND(AF229=TRUE(),_xlfn.xlookup(AI229,$A$9:$A$782,$AK$9:$AK$782)=0),TRUE(),FALSE()))</f>
        <v>NA</v>
      </c>
      <c r="AN229" s="148" t="b">
        <f aca="false">IF(F229&lt;&gt;"",TRUE(),FALSE())</f>
        <v>0</v>
      </c>
      <c r="AO229" s="94" t="str">
        <f aca="false">IF(OR($F229&lt;&gt;"Met"),"NA",(IF(AND($F229="Met",$F229&lt;&gt;""),TRUE(),FALSE())))</f>
        <v>NA</v>
      </c>
      <c r="AP229" s="148" t="b">
        <f aca="false">IF(OR($F229="Met",$F229="Not met"),"NA",(IF((AND(OR($F229="N/A",$F229="Unsure"),$G229&lt;&gt;"")),TRUE(),FALSE())))</f>
        <v>0</v>
      </c>
      <c r="AQ229" s="238" t="n">
        <f aca="false">IF(OR(AR229=TRUE(),AND(AS229=TRUE(),AT229=FALSE())),0,(IF(OR(AND(OR(AS229=FALSE(),AS229="N/A"),AT229=FALSE()),AU229=FALSE()),1,0)))</f>
        <v>0</v>
      </c>
      <c r="AR229" s="238" t="n">
        <f aca="false">$S229</f>
        <v>1</v>
      </c>
      <c r="AS229" s="238" t="str">
        <f aca="false">IF(OR(Q229="Medicaid",AI229=""),"N/A",IF(AND(AF229=TRUE(),_xlfn.xlookup(AI229,$A$9:$A$782,$AQ$9:$AQ$782)=0),TRUE(),FALSE()))</f>
        <v>N/A</v>
      </c>
      <c r="AT229" s="148" t="b">
        <f aca="false">IF(AND(H229="",F229="Met"),FALSE(),TRUE())</f>
        <v>1</v>
      </c>
      <c r="AU229" s="94" t="str">
        <f aca="false">IF(OR(H229="",H229="Met",H229="N/A"),"NA",(IF(AND((OR(H229="Not Met",H229="Unsure")),G229&lt;&gt;""),TRUE(),FALSE())))</f>
        <v>NA</v>
      </c>
    </row>
    <row r="230" customFormat="false" ht="36" hidden="false" customHeight="false" outlineLevel="0" collapsed="false">
      <c r="A230" s="658" t="s">
        <v>2558</v>
      </c>
      <c r="B230" s="659" t="s">
        <v>2559</v>
      </c>
      <c r="C230" s="659" t="s">
        <v>2560</v>
      </c>
      <c r="D230" s="659" t="s">
        <v>1029</v>
      </c>
      <c r="E230" s="674" t="n">
        <v>39</v>
      </c>
      <c r="F230" s="662"/>
      <c r="G230" s="662"/>
      <c r="H230" s="663"/>
      <c r="I230" s="665" t="s">
        <v>15</v>
      </c>
      <c r="J230" s="665" t="s">
        <v>30</v>
      </c>
      <c r="K230" s="665" t="s">
        <v>38</v>
      </c>
      <c r="L230" s="665" t="s">
        <v>43</v>
      </c>
      <c r="M230" s="665"/>
      <c r="N230" s="665"/>
      <c r="O230" s="665"/>
      <c r="P230" s="665"/>
      <c r="Q230" s="665" t="s">
        <v>226</v>
      </c>
      <c r="S230" s="666" t="b">
        <f aca="false">IF(OR(T230=TRUE(),U230=TRUE(),V230=TRUE(),AD230=TRUE(),AE230=TRUE()),TRUE(),FALSE())</f>
        <v>1</v>
      </c>
      <c r="T230" s="656" t="n">
        <f aca="false">$T$8</f>
        <v>1</v>
      </c>
      <c r="U230" s="657" t="b">
        <f aca="false">$U$8</f>
        <v>0</v>
      </c>
      <c r="V230" s="666" t="b">
        <f aca="false">IF(SUM(W230:AC230)&lt;1,TRUE(),FALSE())</f>
        <v>1</v>
      </c>
      <c r="W230" s="656" t="n">
        <f aca="false">IF($I$3=I230,1,0)</f>
        <v>0</v>
      </c>
      <c r="X230" s="656" t="n">
        <f aca="false">IF($J$3=J230,1,0)</f>
        <v>0</v>
      </c>
      <c r="Y230" s="656" t="n">
        <f aca="false">IF($K$3=K230,1,0)</f>
        <v>0</v>
      </c>
      <c r="Z230" s="656" t="n">
        <f aca="false">IF($L$3=L230,1,0)</f>
        <v>0</v>
      </c>
      <c r="AA230" s="656" t="n">
        <f aca="false">IF($M$3=M230,1,0)</f>
        <v>0</v>
      </c>
      <c r="AB230" s="656" t="n">
        <f aca="false">IF($N$3=N230,1,0)</f>
        <v>0</v>
      </c>
      <c r="AC230" s="656" t="n">
        <f aca="false">IF($O$3=O230,1,0)</f>
        <v>0</v>
      </c>
      <c r="AD230" s="667" t="b">
        <f aca="false">AND($P$2="Non-risk",P230=TRUE())</f>
        <v>0</v>
      </c>
      <c r="AE230" s="667" t="b">
        <f aca="false">AND($Q$3&lt;&gt;$Q230,$Q$3&lt;&gt;"Both")</f>
        <v>1</v>
      </c>
      <c r="AF230" s="667" t="b">
        <f aca="false">AND($Q$3="Both",AH230=1)</f>
        <v>0</v>
      </c>
      <c r="AI230" s="521"/>
      <c r="AK230" s="160" t="n">
        <f aca="false">IF(OR(AL230=TRUE(),AND(AM230=TRUE(),AN230=FALSE()),AF230=TRUE(),(OR(AT230=FALSE(),AT230="NA"))),0,IF(OR(AN230=FALSE(),AO230=FALSE(),AP230=FALSE()),1,0))</f>
        <v>0</v>
      </c>
      <c r="AL230" s="238" t="n">
        <f aca="false">$S230</f>
        <v>1</v>
      </c>
      <c r="AM230" s="238" t="str">
        <f aca="false">IF(OR(Q230="Medicaid",AI230=""),"NA",IF(AND(AF230=TRUE(),_xlfn.xlookup(AI230,$A$9:$A$782,$AK$9:$AK$782)=0),TRUE(),FALSE()))</f>
        <v>NA</v>
      </c>
      <c r="AN230" s="148" t="b">
        <f aca="false">IF(F230&lt;&gt;"",TRUE(),FALSE())</f>
        <v>0</v>
      </c>
      <c r="AO230" s="94" t="str">
        <f aca="false">IF(OR($F230&lt;&gt;"Met"),"NA",(IF(AND($F230="Met",$F230&lt;&gt;""),TRUE(),FALSE())))</f>
        <v>NA</v>
      </c>
      <c r="AP230" s="148" t="b">
        <f aca="false">IF(OR($F230="Met",$F230="Not met"),"NA",(IF((AND(OR($F230="N/A",$F230="Unsure"),$G230&lt;&gt;"")),TRUE(),FALSE())))</f>
        <v>0</v>
      </c>
      <c r="AQ230" s="238" t="n">
        <f aca="false">IF(OR(AR230=TRUE(),AND(AS230=TRUE(),AT230=FALSE())),0,(IF(OR(AND(OR(AS230=FALSE(),AS230="N/A"),AT230=FALSE()),AU230=FALSE()),1,0)))</f>
        <v>0</v>
      </c>
      <c r="AR230" s="238" t="n">
        <f aca="false">$S230</f>
        <v>1</v>
      </c>
      <c r="AS230" s="238" t="str">
        <f aca="false">IF(OR(Q230="Medicaid",AI230=""),"N/A",IF(AND(AF230=TRUE(),_xlfn.xlookup(AI230,$A$9:$A$782,$AQ$9:$AQ$782)=0),TRUE(),FALSE()))</f>
        <v>N/A</v>
      </c>
      <c r="AT230" s="148" t="b">
        <f aca="false">IF(AND(H230="",F230="Met"),FALSE(),TRUE())</f>
        <v>1</v>
      </c>
      <c r="AU230" s="94" t="str">
        <f aca="false">IF(OR(H230="",H230="Met",H230="N/A"),"NA",(IF(AND((OR(H230="Not Met",H230="Unsure")),G230&lt;&gt;""),TRUE(),FALSE())))</f>
        <v>NA</v>
      </c>
    </row>
    <row r="231" customFormat="false" ht="36" hidden="false" customHeight="false" outlineLevel="0" collapsed="false">
      <c r="A231" s="658" t="s">
        <v>2561</v>
      </c>
      <c r="B231" s="659" t="s">
        <v>2562</v>
      </c>
      <c r="C231" s="659" t="s">
        <v>2563</v>
      </c>
      <c r="D231" s="659" t="s">
        <v>1031</v>
      </c>
      <c r="E231" s="674" t="n">
        <v>39</v>
      </c>
      <c r="F231" s="662"/>
      <c r="G231" s="662"/>
      <c r="H231" s="663"/>
      <c r="I231" s="665" t="s">
        <v>15</v>
      </c>
      <c r="J231" s="665" t="s">
        <v>30</v>
      </c>
      <c r="K231" s="665" t="s">
        <v>38</v>
      </c>
      <c r="L231" s="665" t="s">
        <v>43</v>
      </c>
      <c r="M231" s="665"/>
      <c r="N231" s="665"/>
      <c r="O231" s="665"/>
      <c r="P231" s="665"/>
      <c r="Q231" s="665" t="s">
        <v>226</v>
      </c>
      <c r="S231" s="666" t="b">
        <f aca="false">IF(OR(T231=TRUE(),U231=TRUE(),V231=TRUE(),AD231=TRUE(),AE231=TRUE()),TRUE(),FALSE())</f>
        <v>1</v>
      </c>
      <c r="T231" s="656" t="n">
        <f aca="false">$T$8</f>
        <v>1</v>
      </c>
      <c r="U231" s="657" t="b">
        <f aca="false">$U$8</f>
        <v>0</v>
      </c>
      <c r="V231" s="666" t="b">
        <f aca="false">IF(SUM(W231:AC231)&lt;1,TRUE(),FALSE())</f>
        <v>1</v>
      </c>
      <c r="W231" s="656" t="n">
        <f aca="false">IF($I$3=I231,1,0)</f>
        <v>0</v>
      </c>
      <c r="X231" s="656" t="n">
        <f aca="false">IF($J$3=J231,1,0)</f>
        <v>0</v>
      </c>
      <c r="Y231" s="656" t="n">
        <f aca="false">IF($K$3=K231,1,0)</f>
        <v>0</v>
      </c>
      <c r="Z231" s="656" t="n">
        <f aca="false">IF($L$3=L231,1,0)</f>
        <v>0</v>
      </c>
      <c r="AA231" s="656" t="n">
        <f aca="false">IF($M$3=M231,1,0)</f>
        <v>0</v>
      </c>
      <c r="AB231" s="656" t="n">
        <f aca="false">IF($N$3=N231,1,0)</f>
        <v>0</v>
      </c>
      <c r="AC231" s="656" t="n">
        <f aca="false">IF($O$3=O231,1,0)</f>
        <v>0</v>
      </c>
      <c r="AD231" s="667" t="b">
        <f aca="false">AND($P$2="Non-risk",P231=TRUE())</f>
        <v>0</v>
      </c>
      <c r="AE231" s="667" t="b">
        <f aca="false">AND($Q$3&lt;&gt;$Q231,$Q$3&lt;&gt;"Both")</f>
        <v>1</v>
      </c>
      <c r="AF231" s="667" t="b">
        <f aca="false">AND($Q$3="Both",AH231=1)</f>
        <v>0</v>
      </c>
      <c r="AI231" s="521"/>
      <c r="AK231" s="160" t="n">
        <f aca="false">IF(OR(AL231=TRUE(),AND(AM231=TRUE(),AN231=FALSE()),AF231=TRUE(),(OR(AT231=FALSE(),AT231="NA"))),0,IF(OR(AN231=FALSE(),AO231=FALSE(),AP231=FALSE()),1,0))</f>
        <v>0</v>
      </c>
      <c r="AL231" s="238" t="n">
        <f aca="false">$S231</f>
        <v>1</v>
      </c>
      <c r="AM231" s="238" t="str">
        <f aca="false">IF(OR(Q231="Medicaid",AI231=""),"NA",IF(AND(AF231=TRUE(),_xlfn.xlookup(AI231,$A$9:$A$782,$AK$9:$AK$782)=0),TRUE(),FALSE()))</f>
        <v>NA</v>
      </c>
      <c r="AN231" s="148" t="b">
        <f aca="false">IF(F231&lt;&gt;"",TRUE(),FALSE())</f>
        <v>0</v>
      </c>
      <c r="AO231" s="94" t="str">
        <f aca="false">IF(OR($F231&lt;&gt;"Met"),"NA",(IF(AND($F231="Met",$F231&lt;&gt;""),TRUE(),FALSE())))</f>
        <v>NA</v>
      </c>
      <c r="AP231" s="148" t="b">
        <f aca="false">IF(OR($F231="Met",$F231="Not met"),"NA",(IF((AND(OR($F231="N/A",$F231="Unsure"),$G231&lt;&gt;"")),TRUE(),FALSE())))</f>
        <v>0</v>
      </c>
      <c r="AQ231" s="238" t="n">
        <f aca="false">IF(OR(AR231=TRUE(),AND(AS231=TRUE(),AT231=FALSE())),0,(IF(OR(AND(OR(AS231=FALSE(),AS231="N/A"),AT231=FALSE()),AU231=FALSE()),1,0)))</f>
        <v>0</v>
      </c>
      <c r="AR231" s="238" t="n">
        <f aca="false">$S231</f>
        <v>1</v>
      </c>
      <c r="AS231" s="238" t="str">
        <f aca="false">IF(OR(Q231="Medicaid",AI231=""),"N/A",IF(AND(AF231=TRUE(),_xlfn.xlookup(AI231,$A$9:$A$782,$AQ$9:$AQ$782)=0),TRUE(),FALSE()))</f>
        <v>N/A</v>
      </c>
      <c r="AT231" s="148" t="b">
        <f aca="false">IF(AND(H231="",F231="Met"),FALSE(),TRUE())</f>
        <v>1</v>
      </c>
      <c r="AU231" s="94" t="str">
        <f aca="false">IF(OR(H231="",H231="Met",H231="N/A"),"NA",(IF(AND((OR(H231="Not Met",H231="Unsure")),G231&lt;&gt;""),TRUE(),FALSE())))</f>
        <v>NA</v>
      </c>
    </row>
    <row r="232" customFormat="false" ht="18" hidden="false" customHeight="false" outlineLevel="0" collapsed="false">
      <c r="A232" s="668"/>
      <c r="B232" s="681"/>
      <c r="C232" s="669"/>
      <c r="D232" s="668" t="s">
        <v>933</v>
      </c>
      <c r="E232" s="671"/>
      <c r="F232" s="672"/>
      <c r="G232" s="672"/>
      <c r="H232" s="673"/>
      <c r="T232" s="656" t="n">
        <f aca="false">$T$8</f>
        <v>1</v>
      </c>
      <c r="U232" s="657" t="b">
        <f aca="false">$U$8</f>
        <v>0</v>
      </c>
      <c r="W232" s="656" t="n">
        <f aca="false">IF($I$3=I232,1,0)</f>
        <v>0</v>
      </c>
      <c r="X232" s="656" t="n">
        <f aca="false">IF($J$3=J232,1,0)</f>
        <v>0</v>
      </c>
      <c r="Y232" s="656" t="n">
        <f aca="false">IF($K$3=K232,1,0)</f>
        <v>0</v>
      </c>
      <c r="Z232" s="656" t="n">
        <f aca="false">IF($L$3=L232,1,0)</f>
        <v>0</v>
      </c>
      <c r="AA232" s="656" t="n">
        <f aca="false">IF($M$3=M232,1,0)</f>
        <v>0</v>
      </c>
      <c r="AB232" s="656" t="n">
        <f aca="false">IF($N$3=N232,1,0)</f>
        <v>0</v>
      </c>
      <c r="AC232" s="656" t="n">
        <f aca="false">IF($O$3=O232,1,0)</f>
        <v>0</v>
      </c>
      <c r="AD232" s="667" t="b">
        <f aca="false">AND($P$2="Non-risk",P232=TRUE())</f>
        <v>0</v>
      </c>
      <c r="AE232" s="667" t="b">
        <f aca="false">AND($Q$3&lt;&gt;$Q232,$Q$3&lt;&gt;"Both")</f>
        <v>1</v>
      </c>
      <c r="AF232" s="667" t="b">
        <f aca="false">AND($Q$3="Both",AH232=1)</f>
        <v>0</v>
      </c>
      <c r="AK232" s="160"/>
      <c r="AL232" s="238"/>
      <c r="AM232" s="238"/>
      <c r="AN232" s="94"/>
      <c r="AO232" s="94"/>
      <c r="AP232" s="94"/>
      <c r="AQ232" s="238"/>
      <c r="AR232" s="238"/>
      <c r="AS232" s="238"/>
      <c r="AT232" s="94"/>
      <c r="AU232" s="94"/>
    </row>
    <row r="233" customFormat="false" ht="54" hidden="false" customHeight="false" outlineLevel="0" collapsed="false">
      <c r="A233" s="658" t="s">
        <v>2564</v>
      </c>
      <c r="B233" s="659" t="s">
        <v>2565</v>
      </c>
      <c r="C233" s="659" t="s">
        <v>2566</v>
      </c>
      <c r="D233" s="659" t="s">
        <v>2567</v>
      </c>
      <c r="E233" s="660"/>
      <c r="F233" s="662"/>
      <c r="G233" s="662"/>
      <c r="H233" s="663"/>
      <c r="I233" s="665" t="s">
        <v>15</v>
      </c>
      <c r="J233" s="665" t="s">
        <v>30</v>
      </c>
      <c r="K233" s="665" t="s">
        <v>38</v>
      </c>
      <c r="L233" s="665" t="s">
        <v>43</v>
      </c>
      <c r="M233" s="665"/>
      <c r="N233" s="665"/>
      <c r="O233" s="665"/>
      <c r="P233" s="665"/>
      <c r="Q233" s="665" t="s">
        <v>226</v>
      </c>
      <c r="S233" s="666" t="b">
        <f aca="false">IF(OR(T233=TRUE(),U233=TRUE(),V233=TRUE(),AD233=TRUE(),AE233=TRUE()),TRUE(),FALSE())</f>
        <v>1</v>
      </c>
      <c r="T233" s="656" t="n">
        <f aca="false">$T$8</f>
        <v>1</v>
      </c>
      <c r="U233" s="657" t="b">
        <f aca="false">$U$8</f>
        <v>0</v>
      </c>
      <c r="V233" s="666" t="b">
        <f aca="false">IF(SUM(W233:AC233)&lt;1,TRUE(),FALSE())</f>
        <v>1</v>
      </c>
      <c r="W233" s="656" t="n">
        <f aca="false">IF($I$3=I233,1,0)</f>
        <v>0</v>
      </c>
      <c r="X233" s="656" t="n">
        <f aca="false">IF($J$3=J233,1,0)</f>
        <v>0</v>
      </c>
      <c r="Y233" s="656" t="n">
        <f aca="false">IF($K$3=K233,1,0)</f>
        <v>0</v>
      </c>
      <c r="Z233" s="656" t="n">
        <f aca="false">IF($L$3=L233,1,0)</f>
        <v>0</v>
      </c>
      <c r="AA233" s="656" t="n">
        <f aca="false">IF($M$3=M233,1,0)</f>
        <v>0</v>
      </c>
      <c r="AB233" s="656" t="n">
        <f aca="false">IF($N$3=N233,1,0)</f>
        <v>0</v>
      </c>
      <c r="AC233" s="656" t="n">
        <f aca="false">IF($O$3=O233,1,0)</f>
        <v>0</v>
      </c>
      <c r="AD233" s="667" t="b">
        <f aca="false">AND($P$2="Non-risk",P233=TRUE())</f>
        <v>0</v>
      </c>
      <c r="AE233" s="667" t="b">
        <f aca="false">AND($Q$3&lt;&gt;$Q233,$Q$3&lt;&gt;"Both")</f>
        <v>1</v>
      </c>
      <c r="AF233" s="667" t="b">
        <f aca="false">AND($Q$3="Both",AH233=1)</f>
        <v>0</v>
      </c>
      <c r="AI233" s="521"/>
      <c r="AK233" s="160" t="n">
        <f aca="false">IF(OR(AL233=TRUE(),AND(AM233=TRUE(),AN233=FALSE()),AF233=TRUE(),(OR(AT233=FALSE(),AT233="NA"))),0,IF(OR(AN233=FALSE(),AO233=FALSE(),AP233=FALSE()),1,0))</f>
        <v>0</v>
      </c>
      <c r="AL233" s="238" t="n">
        <f aca="false">$S233</f>
        <v>1</v>
      </c>
      <c r="AM233" s="238" t="str">
        <f aca="false">IF(OR(Q233="Medicaid",AI233=""),"NA",IF(AND(AF233=TRUE(),_xlfn.xlookup(AI233,$A$9:$A$782,$AK$9:$AK$782)=0),TRUE(),FALSE()))</f>
        <v>NA</v>
      </c>
      <c r="AN233" s="148" t="b">
        <f aca="false">IF(F233&lt;&gt;"",TRUE(),FALSE())</f>
        <v>0</v>
      </c>
      <c r="AO233" s="94" t="str">
        <f aca="false">IF(OR($F233&lt;&gt;"Met"),"NA",(IF(AND($F233="Met",$F233&lt;&gt;""),TRUE(),FALSE())))</f>
        <v>NA</v>
      </c>
      <c r="AP233" s="148" t="b">
        <f aca="false">IF(OR($F233="Met",$F233="Not met"),"NA",(IF((AND(OR($F233="N/A",$F233="Unsure"),$G233&lt;&gt;"")),TRUE(),FALSE())))</f>
        <v>0</v>
      </c>
      <c r="AQ233" s="238" t="n">
        <f aca="false">IF(OR(AR233=TRUE(),AND(AS233=TRUE(),AT233=FALSE())),0,(IF(OR(AND(OR(AS233=FALSE(),AS233="N/A"),AT233=FALSE()),AU233=FALSE()),1,0)))</f>
        <v>0</v>
      </c>
      <c r="AR233" s="238" t="n">
        <f aca="false">$S233</f>
        <v>1</v>
      </c>
      <c r="AS233" s="238" t="str">
        <f aca="false">IF(OR(Q233="Medicaid",AI233=""),"N/A",IF(AND(AF233=TRUE(),_xlfn.xlookup(AI233,$A$9:$A$782,$AQ$9:$AQ$782)=0),TRUE(),FALSE()))</f>
        <v>N/A</v>
      </c>
      <c r="AT233" s="148" t="b">
        <f aca="false">IF(AND(H233="",F233="Met"),FALSE(),TRUE())</f>
        <v>1</v>
      </c>
      <c r="AU233" s="94" t="str">
        <f aca="false">IF(OR(H233="",H233="Met",H233="N/A"),"NA",(IF(AND((OR(H233="Not Met",H233="Unsure")),G233&lt;&gt;""),TRUE(),FALSE())))</f>
        <v>NA</v>
      </c>
    </row>
    <row r="234" customFormat="false" ht="36" hidden="false" customHeight="false" outlineLevel="0" collapsed="false">
      <c r="A234" s="658" t="s">
        <v>2568</v>
      </c>
      <c r="B234" s="659" t="s">
        <v>2569</v>
      </c>
      <c r="C234" s="659" t="s">
        <v>2570</v>
      </c>
      <c r="D234" s="659" t="s">
        <v>2571</v>
      </c>
      <c r="E234" s="660"/>
      <c r="F234" s="662"/>
      <c r="G234" s="662"/>
      <c r="H234" s="663"/>
      <c r="I234" s="665" t="s">
        <v>15</v>
      </c>
      <c r="J234" s="665" t="s">
        <v>30</v>
      </c>
      <c r="K234" s="665" t="s">
        <v>38</v>
      </c>
      <c r="L234" s="665" t="s">
        <v>43</v>
      </c>
      <c r="M234" s="665"/>
      <c r="N234" s="665"/>
      <c r="O234" s="665"/>
      <c r="P234" s="665"/>
      <c r="Q234" s="665" t="s">
        <v>226</v>
      </c>
      <c r="S234" s="666" t="b">
        <f aca="false">IF(OR(T234=TRUE(),U234=TRUE(),V234=TRUE(),AD234=TRUE(),AE234=TRUE()),TRUE(),FALSE())</f>
        <v>1</v>
      </c>
      <c r="T234" s="656" t="n">
        <f aca="false">$T$8</f>
        <v>1</v>
      </c>
      <c r="U234" s="657" t="b">
        <f aca="false">$U$8</f>
        <v>0</v>
      </c>
      <c r="V234" s="666" t="b">
        <f aca="false">IF(SUM(W234:AC234)&lt;1,TRUE(),FALSE())</f>
        <v>1</v>
      </c>
      <c r="W234" s="656" t="n">
        <f aca="false">IF($I$3=I234,1,0)</f>
        <v>0</v>
      </c>
      <c r="X234" s="656" t="n">
        <f aca="false">IF($J$3=J234,1,0)</f>
        <v>0</v>
      </c>
      <c r="Y234" s="656" t="n">
        <f aca="false">IF($K$3=K234,1,0)</f>
        <v>0</v>
      </c>
      <c r="Z234" s="656" t="n">
        <f aca="false">IF($L$3=L234,1,0)</f>
        <v>0</v>
      </c>
      <c r="AA234" s="656" t="n">
        <f aca="false">IF($M$3=M234,1,0)</f>
        <v>0</v>
      </c>
      <c r="AB234" s="656" t="n">
        <f aca="false">IF($N$3=N234,1,0)</f>
        <v>0</v>
      </c>
      <c r="AC234" s="656" t="n">
        <f aca="false">IF($O$3=O234,1,0)</f>
        <v>0</v>
      </c>
      <c r="AD234" s="667" t="b">
        <f aca="false">AND($P$2="Non-risk",P234=TRUE())</f>
        <v>0</v>
      </c>
      <c r="AE234" s="667" t="b">
        <f aca="false">AND($Q$3&lt;&gt;$Q234,$Q$3&lt;&gt;"Both")</f>
        <v>1</v>
      </c>
      <c r="AF234" s="667" t="b">
        <f aca="false">AND($Q$3="Both",AH234=1)</f>
        <v>0</v>
      </c>
      <c r="AI234" s="521"/>
      <c r="AK234" s="160" t="n">
        <f aca="false">IF(OR(AL234=TRUE(),AND(AM234=TRUE(),AN234=FALSE()),AF234=TRUE(),(OR(AT234=FALSE(),AT234="NA"))),0,IF(OR(AN234=FALSE(),AO234=FALSE(),AP234=FALSE()),1,0))</f>
        <v>0</v>
      </c>
      <c r="AL234" s="238" t="n">
        <f aca="false">$S234</f>
        <v>1</v>
      </c>
      <c r="AM234" s="238" t="str">
        <f aca="false">IF(OR(Q234="Medicaid",AI234=""),"NA",IF(AND(AF234=TRUE(),_xlfn.xlookup(AI234,$A$9:$A$782,$AK$9:$AK$782)=0),TRUE(),FALSE()))</f>
        <v>NA</v>
      </c>
      <c r="AN234" s="148" t="b">
        <f aca="false">IF(F234&lt;&gt;"",TRUE(),FALSE())</f>
        <v>0</v>
      </c>
      <c r="AO234" s="94" t="str">
        <f aca="false">IF(OR($F234&lt;&gt;"Met"),"NA",(IF(AND($F234="Met",$F234&lt;&gt;""),TRUE(),FALSE())))</f>
        <v>NA</v>
      </c>
      <c r="AP234" s="148" t="b">
        <f aca="false">IF(OR($F234="Met",$F234="Not met"),"NA",(IF((AND(OR($F234="N/A",$F234="Unsure"),$G234&lt;&gt;"")),TRUE(),FALSE())))</f>
        <v>0</v>
      </c>
      <c r="AQ234" s="238" t="n">
        <f aca="false">IF(OR(AR234=TRUE(),AND(AS234=TRUE(),AT234=FALSE())),0,(IF(OR(AND(OR(AS234=FALSE(),AS234="N/A"),AT234=FALSE()),AU234=FALSE()),1,0)))</f>
        <v>0</v>
      </c>
      <c r="AR234" s="238" t="n">
        <f aca="false">$S234</f>
        <v>1</v>
      </c>
      <c r="AS234" s="238" t="str">
        <f aca="false">IF(OR(Q234="Medicaid",AI234=""),"N/A",IF(AND(AF234=TRUE(),_xlfn.xlookup(AI234,$A$9:$A$782,$AQ$9:$AQ$782)=0),TRUE(),FALSE()))</f>
        <v>N/A</v>
      </c>
      <c r="AT234" s="148" t="b">
        <f aca="false">IF(AND(H234="",F234="Met"),FALSE(),TRUE())</f>
        <v>1</v>
      </c>
      <c r="AU234" s="94" t="str">
        <f aca="false">IF(OR(H234="",H234="Met",H234="N/A"),"NA",(IF(AND((OR(H234="Not Met",H234="Unsure")),G234&lt;&gt;""),TRUE(),FALSE())))</f>
        <v>NA</v>
      </c>
    </row>
    <row r="235" customFormat="false" ht="36" hidden="false" customHeight="false" outlineLevel="0" collapsed="false">
      <c r="A235" s="658" t="s">
        <v>2572</v>
      </c>
      <c r="B235" s="659" t="s">
        <v>2573</v>
      </c>
      <c r="C235" s="659" t="s">
        <v>2574</v>
      </c>
      <c r="D235" s="659" t="s">
        <v>2575</v>
      </c>
      <c r="E235" s="660"/>
      <c r="F235" s="662"/>
      <c r="G235" s="662"/>
      <c r="H235" s="663"/>
      <c r="I235" s="665" t="s">
        <v>15</v>
      </c>
      <c r="J235" s="665" t="s">
        <v>30</v>
      </c>
      <c r="K235" s="665" t="s">
        <v>38</v>
      </c>
      <c r="L235" s="665" t="s">
        <v>43</v>
      </c>
      <c r="M235" s="665"/>
      <c r="N235" s="665"/>
      <c r="O235" s="665"/>
      <c r="P235" s="665"/>
      <c r="Q235" s="665" t="s">
        <v>226</v>
      </c>
      <c r="S235" s="666" t="b">
        <f aca="false">IF(OR(T235=TRUE(),U235=TRUE(),V235=TRUE(),AD235=TRUE(),AE235=TRUE()),TRUE(),FALSE())</f>
        <v>1</v>
      </c>
      <c r="T235" s="656" t="n">
        <f aca="false">$T$8</f>
        <v>1</v>
      </c>
      <c r="U235" s="657" t="b">
        <f aca="false">$U$8</f>
        <v>0</v>
      </c>
      <c r="V235" s="666" t="b">
        <f aca="false">IF(SUM(W235:AC235)&lt;1,TRUE(),FALSE())</f>
        <v>1</v>
      </c>
      <c r="W235" s="656" t="n">
        <f aca="false">IF($I$3=I235,1,0)</f>
        <v>0</v>
      </c>
      <c r="X235" s="656" t="n">
        <f aca="false">IF($J$3=J235,1,0)</f>
        <v>0</v>
      </c>
      <c r="Y235" s="656" t="n">
        <f aca="false">IF($K$3=K235,1,0)</f>
        <v>0</v>
      </c>
      <c r="Z235" s="656" t="n">
        <f aca="false">IF($L$3=L235,1,0)</f>
        <v>0</v>
      </c>
      <c r="AA235" s="656" t="n">
        <f aca="false">IF($M$3=M235,1,0)</f>
        <v>0</v>
      </c>
      <c r="AB235" s="656" t="n">
        <f aca="false">IF($N$3=N235,1,0)</f>
        <v>0</v>
      </c>
      <c r="AC235" s="656" t="n">
        <f aca="false">IF($O$3=O235,1,0)</f>
        <v>0</v>
      </c>
      <c r="AD235" s="667" t="b">
        <f aca="false">AND($P$2="Non-risk",P235=TRUE())</f>
        <v>0</v>
      </c>
      <c r="AE235" s="667" t="b">
        <f aca="false">AND($Q$3&lt;&gt;$Q235,$Q$3&lt;&gt;"Both")</f>
        <v>1</v>
      </c>
      <c r="AF235" s="667" t="b">
        <f aca="false">AND($Q$3="Both",AH235=1)</f>
        <v>0</v>
      </c>
      <c r="AI235" s="521"/>
      <c r="AK235" s="160" t="n">
        <f aca="false">IF(OR(AL235=TRUE(),AND(AM235=TRUE(),AN235=FALSE()),AF235=TRUE(),(OR(AT235=FALSE(),AT235="NA"))),0,IF(OR(AN235=FALSE(),AO235=FALSE(),AP235=FALSE()),1,0))</f>
        <v>0</v>
      </c>
      <c r="AL235" s="238" t="n">
        <f aca="false">$S235</f>
        <v>1</v>
      </c>
      <c r="AM235" s="238" t="str">
        <f aca="false">IF(OR(Q235="Medicaid",AI235=""),"NA",IF(AND(AF235=TRUE(),_xlfn.xlookup(AI235,$A$9:$A$782,$AK$9:$AK$782)=0),TRUE(),FALSE()))</f>
        <v>NA</v>
      </c>
      <c r="AN235" s="148" t="b">
        <f aca="false">IF(F235&lt;&gt;"",TRUE(),FALSE())</f>
        <v>0</v>
      </c>
      <c r="AO235" s="94" t="str">
        <f aca="false">IF(OR($F235&lt;&gt;"Met"),"NA",(IF(AND($F235="Met",$F235&lt;&gt;""),TRUE(),FALSE())))</f>
        <v>NA</v>
      </c>
      <c r="AP235" s="148" t="b">
        <f aca="false">IF(OR($F235="Met",$F235="Not met"),"NA",(IF((AND(OR($F235="N/A",$F235="Unsure"),$G235&lt;&gt;"")),TRUE(),FALSE())))</f>
        <v>0</v>
      </c>
      <c r="AQ235" s="238" t="n">
        <f aca="false">IF(OR(AR235=TRUE(),AND(AS235=TRUE(),AT235=FALSE())),0,(IF(OR(AND(OR(AS235=FALSE(),AS235="N/A"),AT235=FALSE()),AU235=FALSE()),1,0)))</f>
        <v>0</v>
      </c>
      <c r="AR235" s="238" t="n">
        <f aca="false">$S235</f>
        <v>1</v>
      </c>
      <c r="AS235" s="238" t="str">
        <f aca="false">IF(OR(Q235="Medicaid",AI235=""),"N/A",IF(AND(AF235=TRUE(),_xlfn.xlookup(AI235,$A$9:$A$782,$AQ$9:$AQ$782)=0),TRUE(),FALSE()))</f>
        <v>N/A</v>
      </c>
      <c r="AT235" s="148" t="b">
        <f aca="false">IF(AND(H235="",F235="Met"),FALSE(),TRUE())</f>
        <v>1</v>
      </c>
      <c r="AU235" s="94" t="str">
        <f aca="false">IF(OR(H235="",H235="Met",H235="N/A"),"NA",(IF(AND((OR(H235="Not Met",H235="Unsure")),G235&lt;&gt;""),TRUE(),FALSE())))</f>
        <v>NA</v>
      </c>
    </row>
    <row r="236" customFormat="false" ht="72" hidden="false" customHeight="false" outlineLevel="0" collapsed="false">
      <c r="A236" s="658" t="s">
        <v>2576</v>
      </c>
      <c r="B236" s="659" t="s">
        <v>2577</v>
      </c>
      <c r="C236" s="659" t="s">
        <v>2578</v>
      </c>
      <c r="D236" s="659" t="s">
        <v>2579</v>
      </c>
      <c r="E236" s="660"/>
      <c r="F236" s="662"/>
      <c r="G236" s="662"/>
      <c r="H236" s="663"/>
      <c r="I236" s="665" t="s">
        <v>15</v>
      </c>
      <c r="J236" s="665" t="s">
        <v>30</v>
      </c>
      <c r="K236" s="665" t="s">
        <v>38</v>
      </c>
      <c r="L236" s="665" t="s">
        <v>43</v>
      </c>
      <c r="M236" s="665"/>
      <c r="N236" s="665"/>
      <c r="O236" s="665"/>
      <c r="P236" s="665"/>
      <c r="Q236" s="665" t="s">
        <v>226</v>
      </c>
      <c r="S236" s="666" t="b">
        <f aca="false">IF(OR(T236=TRUE(),U236=TRUE(),V236=TRUE(),AD236=TRUE(),AE236=TRUE()),TRUE(),FALSE())</f>
        <v>1</v>
      </c>
      <c r="T236" s="656" t="n">
        <f aca="false">$T$8</f>
        <v>1</v>
      </c>
      <c r="U236" s="657" t="b">
        <f aca="false">$U$8</f>
        <v>0</v>
      </c>
      <c r="V236" s="666" t="b">
        <f aca="false">IF(SUM(W236:AC236)&lt;1,TRUE(),FALSE())</f>
        <v>1</v>
      </c>
      <c r="W236" s="656" t="n">
        <f aca="false">IF($I$3=I236,1,0)</f>
        <v>0</v>
      </c>
      <c r="X236" s="656" t="n">
        <f aca="false">IF($J$3=J236,1,0)</f>
        <v>0</v>
      </c>
      <c r="Y236" s="656" t="n">
        <f aca="false">IF($K$3=K236,1,0)</f>
        <v>0</v>
      </c>
      <c r="Z236" s="656" t="n">
        <f aca="false">IF($L$3=L236,1,0)</f>
        <v>0</v>
      </c>
      <c r="AA236" s="656" t="n">
        <f aca="false">IF($M$3=M236,1,0)</f>
        <v>0</v>
      </c>
      <c r="AB236" s="656" t="n">
        <f aca="false">IF($N$3=N236,1,0)</f>
        <v>0</v>
      </c>
      <c r="AC236" s="656" t="n">
        <f aca="false">IF($O$3=O236,1,0)</f>
        <v>0</v>
      </c>
      <c r="AD236" s="667" t="b">
        <f aca="false">AND($P$2="Non-risk",P236=TRUE())</f>
        <v>0</v>
      </c>
      <c r="AE236" s="667" t="b">
        <f aca="false">AND($Q$3&lt;&gt;$Q236,$Q$3&lt;&gt;"Both")</f>
        <v>1</v>
      </c>
      <c r="AF236" s="667" t="b">
        <f aca="false">AND($Q$3="Both",AH236=1)</f>
        <v>0</v>
      </c>
      <c r="AI236" s="521"/>
      <c r="AK236" s="160" t="n">
        <f aca="false">IF(OR(AL236=TRUE(),AND(AM236=TRUE(),AN236=FALSE()),AF236=TRUE(),(OR(AT236=FALSE(),AT236="NA"))),0,IF(OR(AN236=FALSE(),AO236=FALSE(),AP236=FALSE()),1,0))</f>
        <v>0</v>
      </c>
      <c r="AL236" s="238" t="n">
        <f aca="false">$S236</f>
        <v>1</v>
      </c>
      <c r="AM236" s="238" t="str">
        <f aca="false">IF(OR(Q236="Medicaid",AI236=""),"NA",IF(AND(AF236=TRUE(),_xlfn.xlookup(AI236,$A$9:$A$782,$AK$9:$AK$782)=0),TRUE(),FALSE()))</f>
        <v>NA</v>
      </c>
      <c r="AN236" s="148" t="b">
        <f aca="false">IF(F236&lt;&gt;"",TRUE(),FALSE())</f>
        <v>0</v>
      </c>
      <c r="AO236" s="94" t="str">
        <f aca="false">IF(OR($F236&lt;&gt;"Met"),"NA",(IF(AND($F236="Met",$F236&lt;&gt;""),TRUE(),FALSE())))</f>
        <v>NA</v>
      </c>
      <c r="AP236" s="148" t="b">
        <f aca="false">IF(OR($F236="Met",$F236="Not met"),"NA",(IF((AND(OR($F236="N/A",$F236="Unsure"),$G236&lt;&gt;"")),TRUE(),FALSE())))</f>
        <v>0</v>
      </c>
      <c r="AQ236" s="238" t="n">
        <f aca="false">IF(OR(AR236=TRUE(),AND(AS236=TRUE(),AT236=FALSE())),0,(IF(OR(AND(OR(AS236=FALSE(),AS236="N/A"),AT236=FALSE()),AU236=FALSE()),1,0)))</f>
        <v>0</v>
      </c>
      <c r="AR236" s="238" t="n">
        <f aca="false">$S236</f>
        <v>1</v>
      </c>
      <c r="AS236" s="238" t="str">
        <f aca="false">IF(OR(Q236="Medicaid",AI236=""),"N/A",IF(AND(AF236=TRUE(),_xlfn.xlookup(AI236,$A$9:$A$782,$AQ$9:$AQ$782)=0),TRUE(),FALSE()))</f>
        <v>N/A</v>
      </c>
      <c r="AT236" s="148" t="b">
        <f aca="false">IF(AND(H236="",F236="Met"),FALSE(),TRUE())</f>
        <v>1</v>
      </c>
      <c r="AU236" s="94" t="str">
        <f aca="false">IF(OR(H236="",H236="Met",H236="N/A"),"NA",(IF(AND((OR(H236="Not Met",H236="Unsure")),G236&lt;&gt;""),TRUE(),FALSE())))</f>
        <v>NA</v>
      </c>
    </row>
    <row r="237" customFormat="false" ht="18" hidden="false" customHeight="false" outlineLevel="0" collapsed="false">
      <c r="A237" s="668"/>
      <c r="B237" s="681"/>
      <c r="C237" s="669"/>
      <c r="D237" s="668" t="s">
        <v>973</v>
      </c>
      <c r="E237" s="671"/>
      <c r="F237" s="672"/>
      <c r="G237" s="672"/>
      <c r="H237" s="673"/>
      <c r="T237" s="656" t="n">
        <f aca="false">$T$8</f>
        <v>1</v>
      </c>
      <c r="U237" s="657" t="b">
        <f aca="false">$U$8</f>
        <v>0</v>
      </c>
      <c r="AK237" s="160"/>
      <c r="AL237" s="238"/>
      <c r="AM237" s="238"/>
      <c r="AN237" s="94"/>
      <c r="AO237" s="94"/>
      <c r="AP237" s="94"/>
      <c r="AQ237" s="238"/>
      <c r="AR237" s="238"/>
      <c r="AS237" s="238"/>
      <c r="AT237" s="94"/>
      <c r="AU237" s="94"/>
    </row>
    <row r="238" customFormat="false" ht="97.5" hidden="false" customHeight="true" outlineLevel="0" collapsed="false">
      <c r="A238" s="658" t="s">
        <v>2580</v>
      </c>
      <c r="B238" s="659" t="s">
        <v>2581</v>
      </c>
      <c r="C238" s="659" t="s">
        <v>2582</v>
      </c>
      <c r="D238" s="659" t="s">
        <v>2462</v>
      </c>
      <c r="E238" s="660"/>
      <c r="F238" s="662"/>
      <c r="G238" s="662"/>
      <c r="H238" s="663"/>
      <c r="I238" s="665" t="s">
        <v>15</v>
      </c>
      <c r="J238" s="665"/>
      <c r="K238" s="665" t="s">
        <v>38</v>
      </c>
      <c r="L238" s="665" t="s">
        <v>43</v>
      </c>
      <c r="M238" s="665" t="s">
        <v>48</v>
      </c>
      <c r="N238" s="665"/>
      <c r="O238" s="665"/>
      <c r="P238" s="665"/>
      <c r="Q238" s="665" t="s">
        <v>292</v>
      </c>
      <c r="S238" s="666" t="b">
        <f aca="false">IF(OR(T238=TRUE(),U238=TRUE(),V238=TRUE(),AD238=TRUE(),AE238=TRUE()),TRUE(),FALSE())</f>
        <v>1</v>
      </c>
      <c r="T238" s="656" t="n">
        <f aca="false">$T$8</f>
        <v>1</v>
      </c>
      <c r="U238" s="657" t="b">
        <f aca="false">$U$8</f>
        <v>0</v>
      </c>
      <c r="V238" s="666" t="b">
        <f aca="false">IF(SUM(W238:AC238)&lt;1,TRUE(),FALSE())</f>
        <v>1</v>
      </c>
      <c r="W238" s="656" t="n">
        <f aca="false">IF($I$3=I238,1,0)</f>
        <v>0</v>
      </c>
      <c r="X238" s="656" t="n">
        <f aca="false">IF($J$3=J238,1,0)</f>
        <v>0</v>
      </c>
      <c r="Y238" s="656" t="n">
        <f aca="false">IF($K$3=K238,1,0)</f>
        <v>0</v>
      </c>
      <c r="Z238" s="656" t="n">
        <f aca="false">IF($L$3=L238,1,0)</f>
        <v>0</v>
      </c>
      <c r="AA238" s="656" t="n">
        <f aca="false">IF($M$3=M238,1,0)</f>
        <v>0</v>
      </c>
      <c r="AB238" s="656" t="n">
        <f aca="false">IF($N$3=N238,1,0)</f>
        <v>0</v>
      </c>
      <c r="AC238" s="656" t="n">
        <f aca="false">IF($O$3=O238,1,0)</f>
        <v>0</v>
      </c>
      <c r="AD238" s="667" t="b">
        <f aca="false">AND($P$2="Non-risk",P238=TRUE())</f>
        <v>0</v>
      </c>
      <c r="AE238" s="667" t="b">
        <f aca="false">AND($Q$3&lt;&gt;$Q238,$Q$3&lt;&gt;"Both")</f>
        <v>1</v>
      </c>
      <c r="AF238" s="667" t="b">
        <f aca="false">AND($Q$3="Both",AH238=1)</f>
        <v>0</v>
      </c>
      <c r="AG238" s="521" t="s">
        <v>2462</v>
      </c>
      <c r="AH238" s="627" t="n">
        <v>1</v>
      </c>
      <c r="AI238" s="521" t="n">
        <v>5</v>
      </c>
      <c r="AK238" s="160" t="n">
        <f aca="false">IF(OR(AL238=TRUE(),AND(AM238=TRUE(),AN238=FALSE()),AF238=TRUE(),(OR(AT238=FALSE(),AT238="NA"))),0,IF(OR(AN238=FALSE(),AO238=FALSE(),AP238=FALSE()),1,0))</f>
        <v>0</v>
      </c>
      <c r="AL238" s="238" t="n">
        <f aca="false">$S238</f>
        <v>1</v>
      </c>
      <c r="AM238" s="238" t="str">
        <f aca="false">IF(OR(Q238="CHIP",AI238=""),"NA",IF(AND(AF238=TRUE(),_xlfn.xlookup(AI238,$A$9:$A$782,$AK$9:$AK$782)=0),TRUE(),FALSE()))</f>
        <v>NA</v>
      </c>
      <c r="AN238" s="148" t="b">
        <f aca="false">IF(F238&lt;&gt;"",TRUE(),FALSE())</f>
        <v>0</v>
      </c>
      <c r="AO238" s="94" t="str">
        <f aca="false">IF(OR($F238&lt;&gt;"Met"),"NA",(IF(AND($F238="Met",$F238&lt;&gt;""),TRUE(),FALSE())))</f>
        <v>NA</v>
      </c>
      <c r="AP238" s="148" t="b">
        <f aca="false">IF(OR($F238="Met",$F238="Not met"),"NA",(IF((AND(OR($F238="N/A",$F238="Unsure"),$G238&lt;&gt;"")),TRUE(),FALSE())))</f>
        <v>0</v>
      </c>
      <c r="AQ238" s="238" t="n">
        <f aca="false">IF(OR(AR238=TRUE(),AND(AS238=TRUE(),AT238=FALSE())),0,(IF(OR(AND(OR(AS238=FALSE(),AS238="N/A"),AT238=FALSE()),AU238=FALSE()),1,0)))</f>
        <v>0</v>
      </c>
      <c r="AR238" s="238" t="n">
        <f aca="false">$S238</f>
        <v>1</v>
      </c>
      <c r="AS238" s="238" t="str">
        <f aca="false">IF(OR(Q238="CHIP",AI238=""),"N/A",IF(AND(AF238=TRUE(),_xlfn.xlookup(AI238,$A$9:$A$782,$AQ$9:$AQ$782)=0),TRUE(),FALSE()))</f>
        <v>N/A</v>
      </c>
      <c r="AT238" s="148" t="b">
        <f aca="false">IF(AND(H238="",F238="Met"),FALSE(),TRUE())</f>
        <v>1</v>
      </c>
      <c r="AU238" s="94" t="str">
        <f aca="false">IF(OR(H238="",H238="Met",H238="N/A"),"NA",(IF(AND((OR(H238="Not Met",H238="Unsure")),G238&lt;&gt;""),TRUE(),FALSE())))</f>
        <v>NA</v>
      </c>
    </row>
    <row r="239" customFormat="false" ht="97.5" hidden="false" customHeight="true" outlineLevel="0" collapsed="false">
      <c r="A239" s="658" t="s">
        <v>2583</v>
      </c>
      <c r="B239" s="659" t="s">
        <v>2584</v>
      </c>
      <c r="C239" s="659" t="s">
        <v>2585</v>
      </c>
      <c r="D239" s="659" t="s">
        <v>2586</v>
      </c>
      <c r="E239" s="660"/>
      <c r="F239" s="662"/>
      <c r="G239" s="662"/>
      <c r="H239" s="663"/>
      <c r="I239" s="665" t="s">
        <v>15</v>
      </c>
      <c r="J239" s="665"/>
      <c r="K239" s="665" t="s">
        <v>38</v>
      </c>
      <c r="L239" s="665" t="s">
        <v>43</v>
      </c>
      <c r="M239" s="665"/>
      <c r="N239" s="665"/>
      <c r="O239" s="665"/>
      <c r="P239" s="665"/>
      <c r="Q239" s="665" t="s">
        <v>292</v>
      </c>
      <c r="S239" s="666" t="b">
        <f aca="false">IF(OR(T239=TRUE(),U239=TRUE(),V239=TRUE(),AD239=TRUE(),AE239=TRUE()),TRUE(),FALSE())</f>
        <v>1</v>
      </c>
      <c r="T239" s="656" t="n">
        <f aca="false">$T$8</f>
        <v>1</v>
      </c>
      <c r="U239" s="657" t="b">
        <f aca="false">$U$8</f>
        <v>0</v>
      </c>
      <c r="V239" s="666" t="b">
        <f aca="false">IF(SUM(W239:AC239)&lt;1,TRUE(),FALSE())</f>
        <v>1</v>
      </c>
      <c r="W239" s="656" t="n">
        <f aca="false">IF($I$3=I239,1,0)</f>
        <v>0</v>
      </c>
      <c r="X239" s="656" t="n">
        <f aca="false">IF($J$3=J239,1,0)</f>
        <v>0</v>
      </c>
      <c r="Y239" s="656" t="n">
        <f aca="false">IF($K$3=K239,1,0)</f>
        <v>0</v>
      </c>
      <c r="Z239" s="656" t="n">
        <f aca="false">IF($L$3=L239,1,0)</f>
        <v>0</v>
      </c>
      <c r="AA239" s="656" t="n">
        <f aca="false">IF($M$3=M239,1,0)</f>
        <v>0</v>
      </c>
      <c r="AB239" s="656" t="n">
        <f aca="false">IF($N$3=N239,1,0)</f>
        <v>0</v>
      </c>
      <c r="AC239" s="656" t="n">
        <f aca="false">IF($O$3=O239,1,0)</f>
        <v>0</v>
      </c>
      <c r="AD239" s="667" t="b">
        <f aca="false">AND($P$2="Non-risk",P239=TRUE())</f>
        <v>0</v>
      </c>
      <c r="AE239" s="667" t="b">
        <f aca="false">AND($Q$3&lt;&gt;$Q239,$Q$3&lt;&gt;"Both")</f>
        <v>1</v>
      </c>
      <c r="AF239" s="667" t="b">
        <f aca="false">AND($Q$3="Both",AH239=1)</f>
        <v>0</v>
      </c>
      <c r="AG239" s="521" t="s">
        <v>2586</v>
      </c>
      <c r="AH239" s="627" t="n">
        <v>1</v>
      </c>
      <c r="AI239" s="521" t="n">
        <v>8</v>
      </c>
      <c r="AK239" s="160" t="n">
        <f aca="false">IF(OR(AL239=TRUE(),AND(AM239=TRUE(),AN239=FALSE()),AF239=TRUE(),(OR(AT239=FALSE(),AT239="NA"))),0,IF(OR(AN239=FALSE(),AO239=FALSE(),AP239=FALSE()),1,0))</f>
        <v>0</v>
      </c>
      <c r="AL239" s="238" t="n">
        <f aca="false">$S239</f>
        <v>1</v>
      </c>
      <c r="AM239" s="238" t="str">
        <f aca="false">IF(OR(Q239="CHIP",AI239=""),"NA",IF(AND(AF239=TRUE(),_xlfn.xlookup(AI239,$A$9:$A$782,$AK$9:$AK$782)=0),TRUE(),FALSE()))</f>
        <v>NA</v>
      </c>
      <c r="AN239" s="148" t="b">
        <f aca="false">IF(F239&lt;&gt;"",TRUE(),FALSE())</f>
        <v>0</v>
      </c>
      <c r="AO239" s="94" t="str">
        <f aca="false">IF(OR($F239&lt;&gt;"Met"),"NA",(IF(AND($F239="Met",$F239&lt;&gt;""),TRUE(),FALSE())))</f>
        <v>NA</v>
      </c>
      <c r="AP239" s="148" t="b">
        <f aca="false">IF(OR($F239="Met",$F239="Not met"),"NA",(IF((AND(OR($F239="N/A",$F239="Unsure"),$G239&lt;&gt;"")),TRUE(),FALSE())))</f>
        <v>0</v>
      </c>
      <c r="AQ239" s="238" t="n">
        <f aca="false">IF(OR(AR239=TRUE(),AND(AS239=TRUE(),AT239=FALSE())),0,(IF(OR(AND(OR(AS239=FALSE(),AS239="N/A"),AT239=FALSE()),AU239=FALSE()),1,0)))</f>
        <v>0</v>
      </c>
      <c r="AR239" s="238" t="n">
        <f aca="false">$S239</f>
        <v>1</v>
      </c>
      <c r="AS239" s="238" t="str">
        <f aca="false">IF(OR(Q239="CHIP",AI239=""),"N/A",IF(AND(AF239=TRUE(),_xlfn.xlookup(AI239,$A$9:$A$782,$AQ$9:$AQ$782)=0),TRUE(),FALSE()))</f>
        <v>N/A</v>
      </c>
      <c r="AT239" s="148" t="b">
        <f aca="false">IF(AND(H239="",F239="Met"),FALSE(),TRUE())</f>
        <v>1</v>
      </c>
      <c r="AU239" s="94" t="str">
        <f aca="false">IF(OR(H239="",H239="Met",H239="N/A"),"NA",(IF(AND((OR(H239="Not Met",H239="Unsure")),G239&lt;&gt;""),TRUE(),FALSE())))</f>
        <v>NA</v>
      </c>
    </row>
    <row r="240" customFormat="false" ht="97.5" hidden="false" customHeight="true" outlineLevel="0" collapsed="false">
      <c r="A240" s="658" t="s">
        <v>2587</v>
      </c>
      <c r="B240" s="659" t="s">
        <v>2588</v>
      </c>
      <c r="C240" s="659" t="s">
        <v>2589</v>
      </c>
      <c r="D240" s="659" t="s">
        <v>2472</v>
      </c>
      <c r="E240" s="660"/>
      <c r="F240" s="662"/>
      <c r="G240" s="662"/>
      <c r="H240" s="663"/>
      <c r="I240" s="665" t="s">
        <v>15</v>
      </c>
      <c r="J240" s="665"/>
      <c r="K240" s="665" t="s">
        <v>38</v>
      </c>
      <c r="L240" s="665" t="s">
        <v>43</v>
      </c>
      <c r="M240" s="665"/>
      <c r="N240" s="665"/>
      <c r="O240" s="665"/>
      <c r="P240" s="665"/>
      <c r="Q240" s="665" t="s">
        <v>292</v>
      </c>
      <c r="S240" s="666" t="b">
        <f aca="false">IF(OR(T240=TRUE(),U240=TRUE(),V240=TRUE(),AD240=TRUE(),AE240=TRUE()),TRUE(),FALSE())</f>
        <v>1</v>
      </c>
      <c r="T240" s="656" t="n">
        <f aca="false">$T$8</f>
        <v>1</v>
      </c>
      <c r="U240" s="657" t="b">
        <f aca="false">$U$8</f>
        <v>0</v>
      </c>
      <c r="V240" s="666" t="b">
        <f aca="false">IF(SUM(W240:AC240)&lt;1,TRUE(),FALSE())</f>
        <v>1</v>
      </c>
      <c r="W240" s="656" t="n">
        <f aca="false">IF($I$3=I240,1,0)</f>
        <v>0</v>
      </c>
      <c r="X240" s="656" t="n">
        <f aca="false">IF($J$3=J240,1,0)</f>
        <v>0</v>
      </c>
      <c r="Y240" s="656" t="n">
        <f aca="false">IF($K$3=K240,1,0)</f>
        <v>0</v>
      </c>
      <c r="Z240" s="656" t="n">
        <f aca="false">IF($L$3=L240,1,0)</f>
        <v>0</v>
      </c>
      <c r="AA240" s="656" t="n">
        <f aca="false">IF($M$3=M240,1,0)</f>
        <v>0</v>
      </c>
      <c r="AB240" s="656" t="n">
        <f aca="false">IF($N$3=N240,1,0)</f>
        <v>0</v>
      </c>
      <c r="AC240" s="656" t="n">
        <f aca="false">IF($O$3=O240,1,0)</f>
        <v>0</v>
      </c>
      <c r="AD240" s="667" t="b">
        <f aca="false">AND($P$2="Non-risk",P240=TRUE())</f>
        <v>0</v>
      </c>
      <c r="AE240" s="667" t="b">
        <f aca="false">AND($Q$3&lt;&gt;$Q240,$Q$3&lt;&gt;"Both")</f>
        <v>1</v>
      </c>
      <c r="AF240" s="667" t="b">
        <f aca="false">AND($Q$3="Both",AH240=1)</f>
        <v>0</v>
      </c>
      <c r="AG240" s="521" t="s">
        <v>2472</v>
      </c>
      <c r="AH240" s="627" t="n">
        <v>1</v>
      </c>
      <c r="AI240" s="521" t="n">
        <v>9</v>
      </c>
      <c r="AK240" s="160" t="n">
        <f aca="false">IF(OR(AL240=TRUE(),AND(AM240=TRUE(),AN240=FALSE()),AF240=TRUE(),(OR(AT240=FALSE(),AT240="NA"))),0,IF(OR(AN240=FALSE(),AO240=FALSE(),AP240=FALSE()),1,0))</f>
        <v>0</v>
      </c>
      <c r="AL240" s="238" t="n">
        <f aca="false">$S240</f>
        <v>1</v>
      </c>
      <c r="AM240" s="238" t="str">
        <f aca="false">IF(OR(Q240="CHIP",AI240=""),"NA",IF(AND(AF240=TRUE(),_xlfn.xlookup(AI240,$A$9:$A$782,$AK$9:$AK$782)=0),TRUE(),FALSE()))</f>
        <v>NA</v>
      </c>
      <c r="AN240" s="148" t="b">
        <f aca="false">IF(F240&lt;&gt;"",TRUE(),FALSE())</f>
        <v>0</v>
      </c>
      <c r="AO240" s="94" t="str">
        <f aca="false">IF(OR($F240&lt;&gt;"Met"),"NA",(IF(AND($F240="Met",$F240&lt;&gt;""),TRUE(),FALSE())))</f>
        <v>NA</v>
      </c>
      <c r="AP240" s="148" t="b">
        <f aca="false">IF(OR($F240="Met",$F240="Not met"),"NA",(IF((AND(OR($F240="N/A",$F240="Unsure"),$G240&lt;&gt;"")),TRUE(),FALSE())))</f>
        <v>0</v>
      </c>
      <c r="AQ240" s="238" t="n">
        <f aca="false">IF(OR(AR240=TRUE(),AND(AS240=TRUE(),AT240=FALSE())),0,(IF(OR(AND(OR(AS240=FALSE(),AS240="N/A"),AT240=FALSE()),AU240=FALSE()),1,0)))</f>
        <v>0</v>
      </c>
      <c r="AR240" s="238" t="n">
        <f aca="false">$S240</f>
        <v>1</v>
      </c>
      <c r="AS240" s="238" t="str">
        <f aca="false">IF(OR(Q240="CHIP",AI240=""),"N/A",IF(AND(AF240=TRUE(),_xlfn.xlookup(AI240,$A$9:$A$782,$AQ$9:$AQ$782)=0),TRUE(),FALSE()))</f>
        <v>N/A</v>
      </c>
      <c r="AT240" s="148" t="b">
        <f aca="false">IF(AND(H240="",F240="Met"),FALSE(),TRUE())</f>
        <v>1</v>
      </c>
      <c r="AU240" s="94" t="str">
        <f aca="false">IF(OR(H240="",H240="Met",H240="N/A"),"NA",(IF(AND((OR(H240="Not Met",H240="Unsure")),G240&lt;&gt;""),TRUE(),FALSE())))</f>
        <v>NA</v>
      </c>
    </row>
    <row r="241" customFormat="false" ht="97.5" hidden="false" customHeight="true" outlineLevel="0" collapsed="false">
      <c r="A241" s="658" t="s">
        <v>2590</v>
      </c>
      <c r="B241" s="659" t="s">
        <v>2591</v>
      </c>
      <c r="C241" s="659" t="s">
        <v>2592</v>
      </c>
      <c r="D241" s="659" t="s">
        <v>2476</v>
      </c>
      <c r="E241" s="660"/>
      <c r="F241" s="662"/>
      <c r="G241" s="662"/>
      <c r="H241" s="663"/>
      <c r="I241" s="665" t="s">
        <v>15</v>
      </c>
      <c r="J241" s="665"/>
      <c r="K241" s="665" t="s">
        <v>38</v>
      </c>
      <c r="L241" s="665" t="s">
        <v>43</v>
      </c>
      <c r="M241" s="665"/>
      <c r="N241" s="665"/>
      <c r="O241" s="665"/>
      <c r="P241" s="665"/>
      <c r="Q241" s="665" t="s">
        <v>292</v>
      </c>
      <c r="S241" s="666" t="b">
        <f aca="false">IF(OR(T241=TRUE(),U241=TRUE(),V241=TRUE(),AD241=TRUE(),AE241=TRUE()),TRUE(),FALSE())</f>
        <v>1</v>
      </c>
      <c r="T241" s="656" t="n">
        <f aca="false">$T$8</f>
        <v>1</v>
      </c>
      <c r="U241" s="657" t="b">
        <f aca="false">$U$8</f>
        <v>0</v>
      </c>
      <c r="V241" s="666" t="b">
        <f aca="false">IF(SUM(W241:AC241)&lt;1,TRUE(),FALSE())</f>
        <v>1</v>
      </c>
      <c r="W241" s="656" t="n">
        <f aca="false">IF($I$3=I241,1,0)</f>
        <v>0</v>
      </c>
      <c r="X241" s="656" t="n">
        <f aca="false">IF($J$3=J241,1,0)</f>
        <v>0</v>
      </c>
      <c r="Y241" s="656" t="n">
        <f aca="false">IF($K$3=K241,1,0)</f>
        <v>0</v>
      </c>
      <c r="Z241" s="656" t="n">
        <f aca="false">IF($L$3=L241,1,0)</f>
        <v>0</v>
      </c>
      <c r="AA241" s="656" t="n">
        <f aca="false">IF($M$3=M241,1,0)</f>
        <v>0</v>
      </c>
      <c r="AB241" s="656" t="n">
        <f aca="false">IF($N$3=N241,1,0)</f>
        <v>0</v>
      </c>
      <c r="AC241" s="656" t="n">
        <f aca="false">IF($O$3=O241,1,0)</f>
        <v>0</v>
      </c>
      <c r="AD241" s="667" t="b">
        <f aca="false">AND($P$2="Non-risk",P241=TRUE())</f>
        <v>0</v>
      </c>
      <c r="AE241" s="667" t="b">
        <f aca="false">AND($Q$3&lt;&gt;$Q241,$Q$3&lt;&gt;"Both")</f>
        <v>1</v>
      </c>
      <c r="AF241" s="667" t="b">
        <f aca="false">AND($Q$3="Both",AH241=1)</f>
        <v>0</v>
      </c>
      <c r="AG241" s="521" t="s">
        <v>2476</v>
      </c>
      <c r="AH241" s="627" t="n">
        <v>1</v>
      </c>
      <c r="AI241" s="521" t="n">
        <v>10</v>
      </c>
      <c r="AK241" s="160" t="n">
        <f aca="false">IF(OR(AL241=TRUE(),AND(AM241=TRUE(),AN241=FALSE()),AF241=TRUE(),(OR(AT241=FALSE(),AT241="NA"))),0,IF(OR(AN241=FALSE(),AO241=FALSE(),AP241=FALSE()),1,0))</f>
        <v>0</v>
      </c>
      <c r="AL241" s="238" t="n">
        <f aca="false">$S241</f>
        <v>1</v>
      </c>
      <c r="AM241" s="238" t="str">
        <f aca="false">IF(OR(Q241="CHIP",AI241=""),"NA",IF(AND(AF241=TRUE(),_xlfn.xlookup(AI241,$A$9:$A$782,$AK$9:$AK$782)=0),TRUE(),FALSE()))</f>
        <v>NA</v>
      </c>
      <c r="AN241" s="148" t="b">
        <f aca="false">IF(F241&lt;&gt;"",TRUE(),FALSE())</f>
        <v>0</v>
      </c>
      <c r="AO241" s="94" t="str">
        <f aca="false">IF(OR($F241&lt;&gt;"Met"),"NA",(IF(AND($F241="Met",$F241&lt;&gt;""),TRUE(),FALSE())))</f>
        <v>NA</v>
      </c>
      <c r="AP241" s="148" t="b">
        <f aca="false">IF(OR($F241="Met",$F241="Not met"),"NA",(IF((AND(OR($F241="N/A",$F241="Unsure"),$G241&lt;&gt;"")),TRUE(),FALSE())))</f>
        <v>0</v>
      </c>
      <c r="AQ241" s="238" t="n">
        <f aca="false">IF(OR(AR241=TRUE(),AND(AS241=TRUE(),AT241=FALSE())),0,(IF(OR(AND(OR(AS241=FALSE(),AS241="N/A"),AT241=FALSE()),AU241=FALSE()),1,0)))</f>
        <v>0</v>
      </c>
      <c r="AR241" s="238" t="n">
        <f aca="false">$S241</f>
        <v>1</v>
      </c>
      <c r="AS241" s="238" t="str">
        <f aca="false">IF(OR(Q241="CHIP",AI241=""),"N/A",IF(AND(AF241=TRUE(),_xlfn.xlookup(AI241,$A$9:$A$782,$AQ$9:$AQ$782)=0),TRUE(),FALSE()))</f>
        <v>N/A</v>
      </c>
      <c r="AT241" s="148" t="b">
        <f aca="false">IF(AND(H241="",F241="Met"),FALSE(),TRUE())</f>
        <v>1</v>
      </c>
      <c r="AU241" s="94" t="str">
        <f aca="false">IF(OR(H241="",H241="Met",H241="N/A"),"NA",(IF(AND((OR(H241="Not Met",H241="Unsure")),G241&lt;&gt;""),TRUE(),FALSE())))</f>
        <v>NA</v>
      </c>
    </row>
    <row r="242" customFormat="false" ht="18" hidden="false" customHeight="false" outlineLevel="0" collapsed="false">
      <c r="A242" s="668"/>
      <c r="B242" s="681"/>
      <c r="C242" s="669"/>
      <c r="D242" s="668" t="s">
        <v>996</v>
      </c>
      <c r="E242" s="671"/>
      <c r="F242" s="672"/>
      <c r="G242" s="672"/>
      <c r="H242" s="673"/>
      <c r="T242" s="656" t="n">
        <f aca="false">$T$8</f>
        <v>1</v>
      </c>
      <c r="U242" s="657" t="b">
        <f aca="false">$U$8</f>
        <v>0</v>
      </c>
      <c r="W242" s="656" t="n">
        <f aca="false">IF($I$3=I242,1,0)</f>
        <v>0</v>
      </c>
      <c r="X242" s="656" t="n">
        <f aca="false">IF($J$3=J242,1,0)</f>
        <v>0</v>
      </c>
      <c r="Y242" s="656" t="n">
        <f aca="false">IF($K$3=K242,1,0)</f>
        <v>0</v>
      </c>
      <c r="Z242" s="656" t="n">
        <f aca="false">IF($L$3=L242,1,0)</f>
        <v>0</v>
      </c>
      <c r="AA242" s="656" t="n">
        <f aca="false">IF($M$3=M242,1,0)</f>
        <v>0</v>
      </c>
      <c r="AB242" s="656" t="n">
        <f aca="false">IF($N$3=N242,1,0)</f>
        <v>0</v>
      </c>
      <c r="AC242" s="656" t="n">
        <f aca="false">IF($O$3=O242,1,0)</f>
        <v>0</v>
      </c>
      <c r="AD242" s="667" t="b">
        <f aca="false">AND($P$2="Non-risk",P242=TRUE())</f>
        <v>0</v>
      </c>
      <c r="AE242" s="667" t="b">
        <f aca="false">AND($Q$3&lt;&gt;$Q242,$Q$3&lt;&gt;"Both")</f>
        <v>1</v>
      </c>
      <c r="AF242" s="667" t="b">
        <f aca="false">AND($Q$3="Both",AH242=1)</f>
        <v>0</v>
      </c>
      <c r="AK242" s="160"/>
      <c r="AL242" s="238"/>
      <c r="AM242" s="238"/>
      <c r="AN242" s="94"/>
      <c r="AO242" s="94"/>
      <c r="AP242" s="94"/>
      <c r="AQ242" s="238"/>
      <c r="AR242" s="238"/>
      <c r="AS242" s="238"/>
      <c r="AT242" s="94"/>
      <c r="AU242" s="94"/>
    </row>
    <row r="243" customFormat="false" ht="72" hidden="false" customHeight="false" outlineLevel="0" collapsed="false">
      <c r="A243" s="658" t="s">
        <v>2593</v>
      </c>
      <c r="B243" s="659" t="s">
        <v>2594</v>
      </c>
      <c r="C243" s="659" t="s">
        <v>2595</v>
      </c>
      <c r="D243" s="659" t="s">
        <v>2480</v>
      </c>
      <c r="E243" s="660"/>
      <c r="F243" s="662"/>
      <c r="G243" s="662"/>
      <c r="H243" s="663"/>
      <c r="I243" s="665" t="s">
        <v>15</v>
      </c>
      <c r="J243" s="665"/>
      <c r="K243" s="665" t="s">
        <v>38</v>
      </c>
      <c r="L243" s="665" t="s">
        <v>43</v>
      </c>
      <c r="M243" s="665" t="s">
        <v>48</v>
      </c>
      <c r="N243" s="665"/>
      <c r="O243" s="665"/>
      <c r="P243" s="665"/>
      <c r="Q243" s="665" t="s">
        <v>292</v>
      </c>
      <c r="S243" s="666" t="b">
        <f aca="false">IF(OR(T243=TRUE(),U243=TRUE(),V243=TRUE(),AD243=TRUE(),AE243=TRUE()),TRUE(),FALSE())</f>
        <v>1</v>
      </c>
      <c r="T243" s="656" t="n">
        <f aca="false">$T$8</f>
        <v>1</v>
      </c>
      <c r="U243" s="657" t="b">
        <f aca="false">$U$8</f>
        <v>0</v>
      </c>
      <c r="V243" s="666" t="b">
        <f aca="false">IF(SUM(W243:AC243)&lt;1,TRUE(),FALSE())</f>
        <v>1</v>
      </c>
      <c r="W243" s="656" t="n">
        <f aca="false">IF($I$3=I243,1,0)</f>
        <v>0</v>
      </c>
      <c r="X243" s="656" t="n">
        <f aca="false">IF($J$3=J243,1,0)</f>
        <v>0</v>
      </c>
      <c r="Y243" s="656" t="n">
        <f aca="false">IF($K$3=K243,1,0)</f>
        <v>0</v>
      </c>
      <c r="Z243" s="656" t="n">
        <f aca="false">IF($L$3=L243,1,0)</f>
        <v>0</v>
      </c>
      <c r="AA243" s="656" t="n">
        <f aca="false">IF($M$3=M243,1,0)</f>
        <v>0</v>
      </c>
      <c r="AB243" s="656" t="n">
        <f aca="false">IF($N$3=N243,1,0)</f>
        <v>0</v>
      </c>
      <c r="AC243" s="656" t="n">
        <f aca="false">IF($O$3=O243,1,0)</f>
        <v>0</v>
      </c>
      <c r="AD243" s="667" t="b">
        <f aca="false">AND($P$2="Non-risk",P243=TRUE())</f>
        <v>0</v>
      </c>
      <c r="AE243" s="667" t="b">
        <f aca="false">AND($Q$3&lt;&gt;$Q243,$Q$3&lt;&gt;"Both")</f>
        <v>1</v>
      </c>
      <c r="AF243" s="667" t="b">
        <f aca="false">AND($Q$3="Both",AH243=1)</f>
        <v>0</v>
      </c>
      <c r="AG243" s="521" t="s">
        <v>2480</v>
      </c>
      <c r="AH243" s="627" t="n">
        <v>1</v>
      </c>
      <c r="AI243" s="521" t="n">
        <v>16</v>
      </c>
      <c r="AK243" s="160" t="n">
        <f aca="false">IF(OR(AL243=TRUE(),AND(AM243=TRUE(),AN243=FALSE()),AF243=TRUE(),(OR(AT243=FALSE(),AT243="NA"))),0,IF(OR(AN243=FALSE(),AO243=FALSE(),AP243=FALSE()),1,0))</f>
        <v>0</v>
      </c>
      <c r="AL243" s="238" t="n">
        <f aca="false">$S243</f>
        <v>1</v>
      </c>
      <c r="AM243" s="238" t="str">
        <f aca="false">IF(OR(Q243="CHIP",AI243=""),"NA",IF(AND(AF243=TRUE(),_xlfn.xlookup(AI243,$A$9:$A$782,$AK$9:$AK$782)=0),TRUE(),FALSE()))</f>
        <v>NA</v>
      </c>
      <c r="AN243" s="148" t="b">
        <f aca="false">IF(F243&lt;&gt;"",TRUE(),FALSE())</f>
        <v>0</v>
      </c>
      <c r="AO243" s="94" t="str">
        <f aca="false">IF(OR($F243&lt;&gt;"Met"),"NA",(IF(AND($F243="Met",$F243&lt;&gt;""),TRUE(),FALSE())))</f>
        <v>NA</v>
      </c>
      <c r="AP243" s="148" t="b">
        <f aca="false">IF(OR($F243="Met",$F243="Not met"),"NA",(IF((AND(OR($F243="N/A",$F243="Unsure"),$G243&lt;&gt;"")),TRUE(),FALSE())))</f>
        <v>0</v>
      </c>
      <c r="AQ243" s="238" t="n">
        <f aca="false">IF(OR(AR243=TRUE(),AND(AS243=TRUE(),AT243=FALSE())),0,(IF(OR(AND(OR(AS243=FALSE(),AS243="N/A"),AT243=FALSE()),AU243=FALSE()),1,0)))</f>
        <v>0</v>
      </c>
      <c r="AR243" s="238" t="n">
        <f aca="false">$S243</f>
        <v>1</v>
      </c>
      <c r="AS243" s="238" t="str">
        <f aca="false">IF(OR(Q243="CHIP",AI243=""),"N/A",IF(AND(AF243=TRUE(),_xlfn.xlookup(AI243,$A$9:$A$782,$AQ$9:$AQ$782)=0),TRUE(),FALSE()))</f>
        <v>N/A</v>
      </c>
      <c r="AT243" s="148" t="b">
        <f aca="false">IF(AND(H243="",F243="Met"),FALSE(),TRUE())</f>
        <v>1</v>
      </c>
      <c r="AU243" s="94" t="str">
        <f aca="false">IF(OR(H243="",H243="Met",H243="N/A"),"NA",(IF(AND((OR(H243="Not Met",H243="Unsure")),G243&lt;&gt;""),TRUE(),FALSE())))</f>
        <v>NA</v>
      </c>
    </row>
    <row r="244" customFormat="false" ht="72" hidden="false" customHeight="false" outlineLevel="0" collapsed="false">
      <c r="A244" s="658" t="s">
        <v>2596</v>
      </c>
      <c r="B244" s="659" t="s">
        <v>2597</v>
      </c>
      <c r="C244" s="659" t="s">
        <v>2598</v>
      </c>
      <c r="D244" s="659" t="s">
        <v>2484</v>
      </c>
      <c r="E244" s="660"/>
      <c r="F244" s="662"/>
      <c r="G244" s="662"/>
      <c r="H244" s="663"/>
      <c r="I244" s="665" t="s">
        <v>15</v>
      </c>
      <c r="J244" s="665"/>
      <c r="K244" s="665" t="s">
        <v>38</v>
      </c>
      <c r="L244" s="665" t="s">
        <v>43</v>
      </c>
      <c r="M244" s="665"/>
      <c r="N244" s="665"/>
      <c r="O244" s="665"/>
      <c r="P244" s="665"/>
      <c r="Q244" s="665" t="s">
        <v>292</v>
      </c>
      <c r="S244" s="666" t="b">
        <f aca="false">IF(OR(T244=TRUE(),U244=TRUE(),V244=TRUE(),AD244=TRUE(),AE244=TRUE()),TRUE(),FALSE())</f>
        <v>1</v>
      </c>
      <c r="T244" s="656" t="n">
        <f aca="false">$T$8</f>
        <v>1</v>
      </c>
      <c r="U244" s="657" t="b">
        <f aca="false">$U$8</f>
        <v>0</v>
      </c>
      <c r="V244" s="666" t="b">
        <f aca="false">IF(SUM(W244:AC244)&lt;1,TRUE(),FALSE())</f>
        <v>1</v>
      </c>
      <c r="W244" s="656" t="n">
        <f aca="false">IF($I$3=I244,1,0)</f>
        <v>0</v>
      </c>
      <c r="X244" s="656" t="n">
        <f aca="false">IF($J$3=J244,1,0)</f>
        <v>0</v>
      </c>
      <c r="Y244" s="656" t="n">
        <f aca="false">IF($K$3=K244,1,0)</f>
        <v>0</v>
      </c>
      <c r="Z244" s="656" t="n">
        <f aca="false">IF($L$3=L244,1,0)</f>
        <v>0</v>
      </c>
      <c r="AA244" s="656" t="n">
        <f aca="false">IF($M$3=M244,1,0)</f>
        <v>0</v>
      </c>
      <c r="AB244" s="656" t="n">
        <f aca="false">IF($N$3=N244,1,0)</f>
        <v>0</v>
      </c>
      <c r="AC244" s="656" t="n">
        <f aca="false">IF($O$3=O244,1,0)</f>
        <v>0</v>
      </c>
      <c r="AD244" s="667" t="b">
        <f aca="false">AND($P$2="Non-risk",P244=TRUE())</f>
        <v>0</v>
      </c>
      <c r="AE244" s="667" t="b">
        <f aca="false">AND($Q$3&lt;&gt;$Q244,$Q$3&lt;&gt;"Both")</f>
        <v>1</v>
      </c>
      <c r="AF244" s="667" t="b">
        <f aca="false">AND($Q$3="Both",AH244=1)</f>
        <v>0</v>
      </c>
      <c r="AG244" s="521" t="s">
        <v>2484</v>
      </c>
      <c r="AH244" s="627" t="n">
        <v>1</v>
      </c>
      <c r="AI244" s="521" t="n">
        <v>17</v>
      </c>
      <c r="AK244" s="160" t="n">
        <f aca="false">IF(OR(AL244=TRUE(),AND(AM244=TRUE(),AN244=FALSE()),AF244=TRUE(),(OR(AT244=FALSE(),AT244="NA"))),0,IF(OR(AN244=FALSE(),AO244=FALSE(),AP244=FALSE()),1,0))</f>
        <v>0</v>
      </c>
      <c r="AL244" s="238" t="n">
        <f aca="false">$S244</f>
        <v>1</v>
      </c>
      <c r="AM244" s="238" t="str">
        <f aca="false">IF(OR(Q244="CHIP",AI244=""),"NA",IF(AND(AF244=TRUE(),_xlfn.xlookup(AI244,$A$9:$A$782,$AK$9:$AK$782)=0),TRUE(),FALSE()))</f>
        <v>NA</v>
      </c>
      <c r="AN244" s="148" t="b">
        <f aca="false">IF(F244&lt;&gt;"",TRUE(),FALSE())</f>
        <v>0</v>
      </c>
      <c r="AO244" s="94" t="str">
        <f aca="false">IF(OR($F244&lt;&gt;"Met"),"NA",(IF(AND($F244="Met",$F244&lt;&gt;""),TRUE(),FALSE())))</f>
        <v>NA</v>
      </c>
      <c r="AP244" s="148" t="b">
        <f aca="false">IF(OR($F244="Met",$F244="Not met"),"NA",(IF((AND(OR($F244="N/A",$F244="Unsure"),$G244&lt;&gt;"")),TRUE(),FALSE())))</f>
        <v>0</v>
      </c>
      <c r="AQ244" s="238" t="n">
        <f aca="false">IF(OR(AR244=TRUE(),AND(AS244=TRUE(),AT244=FALSE())),0,(IF(OR(AND(OR(AS244=FALSE(),AS244="N/A"),AT244=FALSE()),AU244=FALSE()),1,0)))</f>
        <v>0</v>
      </c>
      <c r="AR244" s="238" t="n">
        <f aca="false">$S244</f>
        <v>1</v>
      </c>
      <c r="AS244" s="238" t="str">
        <f aca="false">IF(OR(Q244="CHIP",AI244=""),"N/A",IF(AND(AF244=TRUE(),_xlfn.xlookup(AI244,$A$9:$A$782,$AQ$9:$AQ$782)=0),TRUE(),FALSE()))</f>
        <v>N/A</v>
      </c>
      <c r="AT244" s="148" t="b">
        <f aca="false">IF(AND(H244="",F244="Met"),FALSE(),TRUE())</f>
        <v>1</v>
      </c>
      <c r="AU244" s="94" t="str">
        <f aca="false">IF(OR(H244="",H244="Met",H244="N/A"),"NA",(IF(AND((OR(H244="Not Met",H244="Unsure")),G244&lt;&gt;""),TRUE(),FALSE())))</f>
        <v>NA</v>
      </c>
    </row>
    <row r="245" customFormat="false" ht="126" hidden="false" customHeight="false" outlineLevel="0" collapsed="false">
      <c r="A245" s="658" t="s">
        <v>2599</v>
      </c>
      <c r="B245" s="659" t="s">
        <v>2600</v>
      </c>
      <c r="C245" s="659" t="s">
        <v>2601</v>
      </c>
      <c r="D245" s="659" t="s">
        <v>2488</v>
      </c>
      <c r="E245" s="660"/>
      <c r="F245" s="662"/>
      <c r="G245" s="662"/>
      <c r="H245" s="663"/>
      <c r="I245" s="665" t="s">
        <v>15</v>
      </c>
      <c r="J245" s="665"/>
      <c r="K245" s="665" t="s">
        <v>38</v>
      </c>
      <c r="L245" s="665" t="s">
        <v>43</v>
      </c>
      <c r="M245" s="665" t="s">
        <v>48</v>
      </c>
      <c r="N245" s="665"/>
      <c r="O245" s="665"/>
      <c r="P245" s="665"/>
      <c r="Q245" s="665" t="s">
        <v>292</v>
      </c>
      <c r="S245" s="666" t="b">
        <f aca="false">IF(OR(T245=TRUE(),U245=TRUE(),V245=TRUE(),AD245=TRUE(),AE245=TRUE()),TRUE(),FALSE())</f>
        <v>1</v>
      </c>
      <c r="T245" s="656" t="n">
        <f aca="false">$T$8</f>
        <v>1</v>
      </c>
      <c r="U245" s="657" t="b">
        <f aca="false">$U$8</f>
        <v>0</v>
      </c>
      <c r="V245" s="666" t="b">
        <f aca="false">IF(SUM(W245:AC245)&lt;1,TRUE(),FALSE())</f>
        <v>1</v>
      </c>
      <c r="W245" s="656" t="n">
        <f aca="false">IF($I$3=I245,1,0)</f>
        <v>0</v>
      </c>
      <c r="X245" s="656" t="n">
        <f aca="false">IF($J$3=J245,1,0)</f>
        <v>0</v>
      </c>
      <c r="Y245" s="656" t="n">
        <f aca="false">IF($K$3=K245,1,0)</f>
        <v>0</v>
      </c>
      <c r="Z245" s="656" t="n">
        <f aca="false">IF($L$3=L245,1,0)</f>
        <v>0</v>
      </c>
      <c r="AA245" s="656" t="n">
        <f aca="false">IF($M$3=M245,1,0)</f>
        <v>0</v>
      </c>
      <c r="AB245" s="656" t="n">
        <f aca="false">IF($N$3=N245,1,0)</f>
        <v>0</v>
      </c>
      <c r="AC245" s="656" t="n">
        <f aca="false">IF($O$3=O245,1,0)</f>
        <v>0</v>
      </c>
      <c r="AD245" s="667" t="b">
        <f aca="false">AND($P$2="Non-risk",P245=TRUE())</f>
        <v>0</v>
      </c>
      <c r="AE245" s="667" t="b">
        <f aca="false">AND($Q$3&lt;&gt;$Q245,$Q$3&lt;&gt;"Both")</f>
        <v>1</v>
      </c>
      <c r="AF245" s="667" t="b">
        <f aca="false">AND($Q$3="Both",AH245=1)</f>
        <v>0</v>
      </c>
      <c r="AG245" s="521" t="s">
        <v>2488</v>
      </c>
      <c r="AH245" s="627" t="n">
        <v>1</v>
      </c>
      <c r="AI245" s="521" t="n">
        <v>18</v>
      </c>
      <c r="AK245" s="160" t="n">
        <f aca="false">IF(OR(AL245=TRUE(),AND(AM245=TRUE(),AN245=FALSE()),AF245=TRUE(),(OR(AT245=FALSE(),AT245="NA"))),0,IF(OR(AN245=FALSE(),AO245=FALSE(),AP245=FALSE()),1,0))</f>
        <v>0</v>
      </c>
      <c r="AL245" s="238" t="n">
        <f aca="false">$S245</f>
        <v>1</v>
      </c>
      <c r="AM245" s="238" t="str">
        <f aca="false">IF(OR(Q245="CHIP",AI245=""),"NA",IF(AND(AF245=TRUE(),_xlfn.xlookup(AI245,$A$9:$A$782,$AK$9:$AK$782)=0),TRUE(),FALSE()))</f>
        <v>NA</v>
      </c>
      <c r="AN245" s="148" t="b">
        <f aca="false">IF(F245&lt;&gt;"",TRUE(),FALSE())</f>
        <v>0</v>
      </c>
      <c r="AO245" s="94" t="str">
        <f aca="false">IF(OR($F245&lt;&gt;"Met"),"NA",(IF(AND($F245="Met",$F245&lt;&gt;""),TRUE(),FALSE())))</f>
        <v>NA</v>
      </c>
      <c r="AP245" s="148" t="b">
        <f aca="false">IF(OR($F245="Met",$F245="Not met"),"NA",(IF((AND(OR($F245="N/A",$F245="Unsure"),$G245&lt;&gt;"")),TRUE(),FALSE())))</f>
        <v>0</v>
      </c>
      <c r="AQ245" s="238" t="n">
        <f aca="false">IF(OR(AR245=TRUE(),AND(AS245=TRUE(),AT245=FALSE())),0,(IF(OR(AND(OR(AS245=FALSE(),AS245="N/A"),AT245=FALSE()),AU245=FALSE()),1,0)))</f>
        <v>0</v>
      </c>
      <c r="AR245" s="238" t="n">
        <f aca="false">$S245</f>
        <v>1</v>
      </c>
      <c r="AS245" s="238" t="str">
        <f aca="false">IF(OR(Q245="CHIP",AI245=""),"N/A",IF(AND(AF245=TRUE(),_xlfn.xlookup(AI245,$A$9:$A$782,$AQ$9:$AQ$782)=0),TRUE(),FALSE()))</f>
        <v>N/A</v>
      </c>
      <c r="AT245" s="148" t="b">
        <f aca="false">IF(AND(H245="",F245="Met"),FALSE(),TRUE())</f>
        <v>1</v>
      </c>
      <c r="AU245" s="94" t="str">
        <f aca="false">IF(OR(H245="",H245="Met",H245="N/A"),"NA",(IF(AND((OR(H245="Not Met",H245="Unsure")),G245&lt;&gt;""),TRUE(),FALSE())))</f>
        <v>NA</v>
      </c>
    </row>
    <row r="246" customFormat="false" ht="72" hidden="false" customHeight="false" outlineLevel="0" collapsed="false">
      <c r="A246" s="658" t="s">
        <v>2602</v>
      </c>
      <c r="B246" s="659" t="s">
        <v>2603</v>
      </c>
      <c r="C246" s="659" t="s">
        <v>2604</v>
      </c>
      <c r="D246" s="659" t="s">
        <v>2492</v>
      </c>
      <c r="E246" s="660"/>
      <c r="F246" s="662"/>
      <c r="G246" s="662"/>
      <c r="H246" s="663"/>
      <c r="I246" s="665" t="s">
        <v>15</v>
      </c>
      <c r="J246" s="665"/>
      <c r="K246" s="665" t="s">
        <v>38</v>
      </c>
      <c r="L246" s="665" t="s">
        <v>43</v>
      </c>
      <c r="M246" s="665" t="s">
        <v>48</v>
      </c>
      <c r="N246" s="665"/>
      <c r="O246" s="665"/>
      <c r="P246" s="665"/>
      <c r="Q246" s="665" t="s">
        <v>292</v>
      </c>
      <c r="S246" s="666" t="b">
        <f aca="false">IF(OR(T246=TRUE(),U246=TRUE(),V246=TRUE(),AD246=TRUE(),AE246=TRUE()),TRUE(),FALSE())</f>
        <v>1</v>
      </c>
      <c r="T246" s="656" t="n">
        <f aca="false">$T$8</f>
        <v>1</v>
      </c>
      <c r="U246" s="657" t="b">
        <f aca="false">$U$8</f>
        <v>0</v>
      </c>
      <c r="V246" s="666" t="b">
        <f aca="false">IF(SUM(W246:AC246)&lt;1,TRUE(),FALSE())</f>
        <v>1</v>
      </c>
      <c r="W246" s="656" t="n">
        <f aca="false">IF($I$3=I246,1,0)</f>
        <v>0</v>
      </c>
      <c r="X246" s="656" t="n">
        <f aca="false">IF($J$3=J246,1,0)</f>
        <v>0</v>
      </c>
      <c r="Y246" s="656" t="n">
        <f aca="false">IF($K$3=K246,1,0)</f>
        <v>0</v>
      </c>
      <c r="Z246" s="656" t="n">
        <f aca="false">IF($L$3=L246,1,0)</f>
        <v>0</v>
      </c>
      <c r="AA246" s="656" t="n">
        <f aca="false">IF($M$3=M246,1,0)</f>
        <v>0</v>
      </c>
      <c r="AB246" s="656" t="n">
        <f aca="false">IF($N$3=N246,1,0)</f>
        <v>0</v>
      </c>
      <c r="AC246" s="656" t="n">
        <f aca="false">IF($O$3=O246,1,0)</f>
        <v>0</v>
      </c>
      <c r="AD246" s="667" t="b">
        <f aca="false">AND($P$2="Non-risk",P246=TRUE())</f>
        <v>0</v>
      </c>
      <c r="AE246" s="667" t="b">
        <f aca="false">AND($Q$3&lt;&gt;$Q246,$Q$3&lt;&gt;"Both")</f>
        <v>1</v>
      </c>
      <c r="AF246" s="667" t="b">
        <f aca="false">AND($Q$3="Both",AH246=1)</f>
        <v>0</v>
      </c>
      <c r="AG246" s="521" t="s">
        <v>2492</v>
      </c>
      <c r="AH246" s="627" t="n">
        <v>1</v>
      </c>
      <c r="AI246" s="521" t="n">
        <v>19</v>
      </c>
      <c r="AK246" s="160" t="n">
        <f aca="false">IF(OR(AL246=TRUE(),AND(AM246=TRUE(),AN246=FALSE()),AF246=TRUE(),(OR(AT246=FALSE(),AT246="NA"))),0,IF(OR(AN246=FALSE(),AO246=FALSE(),AP246=FALSE()),1,0))</f>
        <v>0</v>
      </c>
      <c r="AL246" s="238" t="n">
        <f aca="false">$S246</f>
        <v>1</v>
      </c>
      <c r="AM246" s="238" t="str">
        <f aca="false">IF(OR(Q246="CHIP",AI246=""),"NA",IF(AND(AF246=TRUE(),_xlfn.xlookup(AI246,$A$9:$A$782,$AK$9:$AK$782)=0),TRUE(),FALSE()))</f>
        <v>NA</v>
      </c>
      <c r="AN246" s="148" t="b">
        <f aca="false">IF(F246&lt;&gt;"",TRUE(),FALSE())</f>
        <v>0</v>
      </c>
      <c r="AO246" s="94" t="str">
        <f aca="false">IF(OR($F246&lt;&gt;"Met"),"NA",(IF(AND($F246="Met",$F246&lt;&gt;""),TRUE(),FALSE())))</f>
        <v>NA</v>
      </c>
      <c r="AP246" s="148" t="b">
        <f aca="false">IF(OR($F246="Met",$F246="Not met"),"NA",(IF((AND(OR($F246="N/A",$F246="Unsure"),$G246&lt;&gt;"")),TRUE(),FALSE())))</f>
        <v>0</v>
      </c>
      <c r="AQ246" s="238" t="n">
        <f aca="false">IF(OR(AR246=TRUE(),AND(AS246=TRUE(),AT246=FALSE())),0,(IF(OR(AND(OR(AS246=FALSE(),AS246="N/A"),AT246=FALSE()),AU246=FALSE()),1,0)))</f>
        <v>0</v>
      </c>
      <c r="AR246" s="238" t="n">
        <f aca="false">$S246</f>
        <v>1</v>
      </c>
      <c r="AS246" s="238" t="str">
        <f aca="false">IF(OR(Q246="CHIP",AI246=""),"N/A",IF(AND(AF246=TRUE(),_xlfn.xlookup(AI246,$A$9:$A$782,$AQ$9:$AQ$782)=0),TRUE(),FALSE()))</f>
        <v>N/A</v>
      </c>
      <c r="AT246" s="148" t="b">
        <f aca="false">IF(AND(H246="",F246="Met"),FALSE(),TRUE())</f>
        <v>1</v>
      </c>
      <c r="AU246" s="94" t="str">
        <f aca="false">IF(OR(H246="",H246="Met",H246="N/A"),"NA",(IF(AND((OR(H246="Not Met",H246="Unsure")),G246&lt;&gt;""),TRUE(),FALSE())))</f>
        <v>NA</v>
      </c>
    </row>
    <row r="247" customFormat="false" ht="72" hidden="false" customHeight="false" outlineLevel="0" collapsed="false">
      <c r="A247" s="658" t="s">
        <v>2605</v>
      </c>
      <c r="B247" s="659" t="s">
        <v>2606</v>
      </c>
      <c r="C247" s="659" t="s">
        <v>2607</v>
      </c>
      <c r="D247" s="659" t="s">
        <v>2496</v>
      </c>
      <c r="E247" s="660"/>
      <c r="F247" s="662"/>
      <c r="G247" s="662"/>
      <c r="H247" s="663"/>
      <c r="I247" s="665" t="s">
        <v>15</v>
      </c>
      <c r="J247" s="665"/>
      <c r="K247" s="665" t="s">
        <v>38</v>
      </c>
      <c r="L247" s="665" t="s">
        <v>43</v>
      </c>
      <c r="M247" s="665" t="s">
        <v>48</v>
      </c>
      <c r="N247" s="665"/>
      <c r="O247" s="665"/>
      <c r="P247" s="665"/>
      <c r="Q247" s="665" t="s">
        <v>292</v>
      </c>
      <c r="S247" s="666" t="b">
        <f aca="false">IF(OR(T247=TRUE(),U247=TRUE(),V247=TRUE(),AD247=TRUE(),AE247=TRUE()),TRUE(),FALSE())</f>
        <v>1</v>
      </c>
      <c r="T247" s="656" t="n">
        <f aca="false">$T$8</f>
        <v>1</v>
      </c>
      <c r="U247" s="657" t="b">
        <f aca="false">$U$8</f>
        <v>0</v>
      </c>
      <c r="V247" s="666" t="b">
        <f aca="false">IF(SUM(W247:AC247)&lt;1,TRUE(),FALSE())</f>
        <v>1</v>
      </c>
      <c r="W247" s="656" t="n">
        <f aca="false">IF($I$3=I247,1,0)</f>
        <v>0</v>
      </c>
      <c r="X247" s="656" t="n">
        <f aca="false">IF($J$3=J247,1,0)</f>
        <v>0</v>
      </c>
      <c r="Y247" s="656" t="n">
        <f aca="false">IF($K$3=K247,1,0)</f>
        <v>0</v>
      </c>
      <c r="Z247" s="656" t="n">
        <f aca="false">IF($L$3=L247,1,0)</f>
        <v>0</v>
      </c>
      <c r="AA247" s="656" t="n">
        <f aca="false">IF($M$3=M247,1,0)</f>
        <v>0</v>
      </c>
      <c r="AB247" s="656" t="n">
        <f aca="false">IF($N$3=N247,1,0)</f>
        <v>0</v>
      </c>
      <c r="AC247" s="656" t="n">
        <f aca="false">IF($O$3=O247,1,0)</f>
        <v>0</v>
      </c>
      <c r="AD247" s="667" t="b">
        <f aca="false">AND($P$2="Non-risk",P247=TRUE())</f>
        <v>0</v>
      </c>
      <c r="AE247" s="667" t="b">
        <f aca="false">AND($Q$3&lt;&gt;$Q247,$Q$3&lt;&gt;"Both")</f>
        <v>1</v>
      </c>
      <c r="AF247" s="667" t="b">
        <f aca="false">AND($Q$3="Both",AH247=1)</f>
        <v>0</v>
      </c>
      <c r="AG247" s="521" t="s">
        <v>2496</v>
      </c>
      <c r="AH247" s="627" t="n">
        <v>1</v>
      </c>
      <c r="AI247" s="521" t="n">
        <v>20</v>
      </c>
      <c r="AK247" s="160" t="n">
        <f aca="false">IF(OR(AL247=TRUE(),AND(AM247=TRUE(),AN247=FALSE()),AF247=TRUE(),(OR(AT247=FALSE(),AT247="NA"))),0,IF(OR(AN247=FALSE(),AO247=FALSE(),AP247=FALSE()),1,0))</f>
        <v>0</v>
      </c>
      <c r="AL247" s="238" t="n">
        <f aca="false">$S247</f>
        <v>1</v>
      </c>
      <c r="AM247" s="238" t="str">
        <f aca="false">IF(OR(Q247="CHIP",AI247=""),"NA",IF(AND(AF247=TRUE(),_xlfn.xlookup(AI247,$A$9:$A$782,$AK$9:$AK$782)=0),TRUE(),FALSE()))</f>
        <v>NA</v>
      </c>
      <c r="AN247" s="148" t="b">
        <f aca="false">IF(F247&lt;&gt;"",TRUE(),FALSE())</f>
        <v>0</v>
      </c>
      <c r="AO247" s="94" t="str">
        <f aca="false">IF(OR($F247&lt;&gt;"Met"),"NA",(IF(AND($F247="Met",$F247&lt;&gt;""),TRUE(),FALSE())))</f>
        <v>NA</v>
      </c>
      <c r="AP247" s="148" t="b">
        <f aca="false">IF(OR($F247="Met",$F247="Not met"),"NA",(IF((AND(OR($F247="N/A",$F247="Unsure"),$G247&lt;&gt;"")),TRUE(),FALSE())))</f>
        <v>0</v>
      </c>
      <c r="AQ247" s="238" t="n">
        <f aca="false">IF(OR(AR247=TRUE(),AND(AS247=TRUE(),AT247=FALSE())),0,(IF(OR(AND(OR(AS247=FALSE(),AS247="N/A"),AT247=FALSE()),AU247=FALSE()),1,0)))</f>
        <v>0</v>
      </c>
      <c r="AR247" s="238" t="n">
        <f aca="false">$S247</f>
        <v>1</v>
      </c>
      <c r="AS247" s="238" t="str">
        <f aca="false">IF(OR(Q247="CHIP",AI247=""),"N/A",IF(AND(AF247=TRUE(),_xlfn.xlookup(AI247,$A$9:$A$782,$AQ$9:$AQ$782)=0),TRUE(),FALSE()))</f>
        <v>N/A</v>
      </c>
      <c r="AT247" s="148" t="b">
        <f aca="false">IF(AND(H247="",F247="Met"),FALSE(),TRUE())</f>
        <v>1</v>
      </c>
      <c r="AU247" s="94" t="str">
        <f aca="false">IF(OR(H247="",H247="Met",H247="N/A"),"NA",(IF(AND((OR(H247="Not Met",H247="Unsure")),G247&lt;&gt;""),TRUE(),FALSE())))</f>
        <v>NA</v>
      </c>
    </row>
    <row r="248" customFormat="false" ht="90" hidden="false" customHeight="false" outlineLevel="0" collapsed="false">
      <c r="A248" s="658" t="s">
        <v>2608</v>
      </c>
      <c r="B248" s="659" t="s">
        <v>2609</v>
      </c>
      <c r="C248" s="659" t="s">
        <v>2610</v>
      </c>
      <c r="D248" s="659" t="s">
        <v>2500</v>
      </c>
      <c r="E248" s="660"/>
      <c r="F248" s="662"/>
      <c r="G248" s="662"/>
      <c r="H248" s="663"/>
      <c r="I248" s="665" t="s">
        <v>15</v>
      </c>
      <c r="J248" s="665"/>
      <c r="K248" s="665" t="s">
        <v>38</v>
      </c>
      <c r="L248" s="665" t="s">
        <v>43</v>
      </c>
      <c r="M248" s="665" t="s">
        <v>48</v>
      </c>
      <c r="N248" s="665"/>
      <c r="O248" s="665"/>
      <c r="P248" s="665"/>
      <c r="Q248" s="665" t="s">
        <v>292</v>
      </c>
      <c r="S248" s="666" t="b">
        <f aca="false">IF(OR(T248=TRUE(),U248=TRUE(),V248=TRUE(),AD248=TRUE(),AE248=TRUE()),TRUE(),FALSE())</f>
        <v>1</v>
      </c>
      <c r="T248" s="656" t="n">
        <f aca="false">$T$8</f>
        <v>1</v>
      </c>
      <c r="U248" s="657" t="b">
        <f aca="false">$U$8</f>
        <v>0</v>
      </c>
      <c r="V248" s="666" t="b">
        <f aca="false">IF(SUM(W248:AC248)&lt;1,TRUE(),FALSE())</f>
        <v>1</v>
      </c>
      <c r="W248" s="656" t="n">
        <f aca="false">IF($I$3=I248,1,0)</f>
        <v>0</v>
      </c>
      <c r="X248" s="656" t="n">
        <f aca="false">IF($J$3=J248,1,0)</f>
        <v>0</v>
      </c>
      <c r="Y248" s="656" t="n">
        <f aca="false">IF($K$3=K248,1,0)</f>
        <v>0</v>
      </c>
      <c r="Z248" s="656" t="n">
        <f aca="false">IF($L$3=L248,1,0)</f>
        <v>0</v>
      </c>
      <c r="AA248" s="656" t="n">
        <f aca="false">IF($M$3=M248,1,0)</f>
        <v>0</v>
      </c>
      <c r="AB248" s="656" t="n">
        <f aca="false">IF($N$3=N248,1,0)</f>
        <v>0</v>
      </c>
      <c r="AC248" s="656" t="n">
        <f aca="false">IF($O$3=O248,1,0)</f>
        <v>0</v>
      </c>
      <c r="AD248" s="667" t="b">
        <f aca="false">AND($P$2="Non-risk",P248=TRUE())</f>
        <v>0</v>
      </c>
      <c r="AE248" s="667" t="b">
        <f aca="false">AND($Q$3&lt;&gt;$Q248,$Q$3&lt;&gt;"Both")</f>
        <v>1</v>
      </c>
      <c r="AF248" s="667" t="b">
        <f aca="false">AND($Q$3="Both",AH248=1)</f>
        <v>0</v>
      </c>
      <c r="AG248" s="521" t="s">
        <v>2500</v>
      </c>
      <c r="AH248" s="627" t="n">
        <v>1</v>
      </c>
      <c r="AI248" s="521" t="n">
        <v>21</v>
      </c>
      <c r="AK248" s="160" t="n">
        <f aca="false">IF(OR(AL248=TRUE(),AND(AM248=TRUE(),AN248=FALSE()),AF248=TRUE(),(OR(AT248=FALSE(),AT248="NA"))),0,IF(OR(AN248=FALSE(),AO248=FALSE(),AP248=FALSE()),1,0))</f>
        <v>0</v>
      </c>
      <c r="AL248" s="238" t="n">
        <f aca="false">$S248</f>
        <v>1</v>
      </c>
      <c r="AM248" s="238" t="str">
        <f aca="false">IF(OR(Q248="CHIP",AI248=""),"NA",IF(AND(AF248=TRUE(),_xlfn.xlookup(AI248,$A$9:$A$782,$AK$9:$AK$782)=0),TRUE(),FALSE()))</f>
        <v>NA</v>
      </c>
      <c r="AN248" s="148" t="b">
        <f aca="false">IF(F248&lt;&gt;"",TRUE(),FALSE())</f>
        <v>0</v>
      </c>
      <c r="AO248" s="94" t="str">
        <f aca="false">IF(OR($F248&lt;&gt;"Met"),"NA",(IF(AND($F248="Met",$F248&lt;&gt;""),TRUE(),FALSE())))</f>
        <v>NA</v>
      </c>
      <c r="AP248" s="148" t="b">
        <f aca="false">IF(OR($F248="Met",$F248="Not met"),"NA",(IF((AND(OR($F248="N/A",$F248="Unsure"),$G248&lt;&gt;"")),TRUE(),FALSE())))</f>
        <v>0</v>
      </c>
      <c r="AQ248" s="238" t="n">
        <f aca="false">IF(OR(AR248=TRUE(),AND(AS248=TRUE(),AT248=FALSE())),0,(IF(OR(AND(OR(AS248=FALSE(),AS248="N/A"),AT248=FALSE()),AU248=FALSE()),1,0)))</f>
        <v>0</v>
      </c>
      <c r="AR248" s="238" t="n">
        <f aca="false">$S248</f>
        <v>1</v>
      </c>
      <c r="AS248" s="238" t="str">
        <f aca="false">IF(OR(Q248="CHIP",AI248=""),"N/A",IF(AND(AF248=TRUE(),_xlfn.xlookup(AI248,$A$9:$A$782,$AQ$9:$AQ$782)=0),TRUE(),FALSE()))</f>
        <v>N/A</v>
      </c>
      <c r="AT248" s="148" t="b">
        <f aca="false">IF(AND(H248="",F248="Met"),FALSE(),TRUE())</f>
        <v>1</v>
      </c>
      <c r="AU248" s="94" t="str">
        <f aca="false">IF(OR(H248="",H248="Met",H248="N/A"),"NA",(IF(AND((OR(H248="Not Met",H248="Unsure")),G248&lt;&gt;""),TRUE(),FALSE())))</f>
        <v>NA</v>
      </c>
    </row>
    <row r="249" customFormat="false" ht="90" hidden="false" customHeight="false" outlineLevel="0" collapsed="false">
      <c r="A249" s="658" t="s">
        <v>2611</v>
      </c>
      <c r="B249" s="659" t="s">
        <v>2612</v>
      </c>
      <c r="C249" s="659" t="s">
        <v>2613</v>
      </c>
      <c r="D249" s="659" t="s">
        <v>2504</v>
      </c>
      <c r="E249" s="660"/>
      <c r="F249" s="662"/>
      <c r="G249" s="662"/>
      <c r="H249" s="663"/>
      <c r="I249" s="665" t="s">
        <v>15</v>
      </c>
      <c r="J249" s="665"/>
      <c r="K249" s="665" t="s">
        <v>38</v>
      </c>
      <c r="L249" s="665" t="s">
        <v>43</v>
      </c>
      <c r="M249" s="665" t="s">
        <v>48</v>
      </c>
      <c r="N249" s="665"/>
      <c r="O249" s="665"/>
      <c r="P249" s="665"/>
      <c r="Q249" s="665" t="s">
        <v>292</v>
      </c>
      <c r="S249" s="666" t="b">
        <f aca="false">IF(OR(T249=TRUE(),U249=TRUE(),V249=TRUE(),AD249=TRUE(),AE249=TRUE()),TRUE(),FALSE())</f>
        <v>1</v>
      </c>
      <c r="T249" s="656" t="n">
        <f aca="false">$T$8</f>
        <v>1</v>
      </c>
      <c r="U249" s="657" t="b">
        <f aca="false">$U$8</f>
        <v>0</v>
      </c>
      <c r="V249" s="666" t="b">
        <f aca="false">IF(SUM(W249:AC249)&lt;1,TRUE(),FALSE())</f>
        <v>1</v>
      </c>
      <c r="W249" s="656" t="n">
        <f aca="false">IF($I$3=I249,1,0)</f>
        <v>0</v>
      </c>
      <c r="X249" s="656" t="n">
        <f aca="false">IF($J$3=J249,1,0)</f>
        <v>0</v>
      </c>
      <c r="Y249" s="656" t="n">
        <f aca="false">IF($K$3=K249,1,0)</f>
        <v>0</v>
      </c>
      <c r="Z249" s="656" t="n">
        <f aca="false">IF($L$3=L249,1,0)</f>
        <v>0</v>
      </c>
      <c r="AA249" s="656" t="n">
        <f aca="false">IF($M$3=M249,1,0)</f>
        <v>0</v>
      </c>
      <c r="AB249" s="656" t="n">
        <f aca="false">IF($N$3=N249,1,0)</f>
        <v>0</v>
      </c>
      <c r="AC249" s="656" t="n">
        <f aca="false">IF($O$3=O249,1,0)</f>
        <v>0</v>
      </c>
      <c r="AD249" s="667" t="b">
        <f aca="false">AND($P$2="Non-risk",P249=TRUE())</f>
        <v>0</v>
      </c>
      <c r="AE249" s="667" t="b">
        <f aca="false">AND($Q$3&lt;&gt;$Q249,$Q$3&lt;&gt;"Both")</f>
        <v>1</v>
      </c>
      <c r="AF249" s="667" t="b">
        <f aca="false">AND($Q$3="Both",AH249=1)</f>
        <v>0</v>
      </c>
      <c r="AG249" s="521" t="s">
        <v>2504</v>
      </c>
      <c r="AH249" s="627" t="n">
        <v>1</v>
      </c>
      <c r="AI249" s="521" t="n">
        <v>22</v>
      </c>
      <c r="AK249" s="160" t="n">
        <f aca="false">IF(OR(AL249=TRUE(),AND(AM249=TRUE(),AN249=FALSE()),AF249=TRUE(),(OR(AT249=FALSE(),AT249="NA"))),0,IF(OR(AN249=FALSE(),AO249=FALSE(),AP249=FALSE()),1,0))</f>
        <v>0</v>
      </c>
      <c r="AL249" s="238" t="n">
        <f aca="false">$S249</f>
        <v>1</v>
      </c>
      <c r="AM249" s="238" t="str">
        <f aca="false">IF(OR(Q249="CHIP",AI249=""),"NA",IF(AND(AF249=TRUE(),_xlfn.xlookup(AI249,$A$9:$A$782,$AK$9:$AK$782)=0),TRUE(),FALSE()))</f>
        <v>NA</v>
      </c>
      <c r="AN249" s="148" t="b">
        <f aca="false">IF(F249&lt;&gt;"",TRUE(),FALSE())</f>
        <v>0</v>
      </c>
      <c r="AO249" s="94" t="str">
        <f aca="false">IF(OR($F249&lt;&gt;"Met"),"NA",(IF(AND($F249="Met",$F249&lt;&gt;""),TRUE(),FALSE())))</f>
        <v>NA</v>
      </c>
      <c r="AP249" s="148" t="b">
        <f aca="false">IF(OR($F249="Met",$F249="Not met"),"NA",(IF((AND(OR($F249="N/A",$F249="Unsure"),$G249&lt;&gt;"")),TRUE(),FALSE())))</f>
        <v>0</v>
      </c>
      <c r="AQ249" s="238" t="n">
        <f aca="false">IF(OR(AR249=TRUE(),AND(AS249=TRUE(),AT249=FALSE())),0,(IF(OR(AND(OR(AS249=FALSE(),AS249="N/A"),AT249=FALSE()),AU249=FALSE()),1,0)))</f>
        <v>0</v>
      </c>
      <c r="AR249" s="238" t="n">
        <f aca="false">$S249</f>
        <v>1</v>
      </c>
      <c r="AS249" s="238" t="str">
        <f aca="false">IF(OR(Q249="CHIP",AI249=""),"N/A",IF(AND(AF249=TRUE(),_xlfn.xlookup(AI249,$A$9:$A$782,$AQ$9:$AQ$782)=0),TRUE(),FALSE()))</f>
        <v>N/A</v>
      </c>
      <c r="AT249" s="148" t="b">
        <f aca="false">IF(AND(H249="",F249="Met"),FALSE(),TRUE())</f>
        <v>1</v>
      </c>
      <c r="AU249" s="94" t="str">
        <f aca="false">IF(OR(H249="",H249="Met",H249="N/A"),"NA",(IF(AND((OR(H249="Not Met",H249="Unsure")),G249&lt;&gt;""),TRUE(),FALSE())))</f>
        <v>NA</v>
      </c>
    </row>
    <row r="250" customFormat="false" ht="18" hidden="false" customHeight="false" outlineLevel="0" collapsed="false">
      <c r="A250" s="668"/>
      <c r="B250" s="681"/>
      <c r="C250" s="669"/>
      <c r="D250" s="668" t="s">
        <v>1001</v>
      </c>
      <c r="E250" s="671"/>
      <c r="F250" s="672"/>
      <c r="G250" s="672"/>
      <c r="H250" s="673"/>
      <c r="T250" s="656" t="n">
        <f aca="false">$T$8</f>
        <v>1</v>
      </c>
      <c r="U250" s="657" t="b">
        <f aca="false">$U$8</f>
        <v>0</v>
      </c>
      <c r="W250" s="656" t="n">
        <f aca="false">IF($I$3=I250,1,0)</f>
        <v>0</v>
      </c>
      <c r="X250" s="656" t="n">
        <f aca="false">IF($J$3=J250,1,0)</f>
        <v>0</v>
      </c>
      <c r="Y250" s="656" t="n">
        <f aca="false">IF($K$3=K250,1,0)</f>
        <v>0</v>
      </c>
      <c r="Z250" s="656" t="n">
        <f aca="false">IF($L$3=L250,1,0)</f>
        <v>0</v>
      </c>
      <c r="AA250" s="656" t="n">
        <f aca="false">IF($M$3=M250,1,0)</f>
        <v>0</v>
      </c>
      <c r="AB250" s="656" t="n">
        <f aca="false">IF($N$3=N250,1,0)</f>
        <v>0</v>
      </c>
      <c r="AC250" s="656" t="n">
        <f aca="false">IF($O$3=O250,1,0)</f>
        <v>0</v>
      </c>
      <c r="AD250" s="667" t="b">
        <f aca="false">AND($P$2="Non-risk",P250=TRUE())</f>
        <v>0</v>
      </c>
      <c r="AE250" s="667" t="b">
        <f aca="false">AND($Q$3&lt;&gt;$Q250,$Q$3&lt;&gt;"Both")</f>
        <v>1</v>
      </c>
      <c r="AF250" s="667" t="b">
        <f aca="false">AND($Q$3="Both",AH250=1)</f>
        <v>0</v>
      </c>
      <c r="AK250" s="160"/>
      <c r="AL250" s="238"/>
      <c r="AM250" s="238"/>
      <c r="AN250" s="94"/>
      <c r="AO250" s="94"/>
      <c r="AP250" s="94"/>
      <c r="AQ250" s="238"/>
      <c r="AR250" s="238"/>
      <c r="AS250" s="238"/>
      <c r="AT250" s="94"/>
      <c r="AU250" s="94"/>
    </row>
    <row r="251" customFormat="false" ht="198" hidden="false" customHeight="false" outlineLevel="0" collapsed="false">
      <c r="A251" s="658" t="s">
        <v>2614</v>
      </c>
      <c r="B251" s="659" t="s">
        <v>2615</v>
      </c>
      <c r="C251" s="659" t="s">
        <v>2616</v>
      </c>
      <c r="D251" s="659" t="s">
        <v>2508</v>
      </c>
      <c r="E251" s="660"/>
      <c r="F251" s="662"/>
      <c r="G251" s="662"/>
      <c r="H251" s="663"/>
      <c r="I251" s="665" t="s">
        <v>15</v>
      </c>
      <c r="J251" s="665"/>
      <c r="K251" s="665" t="s">
        <v>38</v>
      </c>
      <c r="L251" s="665" t="s">
        <v>43</v>
      </c>
      <c r="M251" s="665"/>
      <c r="N251" s="665"/>
      <c r="O251" s="665"/>
      <c r="P251" s="665"/>
      <c r="Q251" s="665" t="s">
        <v>292</v>
      </c>
      <c r="S251" s="666" t="b">
        <f aca="false">IF(OR(T251=TRUE(),U251=TRUE(),V251=TRUE(),AD251=TRUE(),AE251=TRUE()),TRUE(),FALSE())</f>
        <v>1</v>
      </c>
      <c r="T251" s="656" t="n">
        <f aca="false">$T$8</f>
        <v>1</v>
      </c>
      <c r="U251" s="657" t="b">
        <f aca="false">$U$8</f>
        <v>0</v>
      </c>
      <c r="V251" s="666" t="b">
        <f aca="false">IF(SUM(W251:AC251)&lt;1,TRUE(),FALSE())</f>
        <v>1</v>
      </c>
      <c r="W251" s="656" t="n">
        <f aca="false">IF($I$3=I251,1,0)</f>
        <v>0</v>
      </c>
      <c r="X251" s="656" t="n">
        <f aca="false">IF($J$3=J251,1,0)</f>
        <v>0</v>
      </c>
      <c r="Y251" s="656" t="n">
        <f aca="false">IF($K$3=K251,1,0)</f>
        <v>0</v>
      </c>
      <c r="Z251" s="656" t="n">
        <f aca="false">IF($L$3=L251,1,0)</f>
        <v>0</v>
      </c>
      <c r="AA251" s="656" t="n">
        <f aca="false">IF($M$3=M251,1,0)</f>
        <v>0</v>
      </c>
      <c r="AB251" s="656" t="n">
        <f aca="false">IF($N$3=N251,1,0)</f>
        <v>0</v>
      </c>
      <c r="AC251" s="656" t="n">
        <f aca="false">IF($O$3=O251,1,0)</f>
        <v>0</v>
      </c>
      <c r="AD251" s="667" t="b">
        <f aca="false">AND($P$2="Non-risk",P251=TRUE())</f>
        <v>0</v>
      </c>
      <c r="AE251" s="667" t="b">
        <f aca="false">AND($Q$3&lt;&gt;$Q251,$Q$3&lt;&gt;"Both")</f>
        <v>1</v>
      </c>
      <c r="AF251" s="667" t="b">
        <f aca="false">AND($Q$3="Both",AH251=1)</f>
        <v>0</v>
      </c>
      <c r="AG251" s="521" t="s">
        <v>2508</v>
      </c>
      <c r="AH251" s="627" t="n">
        <v>1</v>
      </c>
      <c r="AI251" s="521" t="n">
        <v>25</v>
      </c>
      <c r="AK251" s="160" t="n">
        <f aca="false">IF(OR(AL251=TRUE(),AND(AM251=TRUE(),AN251=FALSE()),AF251=TRUE(),(OR(AT251=FALSE(),AT251="NA"))),0,IF(OR(AN251=FALSE(),AO251=FALSE(),AP251=FALSE()),1,0))</f>
        <v>0</v>
      </c>
      <c r="AL251" s="238" t="n">
        <f aca="false">$S251</f>
        <v>1</v>
      </c>
      <c r="AM251" s="238" t="str">
        <f aca="false">IF(OR(Q251="CHIP",AI251=""),"NA",IF(AND(AF251=TRUE(),_xlfn.xlookup(AI251,$A$9:$A$782,$AK$9:$AK$782)=0),TRUE(),FALSE()))</f>
        <v>NA</v>
      </c>
      <c r="AN251" s="148" t="b">
        <f aca="false">IF(F251&lt;&gt;"",TRUE(),FALSE())</f>
        <v>0</v>
      </c>
      <c r="AO251" s="94" t="str">
        <f aca="false">IF(OR($F251&lt;&gt;"Met"),"NA",(IF(AND($F251="Met",$F251&lt;&gt;""),TRUE(),FALSE())))</f>
        <v>NA</v>
      </c>
      <c r="AP251" s="148" t="b">
        <f aca="false">IF(OR($F251="Met",$F251="Not met"),"NA",(IF((AND(OR($F251="N/A",$F251="Unsure"),$G251&lt;&gt;"")),TRUE(),FALSE())))</f>
        <v>0</v>
      </c>
      <c r="AQ251" s="238" t="n">
        <f aca="false">IF(OR(AR251=TRUE(),AND(AS251=TRUE(),AT251=FALSE())),0,(IF(OR(AND(OR(AS251=FALSE(),AS251="N/A"),AT251=FALSE()),AU251=FALSE()),1,0)))</f>
        <v>0</v>
      </c>
      <c r="AR251" s="238" t="n">
        <f aca="false">$S251</f>
        <v>1</v>
      </c>
      <c r="AS251" s="238" t="str">
        <f aca="false">IF(OR(Q251="CHIP",AI251=""),"N/A",IF(AND(AF251=TRUE(),_xlfn.xlookup(AI251,$A$9:$A$782,$AQ$9:$AQ$782)=0),TRUE(),FALSE()))</f>
        <v>N/A</v>
      </c>
      <c r="AT251" s="148" t="b">
        <f aca="false">IF(AND(H251="",F251="Met"),FALSE(),TRUE())</f>
        <v>1</v>
      </c>
      <c r="AU251" s="94" t="str">
        <f aca="false">IF(OR(H251="",H251="Met",H251="N/A"),"NA",(IF(AND((OR(H251="Not Met",H251="Unsure")),G251&lt;&gt;""),TRUE(),FALSE())))</f>
        <v>NA</v>
      </c>
    </row>
    <row r="252" customFormat="false" ht="144" hidden="false" customHeight="false" outlineLevel="0" collapsed="false">
      <c r="A252" s="658" t="s">
        <v>2617</v>
      </c>
      <c r="B252" s="659" t="s">
        <v>2618</v>
      </c>
      <c r="C252" s="659" t="s">
        <v>2619</v>
      </c>
      <c r="D252" s="659" t="s">
        <v>2512</v>
      </c>
      <c r="E252" s="660"/>
      <c r="F252" s="662"/>
      <c r="G252" s="662"/>
      <c r="H252" s="663"/>
      <c r="I252" s="665" t="s">
        <v>15</v>
      </c>
      <c r="J252" s="665"/>
      <c r="K252" s="665" t="s">
        <v>38</v>
      </c>
      <c r="L252" s="665" t="s">
        <v>43</v>
      </c>
      <c r="M252" s="665"/>
      <c r="N252" s="665"/>
      <c r="O252" s="665"/>
      <c r="P252" s="665"/>
      <c r="Q252" s="665" t="s">
        <v>292</v>
      </c>
      <c r="S252" s="666" t="b">
        <f aca="false">IF(OR(T252=TRUE(),U252=TRUE(),V252=TRUE(),AD252=TRUE(),AE252=TRUE()),TRUE(),FALSE())</f>
        <v>1</v>
      </c>
      <c r="T252" s="656" t="n">
        <f aca="false">$T$8</f>
        <v>1</v>
      </c>
      <c r="U252" s="657" t="b">
        <f aca="false">$U$8</f>
        <v>0</v>
      </c>
      <c r="V252" s="666" t="b">
        <f aca="false">IF(SUM(W252:AC252)&lt;1,TRUE(),FALSE())</f>
        <v>1</v>
      </c>
      <c r="W252" s="656" t="n">
        <f aca="false">IF($I$3=I252,1,0)</f>
        <v>0</v>
      </c>
      <c r="X252" s="656" t="n">
        <f aca="false">IF($J$3=J252,1,0)</f>
        <v>0</v>
      </c>
      <c r="Y252" s="656" t="n">
        <f aca="false">IF($K$3=K252,1,0)</f>
        <v>0</v>
      </c>
      <c r="Z252" s="656" t="n">
        <f aca="false">IF($L$3=L252,1,0)</f>
        <v>0</v>
      </c>
      <c r="AA252" s="656" t="n">
        <f aca="false">IF($M$3=M252,1,0)</f>
        <v>0</v>
      </c>
      <c r="AB252" s="656" t="n">
        <f aca="false">IF($N$3=N252,1,0)</f>
        <v>0</v>
      </c>
      <c r="AC252" s="656" t="n">
        <f aca="false">IF($O$3=O252,1,0)</f>
        <v>0</v>
      </c>
      <c r="AD252" s="667" t="b">
        <f aca="false">AND($P$2="Non-risk",P252=TRUE())</f>
        <v>0</v>
      </c>
      <c r="AE252" s="667" t="b">
        <f aca="false">AND($Q$3&lt;&gt;$Q252,$Q$3&lt;&gt;"Both")</f>
        <v>1</v>
      </c>
      <c r="AF252" s="667" t="b">
        <f aca="false">AND($Q$3="Both",AH252=1)</f>
        <v>0</v>
      </c>
      <c r="AG252" s="521" t="s">
        <v>2512</v>
      </c>
      <c r="AH252" s="627" t="n">
        <v>1</v>
      </c>
      <c r="AI252" s="521" t="n">
        <v>26</v>
      </c>
      <c r="AK252" s="160" t="n">
        <f aca="false">IF(OR(AL252=TRUE(),AND(AM252=TRUE(),AN252=FALSE()),AF252=TRUE(),(OR(AT252=FALSE(),AT252="NA"))),0,IF(OR(AN252=FALSE(),AO252=FALSE(),AP252=FALSE()),1,0))</f>
        <v>0</v>
      </c>
      <c r="AL252" s="238" t="n">
        <f aca="false">$S252</f>
        <v>1</v>
      </c>
      <c r="AM252" s="238" t="str">
        <f aca="false">IF(OR(Q252="CHIP",AI252=""),"NA",IF(AND(AF252=TRUE(),_xlfn.xlookup(AI252,$A$9:$A$782,$AK$9:$AK$782)=0),TRUE(),FALSE()))</f>
        <v>NA</v>
      </c>
      <c r="AN252" s="148" t="b">
        <f aca="false">IF(F252&lt;&gt;"",TRUE(),FALSE())</f>
        <v>0</v>
      </c>
      <c r="AO252" s="94" t="str">
        <f aca="false">IF(OR($F252&lt;&gt;"Met"),"NA",(IF(AND($F252="Met",$F252&lt;&gt;""),TRUE(),FALSE())))</f>
        <v>NA</v>
      </c>
      <c r="AP252" s="148" t="b">
        <f aca="false">IF(OR($F252="Met",$F252="Not met"),"NA",(IF((AND(OR($F252="N/A",$F252="Unsure"),$G252&lt;&gt;"")),TRUE(),FALSE())))</f>
        <v>0</v>
      </c>
      <c r="AQ252" s="238" t="n">
        <f aca="false">IF(OR(AR252=TRUE(),AND(AS252=TRUE(),AT252=FALSE())),0,(IF(OR(AND(OR(AS252=FALSE(),AS252="N/A"),AT252=FALSE()),AU252=FALSE()),1,0)))</f>
        <v>0</v>
      </c>
      <c r="AR252" s="238" t="n">
        <f aca="false">$S252</f>
        <v>1</v>
      </c>
      <c r="AS252" s="238" t="str">
        <f aca="false">IF(OR(Q252="CHIP",AI252=""),"N/A",IF(AND(AF252=TRUE(),_xlfn.xlookup(AI252,$A$9:$A$782,$AQ$9:$AQ$782)=0),TRUE(),FALSE()))</f>
        <v>N/A</v>
      </c>
      <c r="AT252" s="148" t="b">
        <f aca="false">IF(AND(H252="",F252="Met"),FALSE(),TRUE())</f>
        <v>1</v>
      </c>
      <c r="AU252" s="94" t="str">
        <f aca="false">IF(OR(H252="",H252="Met",H252="N/A"),"NA",(IF(AND((OR(H252="Not Met",H252="Unsure")),G252&lt;&gt;""),TRUE(),FALSE())))</f>
        <v>NA</v>
      </c>
    </row>
    <row r="253" customFormat="false" ht="144" hidden="false" customHeight="false" outlineLevel="0" collapsed="false">
      <c r="A253" s="658" t="s">
        <v>2620</v>
      </c>
      <c r="B253" s="659" t="s">
        <v>2621</v>
      </c>
      <c r="C253" s="659" t="s">
        <v>2622</v>
      </c>
      <c r="D253" s="659" t="s">
        <v>2516</v>
      </c>
      <c r="E253" s="660"/>
      <c r="F253" s="662"/>
      <c r="G253" s="662"/>
      <c r="H253" s="663"/>
      <c r="I253" s="665" t="s">
        <v>15</v>
      </c>
      <c r="J253" s="665"/>
      <c r="K253" s="665" t="s">
        <v>38</v>
      </c>
      <c r="L253" s="665" t="s">
        <v>43</v>
      </c>
      <c r="M253" s="665"/>
      <c r="N253" s="665"/>
      <c r="O253" s="665"/>
      <c r="P253" s="665"/>
      <c r="Q253" s="665" t="s">
        <v>292</v>
      </c>
      <c r="S253" s="666" t="b">
        <f aca="false">IF(OR(T253=TRUE(),U253=TRUE(),V253=TRUE(),AD253=TRUE(),AE253=TRUE()),TRUE(),FALSE())</f>
        <v>1</v>
      </c>
      <c r="T253" s="656" t="n">
        <f aca="false">$T$8</f>
        <v>1</v>
      </c>
      <c r="U253" s="657" t="b">
        <f aca="false">$U$8</f>
        <v>0</v>
      </c>
      <c r="V253" s="666" t="b">
        <f aca="false">IF(SUM(W253:AC253)&lt;1,TRUE(),FALSE())</f>
        <v>1</v>
      </c>
      <c r="W253" s="656" t="n">
        <f aca="false">IF($I$3=I253,1,0)</f>
        <v>0</v>
      </c>
      <c r="X253" s="656" t="n">
        <f aca="false">IF($J$3=J253,1,0)</f>
        <v>0</v>
      </c>
      <c r="Y253" s="656" t="n">
        <f aca="false">IF($K$3=K253,1,0)</f>
        <v>0</v>
      </c>
      <c r="Z253" s="656" t="n">
        <f aca="false">IF($L$3=L253,1,0)</f>
        <v>0</v>
      </c>
      <c r="AA253" s="656" t="n">
        <f aca="false">IF($M$3=M253,1,0)</f>
        <v>0</v>
      </c>
      <c r="AB253" s="656" t="n">
        <f aca="false">IF($N$3=N253,1,0)</f>
        <v>0</v>
      </c>
      <c r="AC253" s="656" t="n">
        <f aca="false">IF($O$3=O253,1,0)</f>
        <v>0</v>
      </c>
      <c r="AD253" s="667" t="b">
        <f aca="false">AND($P$2="Non-risk",P253=TRUE())</f>
        <v>0</v>
      </c>
      <c r="AE253" s="667" t="b">
        <f aca="false">AND($Q$3&lt;&gt;$Q253,$Q$3&lt;&gt;"Both")</f>
        <v>1</v>
      </c>
      <c r="AF253" s="667" t="b">
        <f aca="false">AND($Q$3="Both",AH253=1)</f>
        <v>0</v>
      </c>
      <c r="AG253" s="521" t="s">
        <v>2516</v>
      </c>
      <c r="AH253" s="627" t="n">
        <v>1</v>
      </c>
      <c r="AI253" s="521" t="n">
        <v>27</v>
      </c>
      <c r="AK253" s="160" t="n">
        <f aca="false">IF(OR(AL253=TRUE(),AND(AM253=TRUE(),AN253=FALSE()),AF253=TRUE(),(OR(AT253=FALSE(),AT253="NA"))),0,IF(OR(AN253=FALSE(),AO253=FALSE(),AP253=FALSE()),1,0))</f>
        <v>0</v>
      </c>
      <c r="AL253" s="238" t="n">
        <f aca="false">$S253</f>
        <v>1</v>
      </c>
      <c r="AM253" s="238" t="str">
        <f aca="false">IF(OR(Q253="CHIP",AI253=""),"NA",IF(AND(AF253=TRUE(),_xlfn.xlookup(AI253,$A$9:$A$782,$AK$9:$AK$782)=0),TRUE(),FALSE()))</f>
        <v>NA</v>
      </c>
      <c r="AN253" s="148" t="b">
        <f aca="false">IF(F253&lt;&gt;"",TRUE(),FALSE())</f>
        <v>0</v>
      </c>
      <c r="AO253" s="94" t="str">
        <f aca="false">IF(OR($F253&lt;&gt;"Met"),"NA",(IF(AND($F253="Met",$F253&lt;&gt;""),TRUE(),FALSE())))</f>
        <v>NA</v>
      </c>
      <c r="AP253" s="148" t="b">
        <f aca="false">IF(OR($F253="Met",$F253="Not met"),"NA",(IF((AND(OR($F253="N/A",$F253="Unsure"),$G253&lt;&gt;"")),TRUE(),FALSE())))</f>
        <v>0</v>
      </c>
      <c r="AQ253" s="238" t="n">
        <f aca="false">IF(OR(AR253=TRUE(),AND(AS253=TRUE(),AT253=FALSE())),0,(IF(OR(AND(OR(AS253=FALSE(),AS253="N/A"),AT253=FALSE()),AU253=FALSE()),1,0)))</f>
        <v>0</v>
      </c>
      <c r="AR253" s="238" t="n">
        <f aca="false">$S253</f>
        <v>1</v>
      </c>
      <c r="AS253" s="238" t="str">
        <f aca="false">IF(OR(Q253="CHIP",AI253=""),"N/A",IF(AND(AF253=TRUE(),_xlfn.xlookup(AI253,$A$9:$A$782,$AQ$9:$AQ$782)=0),TRUE(),FALSE()))</f>
        <v>N/A</v>
      </c>
      <c r="AT253" s="148" t="b">
        <f aca="false">IF(AND(H253="",F253="Met"),FALSE(),TRUE())</f>
        <v>1</v>
      </c>
      <c r="AU253" s="94" t="str">
        <f aca="false">IF(OR(H253="",H253="Met",H253="N/A"),"NA",(IF(AND((OR(H253="Not Met",H253="Unsure")),G253&lt;&gt;""),TRUE(),FALSE())))</f>
        <v>NA</v>
      </c>
    </row>
    <row r="254" customFormat="false" ht="198" hidden="false" customHeight="false" outlineLevel="0" collapsed="false">
      <c r="A254" s="658" t="s">
        <v>2623</v>
      </c>
      <c r="B254" s="659" t="s">
        <v>2624</v>
      </c>
      <c r="C254" s="659" t="s">
        <v>2625</v>
      </c>
      <c r="D254" s="659" t="s">
        <v>2520</v>
      </c>
      <c r="E254" s="660"/>
      <c r="F254" s="662"/>
      <c r="G254" s="662"/>
      <c r="H254" s="663"/>
      <c r="I254" s="665" t="s">
        <v>15</v>
      </c>
      <c r="J254" s="665"/>
      <c r="K254" s="665" t="s">
        <v>38</v>
      </c>
      <c r="L254" s="665" t="s">
        <v>43</v>
      </c>
      <c r="M254" s="665"/>
      <c r="N254" s="665"/>
      <c r="O254" s="665"/>
      <c r="P254" s="665"/>
      <c r="Q254" s="665" t="s">
        <v>292</v>
      </c>
      <c r="S254" s="666" t="b">
        <f aca="false">IF(OR(T254=TRUE(),U254=TRUE(),V254=TRUE(),AD254=TRUE(),AE254=TRUE()),TRUE(),FALSE())</f>
        <v>1</v>
      </c>
      <c r="T254" s="656" t="n">
        <f aca="false">$T$8</f>
        <v>1</v>
      </c>
      <c r="U254" s="657" t="b">
        <f aca="false">$U$8</f>
        <v>0</v>
      </c>
      <c r="V254" s="666" t="b">
        <f aca="false">IF(SUM(W254:AC254)&lt;1,TRUE(),FALSE())</f>
        <v>1</v>
      </c>
      <c r="W254" s="656" t="n">
        <f aca="false">IF($I$3=I254,1,0)</f>
        <v>0</v>
      </c>
      <c r="X254" s="656" t="n">
        <f aca="false">IF($J$3=J254,1,0)</f>
        <v>0</v>
      </c>
      <c r="Y254" s="656" t="n">
        <f aca="false">IF($K$3=K254,1,0)</f>
        <v>0</v>
      </c>
      <c r="Z254" s="656" t="n">
        <f aca="false">IF($L$3=L254,1,0)</f>
        <v>0</v>
      </c>
      <c r="AA254" s="656" t="n">
        <f aca="false">IF($M$3=M254,1,0)</f>
        <v>0</v>
      </c>
      <c r="AB254" s="656" t="n">
        <f aca="false">IF($N$3=N254,1,0)</f>
        <v>0</v>
      </c>
      <c r="AC254" s="656" t="n">
        <f aca="false">IF($O$3=O254,1,0)</f>
        <v>0</v>
      </c>
      <c r="AD254" s="667" t="b">
        <f aca="false">AND($P$2="Non-risk",P254=TRUE())</f>
        <v>0</v>
      </c>
      <c r="AE254" s="667" t="b">
        <f aca="false">AND($Q$3&lt;&gt;$Q254,$Q$3&lt;&gt;"Both")</f>
        <v>1</v>
      </c>
      <c r="AF254" s="667" t="b">
        <f aca="false">AND($Q$3="Both",AH254=1)</f>
        <v>0</v>
      </c>
      <c r="AG254" s="521" t="s">
        <v>2520</v>
      </c>
      <c r="AH254" s="627" t="n">
        <v>1</v>
      </c>
      <c r="AI254" s="521" t="n">
        <v>28</v>
      </c>
      <c r="AK254" s="160" t="n">
        <f aca="false">IF(OR(AL254=TRUE(),AND(AM254=TRUE(),AN254=FALSE()),AF254=TRUE(),(OR(AT254=FALSE(),AT254="NA"))),0,IF(OR(AN254=FALSE(),AO254=FALSE(),AP254=FALSE()),1,0))</f>
        <v>0</v>
      </c>
      <c r="AL254" s="238" t="n">
        <f aca="false">$S254</f>
        <v>1</v>
      </c>
      <c r="AM254" s="238" t="str">
        <f aca="false">IF(OR(Q254="CHIP",AI254=""),"NA",IF(AND(AF254=TRUE(),_xlfn.xlookup(AI254,$A$9:$A$782,$AK$9:$AK$782)=0),TRUE(),FALSE()))</f>
        <v>NA</v>
      </c>
      <c r="AN254" s="148" t="b">
        <f aca="false">IF(F254&lt;&gt;"",TRUE(),FALSE())</f>
        <v>0</v>
      </c>
      <c r="AO254" s="94" t="str">
        <f aca="false">IF(OR($F254&lt;&gt;"Met"),"NA",(IF(AND($F254="Met",$F254&lt;&gt;""),TRUE(),FALSE())))</f>
        <v>NA</v>
      </c>
      <c r="AP254" s="148" t="b">
        <f aca="false">IF(OR($F254="Met",$F254="Not met"),"NA",(IF((AND(OR($F254="N/A",$F254="Unsure"),$G254&lt;&gt;"")),TRUE(),FALSE())))</f>
        <v>0</v>
      </c>
      <c r="AQ254" s="238" t="n">
        <f aca="false">IF(OR(AR254=TRUE(),AND(AS254=TRUE(),AT254=FALSE())),0,(IF(OR(AND(OR(AS254=FALSE(),AS254="N/A"),AT254=FALSE()),AU254=FALSE()),1,0)))</f>
        <v>0</v>
      </c>
      <c r="AR254" s="238" t="n">
        <f aca="false">$S254</f>
        <v>1</v>
      </c>
      <c r="AS254" s="238" t="str">
        <f aca="false">IF(OR(Q254="CHIP",AI254=""),"N/A",IF(AND(AF254=TRUE(),_xlfn.xlookup(AI254,$A$9:$A$782,$AQ$9:$AQ$782)=0),TRUE(),FALSE()))</f>
        <v>N/A</v>
      </c>
      <c r="AT254" s="148" t="b">
        <f aca="false">IF(AND(H254="",F254="Met"),FALSE(),TRUE())</f>
        <v>1</v>
      </c>
      <c r="AU254" s="94" t="str">
        <f aca="false">IF(OR(H254="",H254="Met",H254="N/A"),"NA",(IF(AND((OR(H254="Not Met",H254="Unsure")),G254&lt;&gt;""),TRUE(),FALSE())))</f>
        <v>NA</v>
      </c>
    </row>
    <row r="255" customFormat="false" ht="18" hidden="false" customHeight="false" outlineLevel="0" collapsed="false">
      <c r="A255" s="668"/>
      <c r="B255" s="681"/>
      <c r="C255" s="669"/>
      <c r="D255" s="668" t="s">
        <v>1008</v>
      </c>
      <c r="E255" s="671"/>
      <c r="F255" s="672"/>
      <c r="G255" s="672"/>
      <c r="H255" s="673"/>
      <c r="T255" s="656" t="n">
        <f aca="false">$T$8</f>
        <v>1</v>
      </c>
      <c r="U255" s="657" t="b">
        <f aca="false">$U$8</f>
        <v>0</v>
      </c>
      <c r="AK255" s="160"/>
      <c r="AL255" s="238"/>
      <c r="AM255" s="238"/>
      <c r="AN255" s="94"/>
      <c r="AO255" s="94"/>
      <c r="AP255" s="94"/>
      <c r="AQ255" s="238"/>
      <c r="AR255" s="238"/>
      <c r="AS255" s="238"/>
      <c r="AT255" s="94"/>
      <c r="AU255" s="94"/>
    </row>
    <row r="256" customFormat="false" ht="90" hidden="false" customHeight="false" outlineLevel="0" collapsed="false">
      <c r="A256" s="658" t="s">
        <v>2626</v>
      </c>
      <c r="B256" s="659" t="s">
        <v>2627</v>
      </c>
      <c r="C256" s="659" t="s">
        <v>2628</v>
      </c>
      <c r="D256" s="659" t="s">
        <v>2524</v>
      </c>
      <c r="E256" s="660"/>
      <c r="F256" s="662"/>
      <c r="G256" s="662"/>
      <c r="H256" s="663"/>
      <c r="I256" s="665" t="s">
        <v>15</v>
      </c>
      <c r="J256" s="665"/>
      <c r="K256" s="665" t="s">
        <v>38</v>
      </c>
      <c r="L256" s="665" t="s">
        <v>43</v>
      </c>
      <c r="M256" s="665"/>
      <c r="N256" s="665"/>
      <c r="O256" s="665"/>
      <c r="P256" s="665"/>
      <c r="Q256" s="665" t="s">
        <v>292</v>
      </c>
      <c r="S256" s="666" t="b">
        <f aca="false">IF(OR(T256=TRUE(),U256=TRUE(),V256=TRUE(),AD256=TRUE(),AE256=TRUE()),TRUE(),FALSE())</f>
        <v>1</v>
      </c>
      <c r="T256" s="656" t="n">
        <f aca="false">$T$8</f>
        <v>1</v>
      </c>
      <c r="U256" s="657" t="b">
        <f aca="false">$U$8</f>
        <v>0</v>
      </c>
      <c r="V256" s="666" t="b">
        <f aca="false">IF(SUM(W256:AC256)&lt;1,TRUE(),FALSE())</f>
        <v>1</v>
      </c>
      <c r="W256" s="656" t="n">
        <f aca="false">IF($I$3=I256,1,0)</f>
        <v>0</v>
      </c>
      <c r="X256" s="656" t="n">
        <f aca="false">IF($J$3=J256,1,0)</f>
        <v>0</v>
      </c>
      <c r="Y256" s="656" t="n">
        <f aca="false">IF($K$3=K256,1,0)</f>
        <v>0</v>
      </c>
      <c r="Z256" s="656" t="n">
        <f aca="false">IF($L$3=L256,1,0)</f>
        <v>0</v>
      </c>
      <c r="AA256" s="656" t="n">
        <f aca="false">IF($M$3=M256,1,0)</f>
        <v>0</v>
      </c>
      <c r="AB256" s="656" t="n">
        <f aca="false">IF($N$3=N256,1,0)</f>
        <v>0</v>
      </c>
      <c r="AC256" s="656" t="n">
        <f aca="false">IF($O$3=O256,1,0)</f>
        <v>0</v>
      </c>
      <c r="AD256" s="667" t="b">
        <f aca="false">AND($P$2="Non-risk",P256=TRUE())</f>
        <v>0</v>
      </c>
      <c r="AE256" s="667" t="b">
        <f aca="false">AND($Q$3&lt;&gt;$Q256,$Q$3&lt;&gt;"Both")</f>
        <v>1</v>
      </c>
      <c r="AF256" s="667" t="b">
        <f aca="false">AND($Q$3="Both",AH256=1)</f>
        <v>0</v>
      </c>
      <c r="AG256" s="521" t="s">
        <v>2524</v>
      </c>
      <c r="AH256" s="627" t="n">
        <v>1</v>
      </c>
      <c r="AI256" s="521" t="n">
        <v>32</v>
      </c>
      <c r="AK256" s="160" t="n">
        <f aca="false">IF(OR(AL256=TRUE(),AND(AM256=TRUE(),AN256=FALSE()),AF256=TRUE(),(OR(AT256=FALSE(),AT256="NA"))),0,IF(OR(AN256=FALSE(),AO256=FALSE(),AP256=FALSE()),1,0))</f>
        <v>0</v>
      </c>
      <c r="AL256" s="238" t="n">
        <f aca="false">$S256</f>
        <v>1</v>
      </c>
      <c r="AM256" s="238" t="str">
        <f aca="false">IF(OR(Q256="CHIP",AI256=""),"NA",IF(AND(AF256=TRUE(),_xlfn.xlookup(AI256,$A$9:$A$782,$AK$9:$AK$782)=0),TRUE(),FALSE()))</f>
        <v>NA</v>
      </c>
      <c r="AN256" s="148" t="b">
        <f aca="false">IF(F256&lt;&gt;"",TRUE(),FALSE())</f>
        <v>0</v>
      </c>
      <c r="AO256" s="94" t="str">
        <f aca="false">IF(OR($F256&lt;&gt;"Met"),"NA",(IF(AND($F256="Met",$F256&lt;&gt;""),TRUE(),FALSE())))</f>
        <v>NA</v>
      </c>
      <c r="AP256" s="148" t="b">
        <f aca="false">IF(OR($F256="Met",$F256="Not met"),"NA",(IF((AND(OR($F256="N/A",$F256="Unsure"),$G256&lt;&gt;"")),TRUE(),FALSE())))</f>
        <v>0</v>
      </c>
      <c r="AQ256" s="238" t="n">
        <f aca="false">IF(OR(AR256=TRUE(),AND(AS256=TRUE(),AT256=FALSE())),0,(IF(OR(AND(OR(AS256=FALSE(),AS256="N/A"),AT256=FALSE()),AU256=FALSE()),1,0)))</f>
        <v>0</v>
      </c>
      <c r="AR256" s="238" t="n">
        <f aca="false">$S256</f>
        <v>1</v>
      </c>
      <c r="AS256" s="238" t="str">
        <f aca="false">IF(OR(Q256="CHIP",AI256=""),"N/A",IF(AND(AF256=TRUE(),_xlfn.xlookup(AI256,$A$9:$A$782,$AQ$9:$AQ$782)=0),TRUE(),FALSE()))</f>
        <v>N/A</v>
      </c>
      <c r="AT256" s="148" t="b">
        <f aca="false">IF(AND(H256="",F256="Met"),FALSE(),TRUE())</f>
        <v>1</v>
      </c>
      <c r="AU256" s="94" t="str">
        <f aca="false">IF(OR(H256="",H256="Met",H256="N/A"),"NA",(IF(AND((OR(H256="Not Met",H256="Unsure")),G256&lt;&gt;""),TRUE(),FALSE())))</f>
        <v>NA</v>
      </c>
    </row>
    <row r="257" customFormat="false" ht="108" hidden="false" customHeight="false" outlineLevel="0" collapsed="false">
      <c r="A257" s="658" t="s">
        <v>2629</v>
      </c>
      <c r="B257" s="659" t="s">
        <v>2630</v>
      </c>
      <c r="C257" s="659" t="s">
        <v>2631</v>
      </c>
      <c r="D257" s="659" t="s">
        <v>2632</v>
      </c>
      <c r="E257" s="660"/>
      <c r="F257" s="662"/>
      <c r="G257" s="662"/>
      <c r="H257" s="663"/>
      <c r="I257" s="665" t="s">
        <v>15</v>
      </c>
      <c r="J257" s="665"/>
      <c r="K257" s="665" t="s">
        <v>38</v>
      </c>
      <c r="L257" s="665" t="s">
        <v>43</v>
      </c>
      <c r="M257" s="665"/>
      <c r="N257" s="665"/>
      <c r="O257" s="665"/>
      <c r="P257" s="665"/>
      <c r="Q257" s="665" t="s">
        <v>292</v>
      </c>
      <c r="S257" s="666" t="b">
        <f aca="false">IF(OR(T257=TRUE(),U257=TRUE(),V257=TRUE(),AD257=TRUE(),AE257=TRUE()),TRUE(),FALSE())</f>
        <v>1</v>
      </c>
      <c r="T257" s="656" t="n">
        <f aca="false">$T$8</f>
        <v>1</v>
      </c>
      <c r="U257" s="657" t="b">
        <f aca="false">$U$8</f>
        <v>0</v>
      </c>
      <c r="V257" s="666" t="b">
        <f aca="false">IF(SUM(W257:AC257)&lt;1,TRUE(),FALSE())</f>
        <v>1</v>
      </c>
      <c r="W257" s="656" t="n">
        <f aca="false">IF($I$3=I257,1,0)</f>
        <v>0</v>
      </c>
      <c r="X257" s="656" t="n">
        <f aca="false">IF($J$3=J257,1,0)</f>
        <v>0</v>
      </c>
      <c r="Y257" s="656" t="n">
        <f aca="false">IF($K$3=K257,1,0)</f>
        <v>0</v>
      </c>
      <c r="Z257" s="656" t="n">
        <f aca="false">IF($L$3=L257,1,0)</f>
        <v>0</v>
      </c>
      <c r="AA257" s="656" t="n">
        <f aca="false">IF($M$3=M257,1,0)</f>
        <v>0</v>
      </c>
      <c r="AB257" s="656" t="n">
        <f aca="false">IF($N$3=N257,1,0)</f>
        <v>0</v>
      </c>
      <c r="AC257" s="656" t="n">
        <f aca="false">IF($O$3=O257,1,0)</f>
        <v>0</v>
      </c>
      <c r="AD257" s="667" t="b">
        <f aca="false">AND($P$2="Non-risk",P257=TRUE())</f>
        <v>0</v>
      </c>
      <c r="AE257" s="667" t="b">
        <f aca="false">AND($Q$3&lt;&gt;$Q257,$Q$3&lt;&gt;"Both")</f>
        <v>1</v>
      </c>
      <c r="AF257" s="667" t="b">
        <f aca="false">AND($Q$3="Both",AH257=1)</f>
        <v>0</v>
      </c>
      <c r="AG257" s="521" t="s">
        <v>2632</v>
      </c>
      <c r="AH257" s="627" t="n">
        <v>1</v>
      </c>
      <c r="AI257" s="521" t="n">
        <v>33</v>
      </c>
      <c r="AK257" s="160" t="n">
        <f aca="false">IF(OR(AL257=TRUE(),AND(AM257=TRUE(),AN257=FALSE()),AF257=TRUE(),(OR(AT257=FALSE(),AT257="NA"))),0,IF(OR(AN257=FALSE(),AO257=FALSE(),AP257=FALSE()),1,0))</f>
        <v>0</v>
      </c>
      <c r="AL257" s="238" t="n">
        <f aca="false">$S257</f>
        <v>1</v>
      </c>
      <c r="AM257" s="238" t="str">
        <f aca="false">IF(OR(Q257="CHIP",AI257=""),"NA",IF(AND(AF257=TRUE(),_xlfn.xlookup(AI257,$A$9:$A$782,$AK$9:$AK$782)=0),TRUE(),FALSE()))</f>
        <v>NA</v>
      </c>
      <c r="AN257" s="148" t="b">
        <f aca="false">IF(F257&lt;&gt;"",TRUE(),FALSE())</f>
        <v>0</v>
      </c>
      <c r="AO257" s="94" t="str">
        <f aca="false">IF(OR($F257&lt;&gt;"Met"),"NA",(IF(AND($F257="Met",$F257&lt;&gt;""),TRUE(),FALSE())))</f>
        <v>NA</v>
      </c>
      <c r="AP257" s="148" t="b">
        <f aca="false">IF(OR($F257="Met",$F257="Not met"),"NA",(IF((AND(OR($F257="N/A",$F257="Unsure"),$G257&lt;&gt;"")),TRUE(),FALSE())))</f>
        <v>0</v>
      </c>
      <c r="AQ257" s="238" t="n">
        <f aca="false">IF(OR(AR257=TRUE(),AND(AS257=TRUE(),AT257=FALSE())),0,(IF(OR(AND(OR(AS257=FALSE(),AS257="N/A"),AT257=FALSE()),AU257=FALSE()),1,0)))</f>
        <v>0</v>
      </c>
      <c r="AR257" s="238" t="n">
        <f aca="false">$S257</f>
        <v>1</v>
      </c>
      <c r="AS257" s="238" t="str">
        <f aca="false">IF(OR(Q257="CHIP",AI257=""),"N/A",IF(AND(AF257=TRUE(),_xlfn.xlookup(AI257,$A$9:$A$782,$AQ$9:$AQ$782)=0),TRUE(),FALSE()))</f>
        <v>N/A</v>
      </c>
      <c r="AT257" s="148" t="b">
        <f aca="false">IF(AND(H257="",F257="Met"),FALSE(),TRUE())</f>
        <v>1</v>
      </c>
      <c r="AU257" s="94" t="str">
        <f aca="false">IF(OR(H257="",H257="Met",H257="N/A"),"NA",(IF(AND((OR(H257="Not Met",H257="Unsure")),G257&lt;&gt;""),TRUE(),FALSE())))</f>
        <v>NA</v>
      </c>
    </row>
    <row r="258" customFormat="false" ht="72" hidden="false" customHeight="false" outlineLevel="0" collapsed="false">
      <c r="A258" s="658" t="s">
        <v>2633</v>
      </c>
      <c r="B258" s="659" t="s">
        <v>2634</v>
      </c>
      <c r="C258" s="659" t="s">
        <v>2635</v>
      </c>
      <c r="D258" s="659" t="s">
        <v>2532</v>
      </c>
      <c r="E258" s="660"/>
      <c r="F258" s="662"/>
      <c r="G258" s="662"/>
      <c r="H258" s="663"/>
      <c r="I258" s="665" t="s">
        <v>15</v>
      </c>
      <c r="J258" s="665"/>
      <c r="K258" s="665" t="s">
        <v>38</v>
      </c>
      <c r="L258" s="665" t="s">
        <v>43</v>
      </c>
      <c r="M258" s="665"/>
      <c r="N258" s="665"/>
      <c r="O258" s="665"/>
      <c r="P258" s="665"/>
      <c r="Q258" s="665" t="s">
        <v>292</v>
      </c>
      <c r="S258" s="666" t="b">
        <f aca="false">IF(OR(T258=TRUE(),U258=TRUE(),V258=TRUE(),AD258=TRUE(),AE258=TRUE()),TRUE(),FALSE())</f>
        <v>1</v>
      </c>
      <c r="T258" s="656" t="n">
        <f aca="false">$T$8</f>
        <v>1</v>
      </c>
      <c r="U258" s="657" t="b">
        <f aca="false">$U$8</f>
        <v>0</v>
      </c>
      <c r="V258" s="666" t="b">
        <f aca="false">IF(SUM(W258:AC258)&lt;1,TRUE(),FALSE())</f>
        <v>1</v>
      </c>
      <c r="W258" s="656" t="n">
        <f aca="false">IF($I$3=I258,1,0)</f>
        <v>0</v>
      </c>
      <c r="X258" s="656" t="n">
        <f aca="false">IF($J$3=J258,1,0)</f>
        <v>0</v>
      </c>
      <c r="Y258" s="656" t="n">
        <f aca="false">IF($K$3=K258,1,0)</f>
        <v>0</v>
      </c>
      <c r="Z258" s="656" t="n">
        <f aca="false">IF($L$3=L258,1,0)</f>
        <v>0</v>
      </c>
      <c r="AA258" s="656" t="n">
        <f aca="false">IF($M$3=M258,1,0)</f>
        <v>0</v>
      </c>
      <c r="AB258" s="656" t="n">
        <f aca="false">IF($N$3=N258,1,0)</f>
        <v>0</v>
      </c>
      <c r="AC258" s="656" t="n">
        <f aca="false">IF($O$3=O258,1,0)</f>
        <v>0</v>
      </c>
      <c r="AD258" s="667" t="b">
        <f aca="false">AND($P$2="Non-risk",P258=TRUE())</f>
        <v>0</v>
      </c>
      <c r="AE258" s="667" t="b">
        <f aca="false">AND($Q$3&lt;&gt;$Q258,$Q$3&lt;&gt;"Both")</f>
        <v>1</v>
      </c>
      <c r="AF258" s="667" t="b">
        <f aca="false">AND($Q$3="Both",AH258=1)</f>
        <v>0</v>
      </c>
      <c r="AG258" s="521" t="s">
        <v>2532</v>
      </c>
      <c r="AH258" s="627" t="n">
        <v>1</v>
      </c>
      <c r="AI258" s="521" t="n">
        <v>34</v>
      </c>
      <c r="AK258" s="160" t="n">
        <f aca="false">IF(OR(AL258=TRUE(),AND(AM258=TRUE(),AN258=FALSE()),AF258=TRUE(),(OR(AT258=FALSE(),AT258="NA"))),0,IF(OR(AN258=FALSE(),AO258=FALSE(),AP258=FALSE()),1,0))</f>
        <v>0</v>
      </c>
      <c r="AL258" s="238" t="n">
        <f aca="false">$S258</f>
        <v>1</v>
      </c>
      <c r="AM258" s="238" t="str">
        <f aca="false">IF(OR(Q258="CHIP",AI258=""),"NA",IF(AND(AF258=TRUE(),_xlfn.xlookup(AI258,$A$9:$A$782,$AK$9:$AK$782)=0),TRUE(),FALSE()))</f>
        <v>NA</v>
      </c>
      <c r="AN258" s="148" t="b">
        <f aca="false">IF(F258&lt;&gt;"",TRUE(),FALSE())</f>
        <v>0</v>
      </c>
      <c r="AO258" s="94" t="str">
        <f aca="false">IF(OR($F258&lt;&gt;"Met"),"NA",(IF(AND($F258="Met",$F258&lt;&gt;""),TRUE(),FALSE())))</f>
        <v>NA</v>
      </c>
      <c r="AP258" s="148" t="b">
        <f aca="false">IF(OR($F258="Met",$F258="Not met"),"NA",(IF((AND(OR($F258="N/A",$F258="Unsure"),$G258&lt;&gt;"")),TRUE(),FALSE())))</f>
        <v>0</v>
      </c>
      <c r="AQ258" s="238" t="n">
        <f aca="false">IF(OR(AR258=TRUE(),AND(AS258=TRUE(),AT258=FALSE())),0,(IF(OR(AND(OR(AS258=FALSE(),AS258="N/A"),AT258=FALSE()),AU258=FALSE()),1,0)))</f>
        <v>0</v>
      </c>
      <c r="AR258" s="238" t="n">
        <f aca="false">$S258</f>
        <v>1</v>
      </c>
      <c r="AS258" s="238" t="str">
        <f aca="false">IF(OR(Q258="CHIP",AI258=""),"N/A",IF(AND(AF258=TRUE(),_xlfn.xlookup(AI258,$A$9:$A$782,$AQ$9:$AQ$782)=0),TRUE(),FALSE()))</f>
        <v>N/A</v>
      </c>
      <c r="AT258" s="148" t="b">
        <f aca="false">IF(AND(H258="",F258="Met"),FALSE(),TRUE())</f>
        <v>1</v>
      </c>
      <c r="AU258" s="94" t="str">
        <f aca="false">IF(OR(H258="",H258="Met",H258="N/A"),"NA",(IF(AND((OR(H258="Not Met",H258="Unsure")),G258&lt;&gt;""),TRUE(),FALSE())))</f>
        <v>NA</v>
      </c>
    </row>
    <row r="259" customFormat="false" ht="72" hidden="false" customHeight="false" outlineLevel="0" collapsed="false">
      <c r="A259" s="658" t="s">
        <v>2636</v>
      </c>
      <c r="B259" s="659" t="s">
        <v>2637</v>
      </c>
      <c r="C259" s="659" t="s">
        <v>2638</v>
      </c>
      <c r="D259" s="659" t="s">
        <v>2639</v>
      </c>
      <c r="E259" s="660"/>
      <c r="F259" s="662"/>
      <c r="G259" s="662"/>
      <c r="H259" s="663"/>
      <c r="I259" s="665" t="s">
        <v>15</v>
      </c>
      <c r="J259" s="665"/>
      <c r="K259" s="665" t="s">
        <v>38</v>
      </c>
      <c r="L259" s="665" t="s">
        <v>43</v>
      </c>
      <c r="M259" s="665"/>
      <c r="N259" s="665"/>
      <c r="O259" s="665"/>
      <c r="P259" s="665"/>
      <c r="Q259" s="665" t="s">
        <v>292</v>
      </c>
      <c r="S259" s="666" t="b">
        <f aca="false">IF(OR(T259=TRUE(),U259=TRUE(),V259=TRUE(),AD259=TRUE(),AE259=TRUE()),TRUE(),FALSE())</f>
        <v>1</v>
      </c>
      <c r="T259" s="656" t="n">
        <f aca="false">$T$8</f>
        <v>1</v>
      </c>
      <c r="U259" s="657" t="b">
        <f aca="false">$U$8</f>
        <v>0</v>
      </c>
      <c r="V259" s="666" t="b">
        <f aca="false">IF(SUM(W259:AC259)&lt;1,TRUE(),FALSE())</f>
        <v>1</v>
      </c>
      <c r="W259" s="656" t="n">
        <f aca="false">IF($I$3=I259,1,0)</f>
        <v>0</v>
      </c>
      <c r="X259" s="656" t="n">
        <f aca="false">IF($J$3=J259,1,0)</f>
        <v>0</v>
      </c>
      <c r="Y259" s="656" t="n">
        <f aca="false">IF($K$3=K259,1,0)</f>
        <v>0</v>
      </c>
      <c r="Z259" s="656" t="n">
        <f aca="false">IF($L$3=L259,1,0)</f>
        <v>0</v>
      </c>
      <c r="AA259" s="656" t="n">
        <f aca="false">IF($M$3=M259,1,0)</f>
        <v>0</v>
      </c>
      <c r="AB259" s="656" t="n">
        <f aca="false">IF($N$3=N259,1,0)</f>
        <v>0</v>
      </c>
      <c r="AC259" s="656" t="n">
        <f aca="false">IF($O$3=O259,1,0)</f>
        <v>0</v>
      </c>
      <c r="AD259" s="667" t="b">
        <f aca="false">AND($P$2="Non-risk",P259=TRUE())</f>
        <v>0</v>
      </c>
      <c r="AE259" s="667" t="b">
        <f aca="false">AND($Q$3&lt;&gt;$Q259,$Q$3&lt;&gt;"Both")</f>
        <v>1</v>
      </c>
      <c r="AF259" s="667" t="b">
        <f aca="false">AND($Q$3="Both",AH259=1)</f>
        <v>0</v>
      </c>
      <c r="AG259" s="521" t="s">
        <v>2639</v>
      </c>
      <c r="AH259" s="627" t="n">
        <v>1</v>
      </c>
      <c r="AI259" s="521" t="n">
        <v>35</v>
      </c>
      <c r="AK259" s="160" t="n">
        <f aca="false">IF(OR(AL259=TRUE(),AND(AM259=TRUE(),AN259=FALSE()),AF259=TRUE(),(OR(AT259=FALSE(),AT259="NA"))),0,IF(OR(AN259=FALSE(),AO259=FALSE(),AP259=FALSE()),1,0))</f>
        <v>0</v>
      </c>
      <c r="AL259" s="238" t="n">
        <f aca="false">$S259</f>
        <v>1</v>
      </c>
      <c r="AM259" s="238" t="str">
        <f aca="false">IF(OR(Q259="CHIP",AI259=""),"NA",IF(AND(AF259=TRUE(),_xlfn.xlookup(AI259,$A$9:$A$782,$AK$9:$AK$782)=0),TRUE(),FALSE()))</f>
        <v>NA</v>
      </c>
      <c r="AN259" s="148" t="b">
        <f aca="false">IF(F259&lt;&gt;"",TRUE(),FALSE())</f>
        <v>0</v>
      </c>
      <c r="AO259" s="94" t="str">
        <f aca="false">IF(OR($F259&lt;&gt;"Met"),"NA",(IF(AND($F259="Met",$F259&lt;&gt;""),TRUE(),FALSE())))</f>
        <v>NA</v>
      </c>
      <c r="AP259" s="148" t="b">
        <f aca="false">IF(OR($F259="Met",$F259="Not met"),"NA",(IF((AND(OR($F259="N/A",$F259="Unsure"),$G259&lt;&gt;"")),TRUE(),FALSE())))</f>
        <v>0</v>
      </c>
      <c r="AQ259" s="238" t="n">
        <f aca="false">IF(OR(AR259=TRUE(),AND(AS259=TRUE(),AT259=FALSE())),0,(IF(OR(AND(OR(AS259=FALSE(),AS259="N/A"),AT259=FALSE()),AU259=FALSE()),1,0)))</f>
        <v>0</v>
      </c>
      <c r="AR259" s="238" t="n">
        <f aca="false">$S259</f>
        <v>1</v>
      </c>
      <c r="AS259" s="238" t="str">
        <f aca="false">IF(OR(Q259="CHIP",AI259=""),"N/A",IF(AND(AF259=TRUE(),_xlfn.xlookup(AI259,$A$9:$A$782,$AQ$9:$AQ$782)=0),TRUE(),FALSE()))</f>
        <v>N/A</v>
      </c>
      <c r="AT259" s="148" t="b">
        <f aca="false">IF(AND(H259="",F259="Met"),FALSE(),TRUE())</f>
        <v>1</v>
      </c>
      <c r="AU259" s="94" t="str">
        <f aca="false">IF(OR(H259="",H259="Met",H259="N/A"),"NA",(IF(AND((OR(H259="Not Met",H259="Unsure")),G259&lt;&gt;""),TRUE(),FALSE())))</f>
        <v>NA</v>
      </c>
    </row>
    <row r="260" customFormat="false" ht="72" hidden="false" customHeight="false" outlineLevel="0" collapsed="false">
      <c r="A260" s="658" t="s">
        <v>2640</v>
      </c>
      <c r="B260" s="659" t="s">
        <v>2641</v>
      </c>
      <c r="C260" s="659" t="s">
        <v>2642</v>
      </c>
      <c r="D260" s="659" t="s">
        <v>2540</v>
      </c>
      <c r="E260" s="660"/>
      <c r="F260" s="662"/>
      <c r="G260" s="662"/>
      <c r="H260" s="663"/>
      <c r="I260" s="665" t="s">
        <v>15</v>
      </c>
      <c r="J260" s="665"/>
      <c r="K260" s="665" t="s">
        <v>38</v>
      </c>
      <c r="L260" s="665" t="s">
        <v>43</v>
      </c>
      <c r="M260" s="665"/>
      <c r="N260" s="665"/>
      <c r="O260" s="665"/>
      <c r="P260" s="665"/>
      <c r="Q260" s="665" t="s">
        <v>292</v>
      </c>
      <c r="S260" s="666" t="b">
        <f aca="false">IF(OR(T260=TRUE(),U260=TRUE(),V260=TRUE(),AD260=TRUE(),AE260=TRUE()),TRUE(),FALSE())</f>
        <v>1</v>
      </c>
      <c r="T260" s="656" t="n">
        <f aca="false">$T$8</f>
        <v>1</v>
      </c>
      <c r="U260" s="657" t="b">
        <f aca="false">$U$8</f>
        <v>0</v>
      </c>
      <c r="V260" s="666" t="b">
        <f aca="false">IF(SUM(W260:AC260)&lt;1,TRUE(),FALSE())</f>
        <v>1</v>
      </c>
      <c r="W260" s="656" t="n">
        <f aca="false">IF($I$3=I260,1,0)</f>
        <v>0</v>
      </c>
      <c r="X260" s="656" t="n">
        <f aca="false">IF($J$3=J260,1,0)</f>
        <v>0</v>
      </c>
      <c r="Y260" s="656" t="n">
        <f aca="false">IF($K$3=K260,1,0)</f>
        <v>0</v>
      </c>
      <c r="Z260" s="656" t="n">
        <f aca="false">IF($L$3=L260,1,0)</f>
        <v>0</v>
      </c>
      <c r="AA260" s="656" t="n">
        <f aca="false">IF($M$3=M260,1,0)</f>
        <v>0</v>
      </c>
      <c r="AB260" s="656" t="n">
        <f aca="false">IF($N$3=N260,1,0)</f>
        <v>0</v>
      </c>
      <c r="AC260" s="656" t="n">
        <f aca="false">IF($O$3=O260,1,0)</f>
        <v>0</v>
      </c>
      <c r="AD260" s="667" t="b">
        <f aca="false">AND($P$2="Non-risk",P260=TRUE())</f>
        <v>0</v>
      </c>
      <c r="AE260" s="667" t="b">
        <f aca="false">AND($Q$3&lt;&gt;$Q260,$Q$3&lt;&gt;"Both")</f>
        <v>1</v>
      </c>
      <c r="AF260" s="667" t="b">
        <f aca="false">AND($Q$3="Both",AH260=1)</f>
        <v>0</v>
      </c>
      <c r="AG260" s="521" t="s">
        <v>2540</v>
      </c>
      <c r="AH260" s="627" t="n">
        <v>1</v>
      </c>
      <c r="AI260" s="521" t="n">
        <v>36</v>
      </c>
      <c r="AK260" s="160" t="n">
        <f aca="false">IF(OR(AL260=TRUE(),AND(AM260=TRUE(),AN260=FALSE()),AF260=TRUE(),(OR(AT260=FALSE(),AT260="NA"))),0,IF(OR(AN260=FALSE(),AO260=FALSE(),AP260=FALSE()),1,0))</f>
        <v>0</v>
      </c>
      <c r="AL260" s="238" t="n">
        <f aca="false">$S260</f>
        <v>1</v>
      </c>
      <c r="AM260" s="238" t="str">
        <f aca="false">IF(OR(Q260="CHIP",AI260=""),"NA",IF(AND(AF260=TRUE(),_xlfn.xlookup(AI260,$A$9:$A$782,$AK$9:$AK$782)=0),TRUE(),FALSE()))</f>
        <v>NA</v>
      </c>
      <c r="AN260" s="148" t="b">
        <f aca="false">IF(F260&lt;&gt;"",TRUE(),FALSE())</f>
        <v>0</v>
      </c>
      <c r="AO260" s="94" t="str">
        <f aca="false">IF(OR($F260&lt;&gt;"Met"),"NA",(IF(AND($F260="Met",$F260&lt;&gt;""),TRUE(),FALSE())))</f>
        <v>NA</v>
      </c>
      <c r="AP260" s="148" t="b">
        <f aca="false">IF(OR($F260="Met",$F260="Not met"),"NA",(IF((AND(OR($F260="N/A",$F260="Unsure"),$G260&lt;&gt;"")),TRUE(),FALSE())))</f>
        <v>0</v>
      </c>
      <c r="AQ260" s="238" t="n">
        <f aca="false">IF(OR(AR260=TRUE(),AND(AS260=TRUE(),AT260=FALSE())),0,(IF(OR(AND(OR(AS260=FALSE(),AS260="N/A"),AT260=FALSE()),AU260=FALSE()),1,0)))</f>
        <v>0</v>
      </c>
      <c r="AR260" s="238" t="n">
        <f aca="false">$S260</f>
        <v>1</v>
      </c>
      <c r="AS260" s="238" t="str">
        <f aca="false">IF(OR(Q260="CHIP",AI260=""),"N/A",IF(AND(AF260=TRUE(),_xlfn.xlookup(AI260,$A$9:$A$782,$AQ$9:$AQ$782)=0),TRUE(),FALSE()))</f>
        <v>N/A</v>
      </c>
      <c r="AT260" s="148" t="b">
        <f aca="false">IF(AND(H260="",F260="Met"),FALSE(),TRUE())</f>
        <v>1</v>
      </c>
      <c r="AU260" s="94" t="str">
        <f aca="false">IF(OR(H260="",H260="Met",H260="N/A"),"NA",(IF(AND((OR(H260="Not Met",H260="Unsure")),G260&lt;&gt;""),TRUE(),FALSE())))</f>
        <v>NA</v>
      </c>
    </row>
    <row r="261" customFormat="false" ht="72" hidden="false" customHeight="false" outlineLevel="0" collapsed="false">
      <c r="A261" s="658" t="s">
        <v>2643</v>
      </c>
      <c r="B261" s="659" t="s">
        <v>2644</v>
      </c>
      <c r="C261" s="659" t="s">
        <v>2645</v>
      </c>
      <c r="D261" s="659" t="s">
        <v>2544</v>
      </c>
      <c r="E261" s="660"/>
      <c r="F261" s="662"/>
      <c r="G261" s="662"/>
      <c r="H261" s="663"/>
      <c r="I261" s="665" t="s">
        <v>15</v>
      </c>
      <c r="J261" s="665"/>
      <c r="K261" s="665" t="s">
        <v>38</v>
      </c>
      <c r="L261" s="665" t="s">
        <v>43</v>
      </c>
      <c r="M261" s="665"/>
      <c r="N261" s="665"/>
      <c r="O261" s="665"/>
      <c r="P261" s="665"/>
      <c r="Q261" s="665" t="s">
        <v>292</v>
      </c>
      <c r="S261" s="666" t="b">
        <f aca="false">IF(OR(T261=TRUE(),U261=TRUE(),V261=TRUE(),AD261=TRUE(),AE261=TRUE()),TRUE(),FALSE())</f>
        <v>1</v>
      </c>
      <c r="T261" s="656" t="n">
        <f aca="false">$T$8</f>
        <v>1</v>
      </c>
      <c r="U261" s="657" t="b">
        <f aca="false">$U$8</f>
        <v>0</v>
      </c>
      <c r="V261" s="666" t="b">
        <f aca="false">IF(SUM(W261:AC261)&lt;1,TRUE(),FALSE())</f>
        <v>1</v>
      </c>
      <c r="W261" s="656" t="n">
        <f aca="false">IF($I$3=I261,1,0)</f>
        <v>0</v>
      </c>
      <c r="X261" s="656" t="n">
        <f aca="false">IF($J$3=J261,1,0)</f>
        <v>0</v>
      </c>
      <c r="Y261" s="656" t="n">
        <f aca="false">IF($K$3=K261,1,0)</f>
        <v>0</v>
      </c>
      <c r="Z261" s="656" t="n">
        <f aca="false">IF($L$3=L261,1,0)</f>
        <v>0</v>
      </c>
      <c r="AA261" s="656" t="n">
        <f aca="false">IF($M$3=M261,1,0)</f>
        <v>0</v>
      </c>
      <c r="AB261" s="656" t="n">
        <f aca="false">IF($N$3=N261,1,0)</f>
        <v>0</v>
      </c>
      <c r="AC261" s="656" t="n">
        <f aca="false">IF($O$3=O261,1,0)</f>
        <v>0</v>
      </c>
      <c r="AD261" s="667" t="b">
        <f aca="false">AND($P$2="Non-risk",P261=TRUE())</f>
        <v>0</v>
      </c>
      <c r="AE261" s="667" t="b">
        <f aca="false">AND($Q$3&lt;&gt;$Q261,$Q$3&lt;&gt;"Both")</f>
        <v>1</v>
      </c>
      <c r="AF261" s="667" t="b">
        <f aca="false">AND($Q$3="Both",AH261=1)</f>
        <v>0</v>
      </c>
      <c r="AG261" s="521" t="s">
        <v>2544</v>
      </c>
      <c r="AH261" s="627" t="n">
        <v>1</v>
      </c>
      <c r="AI261" s="521" t="n">
        <v>37</v>
      </c>
      <c r="AK261" s="160" t="n">
        <f aca="false">IF(OR(AL261=TRUE(),AND(AM261=TRUE(),AN261=FALSE()),AF261=TRUE(),(OR(AT261=FALSE(),AT261="NA"))),0,IF(OR(AN261=FALSE(),AO261=FALSE(),AP261=FALSE()),1,0))</f>
        <v>0</v>
      </c>
      <c r="AL261" s="238" t="n">
        <f aca="false">$S261</f>
        <v>1</v>
      </c>
      <c r="AM261" s="238" t="str">
        <f aca="false">IF(OR(Q261="CHIP",AI261=""),"NA",IF(AND(AF261=TRUE(),_xlfn.xlookup(AI261,$A$9:$A$782,$AK$9:$AK$782)=0),TRUE(),FALSE()))</f>
        <v>NA</v>
      </c>
      <c r="AN261" s="148" t="b">
        <f aca="false">IF(F261&lt;&gt;"",TRUE(),FALSE())</f>
        <v>0</v>
      </c>
      <c r="AO261" s="94" t="str">
        <f aca="false">IF(OR($F261&lt;&gt;"Met"),"NA",(IF(AND($F261="Met",$F261&lt;&gt;""),TRUE(),FALSE())))</f>
        <v>NA</v>
      </c>
      <c r="AP261" s="148" t="b">
        <f aca="false">IF(OR($F261="Met",$F261="Not met"),"NA",(IF((AND(OR($F261="N/A",$F261="Unsure"),$G261&lt;&gt;"")),TRUE(),FALSE())))</f>
        <v>0</v>
      </c>
      <c r="AQ261" s="238" t="n">
        <f aca="false">IF(OR(AR261=TRUE(),AND(AS261=TRUE(),AT261=FALSE())),0,(IF(OR(AND(OR(AS261=FALSE(),AS261="N/A"),AT261=FALSE()),AU261=FALSE()),1,0)))</f>
        <v>0</v>
      </c>
      <c r="AR261" s="238" t="n">
        <f aca="false">$S261</f>
        <v>1</v>
      </c>
      <c r="AS261" s="238" t="str">
        <f aca="false">IF(OR(Q261="CHIP",AI261=""),"N/A",IF(AND(AF261=TRUE(),_xlfn.xlookup(AI261,$A$9:$A$782,$AQ$9:$AQ$782)=0),TRUE(),FALSE()))</f>
        <v>N/A</v>
      </c>
      <c r="AT261" s="148" t="b">
        <f aca="false">IF(AND(H261="",F261="Met"),FALSE(),TRUE())</f>
        <v>1</v>
      </c>
      <c r="AU261" s="94" t="str">
        <f aca="false">IF(OR(H261="",H261="Met",H261="N/A"),"NA",(IF(AND((OR(H261="Not Met",H261="Unsure")),G261&lt;&gt;""),TRUE(),FALSE())))</f>
        <v>NA</v>
      </c>
    </row>
    <row r="262" customFormat="false" ht="18" hidden="false" customHeight="false" outlineLevel="0" collapsed="false">
      <c r="A262" s="668"/>
      <c r="B262" s="681"/>
      <c r="C262" s="669"/>
      <c r="D262" s="668" t="s">
        <v>1036</v>
      </c>
      <c r="E262" s="671"/>
      <c r="F262" s="672"/>
      <c r="G262" s="672"/>
      <c r="H262" s="673"/>
      <c r="T262" s="656" t="n">
        <f aca="false">$T$8</f>
        <v>1</v>
      </c>
      <c r="U262" s="657" t="b">
        <f aca="false">$U$8</f>
        <v>0</v>
      </c>
      <c r="W262" s="656" t="n">
        <f aca="false">IF($I$3=I262,1,0)</f>
        <v>0</v>
      </c>
      <c r="X262" s="656" t="n">
        <f aca="false">IF($J$3=J262,1,0)</f>
        <v>0</v>
      </c>
      <c r="Y262" s="656" t="n">
        <f aca="false">IF($K$3=K262,1,0)</f>
        <v>0</v>
      </c>
      <c r="Z262" s="656" t="n">
        <f aca="false">IF($L$3=L262,1,0)</f>
        <v>0</v>
      </c>
      <c r="AA262" s="656" t="n">
        <f aca="false">IF($M$3=M262,1,0)</f>
        <v>0</v>
      </c>
      <c r="AB262" s="656" t="n">
        <f aca="false">IF($N$3=N262,1,0)</f>
        <v>0</v>
      </c>
      <c r="AC262" s="656" t="n">
        <f aca="false">IF($O$3=O262,1,0)</f>
        <v>0</v>
      </c>
      <c r="AD262" s="667" t="b">
        <f aca="false">AND($P$2="Non-risk",P262=TRUE())</f>
        <v>0</v>
      </c>
      <c r="AE262" s="667" t="b">
        <f aca="false">AND($Q$3&lt;&gt;$Q262,$Q$3&lt;&gt;"Both")</f>
        <v>1</v>
      </c>
      <c r="AF262" s="667" t="b">
        <f aca="false">AND($Q$3="Both",AH262=1)</f>
        <v>0</v>
      </c>
      <c r="AK262" s="160"/>
      <c r="AL262" s="238"/>
      <c r="AM262" s="238"/>
      <c r="AN262" s="94"/>
      <c r="AO262" s="94"/>
      <c r="AP262" s="94"/>
      <c r="AQ262" s="238"/>
      <c r="AR262" s="238"/>
      <c r="AS262" s="238"/>
      <c r="AT262" s="94"/>
      <c r="AU262" s="94"/>
    </row>
    <row r="263" customFormat="false" ht="108" hidden="false" customHeight="false" outlineLevel="0" collapsed="false">
      <c r="A263" s="658" t="s">
        <v>2646</v>
      </c>
      <c r="B263" s="659" t="s">
        <v>2647</v>
      </c>
      <c r="C263" s="659" t="s">
        <v>2648</v>
      </c>
      <c r="D263" s="659" t="s">
        <v>2567</v>
      </c>
      <c r="E263" s="660"/>
      <c r="F263" s="662"/>
      <c r="G263" s="662"/>
      <c r="H263" s="663"/>
      <c r="I263" s="665" t="s">
        <v>15</v>
      </c>
      <c r="J263" s="665"/>
      <c r="K263" s="665" t="s">
        <v>38</v>
      </c>
      <c r="L263" s="665" t="s">
        <v>43</v>
      </c>
      <c r="M263" s="665"/>
      <c r="N263" s="665"/>
      <c r="O263" s="665"/>
      <c r="P263" s="665"/>
      <c r="Q263" s="665" t="s">
        <v>292</v>
      </c>
      <c r="S263" s="666" t="b">
        <f aca="false">IF(OR(T263=TRUE(),U263=TRUE(),V263=TRUE(),AD263=TRUE(),AE263=TRUE()),TRUE(),FALSE())</f>
        <v>1</v>
      </c>
      <c r="T263" s="656" t="n">
        <f aca="false">$T$8</f>
        <v>1</v>
      </c>
      <c r="U263" s="657" t="b">
        <f aca="false">$U$8</f>
        <v>0</v>
      </c>
      <c r="V263" s="666" t="b">
        <f aca="false">IF(SUM(W263:AC263)&lt;1,TRUE(),FALSE())</f>
        <v>1</v>
      </c>
      <c r="W263" s="656" t="n">
        <f aca="false">IF($I$3=I263,1,0)</f>
        <v>0</v>
      </c>
      <c r="X263" s="656" t="n">
        <f aca="false">IF($J$3=J263,1,0)</f>
        <v>0</v>
      </c>
      <c r="Y263" s="656" t="n">
        <f aca="false">IF($K$3=K263,1,0)</f>
        <v>0</v>
      </c>
      <c r="Z263" s="656" t="n">
        <f aca="false">IF($L$3=L263,1,0)</f>
        <v>0</v>
      </c>
      <c r="AA263" s="656" t="n">
        <f aca="false">IF($M$3=M263,1,0)</f>
        <v>0</v>
      </c>
      <c r="AB263" s="656" t="n">
        <f aca="false">IF($N$3=N263,1,0)</f>
        <v>0</v>
      </c>
      <c r="AC263" s="656" t="n">
        <f aca="false">IF($O$3=O263,1,0)</f>
        <v>0</v>
      </c>
      <c r="AD263" s="667" t="b">
        <f aca="false">AND($P$2="Non-risk",P263=TRUE())</f>
        <v>0</v>
      </c>
      <c r="AE263" s="667" t="b">
        <f aca="false">AND($Q$3&lt;&gt;$Q263,$Q$3&lt;&gt;"Both")</f>
        <v>1</v>
      </c>
      <c r="AF263" s="667" t="b">
        <f aca="false">AND($Q$3="Both",AH263=1)</f>
        <v>0</v>
      </c>
      <c r="AG263" s="521" t="s">
        <v>2567</v>
      </c>
      <c r="AH263" s="627" t="n">
        <v>1</v>
      </c>
      <c r="AI263" s="521" t="n">
        <v>52</v>
      </c>
      <c r="AK263" s="160" t="n">
        <f aca="false">IF(OR(AL263=TRUE(),AND(AM263=TRUE(),AN263=FALSE()),AF263=TRUE(),(OR(AT263=FALSE(),AT263="NA"))),0,IF(OR(AN263=FALSE(),AO263=FALSE(),AP263=FALSE()),1,0))</f>
        <v>0</v>
      </c>
      <c r="AL263" s="238" t="n">
        <f aca="false">$S263</f>
        <v>1</v>
      </c>
      <c r="AM263" s="238" t="str">
        <f aca="false">IF(OR(Q263="CHIP",AI263=""),"NA",IF(AND(AF263=TRUE(),_xlfn.xlookup(AI263,$A$9:$A$782,$AK$9:$AK$782)=0),TRUE(),FALSE()))</f>
        <v>NA</v>
      </c>
      <c r="AN263" s="148" t="b">
        <f aca="false">IF(F263&lt;&gt;"",TRUE(),FALSE())</f>
        <v>0</v>
      </c>
      <c r="AO263" s="94" t="str">
        <f aca="false">IF(OR($F263&lt;&gt;"Met"),"NA",(IF(AND($F263="Met",$F263&lt;&gt;""),TRUE(),FALSE())))</f>
        <v>NA</v>
      </c>
      <c r="AP263" s="148" t="b">
        <f aca="false">IF(OR($F263="Met",$F263="Not met"),"NA",(IF((AND(OR($F263="N/A",$F263="Unsure"),$G263&lt;&gt;"")),TRUE(),FALSE())))</f>
        <v>0</v>
      </c>
      <c r="AQ263" s="238" t="n">
        <f aca="false">IF(OR(AR263=TRUE(),AND(AS263=TRUE(),AT263=FALSE())),0,(IF(OR(AND(OR(AS263=FALSE(),AS263="N/A"),AT263=FALSE()),AU263=FALSE()),1,0)))</f>
        <v>0</v>
      </c>
      <c r="AR263" s="238" t="n">
        <f aca="false">$S263</f>
        <v>1</v>
      </c>
      <c r="AS263" s="238" t="str">
        <f aca="false">IF(OR(Q263="CHIP",AI263=""),"N/A",IF(AND(AF263=TRUE(),_xlfn.xlookup(AI263,$A$9:$A$782,$AQ$9:$AQ$782)=0),TRUE(),FALSE()))</f>
        <v>N/A</v>
      </c>
      <c r="AT263" s="148" t="b">
        <f aca="false">IF(AND(H263="",F263="Met"),FALSE(),TRUE())</f>
        <v>1</v>
      </c>
      <c r="AU263" s="94" t="str">
        <f aca="false">IF(OR(H263="",H263="Met",H263="N/A"),"NA",(IF(AND((OR(H263="Not Met",H263="Unsure")),G263&lt;&gt;""),TRUE(),FALSE())))</f>
        <v>NA</v>
      </c>
    </row>
    <row r="264" customFormat="false" ht="108" hidden="false" customHeight="false" outlineLevel="0" collapsed="false">
      <c r="A264" s="658" t="s">
        <v>2649</v>
      </c>
      <c r="B264" s="659" t="s">
        <v>2650</v>
      </c>
      <c r="C264" s="659" t="s">
        <v>2651</v>
      </c>
      <c r="D264" s="659" t="s">
        <v>2571</v>
      </c>
      <c r="E264" s="660"/>
      <c r="F264" s="662"/>
      <c r="G264" s="662"/>
      <c r="H264" s="663"/>
      <c r="I264" s="665" t="s">
        <v>15</v>
      </c>
      <c r="J264" s="665"/>
      <c r="K264" s="665" t="s">
        <v>38</v>
      </c>
      <c r="L264" s="665" t="s">
        <v>43</v>
      </c>
      <c r="M264" s="665"/>
      <c r="N264" s="665"/>
      <c r="O264" s="665"/>
      <c r="P264" s="665"/>
      <c r="Q264" s="665" t="s">
        <v>292</v>
      </c>
      <c r="S264" s="666" t="b">
        <f aca="false">IF(OR(T264=TRUE(),U264=TRUE(),V264=TRUE(),AD264=TRUE(),AE264=TRUE()),TRUE(),FALSE())</f>
        <v>1</v>
      </c>
      <c r="T264" s="656" t="n">
        <f aca="false">$T$8</f>
        <v>1</v>
      </c>
      <c r="U264" s="657" t="b">
        <f aca="false">$U$8</f>
        <v>0</v>
      </c>
      <c r="V264" s="666" t="b">
        <f aca="false">IF(SUM(W264:AC264)&lt;1,TRUE(),FALSE())</f>
        <v>1</v>
      </c>
      <c r="W264" s="656" t="n">
        <f aca="false">IF($I$3=I264,1,0)</f>
        <v>0</v>
      </c>
      <c r="X264" s="656" t="n">
        <f aca="false">IF($J$3=J264,1,0)</f>
        <v>0</v>
      </c>
      <c r="Y264" s="656" t="n">
        <f aca="false">IF($K$3=K264,1,0)</f>
        <v>0</v>
      </c>
      <c r="Z264" s="656" t="n">
        <f aca="false">IF($L$3=L264,1,0)</f>
        <v>0</v>
      </c>
      <c r="AA264" s="656" t="n">
        <f aca="false">IF($M$3=M264,1,0)</f>
        <v>0</v>
      </c>
      <c r="AB264" s="656" t="n">
        <f aca="false">IF($N$3=N264,1,0)</f>
        <v>0</v>
      </c>
      <c r="AC264" s="656" t="n">
        <f aca="false">IF($O$3=O264,1,0)</f>
        <v>0</v>
      </c>
      <c r="AD264" s="667" t="b">
        <f aca="false">AND($P$2="Non-risk",P264=TRUE())</f>
        <v>0</v>
      </c>
      <c r="AE264" s="667" t="b">
        <f aca="false">AND($Q$3&lt;&gt;$Q264,$Q$3&lt;&gt;"Both")</f>
        <v>1</v>
      </c>
      <c r="AF264" s="667" t="b">
        <f aca="false">AND($Q$3="Both",AH264=1)</f>
        <v>0</v>
      </c>
      <c r="AG264" s="521" t="s">
        <v>2571</v>
      </c>
      <c r="AH264" s="627" t="n">
        <v>1</v>
      </c>
      <c r="AI264" s="521" t="n">
        <v>53</v>
      </c>
      <c r="AK264" s="160" t="n">
        <f aca="false">IF(OR(AL264=TRUE(),AND(AM264=TRUE(),AN264=FALSE()),AF264=TRUE(),(OR(AT264=FALSE(),AT264="NA"))),0,IF(OR(AN264=FALSE(),AO264=FALSE(),AP264=FALSE()),1,0))</f>
        <v>0</v>
      </c>
      <c r="AL264" s="238" t="n">
        <f aca="false">$S264</f>
        <v>1</v>
      </c>
      <c r="AM264" s="238" t="str">
        <f aca="false">IF(OR(Q264="CHIP",AI264=""),"NA",IF(AND(AF264=TRUE(),_xlfn.xlookup(AI264,$A$9:$A$782,$AK$9:$AK$782)=0),TRUE(),FALSE()))</f>
        <v>NA</v>
      </c>
      <c r="AN264" s="148" t="b">
        <f aca="false">IF(F264&lt;&gt;"",TRUE(),FALSE())</f>
        <v>0</v>
      </c>
      <c r="AO264" s="94" t="str">
        <f aca="false">IF(OR($F264&lt;&gt;"Met"),"NA",(IF(AND($F264="Met",$F264&lt;&gt;""),TRUE(),FALSE())))</f>
        <v>NA</v>
      </c>
      <c r="AP264" s="148" t="b">
        <f aca="false">IF(OR($F264="Met",$F264="Not met"),"NA",(IF((AND(OR($F264="N/A",$F264="Unsure"),$G264&lt;&gt;"")),TRUE(),FALSE())))</f>
        <v>0</v>
      </c>
      <c r="AQ264" s="238" t="n">
        <f aca="false">IF(OR(AR264=TRUE(),AND(AS264=TRUE(),AT264=FALSE())),0,(IF(OR(AND(OR(AS264=FALSE(),AS264="N/A"),AT264=FALSE()),AU264=FALSE()),1,0)))</f>
        <v>0</v>
      </c>
      <c r="AR264" s="238" t="n">
        <f aca="false">$S264</f>
        <v>1</v>
      </c>
      <c r="AS264" s="238" t="str">
        <f aca="false">IF(OR(Q264="CHIP",AI264=""),"N/A",IF(AND(AF264=TRUE(),_xlfn.xlookup(AI264,$A$9:$A$782,$AQ$9:$AQ$782)=0),TRUE(),FALSE()))</f>
        <v>N/A</v>
      </c>
      <c r="AT264" s="148" t="b">
        <f aca="false">IF(AND(H264="",F264="Met"),FALSE(),TRUE())</f>
        <v>1</v>
      </c>
      <c r="AU264" s="94" t="str">
        <f aca="false">IF(OR(H264="",H264="Met",H264="N/A"),"NA",(IF(AND((OR(H264="Not Met",H264="Unsure")),G264&lt;&gt;""),TRUE(),FALSE())))</f>
        <v>NA</v>
      </c>
    </row>
    <row r="265" customFormat="false" ht="126" hidden="false" customHeight="false" outlineLevel="0" collapsed="false">
      <c r="A265" s="658" t="s">
        <v>2652</v>
      </c>
      <c r="B265" s="659" t="s">
        <v>2653</v>
      </c>
      <c r="C265" s="659" t="s">
        <v>2654</v>
      </c>
      <c r="D265" s="659" t="s">
        <v>2655</v>
      </c>
      <c r="E265" s="660"/>
      <c r="F265" s="662"/>
      <c r="G265" s="662"/>
      <c r="H265" s="663"/>
      <c r="I265" s="665" t="s">
        <v>15</v>
      </c>
      <c r="J265" s="665"/>
      <c r="K265" s="665" t="s">
        <v>38</v>
      </c>
      <c r="L265" s="665" t="s">
        <v>43</v>
      </c>
      <c r="M265" s="665"/>
      <c r="N265" s="665"/>
      <c r="O265" s="665"/>
      <c r="P265" s="665"/>
      <c r="Q265" s="665" t="s">
        <v>292</v>
      </c>
      <c r="S265" s="666" t="b">
        <f aca="false">IF(OR(T265=TRUE(),U265=TRUE(),V265=TRUE(),AD265=TRUE(),AE265=TRUE()),TRUE(),FALSE())</f>
        <v>1</v>
      </c>
      <c r="T265" s="656" t="n">
        <f aca="false">$T$8</f>
        <v>1</v>
      </c>
      <c r="U265" s="657" t="b">
        <f aca="false">$U$8</f>
        <v>0</v>
      </c>
      <c r="V265" s="666" t="b">
        <f aca="false">IF(SUM(W265:AC265)&lt;1,TRUE(),FALSE())</f>
        <v>1</v>
      </c>
      <c r="W265" s="656" t="n">
        <f aca="false">IF($I$3=I265,1,0)</f>
        <v>0</v>
      </c>
      <c r="X265" s="656" t="n">
        <f aca="false">IF($J$3=J265,1,0)</f>
        <v>0</v>
      </c>
      <c r="Y265" s="656" t="n">
        <f aca="false">IF($K$3=K265,1,0)</f>
        <v>0</v>
      </c>
      <c r="Z265" s="656" t="n">
        <f aca="false">IF($L$3=L265,1,0)</f>
        <v>0</v>
      </c>
      <c r="AA265" s="656" t="n">
        <f aca="false">IF($M$3=M265,1,0)</f>
        <v>0</v>
      </c>
      <c r="AB265" s="656" t="n">
        <f aca="false">IF($N$3=N265,1,0)</f>
        <v>0</v>
      </c>
      <c r="AC265" s="656" t="n">
        <f aca="false">IF($O$3=O265,1,0)</f>
        <v>0</v>
      </c>
      <c r="AD265" s="667" t="b">
        <f aca="false">AND($P$2="Non-risk",P265=TRUE())</f>
        <v>0</v>
      </c>
      <c r="AE265" s="667" t="b">
        <f aca="false">AND($Q$3&lt;&gt;$Q265,$Q$3&lt;&gt;"Both")</f>
        <v>1</v>
      </c>
      <c r="AF265" s="667" t="b">
        <f aca="false">AND($Q$3="Both",AH265=1)</f>
        <v>0</v>
      </c>
      <c r="AG265" s="521" t="s">
        <v>2655</v>
      </c>
      <c r="AH265" s="627" t="n">
        <v>1</v>
      </c>
      <c r="AI265" s="521" t="n">
        <v>54</v>
      </c>
      <c r="AK265" s="160" t="n">
        <f aca="false">IF(OR(AL265=TRUE(),AND(AM265=TRUE(),AN265=FALSE()),AF265=TRUE(),(OR(AT265=FALSE(),AT265="NA"))),0,IF(OR(AN265=FALSE(),AO265=FALSE(),AP265=FALSE()),1,0))</f>
        <v>0</v>
      </c>
      <c r="AL265" s="238" t="n">
        <f aca="false">$S265</f>
        <v>1</v>
      </c>
      <c r="AM265" s="238" t="str">
        <f aca="false">IF(OR(Q265="CHIP",AI265=""),"NA",IF(AND(AF265=TRUE(),_xlfn.xlookup(AI265,$A$9:$A$782,$AK$9:$AK$782)=0),TRUE(),FALSE()))</f>
        <v>NA</v>
      </c>
      <c r="AN265" s="148" t="b">
        <f aca="false">IF(F265&lt;&gt;"",TRUE(),FALSE())</f>
        <v>0</v>
      </c>
      <c r="AO265" s="94" t="str">
        <f aca="false">IF(OR($F265&lt;&gt;"Met"),"NA",(IF(AND($F265="Met",$F265&lt;&gt;""),TRUE(),FALSE())))</f>
        <v>NA</v>
      </c>
      <c r="AP265" s="148" t="b">
        <f aca="false">IF(OR($F265="Met",$F265="Not met"),"NA",(IF((AND(OR($F265="N/A",$F265="Unsure"),$G265&lt;&gt;"")),TRUE(),FALSE())))</f>
        <v>0</v>
      </c>
      <c r="AQ265" s="238" t="n">
        <f aca="false">IF(OR(AR265=TRUE(),AND(AS265=TRUE(),AT265=FALSE())),0,(IF(OR(AND(OR(AS265=FALSE(),AS265="N/A"),AT265=FALSE()),AU265=FALSE()),1,0)))</f>
        <v>0</v>
      </c>
      <c r="AR265" s="238" t="n">
        <f aca="false">$S265</f>
        <v>1</v>
      </c>
      <c r="AS265" s="238" t="str">
        <f aca="false">IF(OR(Q265="CHIP",AI265=""),"N/A",IF(AND(AF265=TRUE(),_xlfn.xlookup(AI265,$A$9:$A$782,$AQ$9:$AQ$782)=0),TRUE(),FALSE()))</f>
        <v>N/A</v>
      </c>
      <c r="AT265" s="148" t="b">
        <f aca="false">IF(AND(H265="",F265="Met"),FALSE(),TRUE())</f>
        <v>1</v>
      </c>
      <c r="AU265" s="94" t="str">
        <f aca="false">IF(OR(H265="",H265="Met",H265="N/A"),"NA",(IF(AND((OR(H265="Not Met",H265="Unsure")),G265&lt;&gt;""),TRUE(),FALSE())))</f>
        <v>NA</v>
      </c>
    </row>
    <row r="266" customFormat="false" ht="234" hidden="false" customHeight="false" outlineLevel="0" collapsed="false">
      <c r="A266" s="658" t="s">
        <v>2656</v>
      </c>
      <c r="B266" s="659" t="s">
        <v>2657</v>
      </c>
      <c r="C266" s="659" t="s">
        <v>2658</v>
      </c>
      <c r="D266" s="659" t="s">
        <v>2659</v>
      </c>
      <c r="E266" s="660"/>
      <c r="F266" s="662"/>
      <c r="G266" s="662"/>
      <c r="H266" s="663"/>
      <c r="I266" s="665" t="s">
        <v>15</v>
      </c>
      <c r="J266" s="665"/>
      <c r="K266" s="665" t="s">
        <v>38</v>
      </c>
      <c r="L266" s="665" t="s">
        <v>43</v>
      </c>
      <c r="M266" s="665"/>
      <c r="N266" s="665"/>
      <c r="O266" s="665"/>
      <c r="P266" s="665"/>
      <c r="Q266" s="665" t="s">
        <v>292</v>
      </c>
      <c r="S266" s="666" t="b">
        <f aca="false">IF(OR(T266=TRUE(),U266=TRUE(),V266=TRUE(),AD266=TRUE(),AE266=TRUE()),TRUE(),FALSE())</f>
        <v>1</v>
      </c>
      <c r="T266" s="656" t="n">
        <f aca="false">$T$8</f>
        <v>1</v>
      </c>
      <c r="U266" s="657" t="b">
        <f aca="false">$U$8</f>
        <v>0</v>
      </c>
      <c r="V266" s="666" t="b">
        <f aca="false">IF(SUM(W266:AC266)&lt;1,TRUE(),FALSE())</f>
        <v>1</v>
      </c>
      <c r="W266" s="656" t="n">
        <f aca="false">IF($I$3=I266,1,0)</f>
        <v>0</v>
      </c>
      <c r="X266" s="656" t="n">
        <f aca="false">IF($J$3=J266,1,0)</f>
        <v>0</v>
      </c>
      <c r="Y266" s="656" t="n">
        <f aca="false">IF($K$3=K266,1,0)</f>
        <v>0</v>
      </c>
      <c r="Z266" s="656" t="n">
        <f aca="false">IF($L$3=L266,1,0)</f>
        <v>0</v>
      </c>
      <c r="AA266" s="656" t="n">
        <f aca="false">IF($M$3=M266,1,0)</f>
        <v>0</v>
      </c>
      <c r="AB266" s="656" t="n">
        <f aca="false">IF($N$3=N266,1,0)</f>
        <v>0</v>
      </c>
      <c r="AC266" s="656" t="n">
        <f aca="false">IF($O$3=O266,1,0)</f>
        <v>0</v>
      </c>
      <c r="AD266" s="667" t="b">
        <f aca="false">AND($P$2="Non-risk",P266=TRUE())</f>
        <v>0</v>
      </c>
      <c r="AE266" s="667" t="b">
        <f aca="false">AND($Q$3&lt;&gt;$Q266,$Q$3&lt;&gt;"Both")</f>
        <v>1</v>
      </c>
      <c r="AF266" s="667" t="b">
        <f aca="false">AND($Q$3="Both",AH266=1)</f>
        <v>0</v>
      </c>
      <c r="AG266" s="521" t="s">
        <v>2659</v>
      </c>
      <c r="AH266" s="627" t="n">
        <v>1</v>
      </c>
      <c r="AI266" s="521" t="n">
        <v>55</v>
      </c>
      <c r="AK266" s="160" t="n">
        <f aca="false">IF(OR(AL266=TRUE(),AND(AM266=TRUE(),AN266=FALSE()),AF266=TRUE(),(OR(AT266=FALSE(),AT266="NA"))),0,IF(OR(AN266=FALSE(),AO266=FALSE(),AP266=FALSE()),1,0))</f>
        <v>0</v>
      </c>
      <c r="AL266" s="238" t="n">
        <f aca="false">$S266</f>
        <v>1</v>
      </c>
      <c r="AM266" s="238" t="str">
        <f aca="false">IF(OR(Q266="CHIP",AI266=""),"NA",IF(AND(AF266=TRUE(),_xlfn.xlookup(AI266,$A$9:$A$782,$AK$9:$AK$782)=0),TRUE(),FALSE()))</f>
        <v>NA</v>
      </c>
      <c r="AN266" s="148" t="b">
        <f aca="false">IF(F266&lt;&gt;"",TRUE(),FALSE())</f>
        <v>0</v>
      </c>
      <c r="AO266" s="94" t="str">
        <f aca="false">IF(OR($F266&lt;&gt;"Met"),"NA",(IF(AND($F266="Met",$F266&lt;&gt;""),TRUE(),FALSE())))</f>
        <v>NA</v>
      </c>
      <c r="AP266" s="148" t="b">
        <f aca="false">IF(OR($F266="Met",$F266="Not met"),"NA",(IF((AND(OR($F266="N/A",$F266="Unsure"),$G266&lt;&gt;"")),TRUE(),FALSE())))</f>
        <v>0</v>
      </c>
      <c r="AQ266" s="238" t="n">
        <f aca="false">IF(OR(AR266=TRUE(),AND(AS266=TRUE(),AT266=FALSE())),0,(IF(OR(AND(OR(AS266=FALSE(),AS266="N/A"),AT266=FALSE()),AU266=FALSE()),1,0)))</f>
        <v>0</v>
      </c>
      <c r="AR266" s="238" t="n">
        <f aca="false">$S266</f>
        <v>1</v>
      </c>
      <c r="AS266" s="238" t="str">
        <f aca="false">IF(OR(Q266="CHIP",AI266=""),"N/A",IF(AND(AF266=TRUE(),_xlfn.xlookup(AI266,$A$9:$A$782,$AQ$9:$AQ$782)=0),TRUE(),FALSE()))</f>
        <v>N/A</v>
      </c>
      <c r="AT266" s="148" t="b">
        <f aca="false">IF(AND(H266="",F266="Met"),FALSE(),TRUE())</f>
        <v>1</v>
      </c>
      <c r="AU266" s="94" t="str">
        <f aca="false">IF(OR(H266="",H266="Met",H266="N/A"),"NA",(IF(AND((OR(H266="Not Met",H266="Unsure")),G266&lt;&gt;""),TRUE(),FALSE())))</f>
        <v>NA</v>
      </c>
    </row>
    <row r="267" customFormat="false" ht="18" hidden="false" customHeight="false" outlineLevel="0" collapsed="false">
      <c r="A267" s="681"/>
      <c r="B267" s="681"/>
      <c r="C267" s="669"/>
      <c r="D267" s="668" t="s">
        <v>1070</v>
      </c>
      <c r="E267" s="671"/>
      <c r="F267" s="672"/>
      <c r="G267" s="672"/>
      <c r="H267" s="673"/>
      <c r="T267" s="656" t="n">
        <f aca="false">$T$8</f>
        <v>1</v>
      </c>
      <c r="U267" s="656"/>
      <c r="AK267" s="160"/>
      <c r="AL267" s="238"/>
      <c r="AM267" s="238"/>
      <c r="AN267" s="94"/>
      <c r="AO267" s="94"/>
      <c r="AP267" s="94"/>
      <c r="AQ267" s="238"/>
      <c r="AR267" s="238"/>
      <c r="AS267" s="238"/>
      <c r="AT267" s="94"/>
      <c r="AU267" s="94"/>
    </row>
    <row r="268" customFormat="false" ht="72" hidden="false" customHeight="false" outlineLevel="0" collapsed="false">
      <c r="A268" s="658" t="s">
        <v>2660</v>
      </c>
      <c r="B268" s="659" t="s">
        <v>2661</v>
      </c>
      <c r="C268" s="659" t="s">
        <v>2662</v>
      </c>
      <c r="D268" s="659" t="s">
        <v>2663</v>
      </c>
      <c r="E268" s="683"/>
      <c r="F268" s="662"/>
      <c r="G268" s="662"/>
      <c r="H268" s="684"/>
      <c r="I268" s="664" t="s">
        <v>15</v>
      </c>
      <c r="J268" s="664" t="s">
        <v>30</v>
      </c>
      <c r="K268" s="664" t="s">
        <v>38</v>
      </c>
      <c r="L268" s="665" t="s">
        <v>43</v>
      </c>
      <c r="M268" s="665"/>
      <c r="N268" s="665"/>
      <c r="O268" s="665"/>
      <c r="P268" s="665"/>
      <c r="Q268" s="665" t="s">
        <v>226</v>
      </c>
      <c r="S268" s="666" t="b">
        <f aca="false">IF(OR(T268=TRUE(),U268=TRUE(),V268=TRUE(),AD268=TRUE(),AE268=TRUE()),TRUE(),FALSE())</f>
        <v>1</v>
      </c>
      <c r="T268" s="656" t="n">
        <f aca="false">$T$8</f>
        <v>1</v>
      </c>
      <c r="U268" s="657" t="b">
        <f aca="false">$U$8</f>
        <v>0</v>
      </c>
      <c r="V268" s="666" t="b">
        <f aca="false">IF(SUM(W268:AC268)&lt;1,TRUE(),FALSE())</f>
        <v>1</v>
      </c>
      <c r="W268" s="656" t="n">
        <f aca="false">IF($I$3=I268,1,0)</f>
        <v>0</v>
      </c>
      <c r="X268" s="656" t="n">
        <f aca="false">IF($J$3=J268,1,0)</f>
        <v>0</v>
      </c>
      <c r="Y268" s="656" t="n">
        <f aca="false">IF($K$3=K268,1,0)</f>
        <v>0</v>
      </c>
      <c r="Z268" s="656" t="n">
        <f aca="false">IF($L$3=L268,1,0)</f>
        <v>0</v>
      </c>
      <c r="AA268" s="656" t="n">
        <f aca="false">IF($M$3=M268,1,0)</f>
        <v>0</v>
      </c>
      <c r="AB268" s="656" t="n">
        <f aca="false">IF($N$3=N268,1,0)</f>
        <v>0</v>
      </c>
      <c r="AC268" s="656" t="n">
        <f aca="false">IF($O$3=O268,1,0)</f>
        <v>0</v>
      </c>
      <c r="AD268" s="667" t="b">
        <f aca="false">AND($P$2="Non-risk",P268=TRUE())</f>
        <v>0</v>
      </c>
      <c r="AE268" s="667" t="b">
        <f aca="false">AND($Q$3&lt;&gt;$Q268,$Q$3&lt;&gt;"Both")</f>
        <v>1</v>
      </c>
      <c r="AF268" s="667" t="b">
        <f aca="false">AND($Q$3="Both",AH268=1)</f>
        <v>0</v>
      </c>
      <c r="AI268" s="521"/>
      <c r="AJ268" s="627" t="n">
        <v>1</v>
      </c>
      <c r="AK268" s="160" t="n">
        <f aca="false">IF(OR(AL268=TRUE(),AND(AM268=TRUE(),AN268=FALSE()),AF268=TRUE(),(OR(AT268=FALSE(),AT268="NA"))),0,IF(OR(AN268=FALSE(),AO268=FALSE(),AP268=FALSE()),1,0))</f>
        <v>0</v>
      </c>
      <c r="AL268" s="238" t="n">
        <f aca="false">$S268</f>
        <v>1</v>
      </c>
      <c r="AM268" s="238" t="str">
        <f aca="false">IF(OR(Q268="Medicaid",AI268=""),"NA",IF(AND(AF268=TRUE(),_xlfn.xlookup(AI268,$A$9:$A$782,$AK$9:$AK$782)=0),TRUE(),FALSE()))</f>
        <v>NA</v>
      </c>
      <c r="AN268" s="148" t="b">
        <f aca="false">IF(F268&lt;&gt;"",TRUE(),FALSE())</f>
        <v>0</v>
      </c>
      <c r="AO268" s="94" t="str">
        <f aca="false">IF(OR($F268&lt;&gt;"Met"),"NA",(IF(AND($F268="Met",$F268&lt;&gt;""),TRUE(),FALSE())))</f>
        <v>NA</v>
      </c>
      <c r="AP268" s="148" t="b">
        <f aca="false">IF(OR($F268="Met",$F268="Not met"),"NA",(IF((AND(OR($F268="N/A",$F268="Unsure"),$G268&lt;&gt;"")),TRUE(),FALSE())))</f>
        <v>0</v>
      </c>
      <c r="AQ268" s="238" t="n">
        <f aca="false">IF(OR(AR268=TRUE(),AND(AS268=TRUE(),AT268=FALSE())),0,(IF(OR(AND(OR(AS268=FALSE(),AS268="N/A"),AT268=FALSE()),AU268=FALSE()),1,0)))</f>
        <v>0</v>
      </c>
      <c r="AR268" s="238" t="n">
        <f aca="false">$S268</f>
        <v>1</v>
      </c>
      <c r="AS268" s="238" t="str">
        <f aca="false">IF(OR(Q268="Medicaid",AI268=""),"N/A",IF(AND(AF268=TRUE(),_xlfn.xlookup(AI268,$A$9:$A$782,$AQ$9:$AQ$782)=0),TRUE(),FALSE()))</f>
        <v>N/A</v>
      </c>
      <c r="AT268" s="148" t="b">
        <f aca="false">IF(AND(H268="",F268="Met"),FALSE(),TRUE())</f>
        <v>1</v>
      </c>
      <c r="AU268" s="94" t="str">
        <f aca="false">IF(OR(H268="",H268="Met",H268="N/A"),"NA",(IF(AND((OR(H268="Not Met",H268="Unsure")),G268&lt;&gt;""),TRUE(),FALSE())))</f>
        <v>NA</v>
      </c>
    </row>
    <row r="269" customFormat="false" ht="54" hidden="false" customHeight="false" outlineLevel="0" collapsed="false">
      <c r="A269" s="658" t="s">
        <v>2664</v>
      </c>
      <c r="B269" s="659" t="s">
        <v>2665</v>
      </c>
      <c r="C269" s="659" t="s">
        <v>2666</v>
      </c>
      <c r="D269" s="659" t="s">
        <v>2667</v>
      </c>
      <c r="E269" s="678" t="n">
        <v>40</v>
      </c>
      <c r="F269" s="662"/>
      <c r="G269" s="662"/>
      <c r="H269" s="685"/>
      <c r="I269" s="664" t="s">
        <v>15</v>
      </c>
      <c r="J269" s="664" t="s">
        <v>30</v>
      </c>
      <c r="K269" s="664" t="s">
        <v>38</v>
      </c>
      <c r="L269" s="665" t="s">
        <v>43</v>
      </c>
      <c r="M269" s="665"/>
      <c r="N269" s="665"/>
      <c r="O269" s="665"/>
      <c r="P269" s="665"/>
      <c r="Q269" s="665" t="s">
        <v>226</v>
      </c>
      <c r="S269" s="666" t="b">
        <f aca="false">IF(OR(T269=TRUE(),U269=TRUE(),V269=TRUE(),AD269=TRUE(),AE269=TRUE()),TRUE(),FALSE())</f>
        <v>1</v>
      </c>
      <c r="T269" s="656" t="n">
        <f aca="false">$T$8</f>
        <v>1</v>
      </c>
      <c r="U269" s="657" t="b">
        <f aca="false">$U$8</f>
        <v>0</v>
      </c>
      <c r="V269" s="666" t="b">
        <f aca="false">IF(SUM(W269:AC269)&lt;1,TRUE(),FALSE())</f>
        <v>1</v>
      </c>
      <c r="W269" s="656" t="n">
        <f aca="false">IF($I$3=I269,1,0)</f>
        <v>0</v>
      </c>
      <c r="X269" s="656" t="n">
        <f aca="false">IF($J$3=J269,1,0)</f>
        <v>0</v>
      </c>
      <c r="Y269" s="656" t="n">
        <f aca="false">IF($K$3=K269,1,0)</f>
        <v>0</v>
      </c>
      <c r="Z269" s="656" t="n">
        <f aca="false">IF($L$3=L269,1,0)</f>
        <v>0</v>
      </c>
      <c r="AA269" s="656" t="n">
        <f aca="false">IF($M$3=M269,1,0)</f>
        <v>0</v>
      </c>
      <c r="AB269" s="656" t="n">
        <f aca="false">IF($N$3=N269,1,0)</f>
        <v>0</v>
      </c>
      <c r="AC269" s="656" t="n">
        <f aca="false">IF($O$3=O269,1,0)</f>
        <v>0</v>
      </c>
      <c r="AD269" s="667" t="b">
        <f aca="false">AND($P$2="Non-risk",P269=TRUE())</f>
        <v>0</v>
      </c>
      <c r="AE269" s="667" t="b">
        <f aca="false">AND($Q$3&lt;&gt;$Q269,$Q$3&lt;&gt;"Both")</f>
        <v>1</v>
      </c>
      <c r="AF269" s="667" t="b">
        <f aca="false">AND($Q$3="Both",AH269=1)</f>
        <v>0</v>
      </c>
      <c r="AI269" s="521"/>
      <c r="AK269" s="160" t="n">
        <f aca="false">IF(OR(AL269=TRUE(),AND(AM269=TRUE(),AN269=FALSE()),AF269=TRUE(),(OR(AT269=FALSE(),AT269="NA"))),0,IF(OR(AN269=FALSE(),AO269=FALSE(),AP269=FALSE()),1,0))</f>
        <v>0</v>
      </c>
      <c r="AL269" s="238" t="n">
        <f aca="false">$S269</f>
        <v>1</v>
      </c>
      <c r="AM269" s="238" t="str">
        <f aca="false">IF(OR(Q269="Medicaid",AI269=""),"NA",IF(AND(AF269=TRUE(),_xlfn.xlookup(AI269,$A$9:$A$782,$AK$9:$AK$782)=0),TRUE(),FALSE()))</f>
        <v>NA</v>
      </c>
      <c r="AN269" s="148" t="b">
        <f aca="false">IF(F269&lt;&gt;"",TRUE(),FALSE())</f>
        <v>0</v>
      </c>
      <c r="AO269" s="94" t="str">
        <f aca="false">IF(OR($F269&lt;&gt;"Met"),"NA",(IF(AND($F269="Met",$F269&lt;&gt;""),TRUE(),FALSE())))</f>
        <v>NA</v>
      </c>
      <c r="AP269" s="148" t="b">
        <f aca="false">IF(OR($F269="Met",$F269="Not met"),"NA",(IF((AND(OR($F269="N/A",$F269="Unsure"),$G269&lt;&gt;"")),TRUE(),FALSE())))</f>
        <v>0</v>
      </c>
      <c r="AQ269" s="238" t="n">
        <f aca="false">IF(OR(AR269=TRUE(),AND(AS269=TRUE(),AT269=FALSE())),0,(IF(OR(AND(OR(AS269=FALSE(),AS269="N/A"),AT269=FALSE()),AU269=FALSE()),1,0)))</f>
        <v>0</v>
      </c>
      <c r="AR269" s="238" t="n">
        <f aca="false">$S269</f>
        <v>1</v>
      </c>
      <c r="AS269" s="238" t="str">
        <f aca="false">IF(OR(Q269="Medicaid",AI269=""),"N/A",IF(AND(AF269=TRUE(),_xlfn.xlookup(AI269,$A$9:$A$782,$AQ$9:$AQ$782)=0),TRUE(),FALSE()))</f>
        <v>N/A</v>
      </c>
      <c r="AT269" s="148" t="b">
        <f aca="false">IF(AND(H269="",F269="Met"),FALSE(),TRUE())</f>
        <v>1</v>
      </c>
      <c r="AU269" s="94" t="str">
        <f aca="false">IF(OR(H269="",H269="Met",H269="N/A"),"NA",(IF(AND((OR(H269="Not Met",H269="Unsure")),G269&lt;&gt;""),TRUE(),FALSE())))</f>
        <v>NA</v>
      </c>
    </row>
    <row r="270" customFormat="false" ht="72" hidden="false" customHeight="false" outlineLevel="0" collapsed="false">
      <c r="A270" s="658" t="s">
        <v>2668</v>
      </c>
      <c r="B270" s="659" t="s">
        <v>2669</v>
      </c>
      <c r="C270" s="659" t="s">
        <v>2670</v>
      </c>
      <c r="D270" s="659" t="s">
        <v>2671</v>
      </c>
      <c r="E270" s="678" t="n">
        <v>40</v>
      </c>
      <c r="F270" s="662"/>
      <c r="G270" s="662"/>
      <c r="H270" s="685"/>
      <c r="I270" s="664" t="s">
        <v>15</v>
      </c>
      <c r="J270" s="664" t="s">
        <v>30</v>
      </c>
      <c r="K270" s="664" t="s">
        <v>38</v>
      </c>
      <c r="L270" s="665" t="s">
        <v>43</v>
      </c>
      <c r="M270" s="665"/>
      <c r="N270" s="665"/>
      <c r="O270" s="665"/>
      <c r="P270" s="665"/>
      <c r="Q270" s="665" t="s">
        <v>226</v>
      </c>
      <c r="S270" s="666" t="b">
        <f aca="false">IF(OR(T270=TRUE(),U270=TRUE(),V270=TRUE(),AD270=TRUE(),AE270=TRUE()),TRUE(),FALSE())</f>
        <v>1</v>
      </c>
      <c r="T270" s="656" t="n">
        <f aca="false">$T$8</f>
        <v>1</v>
      </c>
      <c r="U270" s="657" t="b">
        <f aca="false">$U$8</f>
        <v>0</v>
      </c>
      <c r="V270" s="666" t="b">
        <f aca="false">IF(SUM(W270:AC270)&lt;1,TRUE(),FALSE())</f>
        <v>1</v>
      </c>
      <c r="W270" s="656" t="n">
        <f aca="false">IF($I$3=I270,1,0)</f>
        <v>0</v>
      </c>
      <c r="X270" s="656" t="n">
        <f aca="false">IF($J$3=J270,1,0)</f>
        <v>0</v>
      </c>
      <c r="Y270" s="656" t="n">
        <f aca="false">IF($K$3=K270,1,0)</f>
        <v>0</v>
      </c>
      <c r="Z270" s="656" t="n">
        <f aca="false">IF($L$3=L270,1,0)</f>
        <v>0</v>
      </c>
      <c r="AA270" s="656" t="n">
        <f aca="false">IF($M$3=M270,1,0)</f>
        <v>0</v>
      </c>
      <c r="AB270" s="656" t="n">
        <f aca="false">IF($N$3=N270,1,0)</f>
        <v>0</v>
      </c>
      <c r="AC270" s="656" t="n">
        <f aca="false">IF($O$3=O270,1,0)</f>
        <v>0</v>
      </c>
      <c r="AD270" s="667" t="b">
        <f aca="false">AND($P$2="Non-risk",P270=TRUE())</f>
        <v>0</v>
      </c>
      <c r="AE270" s="667" t="b">
        <f aca="false">AND($Q$3&lt;&gt;$Q270,$Q$3&lt;&gt;"Both")</f>
        <v>1</v>
      </c>
      <c r="AF270" s="667" t="b">
        <f aca="false">AND($Q$3="Both",AH270=1)</f>
        <v>0</v>
      </c>
      <c r="AI270" s="521"/>
      <c r="AK270" s="160" t="n">
        <f aca="false">IF(OR(AL270=TRUE(),AND(AM270=TRUE(),AN270=FALSE()),AF270=TRUE(),(OR(AT270=FALSE(),AT270="NA"))),0,IF(OR(AN270=FALSE(),AO270=FALSE(),AP270=FALSE()),1,0))</f>
        <v>0</v>
      </c>
      <c r="AL270" s="238" t="n">
        <f aca="false">$S270</f>
        <v>1</v>
      </c>
      <c r="AM270" s="238" t="str">
        <f aca="false">IF(OR(Q270="Medicaid",AI270=""),"NA",IF(AND(AF270=TRUE(),_xlfn.xlookup(AI270,$A$9:$A$782,$AK$9:$AK$782)=0),TRUE(),FALSE()))</f>
        <v>NA</v>
      </c>
      <c r="AN270" s="148" t="b">
        <f aca="false">IF(F270&lt;&gt;"",TRUE(),FALSE())</f>
        <v>0</v>
      </c>
      <c r="AO270" s="94" t="str">
        <f aca="false">IF(OR($F270&lt;&gt;"Met"),"NA",(IF(AND($F270="Met",$F270&lt;&gt;""),TRUE(),FALSE())))</f>
        <v>NA</v>
      </c>
      <c r="AP270" s="148" t="b">
        <f aca="false">IF(OR($F270="Met",$F270="Not met"),"NA",(IF((AND(OR($F270="N/A",$F270="Unsure"),$G270&lt;&gt;"")),TRUE(),FALSE())))</f>
        <v>0</v>
      </c>
      <c r="AQ270" s="238" t="n">
        <f aca="false">IF(OR(AR270=TRUE(),AND(AS270=TRUE(),AT270=FALSE())),0,(IF(OR(AND(OR(AS270=FALSE(),AS270="N/A"),AT270=FALSE()),AU270=FALSE()),1,0)))</f>
        <v>0</v>
      </c>
      <c r="AR270" s="238" t="n">
        <f aca="false">$S270</f>
        <v>1</v>
      </c>
      <c r="AS270" s="238" t="str">
        <f aca="false">IF(OR(Q270="Medicaid",AI270=""),"N/A",IF(AND(AF270=TRUE(),_xlfn.xlookup(AI270,$A$9:$A$782,$AQ$9:$AQ$782)=0),TRUE(),FALSE()))</f>
        <v>N/A</v>
      </c>
      <c r="AT270" s="148" t="b">
        <f aca="false">IF(AND(H270="",F270="Met"),FALSE(),TRUE())</f>
        <v>1</v>
      </c>
      <c r="AU270" s="94" t="str">
        <f aca="false">IF(OR(H270="",H270="Met",H270="N/A"),"NA",(IF(AND((OR(H270="Not Met",H270="Unsure")),G270&lt;&gt;""),TRUE(),FALSE())))</f>
        <v>NA</v>
      </c>
    </row>
    <row r="271" customFormat="false" ht="36" hidden="false" customHeight="false" outlineLevel="0" collapsed="false">
      <c r="A271" s="658" t="s">
        <v>2672</v>
      </c>
      <c r="B271" s="659" t="s">
        <v>2673</v>
      </c>
      <c r="C271" s="659" t="s">
        <v>2674</v>
      </c>
      <c r="D271" s="659" t="s">
        <v>2675</v>
      </c>
      <c r="E271" s="678" t="n">
        <v>40</v>
      </c>
      <c r="F271" s="662"/>
      <c r="G271" s="662"/>
      <c r="H271" s="685"/>
      <c r="I271" s="664" t="s">
        <v>15</v>
      </c>
      <c r="J271" s="664" t="s">
        <v>30</v>
      </c>
      <c r="K271" s="664" t="s">
        <v>38</v>
      </c>
      <c r="L271" s="665" t="s">
        <v>43</v>
      </c>
      <c r="M271" s="665"/>
      <c r="N271" s="665"/>
      <c r="O271" s="665"/>
      <c r="P271" s="665"/>
      <c r="Q271" s="665" t="s">
        <v>226</v>
      </c>
      <c r="S271" s="666" t="b">
        <f aca="false">IF(OR(T271=TRUE(),U271=TRUE(),V271=TRUE(),AD271=TRUE(),AE271=TRUE()),TRUE(),FALSE())</f>
        <v>1</v>
      </c>
      <c r="T271" s="656" t="n">
        <f aca="false">$T$8</f>
        <v>1</v>
      </c>
      <c r="U271" s="657" t="b">
        <f aca="false">$U$8</f>
        <v>0</v>
      </c>
      <c r="V271" s="666" t="b">
        <f aca="false">IF(SUM(W271:AC271)&lt;1,TRUE(),FALSE())</f>
        <v>1</v>
      </c>
      <c r="W271" s="656" t="n">
        <f aca="false">IF($I$3=I271,1,0)</f>
        <v>0</v>
      </c>
      <c r="X271" s="656" t="n">
        <f aca="false">IF($J$3=J271,1,0)</f>
        <v>0</v>
      </c>
      <c r="Y271" s="656" t="n">
        <f aca="false">IF($K$3=K271,1,0)</f>
        <v>0</v>
      </c>
      <c r="Z271" s="656" t="n">
        <f aca="false">IF($L$3=L271,1,0)</f>
        <v>0</v>
      </c>
      <c r="AA271" s="656" t="n">
        <f aca="false">IF($M$3=M271,1,0)</f>
        <v>0</v>
      </c>
      <c r="AB271" s="656" t="n">
        <f aca="false">IF($N$3=N271,1,0)</f>
        <v>0</v>
      </c>
      <c r="AC271" s="656" t="n">
        <f aca="false">IF($O$3=O271,1,0)</f>
        <v>0</v>
      </c>
      <c r="AD271" s="667" t="b">
        <f aca="false">AND($P$2="Non-risk",P271=TRUE())</f>
        <v>0</v>
      </c>
      <c r="AE271" s="667" t="b">
        <f aca="false">AND($Q$3&lt;&gt;$Q271,$Q$3&lt;&gt;"Both")</f>
        <v>1</v>
      </c>
      <c r="AF271" s="667" t="b">
        <f aca="false">AND($Q$3="Both",AH271=1)</f>
        <v>0</v>
      </c>
      <c r="AI271" s="521"/>
      <c r="AK271" s="160" t="n">
        <f aca="false">IF(OR(AL271=TRUE(),AND(AM271=TRUE(),AN271=FALSE()),AF271=TRUE(),(OR(AT271=FALSE(),AT271="NA"))),0,IF(OR(AN271=FALSE(),AO271=FALSE(),AP271=FALSE()),1,0))</f>
        <v>0</v>
      </c>
      <c r="AL271" s="238" t="n">
        <f aca="false">$S271</f>
        <v>1</v>
      </c>
      <c r="AM271" s="238" t="str">
        <f aca="false">IF(OR(Q271="Medicaid",AI271=""),"NA",IF(AND(AF271=TRUE(),_xlfn.xlookup(AI271,$A$9:$A$782,$AK$9:$AK$782)=0),TRUE(),FALSE()))</f>
        <v>NA</v>
      </c>
      <c r="AN271" s="148" t="b">
        <f aca="false">IF(F271&lt;&gt;"",TRUE(),FALSE())</f>
        <v>0</v>
      </c>
      <c r="AO271" s="94" t="str">
        <f aca="false">IF(OR($F271&lt;&gt;"Met"),"NA",(IF(AND($F271="Met",$F271&lt;&gt;""),TRUE(),FALSE())))</f>
        <v>NA</v>
      </c>
      <c r="AP271" s="148" t="b">
        <f aca="false">IF(OR($F271="Met",$F271="Not met"),"NA",(IF((AND(OR($F271="N/A",$F271="Unsure"),$G271&lt;&gt;"")),TRUE(),FALSE())))</f>
        <v>0</v>
      </c>
      <c r="AQ271" s="238" t="n">
        <f aca="false">IF(OR(AR271=TRUE(),AND(AS271=TRUE(),AT271=FALSE())),0,(IF(OR(AND(OR(AS271=FALSE(),AS271="N/A"),AT271=FALSE()),AU271=FALSE()),1,0)))</f>
        <v>0</v>
      </c>
      <c r="AR271" s="238" t="n">
        <f aca="false">$S271</f>
        <v>1</v>
      </c>
      <c r="AS271" s="238" t="str">
        <f aca="false">IF(OR(Q271="Medicaid",AI271=""),"N/A",IF(AND(AF271=TRUE(),_xlfn.xlookup(AI271,$A$9:$A$782,$AQ$9:$AQ$782)=0),TRUE(),FALSE()))</f>
        <v>N/A</v>
      </c>
      <c r="AT271" s="148" t="b">
        <f aca="false">IF(AND(H271="",F271="Met"),FALSE(),TRUE())</f>
        <v>1</v>
      </c>
      <c r="AU271" s="94" t="str">
        <f aca="false">IF(OR(H271="",H271="Met",H271="N/A"),"NA",(IF(AND((OR(H271="Not Met",H271="Unsure")),G271&lt;&gt;""),TRUE(),FALSE())))</f>
        <v>NA</v>
      </c>
    </row>
    <row r="272" customFormat="false" ht="36" hidden="false" customHeight="false" outlineLevel="0" collapsed="false">
      <c r="A272" s="658" t="s">
        <v>2676</v>
      </c>
      <c r="B272" s="659" t="s">
        <v>2677</v>
      </c>
      <c r="C272" s="659" t="s">
        <v>2678</v>
      </c>
      <c r="D272" s="659" t="s">
        <v>2679</v>
      </c>
      <c r="E272" s="686" t="s">
        <v>2680</v>
      </c>
      <c r="F272" s="662"/>
      <c r="G272" s="662"/>
      <c r="H272" s="685"/>
      <c r="I272" s="664" t="s">
        <v>15</v>
      </c>
      <c r="J272" s="664" t="s">
        <v>30</v>
      </c>
      <c r="K272" s="664" t="s">
        <v>38</v>
      </c>
      <c r="L272" s="665" t="s">
        <v>43</v>
      </c>
      <c r="M272" s="665"/>
      <c r="N272" s="665"/>
      <c r="O272" s="665"/>
      <c r="P272" s="665"/>
      <c r="Q272" s="665" t="s">
        <v>226</v>
      </c>
      <c r="S272" s="666" t="b">
        <f aca="false">IF(OR(T272=TRUE(),U272=TRUE(),V272=TRUE(),AD272=TRUE(),AE272=TRUE()),TRUE(),FALSE())</f>
        <v>1</v>
      </c>
      <c r="T272" s="656" t="n">
        <f aca="false">$T$8</f>
        <v>1</v>
      </c>
      <c r="U272" s="657" t="b">
        <f aca="false">$U$8</f>
        <v>0</v>
      </c>
      <c r="V272" s="666" t="b">
        <f aca="false">IF(SUM(W272:AC272)&lt;1,TRUE(),FALSE())</f>
        <v>1</v>
      </c>
      <c r="W272" s="656" t="n">
        <f aca="false">IF($I$3=I272,1,0)</f>
        <v>0</v>
      </c>
      <c r="X272" s="656" t="n">
        <f aca="false">IF($J$3=J272,1,0)</f>
        <v>0</v>
      </c>
      <c r="Y272" s="656" t="n">
        <f aca="false">IF($K$3=K272,1,0)</f>
        <v>0</v>
      </c>
      <c r="Z272" s="656" t="n">
        <f aca="false">IF($L$3=L272,1,0)</f>
        <v>0</v>
      </c>
      <c r="AA272" s="656" t="n">
        <f aca="false">IF($M$3=M272,1,0)</f>
        <v>0</v>
      </c>
      <c r="AB272" s="656" t="n">
        <f aca="false">IF($N$3=N272,1,0)</f>
        <v>0</v>
      </c>
      <c r="AC272" s="656" t="n">
        <f aca="false">IF($O$3=O272,1,0)</f>
        <v>0</v>
      </c>
      <c r="AD272" s="667" t="b">
        <f aca="false">AND($P$2="Non-risk",P272=TRUE())</f>
        <v>0</v>
      </c>
      <c r="AE272" s="667" t="b">
        <f aca="false">AND($Q$3&lt;&gt;$Q272,$Q$3&lt;&gt;"Both")</f>
        <v>1</v>
      </c>
      <c r="AF272" s="667" t="b">
        <f aca="false">AND($Q$3="Both",AH272=1)</f>
        <v>0</v>
      </c>
      <c r="AI272" s="521"/>
      <c r="AK272" s="160" t="n">
        <f aca="false">IF(OR(AL272=TRUE(),AND(AM272=TRUE(),AN272=FALSE()),AF272=TRUE(),(OR(AT272=FALSE(),AT272="NA"))),0,IF(OR(AN272=FALSE(),AO272=FALSE(),AP272=FALSE()),1,0))</f>
        <v>0</v>
      </c>
      <c r="AL272" s="238" t="n">
        <f aca="false">$S272</f>
        <v>1</v>
      </c>
      <c r="AM272" s="238" t="str">
        <f aca="false">IF(OR(Q272="Medicaid",AI272=""),"NA",IF(AND(AF272=TRUE(),_xlfn.xlookup(AI272,$A$9:$A$782,$AK$9:$AK$782)=0),TRUE(),FALSE()))</f>
        <v>NA</v>
      </c>
      <c r="AN272" s="148" t="b">
        <f aca="false">IF(F272&lt;&gt;"",TRUE(),FALSE())</f>
        <v>0</v>
      </c>
      <c r="AO272" s="94" t="str">
        <f aca="false">IF(OR($F272&lt;&gt;"Met"),"NA",(IF(AND($F272="Met",$F272&lt;&gt;""),TRUE(),FALSE())))</f>
        <v>NA</v>
      </c>
      <c r="AP272" s="148" t="b">
        <f aca="false">IF(OR($F272="Met",$F272="Not met"),"NA",(IF((AND(OR($F272="N/A",$F272="Unsure"),$G272&lt;&gt;"")),TRUE(),FALSE())))</f>
        <v>0</v>
      </c>
      <c r="AQ272" s="238" t="n">
        <f aca="false">IF(OR(AR272=TRUE(),AND(AS272=TRUE(),AT272=FALSE())),0,(IF(OR(AND(OR(AS272=FALSE(),AS272="N/A"),AT272=FALSE()),AU272=FALSE()),1,0)))</f>
        <v>0</v>
      </c>
      <c r="AR272" s="238" t="n">
        <f aca="false">$S272</f>
        <v>1</v>
      </c>
      <c r="AS272" s="238" t="str">
        <f aca="false">IF(OR(Q272="Medicaid",AI272=""),"N/A",IF(AND(AF272=TRUE(),_xlfn.xlookup(AI272,$A$9:$A$782,$AQ$9:$AQ$782)=0),TRUE(),FALSE()))</f>
        <v>N/A</v>
      </c>
      <c r="AT272" s="148" t="b">
        <f aca="false">IF(AND(H272="",F272="Met"),FALSE(),TRUE())</f>
        <v>1</v>
      </c>
      <c r="AU272" s="94" t="str">
        <f aca="false">IF(OR(H272="",H272="Met",H272="N/A"),"NA",(IF(AND((OR(H272="Not Met",H272="Unsure")),G272&lt;&gt;""),TRUE(),FALSE())))</f>
        <v>NA</v>
      </c>
    </row>
    <row r="273" customFormat="false" ht="72" hidden="false" customHeight="false" outlineLevel="0" collapsed="false">
      <c r="A273" s="658" t="s">
        <v>2681</v>
      </c>
      <c r="B273" s="659" t="s">
        <v>2682</v>
      </c>
      <c r="C273" s="659" t="s">
        <v>2683</v>
      </c>
      <c r="D273" s="659" t="s">
        <v>2684</v>
      </c>
      <c r="E273" s="678" t="n">
        <v>40</v>
      </c>
      <c r="F273" s="662"/>
      <c r="G273" s="662"/>
      <c r="H273" s="685"/>
      <c r="I273" s="664" t="s">
        <v>15</v>
      </c>
      <c r="J273" s="664" t="s">
        <v>30</v>
      </c>
      <c r="K273" s="664" t="s">
        <v>38</v>
      </c>
      <c r="L273" s="665" t="s">
        <v>43</v>
      </c>
      <c r="M273" s="665"/>
      <c r="N273" s="665"/>
      <c r="O273" s="665"/>
      <c r="P273" s="665"/>
      <c r="Q273" s="665" t="s">
        <v>226</v>
      </c>
      <c r="S273" s="666" t="b">
        <f aca="false">IF(OR(T273=TRUE(),U273=TRUE(),V273=TRUE(),AD273=TRUE(),AE273=TRUE()),TRUE(),FALSE())</f>
        <v>1</v>
      </c>
      <c r="T273" s="656" t="n">
        <f aca="false">$T$8</f>
        <v>1</v>
      </c>
      <c r="U273" s="657" t="b">
        <f aca="false">$U$8</f>
        <v>0</v>
      </c>
      <c r="V273" s="666" t="b">
        <f aca="false">IF(SUM(W273:AC273)&lt;1,TRUE(),FALSE())</f>
        <v>1</v>
      </c>
      <c r="W273" s="656" t="n">
        <f aca="false">IF($I$3=I273,1,0)</f>
        <v>0</v>
      </c>
      <c r="X273" s="656" t="n">
        <f aca="false">IF($J$3=J273,1,0)</f>
        <v>0</v>
      </c>
      <c r="Y273" s="656" t="n">
        <f aca="false">IF($K$3=K273,1,0)</f>
        <v>0</v>
      </c>
      <c r="Z273" s="656" t="n">
        <f aca="false">IF($L$3=L273,1,0)</f>
        <v>0</v>
      </c>
      <c r="AA273" s="656" t="n">
        <f aca="false">IF($M$3=M273,1,0)</f>
        <v>0</v>
      </c>
      <c r="AB273" s="656" t="n">
        <f aca="false">IF($N$3=N273,1,0)</f>
        <v>0</v>
      </c>
      <c r="AC273" s="656" t="n">
        <f aca="false">IF($O$3=O273,1,0)</f>
        <v>0</v>
      </c>
      <c r="AD273" s="667" t="b">
        <f aca="false">AND($P$2="Non-risk",P273=TRUE())</f>
        <v>0</v>
      </c>
      <c r="AE273" s="667" t="b">
        <f aca="false">AND($Q$3&lt;&gt;$Q273,$Q$3&lt;&gt;"Both")</f>
        <v>1</v>
      </c>
      <c r="AF273" s="667" t="b">
        <f aca="false">AND($Q$3="Both",AH273=1)</f>
        <v>0</v>
      </c>
      <c r="AI273" s="521"/>
      <c r="AK273" s="160" t="n">
        <f aca="false">IF(OR(AL273=TRUE(),AND(AM273=TRUE(),AN273=FALSE()),AF273=TRUE(),(OR(AT273=FALSE(),AT273="NA"))),0,IF(OR(AN273=FALSE(),AO273=FALSE(),AP273=FALSE()),1,0))</f>
        <v>0</v>
      </c>
      <c r="AL273" s="238" t="n">
        <f aca="false">$S273</f>
        <v>1</v>
      </c>
      <c r="AM273" s="238" t="str">
        <f aca="false">IF(OR(Q273="Medicaid",AI273=""),"NA",IF(AND(AF273=TRUE(),_xlfn.xlookup(AI273,$A$9:$A$782,$AK$9:$AK$782)=0),TRUE(),FALSE()))</f>
        <v>NA</v>
      </c>
      <c r="AN273" s="148" t="b">
        <f aca="false">IF(F273&lt;&gt;"",TRUE(),FALSE())</f>
        <v>0</v>
      </c>
      <c r="AO273" s="94" t="str">
        <f aca="false">IF(OR($F273&lt;&gt;"Met"),"NA",(IF(AND($F273="Met",$F273&lt;&gt;""),TRUE(),FALSE())))</f>
        <v>NA</v>
      </c>
      <c r="AP273" s="148" t="b">
        <f aca="false">IF(OR($F273="Met",$F273="Not met"),"NA",(IF((AND(OR($F273="N/A",$F273="Unsure"),$G273&lt;&gt;"")),TRUE(),FALSE())))</f>
        <v>0</v>
      </c>
      <c r="AQ273" s="238" t="n">
        <f aca="false">IF(OR(AR273=TRUE(),AND(AS273=TRUE(),AT273=FALSE())),0,(IF(OR(AND(OR(AS273=FALSE(),AS273="N/A"),AT273=FALSE()),AU273=FALSE()),1,0)))</f>
        <v>0</v>
      </c>
      <c r="AR273" s="238" t="n">
        <f aca="false">$S273</f>
        <v>1</v>
      </c>
      <c r="AS273" s="238" t="str">
        <f aca="false">IF(OR(Q273="Medicaid",AI273=""),"N/A",IF(AND(AF273=TRUE(),_xlfn.xlookup(AI273,$A$9:$A$782,$AQ$9:$AQ$782)=0),TRUE(),FALSE()))</f>
        <v>N/A</v>
      </c>
      <c r="AT273" s="148" t="b">
        <f aca="false">IF(AND(H273="",F273="Met"),FALSE(),TRUE())</f>
        <v>1</v>
      </c>
      <c r="AU273" s="94" t="str">
        <f aca="false">IF(OR(H273="",H273="Met",H273="N/A"),"NA",(IF(AND((OR(H273="Not Met",H273="Unsure")),G273&lt;&gt;""),TRUE(),FALSE())))</f>
        <v>NA</v>
      </c>
    </row>
    <row r="274" customFormat="false" ht="36" hidden="false" customHeight="false" outlineLevel="0" collapsed="false">
      <c r="A274" s="658" t="s">
        <v>2685</v>
      </c>
      <c r="B274" s="659" t="s">
        <v>2686</v>
      </c>
      <c r="C274" s="659" t="s">
        <v>2687</v>
      </c>
      <c r="D274" s="659" t="s">
        <v>2688</v>
      </c>
      <c r="E274" s="678" t="n">
        <v>40</v>
      </c>
      <c r="F274" s="662"/>
      <c r="G274" s="662"/>
      <c r="H274" s="685"/>
      <c r="I274" s="664" t="s">
        <v>15</v>
      </c>
      <c r="J274" s="664" t="s">
        <v>30</v>
      </c>
      <c r="K274" s="664" t="s">
        <v>38</v>
      </c>
      <c r="L274" s="665" t="s">
        <v>43</v>
      </c>
      <c r="M274" s="665"/>
      <c r="N274" s="665"/>
      <c r="O274" s="665"/>
      <c r="P274" s="665"/>
      <c r="Q274" s="665" t="s">
        <v>226</v>
      </c>
      <c r="S274" s="666" t="b">
        <f aca="false">IF(OR(T274=TRUE(),U274=TRUE(),V274=TRUE(),AD274=TRUE(),AE274=TRUE()),TRUE(),FALSE())</f>
        <v>1</v>
      </c>
      <c r="T274" s="656" t="n">
        <f aca="false">$T$8</f>
        <v>1</v>
      </c>
      <c r="U274" s="657" t="b">
        <f aca="false">$U$8</f>
        <v>0</v>
      </c>
      <c r="V274" s="666" t="b">
        <f aca="false">IF(SUM(W274:AC274)&lt;1,TRUE(),FALSE())</f>
        <v>1</v>
      </c>
      <c r="W274" s="656" t="n">
        <f aca="false">IF($I$3=I274,1,0)</f>
        <v>0</v>
      </c>
      <c r="X274" s="656" t="n">
        <f aca="false">IF($J$3=J274,1,0)</f>
        <v>0</v>
      </c>
      <c r="Y274" s="656" t="n">
        <f aca="false">IF($K$3=K274,1,0)</f>
        <v>0</v>
      </c>
      <c r="Z274" s="656" t="n">
        <f aca="false">IF($L$3=L274,1,0)</f>
        <v>0</v>
      </c>
      <c r="AA274" s="656" t="n">
        <f aca="false">IF($M$3=M274,1,0)</f>
        <v>0</v>
      </c>
      <c r="AB274" s="656" t="n">
        <f aca="false">IF($N$3=N274,1,0)</f>
        <v>0</v>
      </c>
      <c r="AC274" s="656" t="n">
        <f aca="false">IF($O$3=O274,1,0)</f>
        <v>0</v>
      </c>
      <c r="AD274" s="667" t="b">
        <f aca="false">AND($P$2="Non-risk",P274=TRUE())</f>
        <v>0</v>
      </c>
      <c r="AE274" s="667" t="b">
        <f aca="false">AND($Q$3&lt;&gt;$Q274,$Q$3&lt;&gt;"Both")</f>
        <v>1</v>
      </c>
      <c r="AF274" s="667" t="b">
        <f aca="false">AND($Q$3="Both",AH274=1)</f>
        <v>0</v>
      </c>
      <c r="AI274" s="521"/>
      <c r="AK274" s="160" t="n">
        <f aca="false">IF(OR(AL274=TRUE(),AND(AM274=TRUE(),AN274=FALSE()),AF274=TRUE(),(OR(AT274=FALSE(),AT274="NA"))),0,IF(OR(AN274=FALSE(),AO274=FALSE(),AP274=FALSE()),1,0))</f>
        <v>0</v>
      </c>
      <c r="AL274" s="238" t="n">
        <f aca="false">$S274</f>
        <v>1</v>
      </c>
      <c r="AM274" s="238" t="str">
        <f aca="false">IF(OR(Q274="Medicaid",AI274=""),"NA",IF(AND(AF274=TRUE(),_xlfn.xlookup(AI274,$A$9:$A$782,$AK$9:$AK$782)=0),TRUE(),FALSE()))</f>
        <v>NA</v>
      </c>
      <c r="AN274" s="148" t="b">
        <f aca="false">IF(F274&lt;&gt;"",TRUE(),FALSE())</f>
        <v>0</v>
      </c>
      <c r="AO274" s="94" t="str">
        <f aca="false">IF(OR($F274&lt;&gt;"Met"),"NA",(IF(AND($F274="Met",$F274&lt;&gt;""),TRUE(),FALSE())))</f>
        <v>NA</v>
      </c>
      <c r="AP274" s="148" t="b">
        <f aca="false">IF(OR($F274="Met",$F274="Not met"),"NA",(IF((AND(OR($F274="N/A",$F274="Unsure"),$G274&lt;&gt;"")),TRUE(),FALSE())))</f>
        <v>0</v>
      </c>
      <c r="AQ274" s="238" t="n">
        <f aca="false">IF(OR(AR274=TRUE(),AND(AS274=TRUE(),AT274=FALSE())),0,(IF(OR(AND(OR(AS274=FALSE(),AS274="N/A"),AT274=FALSE()),AU274=FALSE()),1,0)))</f>
        <v>0</v>
      </c>
      <c r="AR274" s="238" t="n">
        <f aca="false">$S274</f>
        <v>1</v>
      </c>
      <c r="AS274" s="238" t="str">
        <f aca="false">IF(OR(Q274="Medicaid",AI274=""),"N/A",IF(AND(AF274=TRUE(),_xlfn.xlookup(AI274,$A$9:$A$782,$AQ$9:$AQ$782)=0),TRUE(),FALSE()))</f>
        <v>N/A</v>
      </c>
      <c r="AT274" s="148" t="b">
        <f aca="false">IF(AND(H274="",F274="Met"),FALSE(),TRUE())</f>
        <v>1</v>
      </c>
      <c r="AU274" s="94" t="str">
        <f aca="false">IF(OR(H274="",H274="Met",H274="N/A"),"NA",(IF(AND((OR(H274="Not Met",H274="Unsure")),G274&lt;&gt;""),TRUE(),FALSE())))</f>
        <v>NA</v>
      </c>
    </row>
    <row r="275" customFormat="false" ht="54" hidden="false" customHeight="false" outlineLevel="0" collapsed="false">
      <c r="A275" s="658" t="s">
        <v>2689</v>
      </c>
      <c r="B275" s="659" t="s">
        <v>2690</v>
      </c>
      <c r="C275" s="659" t="s">
        <v>2691</v>
      </c>
      <c r="D275" s="659" t="s">
        <v>2692</v>
      </c>
      <c r="E275" s="678" t="n">
        <v>40</v>
      </c>
      <c r="F275" s="662"/>
      <c r="G275" s="662"/>
      <c r="H275" s="685"/>
      <c r="I275" s="664" t="s">
        <v>15</v>
      </c>
      <c r="J275" s="664" t="s">
        <v>30</v>
      </c>
      <c r="K275" s="664" t="s">
        <v>38</v>
      </c>
      <c r="L275" s="665" t="s">
        <v>43</v>
      </c>
      <c r="M275" s="665"/>
      <c r="N275" s="665"/>
      <c r="O275" s="665"/>
      <c r="P275" s="665"/>
      <c r="Q275" s="665" t="s">
        <v>226</v>
      </c>
      <c r="S275" s="666" t="b">
        <f aca="false">IF(OR(T275=TRUE(),U275=TRUE(),V275=TRUE(),AD275=TRUE(),AE275=TRUE()),TRUE(),FALSE())</f>
        <v>1</v>
      </c>
      <c r="T275" s="656" t="n">
        <f aca="false">$T$8</f>
        <v>1</v>
      </c>
      <c r="U275" s="657" t="b">
        <f aca="false">$U$8</f>
        <v>0</v>
      </c>
      <c r="V275" s="666" t="b">
        <f aca="false">IF(SUM(W275:AC275)&lt;1,TRUE(),FALSE())</f>
        <v>1</v>
      </c>
      <c r="W275" s="656" t="n">
        <f aca="false">IF($I$3=I275,1,0)</f>
        <v>0</v>
      </c>
      <c r="X275" s="656" t="n">
        <f aca="false">IF($J$3=J275,1,0)</f>
        <v>0</v>
      </c>
      <c r="Y275" s="656" t="n">
        <f aca="false">IF($K$3=K275,1,0)</f>
        <v>0</v>
      </c>
      <c r="Z275" s="656" t="n">
        <f aca="false">IF($L$3=L275,1,0)</f>
        <v>0</v>
      </c>
      <c r="AA275" s="656" t="n">
        <f aca="false">IF($M$3=M275,1,0)</f>
        <v>0</v>
      </c>
      <c r="AB275" s="656" t="n">
        <f aca="false">IF($N$3=N275,1,0)</f>
        <v>0</v>
      </c>
      <c r="AC275" s="656" t="n">
        <f aca="false">IF($O$3=O275,1,0)</f>
        <v>0</v>
      </c>
      <c r="AD275" s="667" t="b">
        <f aca="false">AND($P$2="Non-risk",P275=TRUE())</f>
        <v>0</v>
      </c>
      <c r="AE275" s="667" t="b">
        <f aca="false">AND($Q$3&lt;&gt;$Q275,$Q$3&lt;&gt;"Both")</f>
        <v>1</v>
      </c>
      <c r="AF275" s="667" t="b">
        <f aca="false">AND($Q$3="Both",AH275=1)</f>
        <v>0</v>
      </c>
      <c r="AI275" s="521"/>
      <c r="AK275" s="160" t="n">
        <f aca="false">IF(OR(AL275=TRUE(),AND(AM275=TRUE(),AN275=FALSE()),AF275=TRUE(),(OR(AT275=FALSE(),AT275="NA"))),0,IF(OR(AN275=FALSE(),AO275=FALSE(),AP275=FALSE()),1,0))</f>
        <v>0</v>
      </c>
      <c r="AL275" s="238" t="n">
        <f aca="false">$S275</f>
        <v>1</v>
      </c>
      <c r="AM275" s="238" t="str">
        <f aca="false">IF(OR(Q275="Medicaid",AI275=""),"NA",IF(AND(AF275=TRUE(),_xlfn.xlookup(AI275,$A$9:$A$782,$AK$9:$AK$782)=0),TRUE(),FALSE()))</f>
        <v>NA</v>
      </c>
      <c r="AN275" s="148" t="b">
        <f aca="false">IF(F275&lt;&gt;"",TRUE(),FALSE())</f>
        <v>0</v>
      </c>
      <c r="AO275" s="94" t="str">
        <f aca="false">IF(OR($F275&lt;&gt;"Met"),"NA",(IF(AND($F275="Met",$F275&lt;&gt;""),TRUE(),FALSE())))</f>
        <v>NA</v>
      </c>
      <c r="AP275" s="148" t="b">
        <f aca="false">IF(OR($F275="Met",$F275="Not met"),"NA",(IF((AND(OR($F275="N/A",$F275="Unsure"),$G275&lt;&gt;"")),TRUE(),FALSE())))</f>
        <v>0</v>
      </c>
      <c r="AQ275" s="238" t="n">
        <f aca="false">IF(OR(AR275=TRUE(),AND(AS275=TRUE(),AT275=FALSE())),0,(IF(OR(AND(OR(AS275=FALSE(),AS275="N/A"),AT275=FALSE()),AU275=FALSE()),1,0)))</f>
        <v>0</v>
      </c>
      <c r="AR275" s="238" t="n">
        <f aca="false">$S275</f>
        <v>1</v>
      </c>
      <c r="AS275" s="238" t="str">
        <f aca="false">IF(OR(Q275="Medicaid",AI275=""),"N/A",IF(AND(AF275=TRUE(),_xlfn.xlookup(AI275,$A$9:$A$782,$AQ$9:$AQ$782)=0),TRUE(),FALSE()))</f>
        <v>N/A</v>
      </c>
      <c r="AT275" s="148" t="b">
        <f aca="false">IF(AND(H275="",F275="Met"),FALSE(),TRUE())</f>
        <v>1</v>
      </c>
      <c r="AU275" s="94" t="str">
        <f aca="false">IF(OR(H275="",H275="Met",H275="N/A"),"NA",(IF(AND((OR(H275="Not Met",H275="Unsure")),G275&lt;&gt;""),TRUE(),FALSE())))</f>
        <v>NA</v>
      </c>
    </row>
    <row r="276" customFormat="false" ht="72" hidden="false" customHeight="false" outlineLevel="0" collapsed="false">
      <c r="A276" s="658" t="s">
        <v>2693</v>
      </c>
      <c r="B276" s="659" t="s">
        <v>2694</v>
      </c>
      <c r="C276" s="659" t="s">
        <v>2691</v>
      </c>
      <c r="D276" s="659" t="s">
        <v>2695</v>
      </c>
      <c r="E276" s="678" t="n">
        <v>40</v>
      </c>
      <c r="F276" s="662"/>
      <c r="G276" s="662"/>
      <c r="H276" s="685"/>
      <c r="I276" s="664" t="s">
        <v>15</v>
      </c>
      <c r="J276" s="664" t="s">
        <v>30</v>
      </c>
      <c r="K276" s="664" t="s">
        <v>38</v>
      </c>
      <c r="L276" s="665" t="s">
        <v>43</v>
      </c>
      <c r="M276" s="665"/>
      <c r="N276" s="665"/>
      <c r="O276" s="665"/>
      <c r="P276" s="665"/>
      <c r="Q276" s="665" t="s">
        <v>226</v>
      </c>
      <c r="S276" s="666" t="b">
        <f aca="false">IF(OR(T276=TRUE(),U276=TRUE(),V276=TRUE(),AD276=TRUE(),AE276=TRUE()),TRUE(),FALSE())</f>
        <v>1</v>
      </c>
      <c r="T276" s="656" t="n">
        <f aca="false">$T$8</f>
        <v>1</v>
      </c>
      <c r="U276" s="657" t="b">
        <f aca="false">$U$8</f>
        <v>0</v>
      </c>
      <c r="V276" s="666" t="b">
        <f aca="false">IF(SUM(W276:AC276)&lt;1,TRUE(),FALSE())</f>
        <v>1</v>
      </c>
      <c r="W276" s="656" t="n">
        <f aca="false">IF($I$3=I276,1,0)</f>
        <v>0</v>
      </c>
      <c r="X276" s="656" t="n">
        <f aca="false">IF($J$3=J276,1,0)</f>
        <v>0</v>
      </c>
      <c r="Y276" s="656" t="n">
        <f aca="false">IF($K$3=K276,1,0)</f>
        <v>0</v>
      </c>
      <c r="Z276" s="656" t="n">
        <f aca="false">IF($L$3=L276,1,0)</f>
        <v>0</v>
      </c>
      <c r="AA276" s="656" t="n">
        <f aca="false">IF($M$3=M276,1,0)</f>
        <v>0</v>
      </c>
      <c r="AB276" s="656" t="n">
        <f aca="false">IF($N$3=N276,1,0)</f>
        <v>0</v>
      </c>
      <c r="AC276" s="656" t="n">
        <f aca="false">IF($O$3=O276,1,0)</f>
        <v>0</v>
      </c>
      <c r="AD276" s="667" t="b">
        <f aca="false">AND($P$2="Non-risk",P276=TRUE())</f>
        <v>0</v>
      </c>
      <c r="AE276" s="667" t="b">
        <f aca="false">AND($Q$3&lt;&gt;$Q276,$Q$3&lt;&gt;"Both")</f>
        <v>1</v>
      </c>
      <c r="AF276" s="667" t="b">
        <f aca="false">AND($Q$3="Both",AH276=1)</f>
        <v>0</v>
      </c>
      <c r="AI276" s="521"/>
      <c r="AK276" s="160" t="n">
        <f aca="false">IF(OR(AL276=TRUE(),AND(AM276=TRUE(),AN276=FALSE()),AF276=TRUE(),(OR(AT276=FALSE(),AT276="NA"))),0,IF(OR(AN276=FALSE(),AO276=FALSE(),AP276=FALSE()),1,0))</f>
        <v>0</v>
      </c>
      <c r="AL276" s="238" t="n">
        <f aca="false">$S276</f>
        <v>1</v>
      </c>
      <c r="AM276" s="238" t="str">
        <f aca="false">IF(OR(Q276="Medicaid",AI276=""),"NA",IF(AND(AF276=TRUE(),_xlfn.xlookup(AI276,$A$9:$A$782,$AK$9:$AK$782)=0),TRUE(),FALSE()))</f>
        <v>NA</v>
      </c>
      <c r="AN276" s="148" t="b">
        <f aca="false">IF(F276&lt;&gt;"",TRUE(),FALSE())</f>
        <v>0</v>
      </c>
      <c r="AO276" s="94" t="str">
        <f aca="false">IF(OR($F276&lt;&gt;"Met"),"NA",(IF(AND($F276="Met",$F276&lt;&gt;""),TRUE(),FALSE())))</f>
        <v>NA</v>
      </c>
      <c r="AP276" s="148" t="b">
        <f aca="false">IF(OR($F276="Met",$F276="Not met"),"NA",(IF((AND(OR($F276="N/A",$F276="Unsure"),$G276&lt;&gt;"")),TRUE(),FALSE())))</f>
        <v>0</v>
      </c>
      <c r="AQ276" s="238" t="n">
        <f aca="false">IF(OR(AR276=TRUE(),AND(AS276=TRUE(),AT276=FALSE())),0,(IF(OR(AND(OR(AS276=FALSE(),AS276="N/A"),AT276=FALSE()),AU276=FALSE()),1,0)))</f>
        <v>0</v>
      </c>
      <c r="AR276" s="238" t="n">
        <f aca="false">$S276</f>
        <v>1</v>
      </c>
      <c r="AS276" s="238" t="str">
        <f aca="false">IF(OR(Q276="Medicaid",AI276=""),"N/A",IF(AND(AF276=TRUE(),_xlfn.xlookup(AI276,$A$9:$A$782,$AQ$9:$AQ$782)=0),TRUE(),FALSE()))</f>
        <v>N/A</v>
      </c>
      <c r="AT276" s="148" t="b">
        <f aca="false">IF(AND(H276="",F276="Met"),FALSE(),TRUE())</f>
        <v>1</v>
      </c>
      <c r="AU276" s="94" t="str">
        <f aca="false">IF(OR(H276="",H276="Met",H276="N/A"),"NA",(IF(AND((OR(H276="Not Met",H276="Unsure")),G276&lt;&gt;""),TRUE(),FALSE())))</f>
        <v>NA</v>
      </c>
    </row>
    <row r="277" customFormat="false" ht="36" hidden="false" customHeight="false" outlineLevel="0" collapsed="false">
      <c r="A277" s="658" t="s">
        <v>2696</v>
      </c>
      <c r="B277" s="659" t="s">
        <v>2697</v>
      </c>
      <c r="C277" s="659" t="s">
        <v>2698</v>
      </c>
      <c r="D277" s="659" t="s">
        <v>2699</v>
      </c>
      <c r="E277" s="678" t="n">
        <v>40</v>
      </c>
      <c r="F277" s="662"/>
      <c r="G277" s="662"/>
      <c r="H277" s="685"/>
      <c r="I277" s="664" t="s">
        <v>15</v>
      </c>
      <c r="J277" s="664" t="s">
        <v>30</v>
      </c>
      <c r="K277" s="664" t="s">
        <v>38</v>
      </c>
      <c r="L277" s="665" t="s">
        <v>43</v>
      </c>
      <c r="M277" s="665"/>
      <c r="N277" s="665"/>
      <c r="O277" s="665"/>
      <c r="P277" s="665"/>
      <c r="Q277" s="665" t="s">
        <v>226</v>
      </c>
      <c r="S277" s="666" t="b">
        <f aca="false">IF(OR(T277=TRUE(),U277=TRUE(),V277=TRUE(),AD277=TRUE(),AE277=TRUE()),TRUE(),FALSE())</f>
        <v>1</v>
      </c>
      <c r="T277" s="656" t="n">
        <f aca="false">$T$8</f>
        <v>1</v>
      </c>
      <c r="U277" s="657" t="b">
        <f aca="false">$U$8</f>
        <v>0</v>
      </c>
      <c r="V277" s="666" t="b">
        <f aca="false">IF(SUM(W277:AC277)&lt;1,TRUE(),FALSE())</f>
        <v>1</v>
      </c>
      <c r="W277" s="656" t="n">
        <f aca="false">IF($I$3=I277,1,0)</f>
        <v>0</v>
      </c>
      <c r="X277" s="656" t="n">
        <f aca="false">IF($J$3=J277,1,0)</f>
        <v>0</v>
      </c>
      <c r="Y277" s="656" t="n">
        <f aca="false">IF($K$3=K277,1,0)</f>
        <v>0</v>
      </c>
      <c r="Z277" s="656" t="n">
        <f aca="false">IF($L$3=L277,1,0)</f>
        <v>0</v>
      </c>
      <c r="AA277" s="656" t="n">
        <f aca="false">IF($M$3=M277,1,0)</f>
        <v>0</v>
      </c>
      <c r="AB277" s="656" t="n">
        <f aca="false">IF($N$3=N277,1,0)</f>
        <v>0</v>
      </c>
      <c r="AC277" s="656" t="n">
        <f aca="false">IF($O$3=O277,1,0)</f>
        <v>0</v>
      </c>
      <c r="AD277" s="667" t="b">
        <f aca="false">AND($P$2="Non-risk",P277=TRUE())</f>
        <v>0</v>
      </c>
      <c r="AE277" s="667" t="b">
        <f aca="false">AND($Q$3&lt;&gt;$Q277,$Q$3&lt;&gt;"Both")</f>
        <v>1</v>
      </c>
      <c r="AF277" s="667" t="b">
        <f aca="false">AND($Q$3="Both",AH277=1)</f>
        <v>0</v>
      </c>
      <c r="AI277" s="521"/>
      <c r="AK277" s="160" t="n">
        <f aca="false">IF(OR(AL277=TRUE(),AND(AM277=TRUE(),AN277=FALSE()),AF277=TRUE(),(OR(AT277=FALSE(),AT277="NA"))),0,IF(OR(AN277=FALSE(),AO277=FALSE(),AP277=FALSE()),1,0))</f>
        <v>0</v>
      </c>
      <c r="AL277" s="238" t="n">
        <f aca="false">$S277</f>
        <v>1</v>
      </c>
      <c r="AM277" s="238" t="str">
        <f aca="false">IF(OR(Q277="Medicaid",AI277=""),"NA",IF(AND(AF277=TRUE(),_xlfn.xlookup(AI277,$A$9:$A$782,$AK$9:$AK$782)=0),TRUE(),FALSE()))</f>
        <v>NA</v>
      </c>
      <c r="AN277" s="148" t="b">
        <f aca="false">IF(F277&lt;&gt;"",TRUE(),FALSE())</f>
        <v>0</v>
      </c>
      <c r="AO277" s="94" t="str">
        <f aca="false">IF(OR($F277&lt;&gt;"Met"),"NA",(IF(AND($F277="Met",$F277&lt;&gt;""),TRUE(),FALSE())))</f>
        <v>NA</v>
      </c>
      <c r="AP277" s="148" t="b">
        <f aca="false">IF(OR($F277="Met",$F277="Not met"),"NA",(IF((AND(OR($F277="N/A",$F277="Unsure"),$G277&lt;&gt;"")),TRUE(),FALSE())))</f>
        <v>0</v>
      </c>
      <c r="AQ277" s="238" t="n">
        <f aca="false">IF(OR(AR277=TRUE(),AND(AS277=TRUE(),AT277=FALSE())),0,(IF(OR(AND(OR(AS277=FALSE(),AS277="N/A"),AT277=FALSE()),AU277=FALSE()),1,0)))</f>
        <v>0</v>
      </c>
      <c r="AR277" s="238" t="n">
        <f aca="false">$S277</f>
        <v>1</v>
      </c>
      <c r="AS277" s="238" t="str">
        <f aca="false">IF(OR(Q277="Medicaid",AI277=""),"N/A",IF(AND(AF277=TRUE(),_xlfn.xlookup(AI277,$A$9:$A$782,$AQ$9:$AQ$782)=0),TRUE(),FALSE()))</f>
        <v>N/A</v>
      </c>
      <c r="AT277" s="148" t="b">
        <f aca="false">IF(AND(H277="",F277="Met"),FALSE(),TRUE())</f>
        <v>1</v>
      </c>
      <c r="AU277" s="94" t="str">
        <f aca="false">IF(OR(H277="",H277="Met",H277="N/A"),"NA",(IF(AND((OR(H277="Not Met",H277="Unsure")),G277&lt;&gt;""),TRUE(),FALSE())))</f>
        <v>NA</v>
      </c>
    </row>
    <row r="278" customFormat="false" ht="54" hidden="false" customHeight="false" outlineLevel="0" collapsed="false">
      <c r="A278" s="658" t="s">
        <v>2700</v>
      </c>
      <c r="B278" s="659" t="s">
        <v>2701</v>
      </c>
      <c r="C278" s="659" t="s">
        <v>2702</v>
      </c>
      <c r="D278" s="659" t="s">
        <v>2703</v>
      </c>
      <c r="E278" s="678" t="n">
        <v>40</v>
      </c>
      <c r="F278" s="662"/>
      <c r="G278" s="662"/>
      <c r="H278" s="685"/>
      <c r="I278" s="664" t="s">
        <v>15</v>
      </c>
      <c r="J278" s="664" t="s">
        <v>30</v>
      </c>
      <c r="K278" s="664" t="s">
        <v>38</v>
      </c>
      <c r="L278" s="665" t="s">
        <v>43</v>
      </c>
      <c r="M278" s="665"/>
      <c r="N278" s="665"/>
      <c r="O278" s="665"/>
      <c r="P278" s="665"/>
      <c r="Q278" s="665" t="s">
        <v>226</v>
      </c>
      <c r="S278" s="666" t="b">
        <f aca="false">IF(OR(T278=TRUE(),U278=TRUE(),V278=TRUE(),AD278=TRUE(),AE278=TRUE()),TRUE(),FALSE())</f>
        <v>1</v>
      </c>
      <c r="T278" s="656" t="n">
        <f aca="false">$T$8</f>
        <v>1</v>
      </c>
      <c r="U278" s="657" t="b">
        <f aca="false">$U$8</f>
        <v>0</v>
      </c>
      <c r="V278" s="666" t="b">
        <f aca="false">IF(SUM(W278:AC278)&lt;1,TRUE(),FALSE())</f>
        <v>1</v>
      </c>
      <c r="W278" s="656" t="n">
        <f aca="false">IF($I$3=I278,1,0)</f>
        <v>0</v>
      </c>
      <c r="X278" s="656" t="n">
        <f aca="false">IF($J$3=J278,1,0)</f>
        <v>0</v>
      </c>
      <c r="Y278" s="656" t="n">
        <f aca="false">IF($K$3=K278,1,0)</f>
        <v>0</v>
      </c>
      <c r="Z278" s="656" t="n">
        <f aca="false">IF($L$3=L278,1,0)</f>
        <v>0</v>
      </c>
      <c r="AA278" s="656" t="n">
        <f aca="false">IF($M$3=M278,1,0)</f>
        <v>0</v>
      </c>
      <c r="AB278" s="656" t="n">
        <f aca="false">IF($N$3=N278,1,0)</f>
        <v>0</v>
      </c>
      <c r="AC278" s="656" t="n">
        <f aca="false">IF($O$3=O278,1,0)</f>
        <v>0</v>
      </c>
      <c r="AD278" s="667" t="b">
        <f aca="false">AND($P$2="Non-risk",P278=TRUE())</f>
        <v>0</v>
      </c>
      <c r="AE278" s="667" t="b">
        <f aca="false">AND($Q$3&lt;&gt;$Q278,$Q$3&lt;&gt;"Both")</f>
        <v>1</v>
      </c>
      <c r="AF278" s="667" t="b">
        <f aca="false">AND($Q$3="Both",AH278=1)</f>
        <v>0</v>
      </c>
      <c r="AI278" s="521"/>
      <c r="AK278" s="160" t="n">
        <f aca="false">IF(OR(AL278=TRUE(),AND(AM278=TRUE(),AN278=FALSE()),AF278=TRUE(),(OR(AT278=FALSE(),AT278="NA"))),0,IF(OR(AN278=FALSE(),AO278=FALSE(),AP278=FALSE()),1,0))</f>
        <v>0</v>
      </c>
      <c r="AL278" s="238" t="n">
        <f aca="false">$S278</f>
        <v>1</v>
      </c>
      <c r="AM278" s="238" t="str">
        <f aca="false">IF(OR(Q278="Medicaid",AI278=""),"NA",IF(AND(AF278=TRUE(),_xlfn.xlookup(AI278,$A$9:$A$782,$AK$9:$AK$782)=0),TRUE(),FALSE()))</f>
        <v>NA</v>
      </c>
      <c r="AN278" s="148" t="b">
        <f aca="false">IF(F278&lt;&gt;"",TRUE(),FALSE())</f>
        <v>0</v>
      </c>
      <c r="AO278" s="94" t="str">
        <f aca="false">IF(OR($F278&lt;&gt;"Met"),"NA",(IF(AND($F278="Met",$F278&lt;&gt;""),TRUE(),FALSE())))</f>
        <v>NA</v>
      </c>
      <c r="AP278" s="148" t="b">
        <f aca="false">IF(OR($F278="Met",$F278="Not met"),"NA",(IF((AND(OR($F278="N/A",$F278="Unsure"),$G278&lt;&gt;"")),TRUE(),FALSE())))</f>
        <v>0</v>
      </c>
      <c r="AQ278" s="238" t="n">
        <f aca="false">IF(OR(AR278=TRUE(),AND(AS278=TRUE(),AT278=FALSE())),0,(IF(OR(AND(OR(AS278=FALSE(),AS278="N/A"),AT278=FALSE()),AU278=FALSE()),1,0)))</f>
        <v>0</v>
      </c>
      <c r="AR278" s="238" t="n">
        <f aca="false">$S278</f>
        <v>1</v>
      </c>
      <c r="AS278" s="238" t="str">
        <f aca="false">IF(OR(Q278="Medicaid",AI278=""),"N/A",IF(AND(AF278=TRUE(),_xlfn.xlookup(AI278,$A$9:$A$782,$AQ$9:$AQ$782)=0),TRUE(),FALSE()))</f>
        <v>N/A</v>
      </c>
      <c r="AT278" s="148" t="b">
        <f aca="false">IF(AND(H278="",F278="Met"),FALSE(),TRUE())</f>
        <v>1</v>
      </c>
      <c r="AU278" s="94" t="str">
        <f aca="false">IF(OR(H278="",H278="Met",H278="N/A"),"NA",(IF(AND((OR(H278="Not Met",H278="Unsure")),G278&lt;&gt;""),TRUE(),FALSE())))</f>
        <v>NA</v>
      </c>
    </row>
    <row r="279" customFormat="false" ht="54" hidden="false" customHeight="false" outlineLevel="0" collapsed="false">
      <c r="A279" s="658" t="s">
        <v>2704</v>
      </c>
      <c r="B279" s="659" t="s">
        <v>2705</v>
      </c>
      <c r="C279" s="659" t="s">
        <v>2706</v>
      </c>
      <c r="D279" s="659" t="s">
        <v>2707</v>
      </c>
      <c r="E279" s="678" t="n">
        <v>40</v>
      </c>
      <c r="F279" s="662"/>
      <c r="G279" s="662"/>
      <c r="H279" s="685"/>
      <c r="I279" s="664" t="s">
        <v>15</v>
      </c>
      <c r="J279" s="664" t="s">
        <v>30</v>
      </c>
      <c r="K279" s="664" t="s">
        <v>38</v>
      </c>
      <c r="L279" s="665" t="s">
        <v>43</v>
      </c>
      <c r="M279" s="665"/>
      <c r="N279" s="665"/>
      <c r="O279" s="665"/>
      <c r="P279" s="665"/>
      <c r="Q279" s="665" t="s">
        <v>226</v>
      </c>
      <c r="S279" s="666" t="b">
        <f aca="false">IF(OR(T279=TRUE(),U279=TRUE(),V279=TRUE(),AD279=TRUE(),AE279=TRUE()),TRUE(),FALSE())</f>
        <v>1</v>
      </c>
      <c r="T279" s="656" t="n">
        <f aca="false">$T$8</f>
        <v>1</v>
      </c>
      <c r="U279" s="657" t="b">
        <f aca="false">$U$8</f>
        <v>0</v>
      </c>
      <c r="V279" s="666" t="b">
        <f aca="false">IF(SUM(W279:AC279)&lt;1,TRUE(),FALSE())</f>
        <v>1</v>
      </c>
      <c r="W279" s="656" t="n">
        <f aca="false">IF($I$3=I279,1,0)</f>
        <v>0</v>
      </c>
      <c r="X279" s="656" t="n">
        <f aca="false">IF($J$3=J279,1,0)</f>
        <v>0</v>
      </c>
      <c r="Y279" s="656" t="n">
        <f aca="false">IF($K$3=K279,1,0)</f>
        <v>0</v>
      </c>
      <c r="Z279" s="656" t="n">
        <f aca="false">IF($L$3=L279,1,0)</f>
        <v>0</v>
      </c>
      <c r="AA279" s="656" t="n">
        <f aca="false">IF($M$3=M279,1,0)</f>
        <v>0</v>
      </c>
      <c r="AB279" s="656" t="n">
        <f aca="false">IF($N$3=N279,1,0)</f>
        <v>0</v>
      </c>
      <c r="AC279" s="656" t="n">
        <f aca="false">IF($O$3=O279,1,0)</f>
        <v>0</v>
      </c>
      <c r="AD279" s="667" t="b">
        <f aca="false">AND($P$2="Non-risk",P279=TRUE())</f>
        <v>0</v>
      </c>
      <c r="AE279" s="667" t="b">
        <f aca="false">AND($Q$3&lt;&gt;$Q279,$Q$3&lt;&gt;"Both")</f>
        <v>1</v>
      </c>
      <c r="AF279" s="667" t="b">
        <f aca="false">AND($Q$3="Both",AH279=1)</f>
        <v>0</v>
      </c>
      <c r="AI279" s="521"/>
      <c r="AK279" s="160" t="n">
        <f aca="false">IF(OR(AL279=TRUE(),AND(AM279=TRUE(),AN279=FALSE()),AF279=TRUE(),(OR(AT279=FALSE(),AT279="NA"))),0,IF(OR(AN279=FALSE(),AO279=FALSE(),AP279=FALSE()),1,0))</f>
        <v>0</v>
      </c>
      <c r="AL279" s="238" t="n">
        <f aca="false">$S279</f>
        <v>1</v>
      </c>
      <c r="AM279" s="238" t="str">
        <f aca="false">IF(OR(Q279="Medicaid",AI279=""),"NA",IF(AND(AF279=TRUE(),_xlfn.xlookup(AI279,$A$9:$A$782,$AK$9:$AK$782)=0),TRUE(),FALSE()))</f>
        <v>NA</v>
      </c>
      <c r="AN279" s="148" t="b">
        <f aca="false">IF(F279&lt;&gt;"",TRUE(),FALSE())</f>
        <v>0</v>
      </c>
      <c r="AO279" s="94" t="str">
        <f aca="false">IF(OR($F279&lt;&gt;"Met"),"NA",(IF(AND($F279="Met",$F279&lt;&gt;""),TRUE(),FALSE())))</f>
        <v>NA</v>
      </c>
      <c r="AP279" s="148" t="b">
        <f aca="false">IF(OR($F279="Met",$F279="Not met"),"NA",(IF((AND(OR($F279="N/A",$F279="Unsure"),$G279&lt;&gt;"")),TRUE(),FALSE())))</f>
        <v>0</v>
      </c>
      <c r="AQ279" s="238" t="n">
        <f aca="false">IF(OR(AR279=TRUE(),AND(AS279=TRUE(),AT279=FALSE())),0,(IF(OR(AND(OR(AS279=FALSE(),AS279="N/A"),AT279=FALSE()),AU279=FALSE()),1,0)))</f>
        <v>0</v>
      </c>
      <c r="AR279" s="238" t="n">
        <f aca="false">$S279</f>
        <v>1</v>
      </c>
      <c r="AS279" s="238" t="str">
        <f aca="false">IF(OR(Q279="Medicaid",AI279=""),"N/A",IF(AND(AF279=TRUE(),_xlfn.xlookup(AI279,$A$9:$A$782,$AQ$9:$AQ$782)=0),TRUE(),FALSE()))</f>
        <v>N/A</v>
      </c>
      <c r="AT279" s="148" t="b">
        <f aca="false">IF(AND(H279="",F279="Met"),FALSE(),TRUE())</f>
        <v>1</v>
      </c>
      <c r="AU279" s="94" t="str">
        <f aca="false">IF(OR(H279="",H279="Met",H279="N/A"),"NA",(IF(AND((OR(H279="Not Met",H279="Unsure")),G279&lt;&gt;""),TRUE(),FALSE())))</f>
        <v>NA</v>
      </c>
    </row>
    <row r="280" customFormat="false" ht="54" hidden="false" customHeight="false" outlineLevel="0" collapsed="false">
      <c r="A280" s="658" t="s">
        <v>2708</v>
      </c>
      <c r="B280" s="659" t="s">
        <v>2709</v>
      </c>
      <c r="C280" s="659" t="s">
        <v>2710</v>
      </c>
      <c r="D280" s="659" t="s">
        <v>2711</v>
      </c>
      <c r="E280" s="678" t="n">
        <v>40</v>
      </c>
      <c r="F280" s="662"/>
      <c r="G280" s="662"/>
      <c r="H280" s="685"/>
      <c r="I280" s="664" t="s">
        <v>15</v>
      </c>
      <c r="J280" s="664" t="s">
        <v>30</v>
      </c>
      <c r="K280" s="664" t="s">
        <v>38</v>
      </c>
      <c r="L280" s="665" t="s">
        <v>43</v>
      </c>
      <c r="M280" s="665"/>
      <c r="N280" s="665"/>
      <c r="O280" s="665"/>
      <c r="P280" s="665"/>
      <c r="Q280" s="665" t="s">
        <v>226</v>
      </c>
      <c r="S280" s="666" t="b">
        <f aca="false">IF(OR(T280=TRUE(),U280=TRUE(),V280=TRUE(),AD280=TRUE(),AE280=TRUE()),TRUE(),FALSE())</f>
        <v>1</v>
      </c>
      <c r="T280" s="656" t="n">
        <f aca="false">$T$8</f>
        <v>1</v>
      </c>
      <c r="U280" s="657" t="b">
        <f aca="false">$U$8</f>
        <v>0</v>
      </c>
      <c r="V280" s="666" t="b">
        <f aca="false">IF(SUM(W280:AC280)&lt;1,TRUE(),FALSE())</f>
        <v>1</v>
      </c>
      <c r="W280" s="656" t="n">
        <f aca="false">IF($I$3=I280,1,0)</f>
        <v>0</v>
      </c>
      <c r="X280" s="656" t="n">
        <f aca="false">IF($J$3=J280,1,0)</f>
        <v>0</v>
      </c>
      <c r="Y280" s="656" t="n">
        <f aca="false">IF($K$3=K280,1,0)</f>
        <v>0</v>
      </c>
      <c r="Z280" s="656" t="n">
        <f aca="false">IF($L$3=L280,1,0)</f>
        <v>0</v>
      </c>
      <c r="AA280" s="656" t="n">
        <f aca="false">IF($M$3=M280,1,0)</f>
        <v>0</v>
      </c>
      <c r="AB280" s="656" t="n">
        <f aca="false">IF($N$3=N280,1,0)</f>
        <v>0</v>
      </c>
      <c r="AC280" s="656" t="n">
        <f aca="false">IF($O$3=O280,1,0)</f>
        <v>0</v>
      </c>
      <c r="AD280" s="667" t="b">
        <f aca="false">AND($P$2="Non-risk",P280=TRUE())</f>
        <v>0</v>
      </c>
      <c r="AE280" s="667" t="b">
        <f aca="false">AND($Q$3&lt;&gt;$Q280,$Q$3&lt;&gt;"Both")</f>
        <v>1</v>
      </c>
      <c r="AF280" s="667" t="b">
        <f aca="false">AND($Q$3="Both",AH280=1)</f>
        <v>0</v>
      </c>
      <c r="AI280" s="521"/>
      <c r="AK280" s="160" t="n">
        <f aca="false">IF(OR(AL280=TRUE(),AND(AM280=TRUE(),AN280=FALSE()),AF280=TRUE(),(OR(AT280=FALSE(),AT280="NA"))),0,IF(OR(AN280=FALSE(),AO280=FALSE(),AP280=FALSE()),1,0))</f>
        <v>0</v>
      </c>
      <c r="AL280" s="238" t="n">
        <f aca="false">$S280</f>
        <v>1</v>
      </c>
      <c r="AM280" s="238" t="str">
        <f aca="false">IF(OR(Q280="Medicaid",AI280=""),"NA",IF(AND(AF280=TRUE(),_xlfn.xlookup(AI280,$A$9:$A$782,$AK$9:$AK$782)=0),TRUE(),FALSE()))</f>
        <v>NA</v>
      </c>
      <c r="AN280" s="148" t="b">
        <f aca="false">IF(F280&lt;&gt;"",TRUE(),FALSE())</f>
        <v>0</v>
      </c>
      <c r="AO280" s="94" t="str">
        <f aca="false">IF(OR($F280&lt;&gt;"Met"),"NA",(IF(AND($F280="Met",$F280&lt;&gt;""),TRUE(),FALSE())))</f>
        <v>NA</v>
      </c>
      <c r="AP280" s="148" t="b">
        <f aca="false">IF(OR($F280="Met",$F280="Not met"),"NA",(IF((AND(OR($F280="N/A",$F280="Unsure"),$G280&lt;&gt;"")),TRUE(),FALSE())))</f>
        <v>0</v>
      </c>
      <c r="AQ280" s="238" t="n">
        <f aca="false">IF(OR(AR280=TRUE(),AND(AS280=TRUE(),AT280=FALSE())),0,(IF(OR(AND(OR(AS280=FALSE(),AS280="N/A"),AT280=FALSE()),AU280=FALSE()),1,0)))</f>
        <v>0</v>
      </c>
      <c r="AR280" s="238" t="n">
        <f aca="false">$S280</f>
        <v>1</v>
      </c>
      <c r="AS280" s="238" t="str">
        <f aca="false">IF(OR(Q280="Medicaid",AI280=""),"N/A",IF(AND(AF280=TRUE(),_xlfn.xlookup(AI280,$A$9:$A$782,$AQ$9:$AQ$782)=0),TRUE(),FALSE()))</f>
        <v>N/A</v>
      </c>
      <c r="AT280" s="148" t="b">
        <f aca="false">IF(AND(H280="",F280="Met"),FALSE(),TRUE())</f>
        <v>1</v>
      </c>
      <c r="AU280" s="94" t="str">
        <f aca="false">IF(OR(H280="",H280="Met",H280="N/A"),"NA",(IF(AND((OR(H280="Not Met",H280="Unsure")),G280&lt;&gt;""),TRUE(),FALSE())))</f>
        <v>NA</v>
      </c>
    </row>
    <row r="281" customFormat="false" ht="72" hidden="false" customHeight="false" outlineLevel="0" collapsed="false">
      <c r="A281" s="658" t="s">
        <v>2712</v>
      </c>
      <c r="B281" s="659" t="s">
        <v>2713</v>
      </c>
      <c r="C281" s="659" t="s">
        <v>2714</v>
      </c>
      <c r="D281" s="659" t="s">
        <v>2715</v>
      </c>
      <c r="E281" s="678" t="n">
        <v>40</v>
      </c>
      <c r="F281" s="662"/>
      <c r="G281" s="662"/>
      <c r="H281" s="685"/>
      <c r="I281" s="664" t="s">
        <v>15</v>
      </c>
      <c r="J281" s="664" t="s">
        <v>30</v>
      </c>
      <c r="K281" s="664" t="s">
        <v>38</v>
      </c>
      <c r="L281" s="665" t="s">
        <v>43</v>
      </c>
      <c r="M281" s="665"/>
      <c r="N281" s="665"/>
      <c r="O281" s="665"/>
      <c r="P281" s="665"/>
      <c r="Q281" s="665" t="s">
        <v>226</v>
      </c>
      <c r="S281" s="666" t="b">
        <f aca="false">IF(OR(T281=TRUE(),U281=TRUE(),V281=TRUE(),AD281=TRUE(),AE281=TRUE()),TRUE(),FALSE())</f>
        <v>1</v>
      </c>
      <c r="T281" s="656" t="n">
        <f aca="false">$T$8</f>
        <v>1</v>
      </c>
      <c r="U281" s="657" t="b">
        <f aca="false">$U$8</f>
        <v>0</v>
      </c>
      <c r="V281" s="666" t="b">
        <f aca="false">IF(SUM(W281:AC281)&lt;1,TRUE(),FALSE())</f>
        <v>1</v>
      </c>
      <c r="W281" s="656" t="n">
        <f aca="false">IF($I$3=I281,1,0)</f>
        <v>0</v>
      </c>
      <c r="X281" s="656" t="n">
        <f aca="false">IF($J$3=J281,1,0)</f>
        <v>0</v>
      </c>
      <c r="Y281" s="656" t="n">
        <f aca="false">IF($K$3=K281,1,0)</f>
        <v>0</v>
      </c>
      <c r="Z281" s="656" t="n">
        <f aca="false">IF($L$3=L281,1,0)</f>
        <v>0</v>
      </c>
      <c r="AA281" s="656" t="n">
        <f aca="false">IF($M$3=M281,1,0)</f>
        <v>0</v>
      </c>
      <c r="AB281" s="656" t="n">
        <f aca="false">IF($N$3=N281,1,0)</f>
        <v>0</v>
      </c>
      <c r="AC281" s="656" t="n">
        <f aca="false">IF($O$3=O281,1,0)</f>
        <v>0</v>
      </c>
      <c r="AD281" s="667" t="b">
        <f aca="false">AND($P$2="Non-risk",P281=TRUE())</f>
        <v>0</v>
      </c>
      <c r="AE281" s="667" t="b">
        <f aca="false">AND($Q$3&lt;&gt;$Q281,$Q$3&lt;&gt;"Both")</f>
        <v>1</v>
      </c>
      <c r="AF281" s="667" t="b">
        <f aca="false">AND($Q$3="Both",AH281=1)</f>
        <v>0</v>
      </c>
      <c r="AI281" s="521"/>
      <c r="AK281" s="160" t="n">
        <f aca="false">IF(OR(AL281=TRUE(),AND(AM281=TRUE(),AN281=FALSE()),AF281=TRUE(),(OR(AT281=FALSE(),AT281="NA"))),0,IF(OR(AN281=FALSE(),AO281=FALSE(),AP281=FALSE()),1,0))</f>
        <v>0</v>
      </c>
      <c r="AL281" s="238" t="n">
        <f aca="false">$S281</f>
        <v>1</v>
      </c>
      <c r="AM281" s="238" t="str">
        <f aca="false">IF(OR(Q281="Medicaid",AI281=""),"NA",IF(AND(AF281=TRUE(),_xlfn.xlookup(AI281,$A$9:$A$782,$AK$9:$AK$782)=0),TRUE(),FALSE()))</f>
        <v>NA</v>
      </c>
      <c r="AN281" s="148" t="b">
        <f aca="false">IF(F281&lt;&gt;"",TRUE(),FALSE())</f>
        <v>0</v>
      </c>
      <c r="AO281" s="94" t="str">
        <f aca="false">IF(OR($F281&lt;&gt;"Met"),"NA",(IF(AND($F281="Met",$F281&lt;&gt;""),TRUE(),FALSE())))</f>
        <v>NA</v>
      </c>
      <c r="AP281" s="148" t="b">
        <f aca="false">IF(OR($F281="Met",$F281="Not met"),"NA",(IF((AND(OR($F281="N/A",$F281="Unsure"),$G281&lt;&gt;"")),TRUE(),FALSE())))</f>
        <v>0</v>
      </c>
      <c r="AQ281" s="238" t="n">
        <f aca="false">IF(OR(AR281=TRUE(),AND(AS281=TRUE(),AT281=FALSE())),0,(IF(OR(AND(OR(AS281=FALSE(),AS281="N/A"),AT281=FALSE()),AU281=FALSE()),1,0)))</f>
        <v>0</v>
      </c>
      <c r="AR281" s="238" t="n">
        <f aca="false">$S281</f>
        <v>1</v>
      </c>
      <c r="AS281" s="238" t="str">
        <f aca="false">IF(OR(Q281="Medicaid",AI281=""),"N/A",IF(AND(AF281=TRUE(),_xlfn.xlookup(AI281,$A$9:$A$782,$AQ$9:$AQ$782)=0),TRUE(),FALSE()))</f>
        <v>N/A</v>
      </c>
      <c r="AT281" s="148" t="b">
        <f aca="false">IF(AND(H281="",F281="Met"),FALSE(),TRUE())</f>
        <v>1</v>
      </c>
      <c r="AU281" s="94" t="str">
        <f aca="false">IF(OR(H281="",H281="Met",H281="N/A"),"NA",(IF(AND((OR(H281="Not Met",H281="Unsure")),G281&lt;&gt;""),TRUE(),FALSE())))</f>
        <v>NA</v>
      </c>
    </row>
    <row r="282" customFormat="false" ht="54" hidden="false" customHeight="false" outlineLevel="0" collapsed="false">
      <c r="A282" s="658" t="s">
        <v>2716</v>
      </c>
      <c r="B282" s="659" t="s">
        <v>2717</v>
      </c>
      <c r="C282" s="659" t="s">
        <v>2718</v>
      </c>
      <c r="D282" s="659" t="s">
        <v>2719</v>
      </c>
      <c r="E282" s="678" t="n">
        <v>40</v>
      </c>
      <c r="F282" s="662"/>
      <c r="G282" s="662"/>
      <c r="H282" s="685"/>
      <c r="I282" s="664" t="s">
        <v>15</v>
      </c>
      <c r="J282" s="664" t="s">
        <v>30</v>
      </c>
      <c r="K282" s="664" t="s">
        <v>38</v>
      </c>
      <c r="L282" s="665" t="s">
        <v>43</v>
      </c>
      <c r="M282" s="665"/>
      <c r="N282" s="665"/>
      <c r="O282" s="665"/>
      <c r="P282" s="665"/>
      <c r="Q282" s="665" t="s">
        <v>226</v>
      </c>
      <c r="S282" s="666" t="b">
        <f aca="false">IF(OR(T282=TRUE(),U282=TRUE(),V282=TRUE(),AD282=TRUE(),AE282=TRUE()),TRUE(),FALSE())</f>
        <v>1</v>
      </c>
      <c r="T282" s="656" t="n">
        <f aca="false">$T$8</f>
        <v>1</v>
      </c>
      <c r="U282" s="657" t="b">
        <f aca="false">$U$8</f>
        <v>0</v>
      </c>
      <c r="V282" s="666" t="b">
        <f aca="false">IF(SUM(W282:AC282)&lt;1,TRUE(),FALSE())</f>
        <v>1</v>
      </c>
      <c r="W282" s="656" t="n">
        <f aca="false">IF($I$3=I282,1,0)</f>
        <v>0</v>
      </c>
      <c r="X282" s="656" t="n">
        <f aca="false">IF($J$3=J282,1,0)</f>
        <v>0</v>
      </c>
      <c r="Y282" s="656" t="n">
        <f aca="false">IF($K$3=K282,1,0)</f>
        <v>0</v>
      </c>
      <c r="Z282" s="656" t="n">
        <f aca="false">IF($L$3=L282,1,0)</f>
        <v>0</v>
      </c>
      <c r="AA282" s="656" t="n">
        <f aca="false">IF($M$3=M282,1,0)</f>
        <v>0</v>
      </c>
      <c r="AB282" s="656" t="n">
        <f aca="false">IF($N$3=N282,1,0)</f>
        <v>0</v>
      </c>
      <c r="AC282" s="656" t="n">
        <f aca="false">IF($O$3=O282,1,0)</f>
        <v>0</v>
      </c>
      <c r="AD282" s="667" t="b">
        <f aca="false">AND($P$2="Non-risk",P282=TRUE())</f>
        <v>0</v>
      </c>
      <c r="AE282" s="667" t="b">
        <f aca="false">AND($Q$3&lt;&gt;$Q282,$Q$3&lt;&gt;"Both")</f>
        <v>1</v>
      </c>
      <c r="AF282" s="667" t="b">
        <f aca="false">AND($Q$3="Both",AH282=1)</f>
        <v>0</v>
      </c>
      <c r="AI282" s="521"/>
      <c r="AK282" s="160" t="n">
        <f aca="false">IF(OR(AL282=TRUE(),AND(AM282=TRUE(),AN282=FALSE()),AF282=TRUE(),(OR(AT282=FALSE(),AT282="NA"))),0,IF(OR(AN282=FALSE(),AO282=FALSE(),AP282=FALSE()),1,0))</f>
        <v>0</v>
      </c>
      <c r="AL282" s="238" t="n">
        <f aca="false">$S282</f>
        <v>1</v>
      </c>
      <c r="AM282" s="238" t="str">
        <f aca="false">IF(OR(Q282="Medicaid",AI282=""),"NA",IF(AND(AF282=TRUE(),_xlfn.xlookup(AI282,$A$9:$A$782,$AK$9:$AK$782)=0),TRUE(),FALSE()))</f>
        <v>NA</v>
      </c>
      <c r="AN282" s="148" t="b">
        <f aca="false">IF(F282&lt;&gt;"",TRUE(),FALSE())</f>
        <v>0</v>
      </c>
      <c r="AO282" s="94" t="str">
        <f aca="false">IF(OR($F282&lt;&gt;"Met"),"NA",(IF(AND($F282="Met",$F282&lt;&gt;""),TRUE(),FALSE())))</f>
        <v>NA</v>
      </c>
      <c r="AP282" s="148" t="b">
        <f aca="false">IF(OR($F282="Met",$F282="Not met"),"NA",(IF((AND(OR($F282="N/A",$F282="Unsure"),$G282&lt;&gt;"")),TRUE(),FALSE())))</f>
        <v>0</v>
      </c>
      <c r="AQ282" s="238" t="n">
        <f aca="false">IF(OR(AR282=TRUE(),AND(AS282=TRUE(),AT282=FALSE())),0,(IF(OR(AND(OR(AS282=FALSE(),AS282="N/A"),AT282=FALSE()),AU282=FALSE()),1,0)))</f>
        <v>0</v>
      </c>
      <c r="AR282" s="238" t="n">
        <f aca="false">$S282</f>
        <v>1</v>
      </c>
      <c r="AS282" s="238" t="str">
        <f aca="false">IF(OR(Q282="Medicaid",AI282=""),"N/A",IF(AND(AF282=TRUE(),_xlfn.xlookup(AI282,$A$9:$A$782,$AQ$9:$AQ$782)=0),TRUE(),FALSE()))</f>
        <v>N/A</v>
      </c>
      <c r="AT282" s="148" t="b">
        <f aca="false">IF(AND(H282="",F282="Met"),FALSE(),TRUE())</f>
        <v>1</v>
      </c>
      <c r="AU282" s="94" t="str">
        <f aca="false">IF(OR(H282="",H282="Met",H282="N/A"),"NA",(IF(AND((OR(H282="Not Met",H282="Unsure")),G282&lt;&gt;""),TRUE(),FALSE())))</f>
        <v>NA</v>
      </c>
    </row>
    <row r="283" customFormat="false" ht="54" hidden="false" customHeight="false" outlineLevel="0" collapsed="false">
      <c r="A283" s="658" t="s">
        <v>2720</v>
      </c>
      <c r="B283" s="659" t="s">
        <v>2721</v>
      </c>
      <c r="C283" s="659" t="s">
        <v>2722</v>
      </c>
      <c r="D283" s="659" t="s">
        <v>2723</v>
      </c>
      <c r="E283" s="678" t="n">
        <v>40</v>
      </c>
      <c r="F283" s="662"/>
      <c r="G283" s="662"/>
      <c r="H283" s="685"/>
      <c r="I283" s="664" t="s">
        <v>15</v>
      </c>
      <c r="J283" s="664" t="s">
        <v>30</v>
      </c>
      <c r="K283" s="664" t="s">
        <v>38</v>
      </c>
      <c r="L283" s="665" t="s">
        <v>43</v>
      </c>
      <c r="M283" s="665"/>
      <c r="N283" s="665"/>
      <c r="O283" s="665"/>
      <c r="P283" s="665"/>
      <c r="Q283" s="665" t="s">
        <v>226</v>
      </c>
      <c r="S283" s="666" t="b">
        <f aca="false">IF(OR(T283=TRUE(),U283=TRUE(),V283=TRUE(),AD283=TRUE(),AE283=TRUE()),TRUE(),FALSE())</f>
        <v>1</v>
      </c>
      <c r="T283" s="656" t="n">
        <f aca="false">$T$8</f>
        <v>1</v>
      </c>
      <c r="U283" s="657" t="b">
        <f aca="false">$U$8</f>
        <v>0</v>
      </c>
      <c r="V283" s="666" t="b">
        <f aca="false">IF(SUM(W283:AC283)&lt;1,TRUE(),FALSE())</f>
        <v>1</v>
      </c>
      <c r="W283" s="656" t="n">
        <f aca="false">IF($I$3=I283,1,0)</f>
        <v>0</v>
      </c>
      <c r="X283" s="656" t="n">
        <f aca="false">IF($J$3=J283,1,0)</f>
        <v>0</v>
      </c>
      <c r="Y283" s="656" t="n">
        <f aca="false">IF($K$3=K283,1,0)</f>
        <v>0</v>
      </c>
      <c r="Z283" s="656" t="n">
        <f aca="false">IF($L$3=L283,1,0)</f>
        <v>0</v>
      </c>
      <c r="AA283" s="656" t="n">
        <f aca="false">IF($M$3=M283,1,0)</f>
        <v>0</v>
      </c>
      <c r="AB283" s="656" t="n">
        <f aca="false">IF($N$3=N283,1,0)</f>
        <v>0</v>
      </c>
      <c r="AC283" s="656" t="n">
        <f aca="false">IF($O$3=O283,1,0)</f>
        <v>0</v>
      </c>
      <c r="AD283" s="667" t="b">
        <f aca="false">AND($P$2="Non-risk",P283=TRUE())</f>
        <v>0</v>
      </c>
      <c r="AE283" s="667" t="b">
        <f aca="false">AND($Q$3&lt;&gt;$Q283,$Q$3&lt;&gt;"Both")</f>
        <v>1</v>
      </c>
      <c r="AF283" s="667" t="b">
        <f aca="false">AND($Q$3="Both",AH283=1)</f>
        <v>0</v>
      </c>
      <c r="AI283" s="521"/>
      <c r="AK283" s="160" t="n">
        <f aca="false">IF(OR(AL283=TRUE(),AND(AM283=TRUE(),AN283=FALSE()),AF283=TRUE(),(OR(AT283=FALSE(),AT283="NA"))),0,IF(OR(AN283=FALSE(),AO283=FALSE(),AP283=FALSE()),1,0))</f>
        <v>0</v>
      </c>
      <c r="AL283" s="238" t="n">
        <f aca="false">$S283</f>
        <v>1</v>
      </c>
      <c r="AM283" s="238" t="str">
        <f aca="false">IF(OR(Q283="Medicaid",AI283=""),"NA",IF(AND(AF283=TRUE(),_xlfn.xlookup(AI283,$A$9:$A$782,$AK$9:$AK$782)=0),TRUE(),FALSE()))</f>
        <v>NA</v>
      </c>
      <c r="AN283" s="148" t="b">
        <f aca="false">IF(F283&lt;&gt;"",TRUE(),FALSE())</f>
        <v>0</v>
      </c>
      <c r="AO283" s="94" t="str">
        <f aca="false">IF(OR($F283&lt;&gt;"Met"),"NA",(IF(AND($F283="Met",$F283&lt;&gt;""),TRUE(),FALSE())))</f>
        <v>NA</v>
      </c>
      <c r="AP283" s="148" t="b">
        <f aca="false">IF(OR($F283="Met",$F283="Not met"),"NA",(IF((AND(OR($F283="N/A",$F283="Unsure"),$G283&lt;&gt;"")),TRUE(),FALSE())))</f>
        <v>0</v>
      </c>
      <c r="AQ283" s="238" t="n">
        <f aca="false">IF(OR(AR283=TRUE(),AND(AS283=TRUE(),AT283=FALSE())),0,(IF(OR(AND(OR(AS283=FALSE(),AS283="N/A"),AT283=FALSE()),AU283=FALSE()),1,0)))</f>
        <v>0</v>
      </c>
      <c r="AR283" s="238" t="n">
        <f aca="false">$S283</f>
        <v>1</v>
      </c>
      <c r="AS283" s="238" t="str">
        <f aca="false">IF(OR(Q283="Medicaid",AI283=""),"N/A",IF(AND(AF283=TRUE(),_xlfn.xlookup(AI283,$A$9:$A$782,$AQ$9:$AQ$782)=0),TRUE(),FALSE()))</f>
        <v>N/A</v>
      </c>
      <c r="AT283" s="148" t="b">
        <f aca="false">IF(AND(H283="",F283="Met"),FALSE(),TRUE())</f>
        <v>1</v>
      </c>
      <c r="AU283" s="94" t="str">
        <f aca="false">IF(OR(H283="",H283="Met",H283="N/A"),"NA",(IF(AND((OR(H283="Not Met",H283="Unsure")),G283&lt;&gt;""),TRUE(),FALSE())))</f>
        <v>NA</v>
      </c>
    </row>
    <row r="284" customFormat="false" ht="54" hidden="false" customHeight="false" outlineLevel="0" collapsed="false">
      <c r="A284" s="658" t="s">
        <v>2724</v>
      </c>
      <c r="B284" s="659" t="s">
        <v>2725</v>
      </c>
      <c r="C284" s="659" t="s">
        <v>2726</v>
      </c>
      <c r="D284" s="659" t="s">
        <v>2727</v>
      </c>
      <c r="E284" s="678" t="n">
        <v>40</v>
      </c>
      <c r="F284" s="662"/>
      <c r="G284" s="662"/>
      <c r="H284" s="685"/>
      <c r="I284" s="664" t="s">
        <v>15</v>
      </c>
      <c r="J284" s="664" t="s">
        <v>30</v>
      </c>
      <c r="K284" s="664" t="s">
        <v>38</v>
      </c>
      <c r="L284" s="665" t="s">
        <v>43</v>
      </c>
      <c r="M284" s="665"/>
      <c r="N284" s="665"/>
      <c r="O284" s="665"/>
      <c r="P284" s="665"/>
      <c r="Q284" s="665" t="s">
        <v>226</v>
      </c>
      <c r="S284" s="666" t="b">
        <f aca="false">IF(OR(T284=TRUE(),U284=TRUE(),V284=TRUE(),AD284=TRUE(),AE284=TRUE()),TRUE(),FALSE())</f>
        <v>1</v>
      </c>
      <c r="T284" s="656" t="n">
        <f aca="false">$T$8</f>
        <v>1</v>
      </c>
      <c r="U284" s="657" t="b">
        <f aca="false">$U$8</f>
        <v>0</v>
      </c>
      <c r="V284" s="666" t="b">
        <f aca="false">IF(SUM(W284:AC284)&lt;1,TRUE(),FALSE())</f>
        <v>1</v>
      </c>
      <c r="W284" s="656" t="n">
        <f aca="false">IF($I$3=I284,1,0)</f>
        <v>0</v>
      </c>
      <c r="X284" s="656" t="n">
        <f aca="false">IF($J$3=J284,1,0)</f>
        <v>0</v>
      </c>
      <c r="Y284" s="656" t="n">
        <f aca="false">IF($K$3=K284,1,0)</f>
        <v>0</v>
      </c>
      <c r="Z284" s="656" t="n">
        <f aca="false">IF($L$3=L284,1,0)</f>
        <v>0</v>
      </c>
      <c r="AA284" s="656" t="n">
        <f aca="false">IF($M$3=M284,1,0)</f>
        <v>0</v>
      </c>
      <c r="AB284" s="656" t="n">
        <f aca="false">IF($N$3=N284,1,0)</f>
        <v>0</v>
      </c>
      <c r="AC284" s="656" t="n">
        <f aca="false">IF($O$3=O284,1,0)</f>
        <v>0</v>
      </c>
      <c r="AD284" s="667" t="b">
        <f aca="false">AND($P$2="Non-risk",P284=TRUE())</f>
        <v>0</v>
      </c>
      <c r="AE284" s="667" t="b">
        <f aca="false">AND($Q$3&lt;&gt;$Q284,$Q$3&lt;&gt;"Both")</f>
        <v>1</v>
      </c>
      <c r="AF284" s="667" t="b">
        <f aca="false">AND($Q$3="Both",AH284=1)</f>
        <v>0</v>
      </c>
      <c r="AI284" s="521"/>
      <c r="AK284" s="160" t="n">
        <f aca="false">IF(OR(AL284=TRUE(),AND(AM284=TRUE(),AN284=FALSE()),AF284=TRUE(),(OR(AT284=FALSE(),AT284="NA"))),0,IF(OR(AN284=FALSE(),AO284=FALSE(),AP284=FALSE()),1,0))</f>
        <v>0</v>
      </c>
      <c r="AL284" s="238" t="n">
        <f aca="false">$S284</f>
        <v>1</v>
      </c>
      <c r="AM284" s="238" t="str">
        <f aca="false">IF(OR(Q284="Medicaid",AI284=""),"NA",IF(AND(AF284=TRUE(),_xlfn.xlookup(AI284,$A$9:$A$782,$AK$9:$AK$782)=0),TRUE(),FALSE()))</f>
        <v>NA</v>
      </c>
      <c r="AN284" s="148" t="b">
        <f aca="false">IF(F284&lt;&gt;"",TRUE(),FALSE())</f>
        <v>0</v>
      </c>
      <c r="AO284" s="94" t="str">
        <f aca="false">IF(OR($F284&lt;&gt;"Met"),"NA",(IF(AND($F284="Met",$F284&lt;&gt;""),TRUE(),FALSE())))</f>
        <v>NA</v>
      </c>
      <c r="AP284" s="148" t="b">
        <f aca="false">IF(OR($F284="Met",$F284="Not met"),"NA",(IF((AND(OR($F284="N/A",$F284="Unsure"),$G284&lt;&gt;"")),TRUE(),FALSE())))</f>
        <v>0</v>
      </c>
      <c r="AQ284" s="238" t="n">
        <f aca="false">IF(OR(AR284=TRUE(),AND(AS284=TRUE(),AT284=FALSE())),0,(IF(OR(AND(OR(AS284=FALSE(),AS284="N/A"),AT284=FALSE()),AU284=FALSE()),1,0)))</f>
        <v>0</v>
      </c>
      <c r="AR284" s="238" t="n">
        <f aca="false">$S284</f>
        <v>1</v>
      </c>
      <c r="AS284" s="238" t="str">
        <f aca="false">IF(OR(Q284="Medicaid",AI284=""),"N/A",IF(AND(AF284=TRUE(),_xlfn.xlookup(AI284,$A$9:$A$782,$AQ$9:$AQ$782)=0),TRUE(),FALSE()))</f>
        <v>N/A</v>
      </c>
      <c r="AT284" s="148" t="b">
        <f aca="false">IF(AND(H284="",F284="Met"),FALSE(),TRUE())</f>
        <v>1</v>
      </c>
      <c r="AU284" s="94" t="str">
        <f aca="false">IF(OR(H284="",H284="Met",H284="N/A"),"NA",(IF(AND((OR(H284="Not Met",H284="Unsure")),G284&lt;&gt;""),TRUE(),FALSE())))</f>
        <v>NA</v>
      </c>
    </row>
    <row r="285" customFormat="false" ht="54" hidden="false" customHeight="false" outlineLevel="0" collapsed="false">
      <c r="A285" s="658" t="s">
        <v>2728</v>
      </c>
      <c r="B285" s="659" t="s">
        <v>2729</v>
      </c>
      <c r="C285" s="659" t="s">
        <v>2730</v>
      </c>
      <c r="D285" s="659" t="s">
        <v>2731</v>
      </c>
      <c r="E285" s="678" t="n">
        <v>40</v>
      </c>
      <c r="F285" s="662"/>
      <c r="G285" s="662"/>
      <c r="H285" s="685"/>
      <c r="I285" s="664" t="s">
        <v>15</v>
      </c>
      <c r="J285" s="664" t="s">
        <v>30</v>
      </c>
      <c r="K285" s="664" t="s">
        <v>38</v>
      </c>
      <c r="L285" s="665" t="s">
        <v>43</v>
      </c>
      <c r="M285" s="665"/>
      <c r="N285" s="665"/>
      <c r="O285" s="665"/>
      <c r="P285" s="665"/>
      <c r="Q285" s="665" t="s">
        <v>226</v>
      </c>
      <c r="S285" s="666" t="b">
        <f aca="false">IF(OR(T285=TRUE(),U285=TRUE(),V285=TRUE(),AD285=TRUE(),AE285=TRUE()),TRUE(),FALSE())</f>
        <v>1</v>
      </c>
      <c r="T285" s="656" t="n">
        <f aca="false">$T$8</f>
        <v>1</v>
      </c>
      <c r="U285" s="657" t="b">
        <f aca="false">$U$8</f>
        <v>0</v>
      </c>
      <c r="V285" s="666" t="b">
        <f aca="false">IF(SUM(W285:AC285)&lt;1,TRUE(),FALSE())</f>
        <v>1</v>
      </c>
      <c r="W285" s="656" t="n">
        <f aca="false">IF($I$3=I285,1,0)</f>
        <v>0</v>
      </c>
      <c r="X285" s="656" t="n">
        <f aca="false">IF($J$3=J285,1,0)</f>
        <v>0</v>
      </c>
      <c r="Y285" s="656" t="n">
        <f aca="false">IF($K$3=K285,1,0)</f>
        <v>0</v>
      </c>
      <c r="Z285" s="656" t="n">
        <f aca="false">IF($L$3=L285,1,0)</f>
        <v>0</v>
      </c>
      <c r="AA285" s="656" t="n">
        <f aca="false">IF($M$3=M285,1,0)</f>
        <v>0</v>
      </c>
      <c r="AB285" s="656" t="n">
        <f aca="false">IF($N$3=N285,1,0)</f>
        <v>0</v>
      </c>
      <c r="AC285" s="656" t="n">
        <f aca="false">IF($O$3=O285,1,0)</f>
        <v>0</v>
      </c>
      <c r="AD285" s="667" t="b">
        <f aca="false">AND($P$2="Non-risk",P285=TRUE())</f>
        <v>0</v>
      </c>
      <c r="AE285" s="667" t="b">
        <f aca="false">AND($Q$3&lt;&gt;$Q285,$Q$3&lt;&gt;"Both")</f>
        <v>1</v>
      </c>
      <c r="AF285" s="667" t="b">
        <f aca="false">AND($Q$3="Both",AH285=1)</f>
        <v>0</v>
      </c>
      <c r="AI285" s="521"/>
      <c r="AK285" s="160" t="n">
        <f aca="false">IF(OR(AL285=TRUE(),AND(AM285=TRUE(),AN285=FALSE()),AF285=TRUE(),(OR(AT285=FALSE(),AT285="NA"))),0,IF(OR(AN285=FALSE(),AO285=FALSE(),AP285=FALSE()),1,0))</f>
        <v>0</v>
      </c>
      <c r="AL285" s="238" t="n">
        <f aca="false">$S285</f>
        <v>1</v>
      </c>
      <c r="AM285" s="238" t="str">
        <f aca="false">IF(OR(Q285="Medicaid",AI285=""),"NA",IF(AND(AF285=TRUE(),_xlfn.xlookup(AI285,$A$9:$A$782,$AK$9:$AK$782)=0),TRUE(),FALSE()))</f>
        <v>NA</v>
      </c>
      <c r="AN285" s="148" t="b">
        <f aca="false">IF(F285&lt;&gt;"",TRUE(),FALSE())</f>
        <v>0</v>
      </c>
      <c r="AO285" s="94" t="str">
        <f aca="false">IF(OR($F285&lt;&gt;"Met"),"NA",(IF(AND($F285="Met",$F285&lt;&gt;""),TRUE(),FALSE())))</f>
        <v>NA</v>
      </c>
      <c r="AP285" s="148" t="b">
        <f aca="false">IF(OR($F285="Met",$F285="Not met"),"NA",(IF((AND(OR($F285="N/A",$F285="Unsure"),$G285&lt;&gt;"")),TRUE(),FALSE())))</f>
        <v>0</v>
      </c>
      <c r="AQ285" s="238" t="n">
        <f aca="false">IF(OR(AR285=TRUE(),AND(AS285=TRUE(),AT285=FALSE())),0,(IF(OR(AND(OR(AS285=FALSE(),AS285="N/A"),AT285=FALSE()),AU285=FALSE()),1,0)))</f>
        <v>0</v>
      </c>
      <c r="AR285" s="238" t="n">
        <f aca="false">$S285</f>
        <v>1</v>
      </c>
      <c r="AS285" s="238" t="str">
        <f aca="false">IF(OR(Q285="Medicaid",AI285=""),"N/A",IF(AND(AF285=TRUE(),_xlfn.xlookup(AI285,$A$9:$A$782,$AQ$9:$AQ$782)=0),TRUE(),FALSE()))</f>
        <v>N/A</v>
      </c>
      <c r="AT285" s="148" t="b">
        <f aca="false">IF(AND(H285="",F285="Met"),FALSE(),TRUE())</f>
        <v>1</v>
      </c>
      <c r="AU285" s="94" t="str">
        <f aca="false">IF(OR(H285="",H285="Met",H285="N/A"),"NA",(IF(AND((OR(H285="Not Met",H285="Unsure")),G285&lt;&gt;""),TRUE(),FALSE())))</f>
        <v>NA</v>
      </c>
    </row>
    <row r="286" customFormat="false" ht="72" hidden="false" customHeight="false" outlineLevel="0" collapsed="false">
      <c r="A286" s="658" t="s">
        <v>2732</v>
      </c>
      <c r="B286" s="231" t="s">
        <v>2733</v>
      </c>
      <c r="C286" s="231" t="s">
        <v>2734</v>
      </c>
      <c r="D286" s="231" t="s">
        <v>2735</v>
      </c>
      <c r="E286" s="459"/>
      <c r="F286" s="662"/>
      <c r="G286" s="662"/>
      <c r="H286" s="685"/>
      <c r="I286" s="664" t="s">
        <v>15</v>
      </c>
      <c r="J286" s="664" t="s">
        <v>30</v>
      </c>
      <c r="K286" s="664" t="s">
        <v>38</v>
      </c>
      <c r="L286" s="665" t="s">
        <v>43</v>
      </c>
      <c r="M286" s="665"/>
      <c r="N286" s="665"/>
      <c r="O286" s="665"/>
      <c r="P286" s="665"/>
      <c r="Q286" s="665" t="s">
        <v>226</v>
      </c>
      <c r="S286" s="666" t="b">
        <f aca="false">IF(OR(T286=TRUE(),U286=TRUE(),V286=TRUE(),AD286=TRUE(),AE286=TRUE()),TRUE(),FALSE())</f>
        <v>1</v>
      </c>
      <c r="T286" s="656" t="n">
        <f aca="false">$T$8</f>
        <v>1</v>
      </c>
      <c r="U286" s="657" t="b">
        <f aca="false">$U$8</f>
        <v>0</v>
      </c>
      <c r="W286" s="656" t="n">
        <f aca="false">IF($I$3=I286,1,0)</f>
        <v>0</v>
      </c>
      <c r="X286" s="656" t="n">
        <f aca="false">IF($J$3=J286,1,0)</f>
        <v>0</v>
      </c>
      <c r="Y286" s="656" t="n">
        <f aca="false">IF($K$3=K286,1,0)</f>
        <v>0</v>
      </c>
      <c r="Z286" s="656" t="n">
        <f aca="false">IF($L$3=L286,1,0)</f>
        <v>0</v>
      </c>
      <c r="AA286" s="656" t="n">
        <f aca="false">IF($M$3=M286,1,0)</f>
        <v>0</v>
      </c>
      <c r="AB286" s="656" t="n">
        <f aca="false">IF($N$3=N286,1,0)</f>
        <v>0</v>
      </c>
      <c r="AC286" s="656" t="n">
        <f aca="false">IF($O$3=O286,1,0)</f>
        <v>0</v>
      </c>
      <c r="AD286" s="667" t="b">
        <f aca="false">AND($P$2="Non-risk",P286=TRUE())</f>
        <v>0</v>
      </c>
      <c r="AE286" s="667" t="b">
        <f aca="false">AND($Q$3&lt;&gt;$Q286,$Q$3&lt;&gt;"Both")</f>
        <v>1</v>
      </c>
      <c r="AF286" s="667" t="b">
        <f aca="false">AND($Q$3="Both",AH286=1)</f>
        <v>0</v>
      </c>
      <c r="AI286" s="521"/>
      <c r="AK286" s="160" t="n">
        <f aca="false">IF(OR(AL286=TRUE(),AND(AM286=TRUE(),AN286=FALSE()),AF286=TRUE(),(OR(AT286=FALSE(),AT286="NA"))),0,IF(OR(AN286=FALSE(),AO286=FALSE(),AP286=FALSE()),1,0))</f>
        <v>0</v>
      </c>
      <c r="AL286" s="238" t="n">
        <f aca="false">$S286</f>
        <v>1</v>
      </c>
      <c r="AM286" s="238" t="str">
        <f aca="false">IF(OR(Q286="Medicaid",AI286=""),"NA",IF(AND(AF286=TRUE(),_xlfn.xlookup(AI286,$A$9:$A$782,$AK$9:$AK$782)=0),TRUE(),FALSE()))</f>
        <v>NA</v>
      </c>
      <c r="AN286" s="148" t="b">
        <f aca="false">IF(F286&lt;&gt;"",TRUE(),FALSE())</f>
        <v>0</v>
      </c>
      <c r="AO286" s="94" t="str">
        <f aca="false">IF(OR($F286&lt;&gt;"Met"),"NA",(IF(AND($F286="Met",$F286&lt;&gt;""),TRUE(),FALSE())))</f>
        <v>NA</v>
      </c>
      <c r="AP286" s="148" t="b">
        <f aca="false">IF(OR($F286="Met",$F286="Not met"),"NA",(IF((AND(OR($F286="N/A",$F286="Unsure"),$G286&lt;&gt;"")),TRUE(),FALSE())))</f>
        <v>0</v>
      </c>
      <c r="AQ286" s="238" t="n">
        <f aca="false">IF(OR(AR286=TRUE(),AND(AS286=TRUE(),AT286=FALSE())),0,(IF(OR(AND(OR(AS286=FALSE(),AS286="N/A"),AT286=FALSE()),AU286=FALSE()),1,0)))</f>
        <v>0</v>
      </c>
      <c r="AR286" s="238" t="n">
        <f aca="false">$S286</f>
        <v>1</v>
      </c>
      <c r="AS286" s="238" t="str">
        <f aca="false">IF(OR(Q286="Medicaid",AI286=""),"N/A",IF(AND(AF286=TRUE(),_xlfn.xlookup(AI286,$A$9:$A$782,$AQ$9:$AQ$782)=0),TRUE(),FALSE()))</f>
        <v>N/A</v>
      </c>
      <c r="AT286" s="148" t="b">
        <f aca="false">IF(AND(H286="",F286="Met"),FALSE(),TRUE())</f>
        <v>1</v>
      </c>
      <c r="AU286" s="94" t="str">
        <f aca="false">IF(OR(H286="",H286="Met",H286="N/A"),"NA",(IF(AND((OR(H286="Not Met",H286="Unsure")),G286&lt;&gt;""),TRUE(),FALSE())))</f>
        <v>NA</v>
      </c>
    </row>
    <row r="287" customFormat="false" ht="18" hidden="false" customHeight="false" outlineLevel="0" collapsed="false">
      <c r="A287" s="668"/>
      <c r="B287" s="681"/>
      <c r="C287" s="669"/>
      <c r="D287" s="668" t="s">
        <v>1089</v>
      </c>
      <c r="E287" s="671"/>
      <c r="F287" s="672"/>
      <c r="G287" s="672"/>
      <c r="H287" s="673"/>
      <c r="T287" s="656"/>
      <c r="U287" s="656"/>
      <c r="W287" s="656"/>
      <c r="X287" s="656"/>
      <c r="Y287" s="656"/>
      <c r="Z287" s="656"/>
      <c r="AA287" s="656"/>
      <c r="AB287" s="656"/>
      <c r="AC287" s="656"/>
      <c r="AD287" s="677"/>
      <c r="AE287" s="677"/>
      <c r="AF287" s="677"/>
      <c r="AK287" s="160"/>
      <c r="AL287" s="238"/>
      <c r="AM287" s="238"/>
      <c r="AN287" s="94"/>
      <c r="AO287" s="94"/>
      <c r="AP287" s="94"/>
      <c r="AQ287" s="238"/>
      <c r="AR287" s="238"/>
      <c r="AS287" s="238"/>
      <c r="AT287" s="94"/>
      <c r="AU287" s="94"/>
    </row>
    <row r="288" customFormat="false" ht="36" hidden="false" customHeight="false" outlineLevel="0" collapsed="false">
      <c r="A288" s="658" t="s">
        <v>2732</v>
      </c>
      <c r="B288" s="659" t="s">
        <v>2736</v>
      </c>
      <c r="C288" s="659" t="s">
        <v>2737</v>
      </c>
      <c r="D288" s="659" t="s">
        <v>2738</v>
      </c>
      <c r="E288" s="678" t="n">
        <v>44</v>
      </c>
      <c r="F288" s="662"/>
      <c r="G288" s="662"/>
      <c r="H288" s="685"/>
      <c r="I288" s="664" t="s">
        <v>15</v>
      </c>
      <c r="J288" s="664" t="s">
        <v>30</v>
      </c>
      <c r="K288" s="664" t="s">
        <v>38</v>
      </c>
      <c r="L288" s="665" t="s">
        <v>43</v>
      </c>
      <c r="M288" s="665"/>
      <c r="N288" s="665"/>
      <c r="O288" s="665"/>
      <c r="P288" s="665"/>
      <c r="Q288" s="665" t="s">
        <v>226</v>
      </c>
      <c r="S288" s="666" t="b">
        <f aca="false">IF(OR(T288=TRUE(),U288=TRUE(),V288=TRUE(),AD288=TRUE(),AE288=TRUE()),TRUE(),FALSE())</f>
        <v>1</v>
      </c>
      <c r="T288" s="656" t="n">
        <f aca="false">$T$8</f>
        <v>1</v>
      </c>
      <c r="U288" s="657" t="b">
        <f aca="false">$U$8</f>
        <v>0</v>
      </c>
      <c r="V288" s="666" t="b">
        <f aca="false">IF(SUM(W288:AC288)&lt;1,TRUE(),FALSE())</f>
        <v>1</v>
      </c>
      <c r="W288" s="656" t="n">
        <f aca="false">IF($I$3=I288,1,0)</f>
        <v>0</v>
      </c>
      <c r="X288" s="656" t="n">
        <f aca="false">IF($J$3=J288,1,0)</f>
        <v>0</v>
      </c>
      <c r="Y288" s="656" t="n">
        <f aca="false">IF($K$3=K288,1,0)</f>
        <v>0</v>
      </c>
      <c r="Z288" s="656" t="n">
        <f aca="false">IF($L$3=L288,1,0)</f>
        <v>0</v>
      </c>
      <c r="AA288" s="656" t="n">
        <f aca="false">IF($M$3=M288,1,0)</f>
        <v>0</v>
      </c>
      <c r="AB288" s="656" t="n">
        <f aca="false">IF($N$3=N288,1,0)</f>
        <v>0</v>
      </c>
      <c r="AC288" s="656" t="n">
        <f aca="false">IF($O$3=O288,1,0)</f>
        <v>0</v>
      </c>
      <c r="AD288" s="667" t="b">
        <f aca="false">AND($P$2="Non-risk",P288=TRUE())</f>
        <v>0</v>
      </c>
      <c r="AE288" s="667" t="b">
        <f aca="false">AND($Q$3&lt;&gt;$Q288,$Q$3&lt;&gt;"Both")</f>
        <v>1</v>
      </c>
      <c r="AF288" s="667" t="b">
        <f aca="false">AND($Q$3="Both",AH288=1)</f>
        <v>0</v>
      </c>
      <c r="AI288" s="521"/>
      <c r="AK288" s="160" t="n">
        <f aca="false">IF(OR(AL288=TRUE(),AND(AM288=TRUE(),AN288=FALSE()),AF288=TRUE(),(OR(AT288=FALSE(),AT288="NA"))),0,IF(OR(AN288=FALSE(),AO288=FALSE(),AP288=FALSE()),1,0))</f>
        <v>0</v>
      </c>
      <c r="AL288" s="238" t="n">
        <f aca="false">$S288</f>
        <v>1</v>
      </c>
      <c r="AM288" s="238" t="str">
        <f aca="false">IF(OR(Q288="Medicaid",AI288=""),"NA",IF(AND(AF288=TRUE(),_xlfn.xlookup(AI288,$A$9:$A$782,$AK$9:$AK$782)=0),TRUE(),FALSE()))</f>
        <v>NA</v>
      </c>
      <c r="AN288" s="148" t="b">
        <f aca="false">IF(F288&lt;&gt;"",TRUE(),FALSE())</f>
        <v>0</v>
      </c>
      <c r="AO288" s="94" t="str">
        <f aca="false">IF(OR($F288&lt;&gt;"Met"),"NA",(IF(AND($F288="Met",$F288&lt;&gt;""),TRUE(),FALSE())))</f>
        <v>NA</v>
      </c>
      <c r="AP288" s="148" t="b">
        <f aca="false">IF(OR($F288="Met",$F288="Not met"),"NA",(IF((AND(OR($F288="N/A",$F288="Unsure"),$G288&lt;&gt;"")),TRUE(),FALSE())))</f>
        <v>0</v>
      </c>
      <c r="AQ288" s="238" t="n">
        <f aca="false">IF(OR(AR288=TRUE(),AND(AS288=TRUE(),AT288=FALSE())),0,(IF(OR(AND(OR(AS288=FALSE(),AS288="N/A"),AT288=FALSE()),AU288=FALSE()),1,0)))</f>
        <v>0</v>
      </c>
      <c r="AR288" s="238" t="n">
        <f aca="false">$S288</f>
        <v>1</v>
      </c>
      <c r="AS288" s="238" t="str">
        <f aca="false">IF(OR(Q288="Medicaid",AI288=""),"N/A",IF(AND(AF288=TRUE(),_xlfn.xlookup(AI288,$A$9:$A$782,$AQ$9:$AQ$782)=0),TRUE(),FALSE()))</f>
        <v>N/A</v>
      </c>
      <c r="AT288" s="148" t="b">
        <f aca="false">IF(AND(H288="",F288="Met"),FALSE(),TRUE())</f>
        <v>1</v>
      </c>
      <c r="AU288" s="94" t="str">
        <f aca="false">IF(OR(H288="",H288="Met",H288="N/A"),"NA",(IF(AND((OR(H288="Not Met",H288="Unsure")),G288&lt;&gt;""),TRUE(),FALSE())))</f>
        <v>NA</v>
      </c>
    </row>
    <row r="289" customFormat="false" ht="36" hidden="false" customHeight="false" outlineLevel="0" collapsed="false">
      <c r="A289" s="658" t="s">
        <v>2739</v>
      </c>
      <c r="B289" s="659" t="s">
        <v>2740</v>
      </c>
      <c r="C289" s="659" t="s">
        <v>2741</v>
      </c>
      <c r="D289" s="659" t="s">
        <v>2742</v>
      </c>
      <c r="E289" s="687"/>
      <c r="F289" s="662"/>
      <c r="G289" s="662"/>
      <c r="H289" s="685"/>
      <c r="I289" s="664" t="s">
        <v>15</v>
      </c>
      <c r="J289" s="664" t="s">
        <v>30</v>
      </c>
      <c r="K289" s="664" t="s">
        <v>38</v>
      </c>
      <c r="L289" s="665" t="s">
        <v>43</v>
      </c>
      <c r="M289" s="665"/>
      <c r="N289" s="665"/>
      <c r="O289" s="665"/>
      <c r="P289" s="665"/>
      <c r="Q289" s="665" t="s">
        <v>226</v>
      </c>
      <c r="S289" s="666" t="b">
        <f aca="false">IF(OR(T289=TRUE(),U289=TRUE(),V289=TRUE(),AD289=TRUE(),AE289=TRUE()),TRUE(),FALSE())</f>
        <v>1</v>
      </c>
      <c r="T289" s="656" t="n">
        <f aca="false">$T$8</f>
        <v>1</v>
      </c>
      <c r="U289" s="657" t="b">
        <f aca="false">$U$8</f>
        <v>0</v>
      </c>
      <c r="V289" s="666" t="b">
        <f aca="false">IF(SUM(W289:AC289)&lt;1,TRUE(),FALSE())</f>
        <v>1</v>
      </c>
      <c r="W289" s="656" t="n">
        <f aca="false">IF($I$3=I289,1,0)</f>
        <v>0</v>
      </c>
      <c r="X289" s="656" t="n">
        <f aca="false">IF($J$3=J289,1,0)</f>
        <v>0</v>
      </c>
      <c r="Y289" s="656" t="n">
        <f aca="false">IF($K$3=K289,1,0)</f>
        <v>0</v>
      </c>
      <c r="Z289" s="656" t="n">
        <f aca="false">IF($L$3=L289,1,0)</f>
        <v>0</v>
      </c>
      <c r="AA289" s="656" t="n">
        <f aca="false">IF($M$3=M289,1,0)</f>
        <v>0</v>
      </c>
      <c r="AB289" s="656" t="n">
        <f aca="false">IF($N$3=N289,1,0)</f>
        <v>0</v>
      </c>
      <c r="AC289" s="656" t="n">
        <f aca="false">IF($O$3=O289,1,0)</f>
        <v>0</v>
      </c>
      <c r="AD289" s="667" t="b">
        <f aca="false">AND($P$2="Non-risk",P289=TRUE())</f>
        <v>0</v>
      </c>
      <c r="AE289" s="667" t="b">
        <f aca="false">AND($Q$3&lt;&gt;$Q289,$Q$3&lt;&gt;"Both")</f>
        <v>1</v>
      </c>
      <c r="AF289" s="667" t="b">
        <f aca="false">AND($Q$3="Both",AH289=1)</f>
        <v>0</v>
      </c>
      <c r="AI289" s="521"/>
      <c r="AK289" s="160" t="n">
        <f aca="false">IF(OR(AL289=TRUE(),AND(AM289=TRUE(),AN289=FALSE()),AF289=TRUE(),(OR(AT289=FALSE(),AT289="NA"))),0,IF(OR(AN289=FALSE(),AO289=FALSE(),AP289=FALSE()),1,0))</f>
        <v>0</v>
      </c>
      <c r="AL289" s="238" t="n">
        <f aca="false">$S289</f>
        <v>1</v>
      </c>
      <c r="AM289" s="238" t="str">
        <f aca="false">IF(OR(Q289="Medicaid",AI289=""),"NA",IF(AND(AF289=TRUE(),_xlfn.xlookup(AI289,$A$9:$A$782,$AK$9:$AK$782)=0),TRUE(),FALSE()))</f>
        <v>NA</v>
      </c>
      <c r="AN289" s="148" t="b">
        <f aca="false">IF(F289&lt;&gt;"",TRUE(),FALSE())</f>
        <v>0</v>
      </c>
      <c r="AO289" s="94" t="str">
        <f aca="false">IF(OR($F289&lt;&gt;"Met"),"NA",(IF(AND($F289="Met",$F289&lt;&gt;""),TRUE(),FALSE())))</f>
        <v>NA</v>
      </c>
      <c r="AP289" s="148" t="b">
        <f aca="false">IF(OR($F289="Met",$F289="Not met"),"NA",(IF((AND(OR($F289="N/A",$F289="Unsure"),$G289&lt;&gt;"")),TRUE(),FALSE())))</f>
        <v>0</v>
      </c>
      <c r="AQ289" s="238" t="n">
        <f aca="false">IF(OR(AR289=TRUE(),AND(AS289=TRUE(),AT289=FALSE())),0,(IF(OR(AND(OR(AS289=FALSE(),AS289="N/A"),AT289=FALSE()),AU289=FALSE()),1,0)))</f>
        <v>0</v>
      </c>
      <c r="AR289" s="238" t="n">
        <f aca="false">$S289</f>
        <v>1</v>
      </c>
      <c r="AS289" s="238" t="str">
        <f aca="false">IF(OR(Q289="Medicaid",AI289=""),"N/A",IF(AND(AF289=TRUE(),_xlfn.xlookup(AI289,$A$9:$A$782,$AQ$9:$AQ$782)=0),TRUE(),FALSE()))</f>
        <v>N/A</v>
      </c>
      <c r="AT289" s="148" t="b">
        <f aca="false">IF(AND(H289="",F289="Met"),FALSE(),TRUE())</f>
        <v>1</v>
      </c>
      <c r="AU289" s="94" t="str">
        <f aca="false">IF(OR(H289="",H289="Met",H289="N/A"),"NA",(IF(AND((OR(H289="Not Met",H289="Unsure")),G289&lt;&gt;""),TRUE(),FALSE())))</f>
        <v>NA</v>
      </c>
    </row>
    <row r="290" customFormat="false" ht="54" hidden="false" customHeight="false" outlineLevel="0" collapsed="false">
      <c r="A290" s="658" t="s">
        <v>2743</v>
      </c>
      <c r="B290" s="659" t="s">
        <v>2744</v>
      </c>
      <c r="C290" s="659" t="s">
        <v>2745</v>
      </c>
      <c r="D290" s="659" t="s">
        <v>2746</v>
      </c>
      <c r="E290" s="687"/>
      <c r="F290" s="662"/>
      <c r="G290" s="662"/>
      <c r="H290" s="685"/>
      <c r="I290" s="664" t="s">
        <v>15</v>
      </c>
      <c r="J290" s="664" t="s">
        <v>30</v>
      </c>
      <c r="K290" s="664" t="s">
        <v>38</v>
      </c>
      <c r="L290" s="665" t="s">
        <v>43</v>
      </c>
      <c r="M290" s="665"/>
      <c r="N290" s="665"/>
      <c r="O290" s="665"/>
      <c r="P290" s="665"/>
      <c r="Q290" s="665" t="s">
        <v>226</v>
      </c>
      <c r="S290" s="666" t="b">
        <f aca="false">IF(OR(T290=TRUE(),U290=TRUE(),V290=TRUE(),AD290=TRUE(),AE290=TRUE()),TRUE(),FALSE())</f>
        <v>1</v>
      </c>
      <c r="T290" s="656" t="n">
        <f aca="false">$T$8</f>
        <v>1</v>
      </c>
      <c r="U290" s="657" t="b">
        <f aca="false">$U$8</f>
        <v>0</v>
      </c>
      <c r="V290" s="666" t="b">
        <f aca="false">IF(SUM(W290:AC290)&lt;1,TRUE(),FALSE())</f>
        <v>1</v>
      </c>
      <c r="W290" s="656" t="n">
        <f aca="false">IF($I$3=I290,1,0)</f>
        <v>0</v>
      </c>
      <c r="X290" s="656" t="n">
        <f aca="false">IF($J$3=J290,1,0)</f>
        <v>0</v>
      </c>
      <c r="Y290" s="656" t="n">
        <f aca="false">IF($K$3=K290,1,0)</f>
        <v>0</v>
      </c>
      <c r="Z290" s="656" t="n">
        <f aca="false">IF($L$3=L290,1,0)</f>
        <v>0</v>
      </c>
      <c r="AA290" s="656" t="n">
        <f aca="false">IF($M$3=M290,1,0)</f>
        <v>0</v>
      </c>
      <c r="AB290" s="656" t="n">
        <f aca="false">IF($N$3=N290,1,0)</f>
        <v>0</v>
      </c>
      <c r="AC290" s="656" t="n">
        <f aca="false">IF($O$3=O290,1,0)</f>
        <v>0</v>
      </c>
      <c r="AD290" s="667" t="b">
        <f aca="false">AND($P$2="Non-risk",P290=TRUE())</f>
        <v>0</v>
      </c>
      <c r="AE290" s="667" t="b">
        <f aca="false">AND($Q$3&lt;&gt;$Q290,$Q$3&lt;&gt;"Both")</f>
        <v>1</v>
      </c>
      <c r="AF290" s="667" t="b">
        <f aca="false">AND($Q$3="Both",AH290=1)</f>
        <v>0</v>
      </c>
      <c r="AI290" s="521"/>
      <c r="AK290" s="160" t="n">
        <f aca="false">IF(OR(AL290=TRUE(),AND(AM290=TRUE(),AN290=FALSE()),AF290=TRUE(),(OR(AT290=FALSE(),AT290="NA"))),0,IF(OR(AN290=FALSE(),AO290=FALSE(),AP290=FALSE()),1,0))</f>
        <v>0</v>
      </c>
      <c r="AL290" s="238" t="n">
        <f aca="false">$S290</f>
        <v>1</v>
      </c>
      <c r="AM290" s="238" t="str">
        <f aca="false">IF(OR(Q290="Medicaid",AI290=""),"NA",IF(AND(AF290=TRUE(),_xlfn.xlookup(AI290,$A$9:$A$782,$AK$9:$AK$782)=0),TRUE(),FALSE()))</f>
        <v>NA</v>
      </c>
      <c r="AN290" s="148" t="b">
        <f aca="false">IF(F290&lt;&gt;"",TRUE(),FALSE())</f>
        <v>0</v>
      </c>
      <c r="AO290" s="94" t="str">
        <f aca="false">IF(OR($F290&lt;&gt;"Met"),"NA",(IF(AND($F290="Met",$F290&lt;&gt;""),TRUE(),FALSE())))</f>
        <v>NA</v>
      </c>
      <c r="AP290" s="148" t="b">
        <f aca="false">IF(OR($F290="Met",$F290="Not met"),"NA",(IF((AND(OR($F290="N/A",$F290="Unsure"),$G290&lt;&gt;"")),TRUE(),FALSE())))</f>
        <v>0</v>
      </c>
      <c r="AQ290" s="238" t="n">
        <f aca="false">IF(OR(AR290=TRUE(),AND(AS290=TRUE(),AT290=FALSE())),0,(IF(OR(AND(OR(AS290=FALSE(),AS290="N/A"),AT290=FALSE()),AU290=FALSE()),1,0)))</f>
        <v>0</v>
      </c>
      <c r="AR290" s="238" t="n">
        <f aca="false">$S290</f>
        <v>1</v>
      </c>
      <c r="AS290" s="238" t="str">
        <f aca="false">IF(OR(Q290="Medicaid",AI290=""),"N/A",IF(AND(AF290=TRUE(),_xlfn.xlookup(AI290,$A$9:$A$782,$AQ$9:$AQ$782)=0),TRUE(),FALSE()))</f>
        <v>N/A</v>
      </c>
      <c r="AT290" s="148" t="b">
        <f aca="false">IF(AND(H290="",F290="Met"),FALSE(),TRUE())</f>
        <v>1</v>
      </c>
      <c r="AU290" s="94" t="str">
        <f aca="false">IF(OR(H290="",H290="Met",H290="N/A"),"NA",(IF(AND((OR(H290="Not Met",H290="Unsure")),G290&lt;&gt;""),TRUE(),FALSE())))</f>
        <v>NA</v>
      </c>
    </row>
    <row r="291" customFormat="false" ht="36" hidden="false" customHeight="false" outlineLevel="0" collapsed="false">
      <c r="A291" s="658" t="s">
        <v>2747</v>
      </c>
      <c r="B291" s="659" t="s">
        <v>2748</v>
      </c>
      <c r="C291" s="659" t="s">
        <v>2749</v>
      </c>
      <c r="D291" s="659" t="s">
        <v>2750</v>
      </c>
      <c r="E291" s="687"/>
      <c r="F291" s="662"/>
      <c r="G291" s="662"/>
      <c r="H291" s="685"/>
      <c r="I291" s="664" t="s">
        <v>15</v>
      </c>
      <c r="J291" s="664" t="s">
        <v>30</v>
      </c>
      <c r="K291" s="664" t="s">
        <v>38</v>
      </c>
      <c r="L291" s="665" t="s">
        <v>43</v>
      </c>
      <c r="M291" s="665"/>
      <c r="N291" s="665"/>
      <c r="O291" s="665"/>
      <c r="P291" s="665"/>
      <c r="Q291" s="665" t="s">
        <v>226</v>
      </c>
      <c r="S291" s="666" t="b">
        <f aca="false">IF(OR(T291=TRUE(),U291=TRUE(),V291=TRUE(),AD291=TRUE(),AE291=TRUE()),TRUE(),FALSE())</f>
        <v>1</v>
      </c>
      <c r="T291" s="656" t="n">
        <f aca="false">$T$8</f>
        <v>1</v>
      </c>
      <c r="U291" s="657" t="b">
        <f aca="false">$U$8</f>
        <v>0</v>
      </c>
      <c r="V291" s="666" t="b">
        <f aca="false">IF(SUM(W291:AC291)&lt;1,TRUE(),FALSE())</f>
        <v>1</v>
      </c>
      <c r="W291" s="656" t="n">
        <f aca="false">IF($I$3=I291,1,0)</f>
        <v>0</v>
      </c>
      <c r="X291" s="656" t="n">
        <f aca="false">IF($J$3=J291,1,0)</f>
        <v>0</v>
      </c>
      <c r="Y291" s="656" t="n">
        <f aca="false">IF($K$3=K291,1,0)</f>
        <v>0</v>
      </c>
      <c r="Z291" s="656" t="n">
        <f aca="false">IF($L$3=L291,1,0)</f>
        <v>0</v>
      </c>
      <c r="AA291" s="656" t="n">
        <f aca="false">IF($M$3=M291,1,0)</f>
        <v>0</v>
      </c>
      <c r="AB291" s="656" t="n">
        <f aca="false">IF($N$3=N291,1,0)</f>
        <v>0</v>
      </c>
      <c r="AC291" s="656" t="n">
        <f aca="false">IF($O$3=O291,1,0)</f>
        <v>0</v>
      </c>
      <c r="AD291" s="667" t="b">
        <f aca="false">AND($P$2="Non-risk",P291=TRUE())</f>
        <v>0</v>
      </c>
      <c r="AE291" s="667" t="b">
        <f aca="false">AND($Q$3&lt;&gt;$Q291,$Q$3&lt;&gt;"Both")</f>
        <v>1</v>
      </c>
      <c r="AF291" s="667" t="b">
        <f aca="false">AND($Q$3="Both",AH291=1)</f>
        <v>0</v>
      </c>
      <c r="AI291" s="521"/>
      <c r="AK291" s="160" t="n">
        <f aca="false">IF(OR(AL291=TRUE(),AND(AM291=TRUE(),AN291=FALSE()),AF291=TRUE(),(OR(AT291=FALSE(),AT291="NA"))),0,IF(OR(AN291=FALSE(),AO291=FALSE(),AP291=FALSE()),1,0))</f>
        <v>0</v>
      </c>
      <c r="AL291" s="238" t="n">
        <f aca="false">$S291</f>
        <v>1</v>
      </c>
      <c r="AM291" s="238" t="str">
        <f aca="false">IF(OR(Q291="Medicaid",AI291=""),"NA",IF(AND(AF291=TRUE(),_xlfn.xlookup(AI291,$A$9:$A$782,$AK$9:$AK$782)=0),TRUE(),FALSE()))</f>
        <v>NA</v>
      </c>
      <c r="AN291" s="148" t="b">
        <f aca="false">IF(F291&lt;&gt;"",TRUE(),FALSE())</f>
        <v>0</v>
      </c>
      <c r="AO291" s="94" t="str">
        <f aca="false">IF(OR($F291&lt;&gt;"Met"),"NA",(IF(AND($F291="Met",$F291&lt;&gt;""),TRUE(),FALSE())))</f>
        <v>NA</v>
      </c>
      <c r="AP291" s="148" t="b">
        <f aca="false">IF(OR($F291="Met",$F291="Not met"),"NA",(IF((AND(OR($F291="N/A",$F291="Unsure"),$G291&lt;&gt;"")),TRUE(),FALSE())))</f>
        <v>0</v>
      </c>
      <c r="AQ291" s="238" t="n">
        <f aca="false">IF(OR(AR291=TRUE(),AND(AS291=TRUE(),AT291=FALSE())),0,(IF(OR(AND(OR(AS291=FALSE(),AS291="N/A"),AT291=FALSE()),AU291=FALSE()),1,0)))</f>
        <v>0</v>
      </c>
      <c r="AR291" s="238" t="n">
        <f aca="false">$S291</f>
        <v>1</v>
      </c>
      <c r="AS291" s="238" t="str">
        <f aca="false">IF(OR(Q291="Medicaid",AI291=""),"N/A",IF(AND(AF291=TRUE(),_xlfn.xlookup(AI291,$A$9:$A$782,$AQ$9:$AQ$782)=0),TRUE(),FALSE()))</f>
        <v>N/A</v>
      </c>
      <c r="AT291" s="148" t="b">
        <f aca="false">IF(AND(H291="",F291="Met"),FALSE(),TRUE())</f>
        <v>1</v>
      </c>
      <c r="AU291" s="94" t="str">
        <f aca="false">IF(OR(H291="",H291="Met",H291="N/A"),"NA",(IF(AND((OR(H291="Not Met",H291="Unsure")),G291&lt;&gt;""),TRUE(),FALSE())))</f>
        <v>NA</v>
      </c>
    </row>
    <row r="292" customFormat="false" ht="18" hidden="false" customHeight="false" outlineLevel="0" collapsed="false">
      <c r="A292" s="668"/>
      <c r="B292" s="681"/>
      <c r="C292" s="669"/>
      <c r="D292" s="668" t="s">
        <v>1100</v>
      </c>
      <c r="E292" s="671"/>
      <c r="F292" s="672"/>
      <c r="G292" s="672"/>
      <c r="H292" s="673"/>
      <c r="T292" s="656" t="n">
        <f aca="false">$T$8</f>
        <v>1</v>
      </c>
      <c r="U292" s="657" t="b">
        <f aca="false">$U$8</f>
        <v>0</v>
      </c>
      <c r="AK292" s="160"/>
      <c r="AL292" s="238"/>
      <c r="AM292" s="238"/>
      <c r="AN292" s="94"/>
      <c r="AO292" s="94"/>
      <c r="AP292" s="94"/>
      <c r="AQ292" s="238"/>
      <c r="AR292" s="238"/>
      <c r="AS292" s="238"/>
      <c r="AT292" s="94"/>
      <c r="AU292" s="94"/>
    </row>
    <row r="293" customFormat="false" ht="36" hidden="false" customHeight="false" outlineLevel="0" collapsed="false">
      <c r="A293" s="658" t="s">
        <v>2751</v>
      </c>
      <c r="B293" s="659" t="s">
        <v>2752</v>
      </c>
      <c r="C293" s="659" t="s">
        <v>2753</v>
      </c>
      <c r="D293" s="659" t="s">
        <v>2754</v>
      </c>
      <c r="E293" s="678" t="n">
        <v>47</v>
      </c>
      <c r="F293" s="662"/>
      <c r="G293" s="662"/>
      <c r="H293" s="685"/>
      <c r="I293" s="664" t="s">
        <v>15</v>
      </c>
      <c r="J293" s="664" t="s">
        <v>30</v>
      </c>
      <c r="K293" s="664" t="s">
        <v>38</v>
      </c>
      <c r="L293" s="665" t="s">
        <v>43</v>
      </c>
      <c r="M293" s="665" t="s">
        <v>48</v>
      </c>
      <c r="N293" s="665"/>
      <c r="O293" s="665"/>
      <c r="P293" s="665"/>
      <c r="Q293" s="665" t="s">
        <v>226</v>
      </c>
      <c r="S293" s="666" t="b">
        <f aca="false">IF(OR(T293=TRUE(),U293=TRUE(),V293=TRUE(),AD293=TRUE(),AE293=TRUE()),TRUE(),FALSE())</f>
        <v>1</v>
      </c>
      <c r="T293" s="656" t="n">
        <f aca="false">$T$8</f>
        <v>1</v>
      </c>
      <c r="U293" s="657" t="b">
        <f aca="false">$U$8</f>
        <v>0</v>
      </c>
      <c r="V293" s="666" t="b">
        <f aca="false">IF(SUM(W293:AC293)&lt;1,TRUE(),FALSE())</f>
        <v>1</v>
      </c>
      <c r="W293" s="656" t="n">
        <f aca="false">IF($I$3=I293,1,0)</f>
        <v>0</v>
      </c>
      <c r="X293" s="656" t="n">
        <f aca="false">IF($J$3=J293,1,0)</f>
        <v>0</v>
      </c>
      <c r="Y293" s="656" t="n">
        <f aca="false">IF($K$3=K293,1,0)</f>
        <v>0</v>
      </c>
      <c r="Z293" s="656" t="n">
        <f aca="false">IF($L$3=L293,1,0)</f>
        <v>0</v>
      </c>
      <c r="AA293" s="656" t="n">
        <f aca="false">IF($M$3=M293,1,0)</f>
        <v>0</v>
      </c>
      <c r="AB293" s="656" t="n">
        <f aca="false">IF($N$3=N293,1,0)</f>
        <v>0</v>
      </c>
      <c r="AC293" s="656" t="n">
        <f aca="false">IF($O$3=O293,1,0)</f>
        <v>0</v>
      </c>
      <c r="AD293" s="667" t="b">
        <f aca="false">AND($P$2="Non-risk",P293=TRUE())</f>
        <v>0</v>
      </c>
      <c r="AE293" s="667" t="b">
        <f aca="false">AND($Q$3&lt;&gt;$Q293,$Q$3&lt;&gt;"Both")</f>
        <v>1</v>
      </c>
      <c r="AF293" s="667" t="b">
        <f aca="false">AND($Q$3="Both",AH293=1)</f>
        <v>0</v>
      </c>
      <c r="AI293" s="521"/>
      <c r="AK293" s="160" t="n">
        <f aca="false">IF(OR(AL293=TRUE(),AND(AM293=TRUE(),AN293=FALSE()),AF293=TRUE(),(OR(AT293=FALSE(),AT293="NA"))),0,IF(OR(AN293=FALSE(),AO293=FALSE(),AP293=FALSE()),1,0))</f>
        <v>0</v>
      </c>
      <c r="AL293" s="238" t="n">
        <f aca="false">$S293</f>
        <v>1</v>
      </c>
      <c r="AM293" s="238" t="str">
        <f aca="false">IF(OR(Q293="Medicaid",AI293=""),"NA",IF(AND(AF293=TRUE(),_xlfn.xlookup(AI293,$A$9:$A$782,$AK$9:$AK$782)=0),TRUE(),FALSE()))</f>
        <v>NA</v>
      </c>
      <c r="AN293" s="148" t="b">
        <f aca="false">IF(F293&lt;&gt;"",TRUE(),FALSE())</f>
        <v>0</v>
      </c>
      <c r="AO293" s="94" t="str">
        <f aca="false">IF(OR($F293&lt;&gt;"Met"),"NA",(IF(AND($F293="Met",$F293&lt;&gt;""),TRUE(),FALSE())))</f>
        <v>NA</v>
      </c>
      <c r="AP293" s="148" t="b">
        <f aca="false">IF(OR($F293="Met",$F293="Not met"),"NA",(IF((AND(OR($F293="N/A",$F293="Unsure"),$G293&lt;&gt;"")),TRUE(),FALSE())))</f>
        <v>0</v>
      </c>
      <c r="AQ293" s="238" t="n">
        <f aca="false">IF(OR(AR293=TRUE(),AND(AS293=TRUE(),AT293=FALSE())),0,(IF(OR(AND(OR(AS293=FALSE(),AS293="N/A"),AT293=FALSE()),AU293=FALSE()),1,0)))</f>
        <v>0</v>
      </c>
      <c r="AR293" s="238" t="n">
        <f aca="false">$S293</f>
        <v>1</v>
      </c>
      <c r="AS293" s="238" t="str">
        <f aca="false">IF(OR(Q293="Medicaid",AI293=""),"N/A",IF(AND(AF293=TRUE(),_xlfn.xlookup(AI293,$A$9:$A$782,$AQ$9:$AQ$782)=0),TRUE(),FALSE()))</f>
        <v>N/A</v>
      </c>
      <c r="AT293" s="148" t="b">
        <f aca="false">IF(AND(H293="",F293="Met"),FALSE(),TRUE())</f>
        <v>1</v>
      </c>
      <c r="AU293" s="94" t="str">
        <f aca="false">IF(OR(H293="",H293="Met",H293="N/A"),"NA",(IF(AND((OR(H293="Not Met",H293="Unsure")),G293&lt;&gt;""),TRUE(),FALSE())))</f>
        <v>NA</v>
      </c>
    </row>
    <row r="294" customFormat="false" ht="36" hidden="false" customHeight="false" outlineLevel="0" collapsed="false">
      <c r="A294" s="658" t="s">
        <v>2755</v>
      </c>
      <c r="B294" s="659" t="s">
        <v>2756</v>
      </c>
      <c r="C294" s="659" t="s">
        <v>2753</v>
      </c>
      <c r="D294" s="659" t="s">
        <v>2757</v>
      </c>
      <c r="E294" s="678" t="n">
        <v>47</v>
      </c>
      <c r="F294" s="662"/>
      <c r="G294" s="662"/>
      <c r="H294" s="685"/>
      <c r="I294" s="664" t="s">
        <v>15</v>
      </c>
      <c r="J294" s="664" t="s">
        <v>30</v>
      </c>
      <c r="K294" s="664" t="s">
        <v>38</v>
      </c>
      <c r="L294" s="665" t="s">
        <v>43</v>
      </c>
      <c r="M294" s="665" t="s">
        <v>48</v>
      </c>
      <c r="N294" s="665"/>
      <c r="O294" s="665"/>
      <c r="P294" s="665"/>
      <c r="Q294" s="665" t="s">
        <v>226</v>
      </c>
      <c r="S294" s="666" t="b">
        <f aca="false">IF(OR(T294=TRUE(),U294=TRUE(),V294=TRUE(),AD294=TRUE(),AE294=TRUE()),TRUE(),FALSE())</f>
        <v>1</v>
      </c>
      <c r="T294" s="656" t="n">
        <f aca="false">$T$8</f>
        <v>1</v>
      </c>
      <c r="U294" s="657" t="b">
        <f aca="false">$U$8</f>
        <v>0</v>
      </c>
      <c r="V294" s="666" t="b">
        <f aca="false">IF(SUM(W294:AC294)&lt;1,TRUE(),FALSE())</f>
        <v>1</v>
      </c>
      <c r="W294" s="656" t="n">
        <f aca="false">IF($I$3=I294,1,0)</f>
        <v>0</v>
      </c>
      <c r="X294" s="656" t="n">
        <f aca="false">IF($J$3=J294,1,0)</f>
        <v>0</v>
      </c>
      <c r="Y294" s="656" t="n">
        <f aca="false">IF($K$3=K294,1,0)</f>
        <v>0</v>
      </c>
      <c r="Z294" s="656" t="n">
        <f aca="false">IF($L$3=L294,1,0)</f>
        <v>0</v>
      </c>
      <c r="AA294" s="656" t="n">
        <f aca="false">IF($M$3=M294,1,0)</f>
        <v>0</v>
      </c>
      <c r="AB294" s="656" t="n">
        <f aca="false">IF($N$3=N294,1,0)</f>
        <v>0</v>
      </c>
      <c r="AC294" s="656" t="n">
        <f aca="false">IF($O$3=O294,1,0)</f>
        <v>0</v>
      </c>
      <c r="AD294" s="667" t="b">
        <f aca="false">AND($P$2="Non-risk",P294=TRUE())</f>
        <v>0</v>
      </c>
      <c r="AE294" s="667" t="b">
        <f aca="false">AND($Q$3&lt;&gt;$Q294,$Q$3&lt;&gt;"Both")</f>
        <v>1</v>
      </c>
      <c r="AF294" s="667" t="b">
        <f aca="false">AND($Q$3="Both",AH294=1)</f>
        <v>0</v>
      </c>
      <c r="AI294" s="521"/>
      <c r="AK294" s="160" t="n">
        <f aca="false">IF(OR(AL294=TRUE(),AND(AM294=TRUE(),AN294=FALSE()),AF294=TRUE(),(OR(AT294=FALSE(),AT294="NA"))),0,IF(OR(AN294=FALSE(),AO294=FALSE(),AP294=FALSE()),1,0))</f>
        <v>0</v>
      </c>
      <c r="AL294" s="238" t="n">
        <f aca="false">$S294</f>
        <v>1</v>
      </c>
      <c r="AM294" s="238" t="str">
        <f aca="false">IF(OR(Q294="Medicaid",AI294=""),"NA",IF(AND(AF294=TRUE(),_xlfn.xlookup(AI294,$A$9:$A$782,$AK$9:$AK$782)=0),TRUE(),FALSE()))</f>
        <v>NA</v>
      </c>
      <c r="AN294" s="148" t="b">
        <f aca="false">IF(F294&lt;&gt;"",TRUE(),FALSE())</f>
        <v>0</v>
      </c>
      <c r="AO294" s="94" t="str">
        <f aca="false">IF(OR($F294&lt;&gt;"Met"),"NA",(IF(AND($F294="Met",$F294&lt;&gt;""),TRUE(),FALSE())))</f>
        <v>NA</v>
      </c>
      <c r="AP294" s="148" t="b">
        <f aca="false">IF(OR($F294="Met",$F294="Not met"),"NA",(IF((AND(OR($F294="N/A",$F294="Unsure"),$G294&lt;&gt;"")),TRUE(),FALSE())))</f>
        <v>0</v>
      </c>
      <c r="AQ294" s="238" t="n">
        <f aca="false">IF(OR(AR294=TRUE(),AND(AS294=TRUE(),AT294=FALSE())),0,(IF(OR(AND(OR(AS294=FALSE(),AS294="N/A"),AT294=FALSE()),AU294=FALSE()),1,0)))</f>
        <v>0</v>
      </c>
      <c r="AR294" s="238" t="n">
        <f aca="false">$S294</f>
        <v>1</v>
      </c>
      <c r="AS294" s="238" t="str">
        <f aca="false">IF(OR(Q294="Medicaid",AI294=""),"N/A",IF(AND(AF294=TRUE(),_xlfn.xlookup(AI294,$A$9:$A$782,$AQ$9:$AQ$782)=0),TRUE(),FALSE()))</f>
        <v>N/A</v>
      </c>
      <c r="AT294" s="148" t="b">
        <f aca="false">IF(AND(H294="",F294="Met"),FALSE(),TRUE())</f>
        <v>1</v>
      </c>
      <c r="AU294" s="94" t="str">
        <f aca="false">IF(OR(H294="",H294="Met",H294="N/A"),"NA",(IF(AND((OR(H294="Not Met",H294="Unsure")),G294&lt;&gt;""),TRUE(),FALSE())))</f>
        <v>NA</v>
      </c>
    </row>
    <row r="295" customFormat="false" ht="36" hidden="false" customHeight="false" outlineLevel="0" collapsed="false">
      <c r="A295" s="658" t="s">
        <v>2758</v>
      </c>
      <c r="B295" s="659" t="s">
        <v>2759</v>
      </c>
      <c r="C295" s="659" t="s">
        <v>2760</v>
      </c>
      <c r="D295" s="659" t="s">
        <v>2761</v>
      </c>
      <c r="E295" s="687"/>
      <c r="F295" s="662"/>
      <c r="G295" s="662"/>
      <c r="H295" s="685"/>
      <c r="I295" s="664" t="s">
        <v>15</v>
      </c>
      <c r="J295" s="664" t="s">
        <v>30</v>
      </c>
      <c r="K295" s="664" t="s">
        <v>38</v>
      </c>
      <c r="L295" s="665" t="s">
        <v>43</v>
      </c>
      <c r="M295" s="665" t="s">
        <v>48</v>
      </c>
      <c r="N295" s="665"/>
      <c r="O295" s="665"/>
      <c r="P295" s="665"/>
      <c r="Q295" s="665" t="s">
        <v>226</v>
      </c>
      <c r="S295" s="666" t="b">
        <f aca="false">IF(OR(T295=TRUE(),U295=TRUE(),V295=TRUE(),AD295=TRUE(),AE295=TRUE()),TRUE(),FALSE())</f>
        <v>1</v>
      </c>
      <c r="T295" s="656" t="n">
        <f aca="false">$T$8</f>
        <v>1</v>
      </c>
      <c r="U295" s="657" t="b">
        <f aca="false">$U$8</f>
        <v>0</v>
      </c>
      <c r="V295" s="666" t="b">
        <f aca="false">IF(SUM(W295:AC295)&lt;1,TRUE(),FALSE())</f>
        <v>1</v>
      </c>
      <c r="W295" s="656" t="n">
        <f aca="false">IF($I$3=I295,1,0)</f>
        <v>0</v>
      </c>
      <c r="X295" s="656" t="n">
        <f aca="false">IF($J$3=J295,1,0)</f>
        <v>0</v>
      </c>
      <c r="Y295" s="656" t="n">
        <f aca="false">IF($K$3=K295,1,0)</f>
        <v>0</v>
      </c>
      <c r="Z295" s="656" t="n">
        <f aca="false">IF($L$3=L295,1,0)</f>
        <v>0</v>
      </c>
      <c r="AA295" s="656" t="n">
        <f aca="false">IF($M$3=M295,1,0)</f>
        <v>0</v>
      </c>
      <c r="AB295" s="656" t="n">
        <f aca="false">IF($N$3=N295,1,0)</f>
        <v>0</v>
      </c>
      <c r="AC295" s="656" t="n">
        <f aca="false">IF($O$3=O295,1,0)</f>
        <v>0</v>
      </c>
      <c r="AD295" s="667" t="b">
        <f aca="false">AND($P$2="Non-risk",P295=TRUE())</f>
        <v>0</v>
      </c>
      <c r="AE295" s="667" t="b">
        <f aca="false">AND($Q$3&lt;&gt;$Q295,$Q$3&lt;&gt;"Both")</f>
        <v>1</v>
      </c>
      <c r="AF295" s="667" t="b">
        <f aca="false">AND($Q$3="Both",AH295=1)</f>
        <v>0</v>
      </c>
      <c r="AI295" s="521"/>
      <c r="AK295" s="160" t="n">
        <f aca="false">IF(OR(AL295=TRUE(),AND(AM295=TRUE(),AN295=FALSE()),AF295=TRUE(),(OR(AT295=FALSE(),AT295="NA"))),0,IF(OR(AN295=FALSE(),AO295=FALSE(),AP295=FALSE()),1,0))</f>
        <v>0</v>
      </c>
      <c r="AL295" s="238" t="n">
        <f aca="false">$S295</f>
        <v>1</v>
      </c>
      <c r="AM295" s="238" t="str">
        <f aca="false">IF(OR(Q295="Medicaid",AI295=""),"NA",IF(AND(AF295=TRUE(),_xlfn.xlookup(AI295,$A$9:$A$782,$AK$9:$AK$782)=0),TRUE(),FALSE()))</f>
        <v>NA</v>
      </c>
      <c r="AN295" s="148" t="b">
        <f aca="false">IF(F295&lt;&gt;"",TRUE(),FALSE())</f>
        <v>0</v>
      </c>
      <c r="AO295" s="94" t="str">
        <f aca="false">IF(OR($F295&lt;&gt;"Met"),"NA",(IF(AND($F295="Met",$F295&lt;&gt;""),TRUE(),FALSE())))</f>
        <v>NA</v>
      </c>
      <c r="AP295" s="148" t="b">
        <f aca="false">IF(OR($F295="Met",$F295="Not met"),"NA",(IF((AND(OR($F295="N/A",$F295="Unsure"),$G295&lt;&gt;"")),TRUE(),FALSE())))</f>
        <v>0</v>
      </c>
      <c r="AQ295" s="238" t="n">
        <f aca="false">IF(OR(AR295=TRUE(),AND(AS295=TRUE(),AT295=FALSE())),0,(IF(OR(AND(OR(AS295=FALSE(),AS295="N/A"),AT295=FALSE()),AU295=FALSE()),1,0)))</f>
        <v>0</v>
      </c>
      <c r="AR295" s="238" t="n">
        <f aca="false">$S295</f>
        <v>1</v>
      </c>
      <c r="AS295" s="238" t="str">
        <f aca="false">IF(OR(Q295="Medicaid",AI295=""),"N/A",IF(AND(AF295=TRUE(),_xlfn.xlookup(AI295,$A$9:$A$782,$AQ$9:$AQ$782)=0),TRUE(),FALSE()))</f>
        <v>N/A</v>
      </c>
      <c r="AT295" s="148" t="b">
        <f aca="false">IF(AND(H295="",F295="Met"),FALSE(),TRUE())</f>
        <v>1</v>
      </c>
      <c r="AU295" s="94" t="str">
        <f aca="false">IF(OR(H295="",H295="Met",H295="N/A"),"NA",(IF(AND((OR(H295="Not Met",H295="Unsure")),G295&lt;&gt;""),TRUE(),FALSE())))</f>
        <v>NA</v>
      </c>
    </row>
    <row r="296" customFormat="false" ht="36" hidden="false" customHeight="false" outlineLevel="0" collapsed="false">
      <c r="A296" s="658" t="s">
        <v>2762</v>
      </c>
      <c r="B296" s="659" t="s">
        <v>2763</v>
      </c>
      <c r="C296" s="659" t="s">
        <v>2764</v>
      </c>
      <c r="D296" s="659" t="s">
        <v>2765</v>
      </c>
      <c r="E296" s="687"/>
      <c r="F296" s="662"/>
      <c r="G296" s="662"/>
      <c r="H296" s="685"/>
      <c r="I296" s="664" t="s">
        <v>15</v>
      </c>
      <c r="J296" s="664" t="s">
        <v>30</v>
      </c>
      <c r="K296" s="664" t="s">
        <v>38</v>
      </c>
      <c r="L296" s="665" t="s">
        <v>43</v>
      </c>
      <c r="M296" s="665" t="s">
        <v>48</v>
      </c>
      <c r="N296" s="665"/>
      <c r="O296" s="665"/>
      <c r="P296" s="665"/>
      <c r="Q296" s="665" t="s">
        <v>226</v>
      </c>
      <c r="S296" s="666" t="b">
        <f aca="false">IF(OR(T296=TRUE(),U296=TRUE(),V296=TRUE(),AD296=TRUE(),AE296=TRUE()),TRUE(),FALSE())</f>
        <v>1</v>
      </c>
      <c r="T296" s="656" t="n">
        <f aca="false">$T$8</f>
        <v>1</v>
      </c>
      <c r="U296" s="657" t="b">
        <f aca="false">$U$8</f>
        <v>0</v>
      </c>
      <c r="V296" s="666" t="b">
        <f aca="false">IF(SUM(W296:AC296)&lt;1,TRUE(),FALSE())</f>
        <v>1</v>
      </c>
      <c r="W296" s="656" t="n">
        <f aca="false">IF($I$3=I296,1,0)</f>
        <v>0</v>
      </c>
      <c r="X296" s="656" t="n">
        <f aca="false">IF($J$3=J296,1,0)</f>
        <v>0</v>
      </c>
      <c r="Y296" s="656" t="n">
        <f aca="false">IF($K$3=K296,1,0)</f>
        <v>0</v>
      </c>
      <c r="Z296" s="656" t="n">
        <f aca="false">IF($L$3=L296,1,0)</f>
        <v>0</v>
      </c>
      <c r="AA296" s="656" t="n">
        <f aca="false">IF($M$3=M296,1,0)</f>
        <v>0</v>
      </c>
      <c r="AB296" s="656" t="n">
        <f aca="false">IF($N$3=N296,1,0)</f>
        <v>0</v>
      </c>
      <c r="AC296" s="656" t="n">
        <f aca="false">IF($O$3=O296,1,0)</f>
        <v>0</v>
      </c>
      <c r="AD296" s="667" t="b">
        <f aca="false">AND($P$2="Non-risk",P296=TRUE())</f>
        <v>0</v>
      </c>
      <c r="AE296" s="667" t="b">
        <f aca="false">AND($Q$3&lt;&gt;$Q296,$Q$3&lt;&gt;"Both")</f>
        <v>1</v>
      </c>
      <c r="AF296" s="667" t="b">
        <f aca="false">AND($Q$3="Both",AH296=1)</f>
        <v>0</v>
      </c>
      <c r="AI296" s="521"/>
      <c r="AK296" s="160" t="n">
        <f aca="false">IF(OR(AL296=TRUE(),AND(AM296=TRUE(),AN296=FALSE()),AF296=TRUE(),(OR(AT296=FALSE(),AT296="NA"))),0,IF(OR(AN296=FALSE(),AO296=FALSE(),AP296=FALSE()),1,0))</f>
        <v>0</v>
      </c>
      <c r="AL296" s="238" t="n">
        <f aca="false">$S296</f>
        <v>1</v>
      </c>
      <c r="AM296" s="238" t="str">
        <f aca="false">IF(OR(Q296="Medicaid",AI296=""),"NA",IF(AND(AF296=TRUE(),_xlfn.xlookup(AI296,$A$9:$A$782,$AK$9:$AK$782)=0),TRUE(),FALSE()))</f>
        <v>NA</v>
      </c>
      <c r="AN296" s="148" t="b">
        <f aca="false">IF(F296&lt;&gt;"",TRUE(),FALSE())</f>
        <v>0</v>
      </c>
      <c r="AO296" s="94" t="str">
        <f aca="false">IF(OR($F296&lt;&gt;"Met"),"NA",(IF(AND($F296="Met",$F296&lt;&gt;""),TRUE(),FALSE())))</f>
        <v>NA</v>
      </c>
      <c r="AP296" s="148" t="b">
        <f aca="false">IF(OR($F296="Met",$F296="Not met"),"NA",(IF((AND(OR($F296="N/A",$F296="Unsure"),$G296&lt;&gt;"")),TRUE(),FALSE())))</f>
        <v>0</v>
      </c>
      <c r="AQ296" s="238" t="n">
        <f aca="false">IF(OR(AR296=TRUE(),AND(AS296=TRUE(),AT296=FALSE())),0,(IF(OR(AND(OR(AS296=FALSE(),AS296="N/A"),AT296=FALSE()),AU296=FALSE()),1,0)))</f>
        <v>0</v>
      </c>
      <c r="AR296" s="238" t="n">
        <f aca="false">$S296</f>
        <v>1</v>
      </c>
      <c r="AS296" s="238" t="str">
        <f aca="false">IF(OR(Q296="Medicaid",AI296=""),"N/A",IF(AND(AF296=TRUE(),_xlfn.xlookup(AI296,$A$9:$A$782,$AQ$9:$AQ$782)=0),TRUE(),FALSE()))</f>
        <v>N/A</v>
      </c>
      <c r="AT296" s="148" t="b">
        <f aca="false">IF(AND(H296="",F296="Met"),FALSE(),TRUE())</f>
        <v>1</v>
      </c>
      <c r="AU296" s="94" t="str">
        <f aca="false">IF(OR(H296="",H296="Met",H296="N/A"),"NA",(IF(AND((OR(H296="Not Met",H296="Unsure")),G296&lt;&gt;""),TRUE(),FALSE())))</f>
        <v>NA</v>
      </c>
    </row>
    <row r="297" customFormat="false" ht="36" hidden="false" customHeight="false" outlineLevel="0" collapsed="false">
      <c r="A297" s="658" t="s">
        <v>2766</v>
      </c>
      <c r="B297" s="659" t="s">
        <v>2767</v>
      </c>
      <c r="C297" s="659" t="s">
        <v>2768</v>
      </c>
      <c r="D297" s="659" t="s">
        <v>2769</v>
      </c>
      <c r="E297" s="687"/>
      <c r="F297" s="662"/>
      <c r="G297" s="662"/>
      <c r="H297" s="685"/>
      <c r="I297" s="664" t="s">
        <v>15</v>
      </c>
      <c r="J297" s="664" t="s">
        <v>30</v>
      </c>
      <c r="K297" s="664" t="s">
        <v>38</v>
      </c>
      <c r="L297" s="665" t="s">
        <v>43</v>
      </c>
      <c r="M297" s="665"/>
      <c r="N297" s="665"/>
      <c r="O297" s="665"/>
      <c r="P297" s="665"/>
      <c r="Q297" s="665" t="s">
        <v>226</v>
      </c>
      <c r="S297" s="666" t="b">
        <f aca="false">IF(OR(T297=TRUE(),U297=TRUE(),V297=TRUE(),AD297=TRUE(),AE297=TRUE()),TRUE(),FALSE())</f>
        <v>1</v>
      </c>
      <c r="T297" s="656" t="n">
        <f aca="false">$T$8</f>
        <v>1</v>
      </c>
      <c r="U297" s="657" t="b">
        <f aca="false">$U$8</f>
        <v>0</v>
      </c>
      <c r="V297" s="666" t="b">
        <f aca="false">IF(SUM(W297:AC297)&lt;1,TRUE(),FALSE())</f>
        <v>1</v>
      </c>
      <c r="W297" s="656" t="n">
        <f aca="false">IF($I$3=I297,1,0)</f>
        <v>0</v>
      </c>
      <c r="X297" s="656" t="n">
        <f aca="false">IF($J$3=J297,1,0)</f>
        <v>0</v>
      </c>
      <c r="Y297" s="656" t="n">
        <f aca="false">IF($K$3=K297,1,0)</f>
        <v>0</v>
      </c>
      <c r="Z297" s="656" t="n">
        <f aca="false">IF($L$3=L297,1,0)</f>
        <v>0</v>
      </c>
      <c r="AA297" s="656" t="n">
        <f aca="false">IF($M$3=M297,1,0)</f>
        <v>0</v>
      </c>
      <c r="AB297" s="656" t="n">
        <f aca="false">IF($N$3=N297,1,0)</f>
        <v>0</v>
      </c>
      <c r="AC297" s="656" t="n">
        <f aca="false">IF($O$3=O297,1,0)</f>
        <v>0</v>
      </c>
      <c r="AD297" s="667" t="b">
        <f aca="false">AND($P$2="Non-risk",P297=TRUE())</f>
        <v>0</v>
      </c>
      <c r="AE297" s="667" t="b">
        <f aca="false">AND($Q$3&lt;&gt;$Q297,$Q$3&lt;&gt;"Both")</f>
        <v>1</v>
      </c>
      <c r="AF297" s="667" t="b">
        <f aca="false">AND($Q$3="Both",AH297=1)</f>
        <v>0</v>
      </c>
      <c r="AI297" s="521"/>
      <c r="AK297" s="160" t="n">
        <f aca="false">IF(OR(AL297=TRUE(),AND(AM297=TRUE(),AN297=FALSE()),AF297=TRUE(),(OR(AT297=FALSE(),AT297="NA"))),0,IF(OR(AN297=FALSE(),AO297=FALSE(),AP297=FALSE()),1,0))</f>
        <v>0</v>
      </c>
      <c r="AL297" s="238" t="n">
        <f aca="false">$S297</f>
        <v>1</v>
      </c>
      <c r="AM297" s="238" t="str">
        <f aca="false">IF(OR(Q297="Medicaid",AI297=""),"NA",IF(AND(AF297=TRUE(),_xlfn.xlookup(AI297,$A$9:$A$782,$AK$9:$AK$782)=0),TRUE(),FALSE()))</f>
        <v>NA</v>
      </c>
      <c r="AN297" s="148" t="b">
        <f aca="false">IF(F297&lt;&gt;"",TRUE(),FALSE())</f>
        <v>0</v>
      </c>
      <c r="AO297" s="94" t="str">
        <f aca="false">IF(OR($F297&lt;&gt;"Met"),"NA",(IF(AND($F297="Met",$F297&lt;&gt;""),TRUE(),FALSE())))</f>
        <v>NA</v>
      </c>
      <c r="AP297" s="148" t="b">
        <f aca="false">IF(OR($F297="Met",$F297="Not met"),"NA",(IF((AND(OR($F297="N/A",$F297="Unsure"),$G297&lt;&gt;"")),TRUE(),FALSE())))</f>
        <v>0</v>
      </c>
      <c r="AQ297" s="238" t="n">
        <f aca="false">IF(OR(AR297=TRUE(),AND(AS297=TRUE(),AT297=FALSE())),0,(IF(OR(AND(OR(AS297=FALSE(),AS297="N/A"),AT297=FALSE()),AU297=FALSE()),1,0)))</f>
        <v>0</v>
      </c>
      <c r="AR297" s="238" t="n">
        <f aca="false">$S297</f>
        <v>1</v>
      </c>
      <c r="AS297" s="238" t="str">
        <f aca="false">IF(OR(Q297="Medicaid",AI297=""),"N/A",IF(AND(AF297=TRUE(),_xlfn.xlookup(AI297,$A$9:$A$782,$AQ$9:$AQ$782)=0),TRUE(),FALSE()))</f>
        <v>N/A</v>
      </c>
      <c r="AT297" s="148" t="b">
        <f aca="false">IF(AND(H297="",F297="Met"),FALSE(),TRUE())</f>
        <v>1</v>
      </c>
      <c r="AU297" s="94" t="str">
        <f aca="false">IF(OR(H297="",H297="Met",H297="N/A"),"NA",(IF(AND((OR(H297="Not Met",H297="Unsure")),G297&lt;&gt;""),TRUE(),FALSE())))</f>
        <v>NA</v>
      </c>
    </row>
    <row r="298" customFormat="false" ht="54" hidden="false" customHeight="false" outlineLevel="0" collapsed="false">
      <c r="A298" s="658" t="s">
        <v>2770</v>
      </c>
      <c r="B298" s="659" t="s">
        <v>2771</v>
      </c>
      <c r="C298" s="659" t="s">
        <v>2772</v>
      </c>
      <c r="D298" s="659" t="s">
        <v>2773</v>
      </c>
      <c r="E298" s="686" t="s">
        <v>2774</v>
      </c>
      <c r="F298" s="662"/>
      <c r="G298" s="662"/>
      <c r="H298" s="685"/>
      <c r="I298" s="664" t="s">
        <v>15</v>
      </c>
      <c r="J298" s="664" t="s">
        <v>30</v>
      </c>
      <c r="K298" s="664" t="s">
        <v>38</v>
      </c>
      <c r="L298" s="665" t="s">
        <v>43</v>
      </c>
      <c r="M298" s="665" t="s">
        <v>48</v>
      </c>
      <c r="N298" s="665"/>
      <c r="O298" s="665"/>
      <c r="P298" s="665"/>
      <c r="Q298" s="665" t="s">
        <v>226</v>
      </c>
      <c r="S298" s="666" t="b">
        <f aca="false">IF(OR(T298=TRUE(),U298=TRUE(),V298=TRUE(),AD298=TRUE(),AE298=TRUE()),TRUE(),FALSE())</f>
        <v>1</v>
      </c>
      <c r="T298" s="656" t="n">
        <f aca="false">$T$8</f>
        <v>1</v>
      </c>
      <c r="U298" s="657" t="b">
        <f aca="false">$U$8</f>
        <v>0</v>
      </c>
      <c r="V298" s="666" t="b">
        <f aca="false">IF(SUM(W298:AC298)&lt;1,TRUE(),FALSE())</f>
        <v>1</v>
      </c>
      <c r="W298" s="656" t="n">
        <f aca="false">IF($I$3=I298,1,0)</f>
        <v>0</v>
      </c>
      <c r="X298" s="656" t="n">
        <f aca="false">IF($J$3=J298,1,0)</f>
        <v>0</v>
      </c>
      <c r="Y298" s="656" t="n">
        <f aca="false">IF($K$3=K298,1,0)</f>
        <v>0</v>
      </c>
      <c r="Z298" s="656" t="n">
        <f aca="false">IF($L$3=L298,1,0)</f>
        <v>0</v>
      </c>
      <c r="AA298" s="656" t="n">
        <f aca="false">IF($M$3=M298,1,0)</f>
        <v>0</v>
      </c>
      <c r="AB298" s="656" t="n">
        <f aca="false">IF($N$3=N298,1,0)</f>
        <v>0</v>
      </c>
      <c r="AC298" s="656" t="n">
        <f aca="false">IF($O$3=O298,1,0)</f>
        <v>0</v>
      </c>
      <c r="AD298" s="667" t="b">
        <f aca="false">AND($P$2="Non-risk",P298=TRUE())</f>
        <v>0</v>
      </c>
      <c r="AE298" s="667" t="b">
        <f aca="false">AND($Q$3&lt;&gt;$Q298,$Q$3&lt;&gt;"Both")</f>
        <v>1</v>
      </c>
      <c r="AF298" s="667" t="b">
        <f aca="false">AND($Q$3="Both",AH298=1)</f>
        <v>0</v>
      </c>
      <c r="AI298" s="521"/>
      <c r="AK298" s="160" t="n">
        <f aca="false">IF(OR(AL298=TRUE(),AND(AM298=TRUE(),AN298=FALSE()),AF298=TRUE(),(OR(AT298=FALSE(),AT298="NA"))),0,IF(OR(AN298=FALSE(),AO298=FALSE(),AP298=FALSE()),1,0))</f>
        <v>0</v>
      </c>
      <c r="AL298" s="238" t="n">
        <f aca="false">$S298</f>
        <v>1</v>
      </c>
      <c r="AM298" s="238" t="str">
        <f aca="false">IF(OR(Q298="Medicaid",AI298=""),"NA",IF(AND(AF298=TRUE(),_xlfn.xlookup(AI298,$A$9:$A$782,$AK$9:$AK$782)=0),TRUE(),FALSE()))</f>
        <v>NA</v>
      </c>
      <c r="AN298" s="148" t="b">
        <f aca="false">IF(F298&lt;&gt;"",TRUE(),FALSE())</f>
        <v>0</v>
      </c>
      <c r="AO298" s="94" t="str">
        <f aca="false">IF(OR($F298&lt;&gt;"Met"),"NA",(IF(AND($F298="Met",$F298&lt;&gt;""),TRUE(),FALSE())))</f>
        <v>NA</v>
      </c>
      <c r="AP298" s="148" t="b">
        <f aca="false">IF(OR($F298="Met",$F298="Not met"),"NA",(IF((AND(OR($F298="N/A",$F298="Unsure"),$G298&lt;&gt;"")),TRUE(),FALSE())))</f>
        <v>0</v>
      </c>
      <c r="AQ298" s="238" t="n">
        <f aca="false">IF(OR(AR298=TRUE(),AND(AS298=TRUE(),AT298=FALSE())),0,(IF(OR(AND(OR(AS298=FALSE(),AS298="N/A"),AT298=FALSE()),AU298=FALSE()),1,0)))</f>
        <v>0</v>
      </c>
      <c r="AR298" s="238" t="n">
        <f aca="false">$S298</f>
        <v>1</v>
      </c>
      <c r="AS298" s="238" t="str">
        <f aca="false">IF(OR(Q298="Medicaid",AI298=""),"N/A",IF(AND(AF298=TRUE(),_xlfn.xlookup(AI298,$A$9:$A$782,$AQ$9:$AQ$782)=0),TRUE(),FALSE()))</f>
        <v>N/A</v>
      </c>
      <c r="AT298" s="148" t="b">
        <f aca="false">IF(AND(H298="",F298="Met"),FALSE(),TRUE())</f>
        <v>1</v>
      </c>
      <c r="AU298" s="94" t="str">
        <f aca="false">IF(OR(H298="",H298="Met",H298="N/A"),"NA",(IF(AND((OR(H298="Not Met",H298="Unsure")),G298&lt;&gt;""),TRUE(),FALSE())))</f>
        <v>NA</v>
      </c>
    </row>
    <row r="299" customFormat="false" ht="54" hidden="false" customHeight="false" outlineLevel="0" collapsed="false">
      <c r="A299" s="658" t="s">
        <v>2775</v>
      </c>
      <c r="B299" s="659" t="s">
        <v>2776</v>
      </c>
      <c r="C299" s="659" t="s">
        <v>2777</v>
      </c>
      <c r="D299" s="659" t="s">
        <v>2778</v>
      </c>
      <c r="E299" s="678" t="n">
        <v>49</v>
      </c>
      <c r="F299" s="662"/>
      <c r="G299" s="662"/>
      <c r="H299" s="685"/>
      <c r="I299" s="664" t="s">
        <v>15</v>
      </c>
      <c r="J299" s="664" t="s">
        <v>30</v>
      </c>
      <c r="K299" s="664" t="s">
        <v>38</v>
      </c>
      <c r="L299" s="665" t="s">
        <v>43</v>
      </c>
      <c r="M299" s="665" t="s">
        <v>48</v>
      </c>
      <c r="N299" s="665"/>
      <c r="O299" s="665"/>
      <c r="P299" s="665"/>
      <c r="Q299" s="665" t="s">
        <v>226</v>
      </c>
      <c r="S299" s="666" t="b">
        <f aca="false">IF(OR(T299=TRUE(),U299=TRUE(),V299=TRUE(),AD299=TRUE(),AE299=TRUE()),TRUE(),FALSE())</f>
        <v>1</v>
      </c>
      <c r="T299" s="656" t="n">
        <f aca="false">$T$8</f>
        <v>1</v>
      </c>
      <c r="U299" s="657" t="b">
        <f aca="false">$U$8</f>
        <v>0</v>
      </c>
      <c r="V299" s="666" t="b">
        <f aca="false">IF(SUM(W299:AC299)&lt;1,TRUE(),FALSE())</f>
        <v>1</v>
      </c>
      <c r="W299" s="656" t="n">
        <f aca="false">IF($I$3=I299,1,0)</f>
        <v>0</v>
      </c>
      <c r="X299" s="656" t="n">
        <f aca="false">IF($J$3=J299,1,0)</f>
        <v>0</v>
      </c>
      <c r="Y299" s="656" t="n">
        <f aca="false">IF($K$3=K299,1,0)</f>
        <v>0</v>
      </c>
      <c r="Z299" s="656" t="n">
        <f aca="false">IF($L$3=L299,1,0)</f>
        <v>0</v>
      </c>
      <c r="AA299" s="656" t="n">
        <f aca="false">IF($M$3=M299,1,0)</f>
        <v>0</v>
      </c>
      <c r="AB299" s="656" t="n">
        <f aca="false">IF($N$3=N299,1,0)</f>
        <v>0</v>
      </c>
      <c r="AC299" s="656" t="n">
        <f aca="false">IF($O$3=O299,1,0)</f>
        <v>0</v>
      </c>
      <c r="AD299" s="667" t="b">
        <f aca="false">AND($P$2="Non-risk",P299=TRUE())</f>
        <v>0</v>
      </c>
      <c r="AE299" s="667" t="b">
        <f aca="false">AND($Q$3&lt;&gt;$Q299,$Q$3&lt;&gt;"Both")</f>
        <v>1</v>
      </c>
      <c r="AF299" s="667" t="b">
        <f aca="false">AND($Q$3="Both",AH299=1)</f>
        <v>0</v>
      </c>
      <c r="AI299" s="521"/>
      <c r="AK299" s="160" t="n">
        <f aca="false">IF(OR(AL299=TRUE(),AND(AM299=TRUE(),AN299=FALSE()),AF299=TRUE(),(OR(AT299=FALSE(),AT299="NA"))),0,IF(OR(AN299=FALSE(),AO299=FALSE(),AP299=FALSE()),1,0))</f>
        <v>0</v>
      </c>
      <c r="AL299" s="238" t="n">
        <f aca="false">$S299</f>
        <v>1</v>
      </c>
      <c r="AM299" s="238" t="str">
        <f aca="false">IF(OR(Q299="Medicaid",AI299=""),"NA",IF(AND(AF299=TRUE(),_xlfn.xlookup(AI299,$A$9:$A$782,$AK$9:$AK$782)=0),TRUE(),FALSE()))</f>
        <v>NA</v>
      </c>
      <c r="AN299" s="148" t="b">
        <f aca="false">IF(F299&lt;&gt;"",TRUE(),FALSE())</f>
        <v>0</v>
      </c>
      <c r="AO299" s="94" t="str">
        <f aca="false">IF(OR($F299&lt;&gt;"Met"),"NA",(IF(AND($F299="Met",$F299&lt;&gt;""),TRUE(),FALSE())))</f>
        <v>NA</v>
      </c>
      <c r="AP299" s="148" t="b">
        <f aca="false">IF(OR($F299="Met",$F299="Not met"),"NA",(IF((AND(OR($F299="N/A",$F299="Unsure"),$G299&lt;&gt;"")),TRUE(),FALSE())))</f>
        <v>0</v>
      </c>
      <c r="AQ299" s="238" t="n">
        <f aca="false">IF(OR(AR299=TRUE(),AND(AS299=TRUE(),AT299=FALSE())),0,(IF(OR(AND(OR(AS299=FALSE(),AS299="N/A"),AT299=FALSE()),AU299=FALSE()),1,0)))</f>
        <v>0</v>
      </c>
      <c r="AR299" s="238" t="n">
        <f aca="false">$S299</f>
        <v>1</v>
      </c>
      <c r="AS299" s="238" t="str">
        <f aca="false">IF(OR(Q299="Medicaid",AI299=""),"N/A",IF(AND(AF299=TRUE(),_xlfn.xlookup(AI299,$A$9:$A$782,$AQ$9:$AQ$782)=0),TRUE(),FALSE()))</f>
        <v>N/A</v>
      </c>
      <c r="AT299" s="148" t="b">
        <f aca="false">IF(AND(H299="",F299="Met"),FALSE(),TRUE())</f>
        <v>1</v>
      </c>
      <c r="AU299" s="94" t="str">
        <f aca="false">IF(OR(H299="",H299="Met",H299="N/A"),"NA",(IF(AND((OR(H299="Not Met",H299="Unsure")),G299&lt;&gt;""),TRUE(),FALSE())))</f>
        <v>NA</v>
      </c>
    </row>
    <row r="300" customFormat="false" ht="36" hidden="false" customHeight="false" outlineLevel="0" collapsed="false">
      <c r="A300" s="658" t="s">
        <v>2779</v>
      </c>
      <c r="B300" s="659" t="s">
        <v>2780</v>
      </c>
      <c r="C300" s="659" t="s">
        <v>2781</v>
      </c>
      <c r="D300" s="659" t="s">
        <v>2782</v>
      </c>
      <c r="E300" s="678" t="n">
        <v>49</v>
      </c>
      <c r="F300" s="662"/>
      <c r="G300" s="662"/>
      <c r="H300" s="685"/>
      <c r="I300" s="664" t="s">
        <v>15</v>
      </c>
      <c r="J300" s="664" t="s">
        <v>30</v>
      </c>
      <c r="K300" s="664" t="s">
        <v>38</v>
      </c>
      <c r="L300" s="665" t="s">
        <v>43</v>
      </c>
      <c r="M300" s="665" t="s">
        <v>48</v>
      </c>
      <c r="N300" s="665"/>
      <c r="O300" s="665"/>
      <c r="P300" s="665"/>
      <c r="Q300" s="665" t="s">
        <v>226</v>
      </c>
      <c r="S300" s="666" t="b">
        <f aca="false">IF(OR(T300=TRUE(),U300=TRUE(),V300=TRUE(),AD300=TRUE(),AE300=TRUE()),TRUE(),FALSE())</f>
        <v>1</v>
      </c>
      <c r="T300" s="656" t="n">
        <f aca="false">$T$8</f>
        <v>1</v>
      </c>
      <c r="U300" s="657" t="b">
        <f aca="false">$U$8</f>
        <v>0</v>
      </c>
      <c r="V300" s="666" t="b">
        <f aca="false">IF(SUM(W300:AC300)&lt;1,TRUE(),FALSE())</f>
        <v>1</v>
      </c>
      <c r="W300" s="656" t="n">
        <f aca="false">IF($I$3=I300,1,0)</f>
        <v>0</v>
      </c>
      <c r="X300" s="656" t="n">
        <f aca="false">IF($J$3=J300,1,0)</f>
        <v>0</v>
      </c>
      <c r="Y300" s="656" t="n">
        <f aca="false">IF($K$3=K300,1,0)</f>
        <v>0</v>
      </c>
      <c r="Z300" s="656" t="n">
        <f aca="false">IF($L$3=L300,1,0)</f>
        <v>0</v>
      </c>
      <c r="AA300" s="656" t="n">
        <f aca="false">IF($M$3=M300,1,0)</f>
        <v>0</v>
      </c>
      <c r="AB300" s="656" t="n">
        <f aca="false">IF($N$3=N300,1,0)</f>
        <v>0</v>
      </c>
      <c r="AC300" s="656" t="n">
        <f aca="false">IF($O$3=O300,1,0)</f>
        <v>0</v>
      </c>
      <c r="AD300" s="667" t="b">
        <f aca="false">AND($P$2="Non-risk",P300=TRUE())</f>
        <v>0</v>
      </c>
      <c r="AE300" s="667" t="b">
        <f aca="false">AND($Q$3&lt;&gt;$Q300,$Q$3&lt;&gt;"Both")</f>
        <v>1</v>
      </c>
      <c r="AF300" s="667" t="b">
        <f aca="false">AND($Q$3="Both",AH300=1)</f>
        <v>0</v>
      </c>
      <c r="AI300" s="521"/>
      <c r="AK300" s="160" t="n">
        <f aca="false">IF(OR(AL300=TRUE(),AND(AM300=TRUE(),AN300=FALSE()),AF300=TRUE(),(OR(AT300=FALSE(),AT300="NA"))),0,IF(OR(AN300=FALSE(),AO300=FALSE(),AP300=FALSE()),1,0))</f>
        <v>0</v>
      </c>
      <c r="AL300" s="238" t="n">
        <f aca="false">$S300</f>
        <v>1</v>
      </c>
      <c r="AM300" s="238" t="str">
        <f aca="false">IF(OR(Q300="Medicaid",AI300=""),"NA",IF(AND(AF300=TRUE(),_xlfn.xlookup(AI300,$A$9:$A$782,$AK$9:$AK$782)=0),TRUE(),FALSE()))</f>
        <v>NA</v>
      </c>
      <c r="AN300" s="148" t="b">
        <f aca="false">IF(F300&lt;&gt;"",TRUE(),FALSE())</f>
        <v>0</v>
      </c>
      <c r="AO300" s="94" t="str">
        <f aca="false">IF(OR($F300&lt;&gt;"Met"),"NA",(IF(AND($F300="Met",$F300&lt;&gt;""),TRUE(),FALSE())))</f>
        <v>NA</v>
      </c>
      <c r="AP300" s="148" t="b">
        <f aca="false">IF(OR($F300="Met",$F300="Not met"),"NA",(IF((AND(OR($F300="N/A",$F300="Unsure"),$G300&lt;&gt;"")),TRUE(),FALSE())))</f>
        <v>0</v>
      </c>
      <c r="AQ300" s="238" t="n">
        <f aca="false">IF(OR(AR300=TRUE(),AND(AS300=TRUE(),AT300=FALSE())),0,(IF(OR(AND(OR(AS300=FALSE(),AS300="N/A"),AT300=FALSE()),AU300=FALSE()),1,0)))</f>
        <v>0</v>
      </c>
      <c r="AR300" s="238" t="n">
        <f aca="false">$S300</f>
        <v>1</v>
      </c>
      <c r="AS300" s="238" t="str">
        <f aca="false">IF(OR(Q300="Medicaid",AI300=""),"N/A",IF(AND(AF300=TRUE(),_xlfn.xlookup(AI300,$A$9:$A$782,$AQ$9:$AQ$782)=0),TRUE(),FALSE()))</f>
        <v>N/A</v>
      </c>
      <c r="AT300" s="148" t="b">
        <f aca="false">IF(AND(H300="",F300="Met"),FALSE(),TRUE())</f>
        <v>1</v>
      </c>
      <c r="AU300" s="94" t="str">
        <f aca="false">IF(OR(H300="",H300="Met",H300="N/A"),"NA",(IF(AND((OR(H300="Not Met",H300="Unsure")),G300&lt;&gt;""),TRUE(),FALSE())))</f>
        <v>NA</v>
      </c>
    </row>
    <row r="301" customFormat="false" ht="36" hidden="false" customHeight="false" outlineLevel="0" collapsed="false">
      <c r="A301" s="658" t="s">
        <v>2783</v>
      </c>
      <c r="B301" s="659" t="s">
        <v>2784</v>
      </c>
      <c r="C301" s="659" t="s">
        <v>2785</v>
      </c>
      <c r="D301" s="659" t="s">
        <v>2786</v>
      </c>
      <c r="E301" s="678" t="n">
        <v>49</v>
      </c>
      <c r="F301" s="662"/>
      <c r="G301" s="662"/>
      <c r="H301" s="685"/>
      <c r="I301" s="664" t="s">
        <v>15</v>
      </c>
      <c r="J301" s="664" t="s">
        <v>30</v>
      </c>
      <c r="K301" s="664" t="s">
        <v>38</v>
      </c>
      <c r="L301" s="665" t="s">
        <v>43</v>
      </c>
      <c r="M301" s="665" t="s">
        <v>48</v>
      </c>
      <c r="N301" s="665"/>
      <c r="O301" s="665"/>
      <c r="P301" s="665"/>
      <c r="Q301" s="665" t="s">
        <v>226</v>
      </c>
      <c r="S301" s="666" t="b">
        <f aca="false">IF(OR(T301=TRUE(),U301=TRUE(),V301=TRUE(),AD301=TRUE(),AE301=TRUE()),TRUE(),FALSE())</f>
        <v>1</v>
      </c>
      <c r="T301" s="656" t="n">
        <f aca="false">$T$8</f>
        <v>1</v>
      </c>
      <c r="U301" s="657" t="b">
        <f aca="false">$U$8</f>
        <v>0</v>
      </c>
      <c r="V301" s="666" t="b">
        <f aca="false">IF(SUM(W301:AC301)&lt;1,TRUE(),FALSE())</f>
        <v>1</v>
      </c>
      <c r="W301" s="656" t="n">
        <f aca="false">IF($I$3=I301,1,0)</f>
        <v>0</v>
      </c>
      <c r="X301" s="656" t="n">
        <f aca="false">IF($J$3=J301,1,0)</f>
        <v>0</v>
      </c>
      <c r="Y301" s="656" t="n">
        <f aca="false">IF($K$3=K301,1,0)</f>
        <v>0</v>
      </c>
      <c r="Z301" s="656" t="n">
        <f aca="false">IF($L$3=L301,1,0)</f>
        <v>0</v>
      </c>
      <c r="AA301" s="656" t="n">
        <f aca="false">IF($M$3=M301,1,0)</f>
        <v>0</v>
      </c>
      <c r="AB301" s="656" t="n">
        <f aca="false">IF($N$3=N301,1,0)</f>
        <v>0</v>
      </c>
      <c r="AC301" s="656" t="n">
        <f aca="false">IF($O$3=O301,1,0)</f>
        <v>0</v>
      </c>
      <c r="AD301" s="667" t="b">
        <f aca="false">AND($P$2="Non-risk",P301=TRUE())</f>
        <v>0</v>
      </c>
      <c r="AE301" s="667" t="b">
        <f aca="false">AND($Q$3&lt;&gt;$Q301,$Q$3&lt;&gt;"Both")</f>
        <v>1</v>
      </c>
      <c r="AF301" s="667" t="b">
        <f aca="false">AND($Q$3="Both",AH301=1)</f>
        <v>0</v>
      </c>
      <c r="AI301" s="521"/>
      <c r="AK301" s="160" t="n">
        <f aca="false">IF(OR(AL301=TRUE(),AND(AM301=TRUE(),AN301=FALSE()),AF301=TRUE(),(OR(AT301=FALSE(),AT301="NA"))),0,IF(OR(AN301=FALSE(),AO301=FALSE(),AP301=FALSE()),1,0))</f>
        <v>0</v>
      </c>
      <c r="AL301" s="238" t="n">
        <f aca="false">$S301</f>
        <v>1</v>
      </c>
      <c r="AM301" s="238" t="str">
        <f aca="false">IF(OR(Q301="Medicaid",AI301=""),"NA",IF(AND(AF301=TRUE(),_xlfn.xlookup(AI301,$A$9:$A$782,$AK$9:$AK$782)=0),TRUE(),FALSE()))</f>
        <v>NA</v>
      </c>
      <c r="AN301" s="148" t="b">
        <f aca="false">IF(F301&lt;&gt;"",TRUE(),FALSE())</f>
        <v>0</v>
      </c>
      <c r="AO301" s="94" t="str">
        <f aca="false">IF(OR($F301&lt;&gt;"Met"),"NA",(IF(AND($F301="Met",$F301&lt;&gt;""),TRUE(),FALSE())))</f>
        <v>NA</v>
      </c>
      <c r="AP301" s="148" t="b">
        <f aca="false">IF(OR($F301="Met",$F301="Not met"),"NA",(IF((AND(OR($F301="N/A",$F301="Unsure"),$G301&lt;&gt;"")),TRUE(),FALSE())))</f>
        <v>0</v>
      </c>
      <c r="AQ301" s="238" t="n">
        <f aca="false">IF(OR(AR301=TRUE(),AND(AS301=TRUE(),AT301=FALSE())),0,(IF(OR(AND(OR(AS301=FALSE(),AS301="N/A"),AT301=FALSE()),AU301=FALSE()),1,0)))</f>
        <v>0</v>
      </c>
      <c r="AR301" s="238" t="n">
        <f aca="false">$S301</f>
        <v>1</v>
      </c>
      <c r="AS301" s="238" t="str">
        <f aca="false">IF(OR(Q301="Medicaid",AI301=""),"N/A",IF(AND(AF301=TRUE(),_xlfn.xlookup(AI301,$A$9:$A$782,$AQ$9:$AQ$782)=0),TRUE(),FALSE()))</f>
        <v>N/A</v>
      </c>
      <c r="AT301" s="148" t="b">
        <f aca="false">IF(AND(H301="",F301="Met"),FALSE(),TRUE())</f>
        <v>1</v>
      </c>
      <c r="AU301" s="94" t="str">
        <f aca="false">IF(OR(H301="",H301="Met",H301="N/A"),"NA",(IF(AND((OR(H301="Not Met",H301="Unsure")),G301&lt;&gt;""),TRUE(),FALSE())))</f>
        <v>NA</v>
      </c>
    </row>
    <row r="302" customFormat="false" ht="54" hidden="false" customHeight="false" outlineLevel="0" collapsed="false">
      <c r="A302" s="658" t="s">
        <v>2787</v>
      </c>
      <c r="B302" s="659" t="s">
        <v>2788</v>
      </c>
      <c r="C302" s="659" t="s">
        <v>2789</v>
      </c>
      <c r="D302" s="659" t="s">
        <v>2790</v>
      </c>
      <c r="E302" s="678" t="n">
        <v>49</v>
      </c>
      <c r="F302" s="662"/>
      <c r="G302" s="662"/>
      <c r="H302" s="685"/>
      <c r="I302" s="664" t="s">
        <v>15</v>
      </c>
      <c r="J302" s="664" t="s">
        <v>30</v>
      </c>
      <c r="K302" s="664" t="s">
        <v>38</v>
      </c>
      <c r="L302" s="665" t="s">
        <v>43</v>
      </c>
      <c r="M302" s="665" t="s">
        <v>48</v>
      </c>
      <c r="N302" s="665"/>
      <c r="O302" s="665"/>
      <c r="P302" s="665"/>
      <c r="Q302" s="665" t="s">
        <v>226</v>
      </c>
      <c r="S302" s="666" t="b">
        <f aca="false">IF(OR(T302=TRUE(),U302=TRUE(),V302=TRUE(),AD302=TRUE(),AE302=TRUE()),TRUE(),FALSE())</f>
        <v>1</v>
      </c>
      <c r="T302" s="656" t="n">
        <f aca="false">$T$8</f>
        <v>1</v>
      </c>
      <c r="U302" s="657" t="b">
        <f aca="false">$U$8</f>
        <v>0</v>
      </c>
      <c r="V302" s="666" t="b">
        <f aca="false">IF(SUM(W302:AC302)&lt;1,TRUE(),FALSE())</f>
        <v>1</v>
      </c>
      <c r="W302" s="656" t="n">
        <f aca="false">IF($I$3=I302,1,0)</f>
        <v>0</v>
      </c>
      <c r="X302" s="656" t="n">
        <f aca="false">IF($J$3=J302,1,0)</f>
        <v>0</v>
      </c>
      <c r="Y302" s="656" t="n">
        <f aca="false">IF($K$3=K302,1,0)</f>
        <v>0</v>
      </c>
      <c r="Z302" s="656" t="n">
        <f aca="false">IF($L$3=L302,1,0)</f>
        <v>0</v>
      </c>
      <c r="AA302" s="656" t="n">
        <f aca="false">IF($M$3=M302,1,0)</f>
        <v>0</v>
      </c>
      <c r="AB302" s="656" t="n">
        <f aca="false">IF($N$3=N302,1,0)</f>
        <v>0</v>
      </c>
      <c r="AC302" s="656" t="n">
        <f aca="false">IF($O$3=O302,1,0)</f>
        <v>0</v>
      </c>
      <c r="AD302" s="667" t="b">
        <f aca="false">AND($P$2="Non-risk",P302=TRUE())</f>
        <v>0</v>
      </c>
      <c r="AE302" s="667" t="b">
        <f aca="false">AND($Q$3&lt;&gt;$Q302,$Q$3&lt;&gt;"Both")</f>
        <v>1</v>
      </c>
      <c r="AF302" s="667" t="b">
        <f aca="false">AND($Q$3="Both",AH302=1)</f>
        <v>0</v>
      </c>
      <c r="AI302" s="521"/>
      <c r="AK302" s="160" t="n">
        <f aca="false">IF(OR(AL302=TRUE(),AND(AM302=TRUE(),AN302=FALSE()),AF302=TRUE(),(OR(AT302=FALSE(),AT302="NA"))),0,IF(OR(AN302=FALSE(),AO302=FALSE(),AP302=FALSE()),1,0))</f>
        <v>0</v>
      </c>
      <c r="AL302" s="238" t="n">
        <f aca="false">$S302</f>
        <v>1</v>
      </c>
      <c r="AM302" s="238" t="str">
        <f aca="false">IF(OR(Q302="Medicaid",AI302=""),"NA",IF(AND(AF302=TRUE(),_xlfn.xlookup(AI302,$A$9:$A$782,$AK$9:$AK$782)=0),TRUE(),FALSE()))</f>
        <v>NA</v>
      </c>
      <c r="AN302" s="148" t="b">
        <f aca="false">IF(F302&lt;&gt;"",TRUE(),FALSE())</f>
        <v>0</v>
      </c>
      <c r="AO302" s="94" t="str">
        <f aca="false">IF(OR($F302&lt;&gt;"Met"),"NA",(IF(AND($F302="Met",$F302&lt;&gt;""),TRUE(),FALSE())))</f>
        <v>NA</v>
      </c>
      <c r="AP302" s="148" t="b">
        <f aca="false">IF(OR($F302="Met",$F302="Not met"),"NA",(IF((AND(OR($F302="N/A",$F302="Unsure"),$G302&lt;&gt;"")),TRUE(),FALSE())))</f>
        <v>0</v>
      </c>
      <c r="AQ302" s="238" t="n">
        <f aca="false">IF(OR(AR302=TRUE(),AND(AS302=TRUE(),AT302=FALSE())),0,(IF(OR(AND(OR(AS302=FALSE(),AS302="N/A"),AT302=FALSE()),AU302=FALSE()),1,0)))</f>
        <v>0</v>
      </c>
      <c r="AR302" s="238" t="n">
        <f aca="false">$S302</f>
        <v>1</v>
      </c>
      <c r="AS302" s="238" t="str">
        <f aca="false">IF(OR(Q302="Medicaid",AI302=""),"N/A",IF(AND(AF302=TRUE(),_xlfn.xlookup(AI302,$A$9:$A$782,$AQ$9:$AQ$782)=0),TRUE(),FALSE()))</f>
        <v>N/A</v>
      </c>
      <c r="AT302" s="148" t="b">
        <f aca="false">IF(AND(H302="",F302="Met"),FALSE(),TRUE())</f>
        <v>1</v>
      </c>
      <c r="AU302" s="94" t="str">
        <f aca="false">IF(OR(H302="",H302="Met",H302="N/A"),"NA",(IF(AND((OR(H302="Not Met",H302="Unsure")),G302&lt;&gt;""),TRUE(),FALSE())))</f>
        <v>NA</v>
      </c>
    </row>
    <row r="303" customFormat="false" ht="18" hidden="false" customHeight="false" outlineLevel="0" collapsed="false">
      <c r="A303" s="668"/>
      <c r="B303" s="669"/>
      <c r="C303" s="669"/>
      <c r="D303" s="670" t="s">
        <v>1113</v>
      </c>
      <c r="E303" s="679"/>
      <c r="F303" s="672"/>
      <c r="G303" s="672"/>
      <c r="H303" s="673"/>
      <c r="T303" s="656" t="n">
        <f aca="false">$T$8</f>
        <v>1</v>
      </c>
      <c r="U303" s="657" t="b">
        <f aca="false">$U$8</f>
        <v>0</v>
      </c>
      <c r="W303" s="656" t="n">
        <f aca="false">IF($I$3=I303,1,0)</f>
        <v>0</v>
      </c>
      <c r="X303" s="656" t="n">
        <f aca="false">IF($J$3=J303,1,0)</f>
        <v>0</v>
      </c>
      <c r="Y303" s="656" t="n">
        <f aca="false">IF($K$3=K303,1,0)</f>
        <v>0</v>
      </c>
      <c r="Z303" s="656" t="n">
        <f aca="false">IF($L$3=L303,1,0)</f>
        <v>0</v>
      </c>
      <c r="AA303" s="656" t="n">
        <f aca="false">IF($M$3=M303,1,0)</f>
        <v>0</v>
      </c>
      <c r="AB303" s="656" t="n">
        <f aca="false">IF($N$3=N303,1,0)</f>
        <v>0</v>
      </c>
      <c r="AC303" s="656" t="n">
        <f aca="false">IF($O$3=O303,1,0)</f>
        <v>0</v>
      </c>
      <c r="AD303" s="667" t="b">
        <f aca="false">AND($P$2="Non-risk",P303=TRUE())</f>
        <v>0</v>
      </c>
      <c r="AE303" s="667" t="b">
        <f aca="false">AND($Q$3&lt;&gt;$Q303,$Q$3&lt;&gt;"Both")</f>
        <v>1</v>
      </c>
      <c r="AF303" s="667" t="b">
        <f aca="false">AND($Q$3="Both",AH303=1)</f>
        <v>0</v>
      </c>
      <c r="AK303" s="160"/>
      <c r="AL303" s="238"/>
      <c r="AM303" s="238"/>
      <c r="AN303" s="94"/>
      <c r="AO303" s="94"/>
      <c r="AP303" s="94"/>
      <c r="AQ303" s="238"/>
      <c r="AR303" s="238"/>
      <c r="AS303" s="238"/>
      <c r="AT303" s="94"/>
      <c r="AU303" s="94"/>
    </row>
    <row r="304" customFormat="false" ht="54" hidden="false" customHeight="false" outlineLevel="0" collapsed="false">
      <c r="A304" s="658" t="s">
        <v>2791</v>
      </c>
      <c r="B304" s="659" t="s">
        <v>2792</v>
      </c>
      <c r="C304" s="659" t="s">
        <v>2793</v>
      </c>
      <c r="D304" s="659" t="s">
        <v>2794</v>
      </c>
      <c r="E304" s="686" t="s">
        <v>2795</v>
      </c>
      <c r="F304" s="662"/>
      <c r="G304" s="662"/>
      <c r="H304" s="685"/>
      <c r="I304" s="664" t="s">
        <v>15</v>
      </c>
      <c r="J304" s="664" t="s">
        <v>30</v>
      </c>
      <c r="K304" s="664" t="s">
        <v>38</v>
      </c>
      <c r="L304" s="665" t="s">
        <v>43</v>
      </c>
      <c r="M304" s="665"/>
      <c r="N304" s="665"/>
      <c r="O304" s="665"/>
      <c r="P304" s="665"/>
      <c r="Q304" s="665" t="s">
        <v>226</v>
      </c>
      <c r="S304" s="666" t="b">
        <f aca="false">IF(OR(T304=TRUE(),U304=TRUE(),V304=TRUE(),AD304=TRUE(),AE304=TRUE()),TRUE(),FALSE())</f>
        <v>1</v>
      </c>
      <c r="T304" s="656" t="n">
        <f aca="false">$T$8</f>
        <v>1</v>
      </c>
      <c r="U304" s="657" t="b">
        <f aca="false">$U$8</f>
        <v>0</v>
      </c>
      <c r="V304" s="666" t="b">
        <f aca="false">IF(SUM(W304:AC304)&lt;1,TRUE(),FALSE())</f>
        <v>1</v>
      </c>
      <c r="W304" s="656" t="n">
        <f aca="false">IF($I$3=I304,1,0)</f>
        <v>0</v>
      </c>
      <c r="X304" s="656" t="n">
        <f aca="false">IF($J$3=J304,1,0)</f>
        <v>0</v>
      </c>
      <c r="Y304" s="656" t="n">
        <f aca="false">IF($K$3=K304,1,0)</f>
        <v>0</v>
      </c>
      <c r="Z304" s="656" t="n">
        <f aca="false">IF($L$3=L304,1,0)</f>
        <v>0</v>
      </c>
      <c r="AA304" s="656" t="n">
        <f aca="false">IF($M$3=M304,1,0)</f>
        <v>0</v>
      </c>
      <c r="AB304" s="656" t="n">
        <f aca="false">IF($N$3=N304,1,0)</f>
        <v>0</v>
      </c>
      <c r="AC304" s="656" t="n">
        <f aca="false">IF($O$3=O304,1,0)</f>
        <v>0</v>
      </c>
      <c r="AD304" s="667" t="b">
        <f aca="false">AND($P$2="Non-risk",P304=TRUE())</f>
        <v>0</v>
      </c>
      <c r="AE304" s="667" t="b">
        <f aca="false">AND($Q$3&lt;&gt;$Q304,$Q$3&lt;&gt;"Both")</f>
        <v>1</v>
      </c>
      <c r="AF304" s="667" t="b">
        <f aca="false">AND($Q$3="Both",AH304=1)</f>
        <v>0</v>
      </c>
      <c r="AI304" s="521"/>
      <c r="AK304" s="160" t="n">
        <f aca="false">IF(OR(AL304=TRUE(),AND(AM304=TRUE(),AN304=FALSE()),AF304=TRUE(),(OR(AT304=FALSE(),AT304="NA"))),0,IF(OR(AN304=FALSE(),AO304=FALSE(),AP304=FALSE()),1,0))</f>
        <v>0</v>
      </c>
      <c r="AL304" s="238" t="n">
        <f aca="false">$S304</f>
        <v>1</v>
      </c>
      <c r="AM304" s="238" t="str">
        <f aca="false">IF(OR(Q304="Medicaid",AI304=""),"NA",IF(AND(AF304=TRUE(),_xlfn.xlookup(AI304,$A$9:$A$782,$AK$9:$AK$782)=0),TRUE(),FALSE()))</f>
        <v>NA</v>
      </c>
      <c r="AN304" s="148" t="b">
        <f aca="false">IF(F304&lt;&gt;"",TRUE(),FALSE())</f>
        <v>0</v>
      </c>
      <c r="AO304" s="94" t="str">
        <f aca="false">IF(OR($F304&lt;&gt;"Met"),"NA",(IF(AND($F304="Met",$F304&lt;&gt;""),TRUE(),FALSE())))</f>
        <v>NA</v>
      </c>
      <c r="AP304" s="148" t="b">
        <f aca="false">IF(OR($F304="Met",$F304="Not met"),"NA",(IF((AND(OR($F304="N/A",$F304="Unsure"),$G304&lt;&gt;"")),TRUE(),FALSE())))</f>
        <v>0</v>
      </c>
      <c r="AQ304" s="238" t="n">
        <f aca="false">IF(OR(AR304=TRUE(),AND(AS304=TRUE(),AT304=FALSE())),0,(IF(OR(AND(OR(AS304=FALSE(),AS304="N/A"),AT304=FALSE()),AU304=FALSE()),1,0)))</f>
        <v>0</v>
      </c>
      <c r="AR304" s="238" t="n">
        <f aca="false">$S304</f>
        <v>1</v>
      </c>
      <c r="AS304" s="238" t="str">
        <f aca="false">IF(OR(Q304="Medicaid",AI304=""),"N/A",IF(AND(AF304=TRUE(),_xlfn.xlookup(AI304,$A$9:$A$782,$AQ$9:$AQ$782)=0),TRUE(),FALSE()))</f>
        <v>N/A</v>
      </c>
      <c r="AT304" s="148" t="b">
        <f aca="false">IF(AND(H304="",F304="Met"),FALSE(),TRUE())</f>
        <v>1</v>
      </c>
      <c r="AU304" s="94" t="str">
        <f aca="false">IF(OR(H304="",H304="Met",H304="N/A"),"NA",(IF(AND((OR(H304="Not Met",H304="Unsure")),G304&lt;&gt;""),TRUE(),FALSE())))</f>
        <v>NA</v>
      </c>
    </row>
    <row r="305" customFormat="false" ht="18" hidden="false" customHeight="false" outlineLevel="0" collapsed="false">
      <c r="A305" s="668"/>
      <c r="B305" s="681"/>
      <c r="C305" s="669"/>
      <c r="D305" s="668" t="s">
        <v>1118</v>
      </c>
      <c r="E305" s="671"/>
      <c r="F305" s="672"/>
      <c r="G305" s="672"/>
      <c r="H305" s="673"/>
      <c r="T305" s="656" t="n">
        <f aca="false">$T$8</f>
        <v>1</v>
      </c>
      <c r="U305" s="657" t="b">
        <f aca="false">$U$8</f>
        <v>0</v>
      </c>
      <c r="W305" s="656" t="n">
        <f aca="false">IF($I$3=I305,1,0)</f>
        <v>0</v>
      </c>
      <c r="X305" s="656" t="n">
        <f aca="false">IF($J$3=J305,1,0)</f>
        <v>0</v>
      </c>
      <c r="Y305" s="656" t="n">
        <f aca="false">IF($K$3=K305,1,0)</f>
        <v>0</v>
      </c>
      <c r="Z305" s="656" t="n">
        <f aca="false">IF($L$3=L305,1,0)</f>
        <v>0</v>
      </c>
      <c r="AA305" s="656" t="n">
        <f aca="false">IF($M$3=M305,1,0)</f>
        <v>0</v>
      </c>
      <c r="AB305" s="656" t="n">
        <f aca="false">IF($N$3=N305,1,0)</f>
        <v>0</v>
      </c>
      <c r="AC305" s="656" t="n">
        <f aca="false">IF($O$3=O305,1,0)</f>
        <v>0</v>
      </c>
      <c r="AD305" s="667" t="b">
        <f aca="false">AND($P$2="Non-risk",P305=TRUE())</f>
        <v>0</v>
      </c>
      <c r="AE305" s="667" t="b">
        <f aca="false">AND($Q$3&lt;&gt;$Q305,$Q$3&lt;&gt;"Both")</f>
        <v>1</v>
      </c>
      <c r="AF305" s="667" t="b">
        <f aca="false">AND($Q$3="Both",AH305=1)</f>
        <v>0</v>
      </c>
      <c r="AK305" s="160"/>
      <c r="AL305" s="238"/>
      <c r="AM305" s="238"/>
      <c r="AN305" s="94"/>
      <c r="AO305" s="94"/>
      <c r="AP305" s="94"/>
      <c r="AQ305" s="238"/>
      <c r="AR305" s="238"/>
      <c r="AS305" s="238"/>
      <c r="AT305" s="94"/>
      <c r="AU305" s="94"/>
    </row>
    <row r="306" customFormat="false" ht="162" hidden="false" customHeight="false" outlineLevel="0" collapsed="false">
      <c r="A306" s="658" t="s">
        <v>2796</v>
      </c>
      <c r="B306" s="659" t="s">
        <v>2797</v>
      </c>
      <c r="C306" s="659" t="s">
        <v>2798</v>
      </c>
      <c r="D306" s="659" t="s">
        <v>2799</v>
      </c>
      <c r="E306" s="678" t="n">
        <v>51</v>
      </c>
      <c r="F306" s="662"/>
      <c r="G306" s="662"/>
      <c r="H306" s="685"/>
      <c r="I306" s="664" t="s">
        <v>15</v>
      </c>
      <c r="J306" s="664" t="s">
        <v>30</v>
      </c>
      <c r="K306" s="664" t="s">
        <v>38</v>
      </c>
      <c r="L306" s="665" t="s">
        <v>43</v>
      </c>
      <c r="M306" s="665"/>
      <c r="N306" s="665"/>
      <c r="O306" s="665"/>
      <c r="P306" s="665"/>
      <c r="Q306" s="665" t="s">
        <v>226</v>
      </c>
      <c r="S306" s="666" t="b">
        <f aca="false">IF(OR(T306=TRUE(),U306=TRUE(),V306=TRUE(),AD306=TRUE(),AE306=TRUE()),TRUE(),FALSE())</f>
        <v>1</v>
      </c>
      <c r="T306" s="656" t="n">
        <f aca="false">$T$8</f>
        <v>1</v>
      </c>
      <c r="U306" s="657" t="b">
        <f aca="false">$U$8</f>
        <v>0</v>
      </c>
      <c r="V306" s="666" t="b">
        <f aca="false">IF(SUM(W306:AC306)&lt;1,TRUE(),FALSE())</f>
        <v>1</v>
      </c>
      <c r="W306" s="656" t="n">
        <f aca="false">IF($I$3=I306,1,0)</f>
        <v>0</v>
      </c>
      <c r="X306" s="656" t="n">
        <f aca="false">IF($J$3=J306,1,0)</f>
        <v>0</v>
      </c>
      <c r="Y306" s="656" t="n">
        <f aca="false">IF($K$3=K306,1,0)</f>
        <v>0</v>
      </c>
      <c r="Z306" s="656" t="n">
        <f aca="false">IF($L$3=L306,1,0)</f>
        <v>0</v>
      </c>
      <c r="AA306" s="656" t="n">
        <f aca="false">IF($M$3=M306,1,0)</f>
        <v>0</v>
      </c>
      <c r="AB306" s="656" t="n">
        <f aca="false">IF($N$3=N306,1,0)</f>
        <v>0</v>
      </c>
      <c r="AC306" s="656" t="n">
        <f aca="false">IF($O$3=O306,1,0)</f>
        <v>0</v>
      </c>
      <c r="AD306" s="667" t="b">
        <f aca="false">AND($P$2="Non-risk",P306=TRUE())</f>
        <v>0</v>
      </c>
      <c r="AE306" s="667" t="b">
        <f aca="false">AND($Q$3&lt;&gt;$Q306,$Q$3&lt;&gt;"Both")</f>
        <v>1</v>
      </c>
      <c r="AF306" s="667" t="b">
        <f aca="false">AND($Q$3="Both",AH306=1)</f>
        <v>0</v>
      </c>
      <c r="AI306" s="521"/>
      <c r="AJ306" s="627" t="n">
        <v>1</v>
      </c>
      <c r="AK306" s="160" t="n">
        <f aca="false">IF(OR(AL306=TRUE(),AND(AM306=TRUE(),AN306=FALSE()),AF306=TRUE(),(OR(AT306=FALSE(),AT306="NA"))),0,IF(OR(AN306=FALSE(),AO306=FALSE(),AP306=FALSE()),1,0))</f>
        <v>0</v>
      </c>
      <c r="AL306" s="238" t="n">
        <f aca="false">$S306</f>
        <v>1</v>
      </c>
      <c r="AM306" s="238" t="str">
        <f aca="false">IF(OR(Q306="Medicaid",AI306=""),"NA",IF(AND(AF306=TRUE(),_xlfn.xlookup(AI306,$A$9:$A$782,$AK$9:$AK$782)=0),TRUE(),FALSE()))</f>
        <v>NA</v>
      </c>
      <c r="AN306" s="148" t="b">
        <f aca="false">IF(F306&lt;&gt;"",TRUE(),FALSE())</f>
        <v>0</v>
      </c>
      <c r="AO306" s="94" t="str">
        <f aca="false">IF(OR($F306&lt;&gt;"Met"),"NA",(IF(AND($F306="Met",$F306&lt;&gt;""),TRUE(),FALSE())))</f>
        <v>NA</v>
      </c>
      <c r="AP306" s="148" t="b">
        <f aca="false">IF(OR($F306="Met",$F306="Not met"),"NA",(IF((AND(OR($F306="N/A",$F306="Unsure"),$G306&lt;&gt;"")),TRUE(),FALSE())))</f>
        <v>0</v>
      </c>
      <c r="AQ306" s="238" t="n">
        <f aca="false">IF(OR(AR306=TRUE(),AND(AS306=TRUE(),AT306=FALSE())),0,(IF(OR(AND(OR(AS306=FALSE(),AS306="N/A"),AT306=FALSE()),AU306=FALSE()),1,0)))</f>
        <v>0</v>
      </c>
      <c r="AR306" s="238" t="n">
        <f aca="false">$S306</f>
        <v>1</v>
      </c>
      <c r="AS306" s="238" t="str">
        <f aca="false">IF(OR(Q306="Medicaid",AI306=""),"N/A",IF(AND(AF306=TRUE(),_xlfn.xlookup(AI306,$A$9:$A$782,$AQ$9:$AQ$782)=0),TRUE(),FALSE()))</f>
        <v>N/A</v>
      </c>
      <c r="AT306" s="148" t="b">
        <f aca="false">IF(AND(H306="",F306="Met"),FALSE(),TRUE())</f>
        <v>1</v>
      </c>
      <c r="AU306" s="94" t="str">
        <f aca="false">IF(OR(H306="",H306="Met",H306="N/A"),"NA",(IF(AND((OR(H306="Not Met",H306="Unsure")),G306&lt;&gt;""),TRUE(),FALSE())))</f>
        <v>NA</v>
      </c>
    </row>
    <row r="307" customFormat="false" ht="72" hidden="false" customHeight="false" outlineLevel="0" collapsed="false">
      <c r="A307" s="658" t="s">
        <v>2800</v>
      </c>
      <c r="B307" s="659" t="s">
        <v>224</v>
      </c>
      <c r="C307" s="659" t="s">
        <v>2801</v>
      </c>
      <c r="D307" s="659" t="s">
        <v>2802</v>
      </c>
      <c r="E307" s="683"/>
      <c r="F307" s="662"/>
      <c r="G307" s="662"/>
      <c r="H307" s="684"/>
      <c r="I307" s="664" t="s">
        <v>15</v>
      </c>
      <c r="J307" s="664" t="s">
        <v>30</v>
      </c>
      <c r="K307" s="664" t="s">
        <v>38</v>
      </c>
      <c r="L307" s="665" t="s">
        <v>43</v>
      </c>
      <c r="M307" s="665"/>
      <c r="N307" s="665"/>
      <c r="O307" s="665"/>
      <c r="P307" s="665"/>
      <c r="Q307" s="665" t="s">
        <v>226</v>
      </c>
      <c r="S307" s="666" t="b">
        <f aca="false">IF(OR(T307=TRUE(),U307=TRUE(),V307=TRUE(),AD307=TRUE(),AE307=TRUE()),TRUE(),FALSE())</f>
        <v>1</v>
      </c>
      <c r="T307" s="656" t="n">
        <f aca="false">$T$8</f>
        <v>1</v>
      </c>
      <c r="U307" s="657" t="b">
        <f aca="false">$U$8</f>
        <v>0</v>
      </c>
      <c r="V307" s="666" t="b">
        <f aca="false">IF(SUM(W307:AC307)&lt;1,TRUE(),FALSE())</f>
        <v>1</v>
      </c>
      <c r="W307" s="656" t="n">
        <f aca="false">IF($I$3=I307,1,0)</f>
        <v>0</v>
      </c>
      <c r="X307" s="656" t="n">
        <f aca="false">IF($J$3=J307,1,0)</f>
        <v>0</v>
      </c>
      <c r="Y307" s="656" t="n">
        <f aca="false">IF($K$3=K307,1,0)</f>
        <v>0</v>
      </c>
      <c r="Z307" s="656" t="n">
        <f aca="false">IF($L$3=L307,1,0)</f>
        <v>0</v>
      </c>
      <c r="AA307" s="656" t="n">
        <f aca="false">IF($M$3=M307,1,0)</f>
        <v>0</v>
      </c>
      <c r="AB307" s="656" t="n">
        <f aca="false">IF($N$3=N307,1,0)</f>
        <v>0</v>
      </c>
      <c r="AC307" s="656" t="n">
        <f aca="false">IF($O$3=O307,1,0)</f>
        <v>0</v>
      </c>
      <c r="AD307" s="667" t="b">
        <f aca="false">AND($P$2="Non-risk",P307=TRUE())</f>
        <v>0</v>
      </c>
      <c r="AE307" s="667" t="b">
        <f aca="false">AND($Q$3&lt;&gt;$Q307,$Q$3&lt;&gt;"Both")</f>
        <v>1</v>
      </c>
      <c r="AF307" s="667" t="b">
        <f aca="false">AND($Q$3="Both",AH307=1)</f>
        <v>0</v>
      </c>
      <c r="AI307" s="521"/>
      <c r="AJ307" s="627" t="n">
        <v>1</v>
      </c>
      <c r="AK307" s="160" t="n">
        <f aca="false">IF(OR(AL307=TRUE(),AND(AM307=TRUE(),AN307=FALSE()),AF307=TRUE(),(OR(AT307=FALSE(),AT307="NA"))),0,IF(OR(AN307=FALSE(),AO307=FALSE(),AP307=FALSE()),1,0))</f>
        <v>0</v>
      </c>
      <c r="AL307" s="238" t="n">
        <f aca="false">$S307</f>
        <v>1</v>
      </c>
      <c r="AM307" s="238" t="str">
        <f aca="false">IF(OR(Q307="Medicaid",AI307=""),"NA",IF(AND(AF307=TRUE(),_xlfn.xlookup(AI307,$A$9:$A$782,$AK$9:$AK$782)=0),TRUE(),FALSE()))</f>
        <v>NA</v>
      </c>
      <c r="AN307" s="148" t="b">
        <f aca="false">IF(F307&lt;&gt;"",TRUE(),FALSE())</f>
        <v>0</v>
      </c>
      <c r="AO307" s="94" t="str">
        <f aca="false">IF(OR($F307&lt;&gt;"Met"),"NA",(IF(AND($F307="Met",$F307&lt;&gt;""),TRUE(),FALSE())))</f>
        <v>NA</v>
      </c>
      <c r="AP307" s="148" t="b">
        <f aca="false">IF(OR($F307="Met",$F307="Not met"),"NA",(IF((AND(OR($F307="N/A",$F307="Unsure"),$G307&lt;&gt;"")),TRUE(),FALSE())))</f>
        <v>0</v>
      </c>
      <c r="AQ307" s="238" t="n">
        <f aca="false">IF(OR(AR307=TRUE(),AND(AS307=TRUE(),AT307=FALSE())),0,(IF(OR(AND(OR(AS307=FALSE(),AS307="N/A"),AT307=FALSE()),AU307=FALSE()),1,0)))</f>
        <v>0</v>
      </c>
      <c r="AR307" s="238" t="n">
        <f aca="false">$S307</f>
        <v>1</v>
      </c>
      <c r="AS307" s="238" t="str">
        <f aca="false">IF(OR(Q307="Medicaid",AI307=""),"N/A",IF(AND(AF307=TRUE(),_xlfn.xlookup(AI307,$A$9:$A$782,$AQ$9:$AQ$782)=0),TRUE(),FALSE()))</f>
        <v>N/A</v>
      </c>
      <c r="AT307" s="148" t="b">
        <f aca="false">IF(AND(H307="",F307="Met"),FALSE(),TRUE())</f>
        <v>1</v>
      </c>
      <c r="AU307" s="94" t="str">
        <f aca="false">IF(OR(H307="",H307="Met",H307="N/A"),"NA",(IF(AND((OR(H307="Not Met",H307="Unsure")),G307&lt;&gt;""),TRUE(),FALSE())))</f>
        <v>NA</v>
      </c>
    </row>
    <row r="308" customFormat="false" ht="18" hidden="false" customHeight="false" outlineLevel="0" collapsed="false">
      <c r="A308" s="668"/>
      <c r="B308" s="681"/>
      <c r="C308" s="669"/>
      <c r="D308" s="668" t="s">
        <v>2803</v>
      </c>
      <c r="E308" s="671"/>
      <c r="F308" s="672"/>
      <c r="G308" s="672"/>
      <c r="H308" s="673"/>
      <c r="T308" s="656" t="n">
        <f aca="false">$T$8</f>
        <v>1</v>
      </c>
      <c r="U308" s="657" t="b">
        <f aca="false">$U$8</f>
        <v>0</v>
      </c>
      <c r="AK308" s="160"/>
      <c r="AL308" s="238"/>
      <c r="AM308" s="238"/>
      <c r="AN308" s="94"/>
      <c r="AO308" s="94"/>
      <c r="AP308" s="94"/>
      <c r="AQ308" s="238"/>
      <c r="AR308" s="238"/>
      <c r="AS308" s="238"/>
      <c r="AT308" s="94"/>
      <c r="AU308" s="94"/>
    </row>
    <row r="309" customFormat="false" ht="54" hidden="false" customHeight="false" outlineLevel="0" collapsed="false">
      <c r="A309" s="658" t="s">
        <v>2804</v>
      </c>
      <c r="B309" s="659" t="s">
        <v>2805</v>
      </c>
      <c r="C309" s="659" t="s">
        <v>2806</v>
      </c>
      <c r="D309" s="659" t="s">
        <v>2807</v>
      </c>
      <c r="E309" s="678" t="n">
        <v>52</v>
      </c>
      <c r="F309" s="662"/>
      <c r="G309" s="662"/>
      <c r="H309" s="685"/>
      <c r="I309" s="664" t="s">
        <v>15</v>
      </c>
      <c r="J309" s="664"/>
      <c r="K309" s="664"/>
      <c r="L309" s="665"/>
      <c r="M309" s="665"/>
      <c r="N309" s="665"/>
      <c r="O309" s="665"/>
      <c r="P309" s="665"/>
      <c r="Q309" s="665" t="s">
        <v>226</v>
      </c>
      <c r="S309" s="666" t="b">
        <f aca="false">IF(OR(T309=TRUE(),U309=TRUE(),V309=TRUE(),AD309=TRUE(),AE309=TRUE()),TRUE(),FALSE())</f>
        <v>1</v>
      </c>
      <c r="T309" s="656" t="n">
        <f aca="false">$T$8</f>
        <v>1</v>
      </c>
      <c r="U309" s="657" t="b">
        <f aca="false">$U$8</f>
        <v>0</v>
      </c>
      <c r="V309" s="666" t="b">
        <f aca="false">IF(SUM(W309:AC309)&lt;1,TRUE(),FALSE())</f>
        <v>1</v>
      </c>
      <c r="W309" s="656" t="n">
        <f aca="false">IF($I$3=I309,1,0)</f>
        <v>0</v>
      </c>
      <c r="X309" s="656" t="n">
        <f aca="false">IF($J$3=J309,1,0)</f>
        <v>0</v>
      </c>
      <c r="Y309" s="656" t="n">
        <f aca="false">IF($K$3=K309,1,0)</f>
        <v>0</v>
      </c>
      <c r="Z309" s="656" t="n">
        <f aca="false">IF($L$3=L309,1,0)</f>
        <v>0</v>
      </c>
      <c r="AA309" s="656" t="n">
        <f aca="false">IF($M$3=M309,1,0)</f>
        <v>0</v>
      </c>
      <c r="AB309" s="656" t="n">
        <f aca="false">IF($N$3=N309,1,0)</f>
        <v>0</v>
      </c>
      <c r="AC309" s="656" t="n">
        <f aca="false">IF($O$3=O309,1,0)</f>
        <v>0</v>
      </c>
      <c r="AD309" s="667" t="b">
        <f aca="false">AND($P$2="Non-risk",P309=TRUE())</f>
        <v>0</v>
      </c>
      <c r="AE309" s="667" t="b">
        <f aca="false">AND($Q$3&lt;&gt;$Q309,$Q$3&lt;&gt;"Both")</f>
        <v>1</v>
      </c>
      <c r="AF309" s="667" t="b">
        <f aca="false">AND($Q$3="Both",AH309=1)</f>
        <v>0</v>
      </c>
      <c r="AI309" s="521"/>
      <c r="AJ309" s="627" t="n">
        <v>1</v>
      </c>
      <c r="AK309" s="160" t="n">
        <f aca="false">IF(OR(AL309=TRUE(),AND(AM309=TRUE(),AN309=FALSE()),AF309=TRUE(),(OR(AT309=FALSE(),AT309="NA"))),0,IF(OR(AN309=FALSE(),AO309=FALSE(),AP309=FALSE()),1,0))</f>
        <v>0</v>
      </c>
      <c r="AL309" s="238" t="n">
        <f aca="false">$S309</f>
        <v>1</v>
      </c>
      <c r="AM309" s="238" t="str">
        <f aca="false">IF(OR(Q309="Medicaid",AI309=""),"NA",IF(AND(AF309=TRUE(),_xlfn.xlookup(AI309,$A$9:$A$782,$AK$9:$AK$782)=0),TRUE(),FALSE()))</f>
        <v>NA</v>
      </c>
      <c r="AN309" s="148" t="b">
        <f aca="false">IF(F309&lt;&gt;"",TRUE(),FALSE())</f>
        <v>0</v>
      </c>
      <c r="AO309" s="94" t="str">
        <f aca="false">IF(OR($F309&lt;&gt;"Met"),"NA",(IF(AND($F309="Met",$F309&lt;&gt;""),TRUE(),FALSE())))</f>
        <v>NA</v>
      </c>
      <c r="AP309" s="148" t="b">
        <f aca="false">IF(OR($F309="Met",$F309="Not met"),"NA",(IF((AND(OR($F309="N/A",$F309="Unsure"),$G309&lt;&gt;"")),TRUE(),FALSE())))</f>
        <v>0</v>
      </c>
      <c r="AQ309" s="238" t="n">
        <f aca="false">IF(OR(AR309=TRUE(),AND(AS309=TRUE(),AT309=FALSE())),0,(IF(OR(AND(OR(AS309=FALSE(),AS309="N/A"),AT309=FALSE()),AU309=FALSE()),1,0)))</f>
        <v>0</v>
      </c>
      <c r="AR309" s="238" t="n">
        <f aca="false">$S309</f>
        <v>1</v>
      </c>
      <c r="AS309" s="238" t="str">
        <f aca="false">IF(OR(Q309="Medicaid",AI309=""),"N/A",IF(AND(AF309=TRUE(),_xlfn.xlookup(AI309,$A$9:$A$782,$AQ$9:$AQ$782)=0),TRUE(),FALSE()))</f>
        <v>N/A</v>
      </c>
      <c r="AT309" s="148" t="b">
        <f aca="false">IF(AND(H309="",F309="Met"),FALSE(),TRUE())</f>
        <v>1</v>
      </c>
      <c r="AU309" s="94" t="str">
        <f aca="false">IF(OR(H309="",H309="Met",H309="N/A"),"NA",(IF(AND((OR(H309="Not Met",H309="Unsure")),G309&lt;&gt;""),TRUE(),FALSE())))</f>
        <v>NA</v>
      </c>
    </row>
    <row r="310" customFormat="false" ht="306" hidden="false" customHeight="false" outlineLevel="0" collapsed="false">
      <c r="A310" s="658" t="s">
        <v>2808</v>
      </c>
      <c r="B310" s="659" t="s">
        <v>2809</v>
      </c>
      <c r="C310" s="659" t="s">
        <v>2810</v>
      </c>
      <c r="D310" s="659" t="s">
        <v>2811</v>
      </c>
      <c r="E310" s="687"/>
      <c r="F310" s="662"/>
      <c r="G310" s="662"/>
      <c r="H310" s="685"/>
      <c r="I310" s="664" t="s">
        <v>15</v>
      </c>
      <c r="J310" s="664"/>
      <c r="K310" s="664"/>
      <c r="L310" s="665"/>
      <c r="M310" s="665"/>
      <c r="N310" s="665"/>
      <c r="O310" s="665"/>
      <c r="P310" s="665"/>
      <c r="Q310" s="665" t="s">
        <v>226</v>
      </c>
      <c r="S310" s="666" t="b">
        <f aca="false">IF(OR(T310=TRUE(),U310=TRUE(),V310=TRUE(),AD310=TRUE(),AE310=TRUE()),TRUE(),FALSE())</f>
        <v>1</v>
      </c>
      <c r="T310" s="656" t="n">
        <f aca="false">$T$8</f>
        <v>1</v>
      </c>
      <c r="U310" s="657" t="b">
        <f aca="false">$U$8</f>
        <v>0</v>
      </c>
      <c r="V310" s="666" t="b">
        <f aca="false">IF(SUM(W310:AC310)&lt;1,TRUE(),FALSE())</f>
        <v>1</v>
      </c>
      <c r="W310" s="656" t="n">
        <f aca="false">IF($I$3=I310,1,0)</f>
        <v>0</v>
      </c>
      <c r="X310" s="656" t="n">
        <f aca="false">IF($J$3=J310,1,0)</f>
        <v>0</v>
      </c>
      <c r="Y310" s="656" t="n">
        <f aca="false">IF($K$3=K310,1,0)</f>
        <v>0</v>
      </c>
      <c r="Z310" s="656" t="n">
        <f aca="false">IF($L$3=L310,1,0)</f>
        <v>0</v>
      </c>
      <c r="AA310" s="656" t="n">
        <f aca="false">IF($M$3=M310,1,0)</f>
        <v>0</v>
      </c>
      <c r="AB310" s="656" t="n">
        <f aca="false">IF($N$3=N310,1,0)</f>
        <v>0</v>
      </c>
      <c r="AC310" s="656" t="n">
        <f aca="false">IF($O$3=O310,1,0)</f>
        <v>0</v>
      </c>
      <c r="AD310" s="667" t="b">
        <f aca="false">AND($P$2="Non-risk",P310=TRUE())</f>
        <v>0</v>
      </c>
      <c r="AE310" s="667" t="b">
        <f aca="false">AND($Q$3&lt;&gt;$Q310,$Q$3&lt;&gt;"Both")</f>
        <v>1</v>
      </c>
      <c r="AF310" s="667" t="b">
        <f aca="false">AND($Q$3="Both",AH310=1)</f>
        <v>0</v>
      </c>
      <c r="AI310" s="521"/>
      <c r="AJ310" s="627" t="n">
        <v>1</v>
      </c>
      <c r="AK310" s="160" t="n">
        <f aca="false">IF(OR(AL310=TRUE(),AND(AM310=TRUE(),AN310=FALSE()),AF310=TRUE(),(OR(AT310=FALSE(),AT310="NA"))),0,IF(OR(AN310=FALSE(),AO310=FALSE(),AP310=FALSE()),1,0))</f>
        <v>0</v>
      </c>
      <c r="AL310" s="238" t="n">
        <f aca="false">$S310</f>
        <v>1</v>
      </c>
      <c r="AM310" s="238" t="str">
        <f aca="false">IF(OR(Q310="Medicaid",AI310=""),"NA",IF(AND(AF310=TRUE(),_xlfn.xlookup(AI310,$A$9:$A$782,$AK$9:$AK$782)=0),TRUE(),FALSE()))</f>
        <v>NA</v>
      </c>
      <c r="AN310" s="148" t="b">
        <f aca="false">IF(F310&lt;&gt;"",TRUE(),FALSE())</f>
        <v>0</v>
      </c>
      <c r="AO310" s="94" t="str">
        <f aca="false">IF(OR($F310&lt;&gt;"Met"),"NA",(IF(AND($F310="Met",$F310&lt;&gt;""),TRUE(),FALSE())))</f>
        <v>NA</v>
      </c>
      <c r="AP310" s="148" t="b">
        <f aca="false">IF(OR($F310="Met",$F310="Not met"),"NA",(IF((AND(OR($F310="N/A",$F310="Unsure"),$G310&lt;&gt;"")),TRUE(),FALSE())))</f>
        <v>0</v>
      </c>
      <c r="AQ310" s="238" t="n">
        <f aca="false">IF(OR(AR310=TRUE(),AND(AS310=TRUE(),AT310=FALSE())),0,(IF(OR(AND(OR(AS310=FALSE(),AS310="N/A"),AT310=FALSE()),AU310=FALSE()),1,0)))</f>
        <v>0</v>
      </c>
      <c r="AR310" s="238" t="n">
        <f aca="false">$S310</f>
        <v>1</v>
      </c>
      <c r="AS310" s="238" t="str">
        <f aca="false">IF(OR(Q310="Medicaid",AI310=""),"N/A",IF(AND(AF310=TRUE(),_xlfn.xlookup(AI310,$A$9:$A$782,$AQ$9:$AQ$782)=0),TRUE(),FALSE()))</f>
        <v>N/A</v>
      </c>
      <c r="AT310" s="148" t="b">
        <f aca="false">IF(AND(H310="",F310="Met"),FALSE(),TRUE())</f>
        <v>1</v>
      </c>
      <c r="AU310" s="94" t="str">
        <f aca="false">IF(OR(H310="",H310="Met",H310="N/A"),"NA",(IF(AND((OR(H310="Not Met",H310="Unsure")),G310&lt;&gt;""),TRUE(),FALSE())))</f>
        <v>NA</v>
      </c>
    </row>
    <row r="311" customFormat="false" ht="18" hidden="false" customHeight="false" outlineLevel="0" collapsed="false">
      <c r="A311" s="668"/>
      <c r="B311" s="681"/>
      <c r="C311" s="669"/>
      <c r="D311" s="668" t="s">
        <v>1133</v>
      </c>
      <c r="E311" s="671"/>
      <c r="F311" s="672"/>
      <c r="G311" s="672"/>
      <c r="H311" s="673"/>
      <c r="T311" s="656" t="n">
        <f aca="false">$T$8</f>
        <v>1</v>
      </c>
      <c r="U311" s="656"/>
      <c r="W311" s="656"/>
      <c r="X311" s="656"/>
      <c r="Y311" s="656"/>
      <c r="Z311" s="656"/>
      <c r="AA311" s="656"/>
      <c r="AB311" s="656"/>
      <c r="AC311" s="656"/>
      <c r="AD311" s="677"/>
      <c r="AE311" s="677"/>
      <c r="AF311" s="677"/>
      <c r="AK311" s="160"/>
      <c r="AL311" s="238"/>
      <c r="AM311" s="238"/>
      <c r="AN311" s="94"/>
      <c r="AO311" s="94"/>
      <c r="AP311" s="94"/>
      <c r="AQ311" s="238"/>
      <c r="AR311" s="238"/>
      <c r="AS311" s="238"/>
      <c r="AT311" s="94"/>
      <c r="AU311" s="94"/>
    </row>
    <row r="312" customFormat="false" ht="108" hidden="false" customHeight="false" outlineLevel="0" collapsed="false">
      <c r="A312" s="658" t="s">
        <v>2812</v>
      </c>
      <c r="B312" s="659" t="s">
        <v>2813</v>
      </c>
      <c r="C312" s="659" t="s">
        <v>2814</v>
      </c>
      <c r="D312" s="659" t="s">
        <v>2815</v>
      </c>
      <c r="E312" s="687"/>
      <c r="F312" s="662"/>
      <c r="G312" s="662"/>
      <c r="H312" s="685"/>
      <c r="I312" s="664" t="s">
        <v>15</v>
      </c>
      <c r="J312" s="664" t="s">
        <v>30</v>
      </c>
      <c r="K312" s="664" t="s">
        <v>38</v>
      </c>
      <c r="L312" s="665" t="s">
        <v>43</v>
      </c>
      <c r="M312" s="665"/>
      <c r="N312" s="665"/>
      <c r="O312" s="665"/>
      <c r="P312" s="665"/>
      <c r="Q312" s="665" t="s">
        <v>226</v>
      </c>
      <c r="S312" s="666" t="b">
        <f aca="false">IF(OR(T312=TRUE(),U312=TRUE(),V312=TRUE(),AD312=TRUE(),AE312=TRUE()),TRUE(),FALSE())</f>
        <v>1</v>
      </c>
      <c r="T312" s="656" t="n">
        <f aca="false">$T$8</f>
        <v>1</v>
      </c>
      <c r="U312" s="657" t="b">
        <f aca="false">$U$8</f>
        <v>0</v>
      </c>
      <c r="V312" s="666" t="b">
        <f aca="false">IF(SUM(W312:AC312)&lt;1,TRUE(),FALSE())</f>
        <v>1</v>
      </c>
      <c r="W312" s="656" t="n">
        <f aca="false">IF($I$3=I312,1,0)</f>
        <v>0</v>
      </c>
      <c r="X312" s="656" t="n">
        <f aca="false">IF($J$3=J312,1,0)</f>
        <v>0</v>
      </c>
      <c r="Y312" s="656" t="n">
        <f aca="false">IF($K$3=K312,1,0)</f>
        <v>0</v>
      </c>
      <c r="Z312" s="656" t="n">
        <f aca="false">IF($L$3=L312,1,0)</f>
        <v>0</v>
      </c>
      <c r="AA312" s="656" t="n">
        <f aca="false">IF($M$3=M312,1,0)</f>
        <v>0</v>
      </c>
      <c r="AB312" s="656" t="n">
        <f aca="false">IF($N$3=N312,1,0)</f>
        <v>0</v>
      </c>
      <c r="AC312" s="656" t="n">
        <f aca="false">IF($O$3=O312,1,0)</f>
        <v>0</v>
      </c>
      <c r="AD312" s="667" t="b">
        <f aca="false">AND($P$2="Non-risk",P312=TRUE())</f>
        <v>0</v>
      </c>
      <c r="AE312" s="667" t="b">
        <f aca="false">AND($Q$3&lt;&gt;$Q312,$Q$3&lt;&gt;"Both")</f>
        <v>1</v>
      </c>
      <c r="AF312" s="667" t="b">
        <f aca="false">AND($Q$3="Both",AH312=1)</f>
        <v>0</v>
      </c>
      <c r="AI312" s="521"/>
      <c r="AJ312" s="627" t="n">
        <v>1</v>
      </c>
      <c r="AK312" s="160" t="n">
        <f aca="false">IF(OR(AL312=TRUE(),AND(AM312=TRUE(),AN312=FALSE()),AF312=TRUE(),(OR(AT312=FALSE(),AT312="NA"))),0,IF(OR(AN312=FALSE(),AO312=FALSE(),AP312=FALSE()),1,0))</f>
        <v>0</v>
      </c>
      <c r="AL312" s="238" t="n">
        <f aca="false">$S312</f>
        <v>1</v>
      </c>
      <c r="AM312" s="238" t="str">
        <f aca="false">IF(OR(Q312="Medicaid",AI312=""),"NA",IF(AND(AF312=TRUE(),_xlfn.xlookup(AI312,$A$9:$A$782,$AK$9:$AK$782)=0),TRUE(),FALSE()))</f>
        <v>NA</v>
      </c>
      <c r="AN312" s="148" t="b">
        <f aca="false">IF(F312&lt;&gt;"",TRUE(),FALSE())</f>
        <v>0</v>
      </c>
      <c r="AO312" s="94" t="str">
        <f aca="false">IF(OR($F312&lt;&gt;"Met"),"NA",(IF(AND($F312="Met",$F312&lt;&gt;""),TRUE(),FALSE())))</f>
        <v>NA</v>
      </c>
      <c r="AP312" s="148" t="b">
        <f aca="false">IF(OR($F312="Met",$F312="Not met"),"NA",(IF((AND(OR($F312="N/A",$F312="Unsure"),$G312&lt;&gt;"")),TRUE(),FALSE())))</f>
        <v>0</v>
      </c>
      <c r="AQ312" s="238" t="n">
        <f aca="false">IF(OR(AR312=TRUE(),AND(AS312=TRUE(),AT312=FALSE())),0,(IF(OR(AND(OR(AS312=FALSE(),AS312="N/A"),AT312=FALSE()),AU312=FALSE()),1,0)))</f>
        <v>0</v>
      </c>
      <c r="AR312" s="238" t="n">
        <f aca="false">$S312</f>
        <v>1</v>
      </c>
      <c r="AS312" s="238" t="str">
        <f aca="false">IF(OR(Q312="Medicaid",AI312=""),"N/A",IF(AND(AF312=TRUE(),_xlfn.xlookup(AI312,$A$9:$A$782,$AQ$9:$AQ$782)=0),TRUE(),FALSE()))</f>
        <v>N/A</v>
      </c>
      <c r="AT312" s="148" t="b">
        <f aca="false">IF(AND(H312="",F312="Met"),FALSE(),TRUE())</f>
        <v>1</v>
      </c>
      <c r="AU312" s="94" t="str">
        <f aca="false">IF(OR(H312="",H312="Met",H312="N/A"),"NA",(IF(AND((OR(H312="Not Met",H312="Unsure")),G312&lt;&gt;""),TRUE(),FALSE())))</f>
        <v>NA</v>
      </c>
    </row>
    <row r="313" customFormat="false" ht="126" hidden="false" customHeight="false" outlineLevel="0" collapsed="false">
      <c r="A313" s="658" t="s">
        <v>2816</v>
      </c>
      <c r="B313" s="659" t="s">
        <v>2817</v>
      </c>
      <c r="C313" s="659" t="s">
        <v>2818</v>
      </c>
      <c r="D313" s="659" t="s">
        <v>2819</v>
      </c>
      <c r="E313" s="687"/>
      <c r="F313" s="662"/>
      <c r="G313" s="662"/>
      <c r="H313" s="685"/>
      <c r="I313" s="664" t="s">
        <v>15</v>
      </c>
      <c r="J313" s="664" t="s">
        <v>30</v>
      </c>
      <c r="K313" s="664" t="s">
        <v>38</v>
      </c>
      <c r="L313" s="665" t="s">
        <v>43</v>
      </c>
      <c r="M313" s="665"/>
      <c r="N313" s="665"/>
      <c r="O313" s="665"/>
      <c r="P313" s="665"/>
      <c r="Q313" s="665" t="s">
        <v>226</v>
      </c>
      <c r="S313" s="666" t="b">
        <f aca="false">IF(OR(T313=TRUE(),U313=TRUE(),V313=TRUE(),AD313=TRUE(),AE313=TRUE()),TRUE(),FALSE())</f>
        <v>1</v>
      </c>
      <c r="T313" s="656" t="n">
        <f aca="false">$T$8</f>
        <v>1</v>
      </c>
      <c r="U313" s="657" t="b">
        <f aca="false">$U$8</f>
        <v>0</v>
      </c>
      <c r="V313" s="666" t="b">
        <f aca="false">IF(SUM(W313:AC313)&lt;1,TRUE(),FALSE())</f>
        <v>1</v>
      </c>
      <c r="W313" s="656" t="n">
        <f aca="false">IF($I$3=I313,1,0)</f>
        <v>0</v>
      </c>
      <c r="X313" s="656" t="n">
        <f aca="false">IF($J$3=J313,1,0)</f>
        <v>0</v>
      </c>
      <c r="Y313" s="656" t="n">
        <f aca="false">IF($K$3=K313,1,0)</f>
        <v>0</v>
      </c>
      <c r="Z313" s="656" t="n">
        <f aca="false">IF($L$3=L313,1,0)</f>
        <v>0</v>
      </c>
      <c r="AA313" s="656" t="n">
        <f aca="false">IF($M$3=M313,1,0)</f>
        <v>0</v>
      </c>
      <c r="AB313" s="656" t="n">
        <f aca="false">IF($N$3=N313,1,0)</f>
        <v>0</v>
      </c>
      <c r="AC313" s="656" t="n">
        <f aca="false">IF($O$3=O313,1,0)</f>
        <v>0</v>
      </c>
      <c r="AD313" s="667" t="b">
        <f aca="false">AND($P$2="Non-risk",P313=TRUE())</f>
        <v>0</v>
      </c>
      <c r="AE313" s="667" t="b">
        <f aca="false">AND($Q$3&lt;&gt;$Q313,$Q$3&lt;&gt;"Both")</f>
        <v>1</v>
      </c>
      <c r="AF313" s="667" t="b">
        <f aca="false">AND($Q$3="Both",AH313=1)</f>
        <v>0</v>
      </c>
      <c r="AI313" s="521"/>
      <c r="AJ313" s="627" t="n">
        <v>1</v>
      </c>
      <c r="AK313" s="160" t="n">
        <f aca="false">IF(OR(AL313=TRUE(),AND(AM313=TRUE(),AN313=FALSE()),AF313=TRUE(),(OR(AT313=FALSE(),AT313="NA"))),0,IF(OR(AN313=FALSE(),AO313=FALSE(),AP313=FALSE()),1,0))</f>
        <v>0</v>
      </c>
      <c r="AL313" s="238" t="n">
        <f aca="false">$S313</f>
        <v>1</v>
      </c>
      <c r="AM313" s="238" t="str">
        <f aca="false">IF(OR(Q313="Medicaid",AI313=""),"NA",IF(AND(AF313=TRUE(),_xlfn.xlookup(AI313,$A$9:$A$782,$AK$9:$AK$782)=0),TRUE(),FALSE()))</f>
        <v>NA</v>
      </c>
      <c r="AN313" s="148" t="b">
        <f aca="false">IF(F313&lt;&gt;"",TRUE(),FALSE())</f>
        <v>0</v>
      </c>
      <c r="AO313" s="94" t="str">
        <f aca="false">IF(OR($F313&lt;&gt;"Met"),"NA",(IF(AND($F313="Met",$F313&lt;&gt;""),TRUE(),FALSE())))</f>
        <v>NA</v>
      </c>
      <c r="AP313" s="148" t="b">
        <f aca="false">IF(OR($F313="Met",$F313="Not met"),"NA",(IF((AND(OR($F313="N/A",$F313="Unsure"),$G313&lt;&gt;"")),TRUE(),FALSE())))</f>
        <v>0</v>
      </c>
      <c r="AQ313" s="238" t="n">
        <f aca="false">IF(OR(AR313=TRUE(),AND(AS313=TRUE(),AT313=FALSE())),0,(IF(OR(AND(OR(AS313=FALSE(),AS313="N/A"),AT313=FALSE()),AU313=FALSE()),1,0)))</f>
        <v>0</v>
      </c>
      <c r="AR313" s="238" t="n">
        <f aca="false">$S313</f>
        <v>1</v>
      </c>
      <c r="AS313" s="238" t="str">
        <f aca="false">IF(OR(Q313="Medicaid",AI313=""),"N/A",IF(AND(AF313=TRUE(),_xlfn.xlookup(AI313,$A$9:$A$782,$AQ$9:$AQ$782)=0),TRUE(),FALSE()))</f>
        <v>N/A</v>
      </c>
      <c r="AT313" s="148" t="b">
        <f aca="false">IF(AND(H313="",F313="Met"),FALSE(),TRUE())</f>
        <v>1</v>
      </c>
      <c r="AU313" s="94" t="str">
        <f aca="false">IF(OR(H313="",H313="Met",H313="N/A"),"NA",(IF(AND((OR(H313="Not Met",H313="Unsure")),G313&lt;&gt;""),TRUE(),FALSE())))</f>
        <v>NA</v>
      </c>
    </row>
    <row r="314" customFormat="false" ht="72" hidden="false" customHeight="false" outlineLevel="0" collapsed="false">
      <c r="A314" s="658" t="s">
        <v>2820</v>
      </c>
      <c r="B314" s="659" t="s">
        <v>2821</v>
      </c>
      <c r="C314" s="659" t="s">
        <v>2822</v>
      </c>
      <c r="D314" s="659" t="s">
        <v>2823</v>
      </c>
      <c r="E314" s="687"/>
      <c r="F314" s="662"/>
      <c r="G314" s="662"/>
      <c r="H314" s="685"/>
      <c r="I314" s="664" t="s">
        <v>15</v>
      </c>
      <c r="J314" s="664" t="s">
        <v>30</v>
      </c>
      <c r="K314" s="664" t="s">
        <v>38</v>
      </c>
      <c r="L314" s="665" t="s">
        <v>43</v>
      </c>
      <c r="M314" s="665"/>
      <c r="N314" s="665"/>
      <c r="O314" s="665"/>
      <c r="P314" s="665"/>
      <c r="Q314" s="665" t="s">
        <v>226</v>
      </c>
      <c r="S314" s="666" t="b">
        <f aca="false">IF(OR(T314=TRUE(),U314=TRUE(),V314=TRUE(),AD314=TRUE(),AE314=TRUE()),TRUE(),FALSE())</f>
        <v>1</v>
      </c>
      <c r="T314" s="656" t="n">
        <f aca="false">$T$8</f>
        <v>1</v>
      </c>
      <c r="U314" s="657" t="b">
        <f aca="false">$U$8</f>
        <v>0</v>
      </c>
      <c r="V314" s="666" t="b">
        <f aca="false">IF(SUM(W314:AC314)&lt;1,TRUE(),FALSE())</f>
        <v>1</v>
      </c>
      <c r="W314" s="656" t="n">
        <f aca="false">IF($I$3=I314,1,0)</f>
        <v>0</v>
      </c>
      <c r="X314" s="656" t="n">
        <f aca="false">IF($J$3=J314,1,0)</f>
        <v>0</v>
      </c>
      <c r="Y314" s="656" t="n">
        <f aca="false">IF($K$3=K314,1,0)</f>
        <v>0</v>
      </c>
      <c r="Z314" s="656" t="n">
        <f aca="false">IF($L$3=L314,1,0)</f>
        <v>0</v>
      </c>
      <c r="AA314" s="656" t="n">
        <f aca="false">IF($M$3=M314,1,0)</f>
        <v>0</v>
      </c>
      <c r="AB314" s="656" t="n">
        <f aca="false">IF($N$3=N314,1,0)</f>
        <v>0</v>
      </c>
      <c r="AC314" s="656" t="n">
        <f aca="false">IF($O$3=O314,1,0)</f>
        <v>0</v>
      </c>
      <c r="AD314" s="667" t="b">
        <f aca="false">AND($P$2="Non-risk",P314=TRUE())</f>
        <v>0</v>
      </c>
      <c r="AE314" s="667" t="b">
        <f aca="false">AND($Q$3&lt;&gt;$Q314,$Q$3&lt;&gt;"Both")</f>
        <v>1</v>
      </c>
      <c r="AF314" s="667" t="b">
        <f aca="false">AND($Q$3="Both",AH314=1)</f>
        <v>0</v>
      </c>
      <c r="AI314" s="521"/>
      <c r="AJ314" s="627" t="n">
        <v>1</v>
      </c>
      <c r="AK314" s="160" t="n">
        <f aca="false">IF(OR(AL314=TRUE(),AND(AM314=TRUE(),AN314=FALSE()),AF314=TRUE(),(OR(AT314=FALSE(),AT314="NA"))),0,IF(OR(AN314=FALSE(),AO314=FALSE(),AP314=FALSE()),1,0))</f>
        <v>0</v>
      </c>
      <c r="AL314" s="238" t="n">
        <f aca="false">$S314</f>
        <v>1</v>
      </c>
      <c r="AM314" s="238" t="str">
        <f aca="false">IF(OR(Q314="Medicaid",AI314=""),"NA",IF(AND(AF314=TRUE(),_xlfn.xlookup(AI314,$A$9:$A$782,$AK$9:$AK$782)=0),TRUE(),FALSE()))</f>
        <v>NA</v>
      </c>
      <c r="AN314" s="148" t="b">
        <f aca="false">IF(F314&lt;&gt;"",TRUE(),FALSE())</f>
        <v>0</v>
      </c>
      <c r="AO314" s="94" t="str">
        <f aca="false">IF(OR($F314&lt;&gt;"Met"),"NA",(IF(AND($F314="Met",$F314&lt;&gt;""),TRUE(),FALSE())))</f>
        <v>NA</v>
      </c>
      <c r="AP314" s="148" t="b">
        <f aca="false">IF(OR($F314="Met",$F314="Not met"),"NA",(IF((AND(OR($F314="N/A",$F314="Unsure"),$G314&lt;&gt;"")),TRUE(),FALSE())))</f>
        <v>0</v>
      </c>
      <c r="AQ314" s="238" t="n">
        <f aca="false">IF(OR(AR314=TRUE(),AND(AS314=TRUE(),AT314=FALSE())),0,(IF(OR(AND(OR(AS314=FALSE(),AS314="N/A"),AT314=FALSE()),AU314=FALSE()),1,0)))</f>
        <v>0</v>
      </c>
      <c r="AR314" s="238" t="n">
        <f aca="false">$S314</f>
        <v>1</v>
      </c>
      <c r="AS314" s="238" t="str">
        <f aca="false">IF(OR(Q314="Medicaid",AI314=""),"N/A",IF(AND(AF314=TRUE(),_xlfn.xlookup(AI314,$A$9:$A$782,$AQ$9:$AQ$782)=0),TRUE(),FALSE()))</f>
        <v>N/A</v>
      </c>
      <c r="AT314" s="148" t="b">
        <f aca="false">IF(AND(H314="",F314="Met"),FALSE(),TRUE())</f>
        <v>1</v>
      </c>
      <c r="AU314" s="94" t="str">
        <f aca="false">IF(OR(H314="",H314="Met",H314="N/A"),"NA",(IF(AND((OR(H314="Not Met",H314="Unsure")),G314&lt;&gt;""),TRUE(),FALSE())))</f>
        <v>NA</v>
      </c>
    </row>
    <row r="315" customFormat="false" ht="36" hidden="false" customHeight="false" outlineLevel="0" collapsed="false">
      <c r="A315" s="658" t="s">
        <v>2824</v>
      </c>
      <c r="B315" s="659" t="s">
        <v>2825</v>
      </c>
      <c r="C315" s="659" t="s">
        <v>2826</v>
      </c>
      <c r="D315" s="659" t="s">
        <v>2827</v>
      </c>
      <c r="E315" s="687"/>
      <c r="F315" s="662"/>
      <c r="G315" s="662"/>
      <c r="H315" s="685"/>
      <c r="I315" s="664" t="s">
        <v>15</v>
      </c>
      <c r="J315" s="664" t="s">
        <v>30</v>
      </c>
      <c r="K315" s="664" t="s">
        <v>38</v>
      </c>
      <c r="L315" s="665" t="s">
        <v>43</v>
      </c>
      <c r="M315" s="665"/>
      <c r="N315" s="665"/>
      <c r="O315" s="665"/>
      <c r="P315" s="665"/>
      <c r="Q315" s="665" t="s">
        <v>226</v>
      </c>
      <c r="S315" s="666" t="b">
        <f aca="false">IF(OR(T315=TRUE(),U315=TRUE(),V315=TRUE(),AD315=TRUE(),AE315=TRUE()),TRUE(),FALSE())</f>
        <v>1</v>
      </c>
      <c r="T315" s="656" t="n">
        <f aca="false">$T$8</f>
        <v>1</v>
      </c>
      <c r="U315" s="657" t="b">
        <f aca="false">$U$8</f>
        <v>0</v>
      </c>
      <c r="V315" s="666" t="b">
        <f aca="false">IF(SUM(W315:AC315)&lt;1,TRUE(),FALSE())</f>
        <v>1</v>
      </c>
      <c r="W315" s="656" t="n">
        <f aca="false">IF($I$3=I315,1,0)</f>
        <v>0</v>
      </c>
      <c r="X315" s="656" t="n">
        <f aca="false">IF($J$3=J315,1,0)</f>
        <v>0</v>
      </c>
      <c r="Y315" s="656" t="n">
        <f aca="false">IF($K$3=K315,1,0)</f>
        <v>0</v>
      </c>
      <c r="Z315" s="656" t="n">
        <f aca="false">IF($L$3=L315,1,0)</f>
        <v>0</v>
      </c>
      <c r="AA315" s="656" t="n">
        <f aca="false">IF($M$3=M315,1,0)</f>
        <v>0</v>
      </c>
      <c r="AB315" s="656" t="n">
        <f aca="false">IF($N$3=N315,1,0)</f>
        <v>0</v>
      </c>
      <c r="AC315" s="656" t="n">
        <f aca="false">IF($O$3=O315,1,0)</f>
        <v>0</v>
      </c>
      <c r="AD315" s="667" t="b">
        <f aca="false">AND($P$2="Non-risk",P315=TRUE())</f>
        <v>0</v>
      </c>
      <c r="AE315" s="667" t="b">
        <f aca="false">AND($Q$3&lt;&gt;$Q315,$Q$3&lt;&gt;"Both")</f>
        <v>1</v>
      </c>
      <c r="AF315" s="667" t="b">
        <f aca="false">AND($Q$3="Both",AH315=1)</f>
        <v>0</v>
      </c>
      <c r="AI315" s="521"/>
      <c r="AJ315" s="627" t="n">
        <v>1</v>
      </c>
      <c r="AK315" s="160" t="n">
        <f aca="false">IF(OR(AL315=TRUE(),AND(AM315=TRUE(),AN315=FALSE()),AF315=TRUE(),(OR(AT315=FALSE(),AT315="NA"))),0,IF(OR(AN315=FALSE(),AO315=FALSE(),AP315=FALSE()),1,0))</f>
        <v>0</v>
      </c>
      <c r="AL315" s="238" t="n">
        <f aca="false">$S315</f>
        <v>1</v>
      </c>
      <c r="AM315" s="238" t="str">
        <f aca="false">IF(OR(Q315="Medicaid",AI315=""),"NA",IF(AND(AF315=TRUE(),_xlfn.xlookup(AI315,$A$9:$A$782,$AK$9:$AK$782)=0),TRUE(),FALSE()))</f>
        <v>NA</v>
      </c>
      <c r="AN315" s="148" t="b">
        <f aca="false">IF(F315&lt;&gt;"",TRUE(),FALSE())</f>
        <v>0</v>
      </c>
      <c r="AO315" s="94" t="str">
        <f aca="false">IF(OR($F315&lt;&gt;"Met"),"NA",(IF(AND($F315="Met",$F315&lt;&gt;""),TRUE(),FALSE())))</f>
        <v>NA</v>
      </c>
      <c r="AP315" s="148" t="b">
        <f aca="false">IF(OR($F315="Met",$F315="Not met"),"NA",(IF((AND(OR($F315="N/A",$F315="Unsure"),$G315&lt;&gt;"")),TRUE(),FALSE())))</f>
        <v>0</v>
      </c>
      <c r="AQ315" s="238" t="n">
        <f aca="false">IF(OR(AR315=TRUE(),AND(AS315=TRUE(),AT315=FALSE())),0,(IF(OR(AND(OR(AS315=FALSE(),AS315="N/A"),AT315=FALSE()),AU315=FALSE()),1,0)))</f>
        <v>0</v>
      </c>
      <c r="AR315" s="238" t="n">
        <f aca="false">$S315</f>
        <v>1</v>
      </c>
      <c r="AS315" s="238" t="str">
        <f aca="false">IF(OR(Q315="Medicaid",AI315=""),"N/A",IF(AND(AF315=TRUE(),_xlfn.xlookup(AI315,$A$9:$A$782,$AQ$9:$AQ$782)=0),TRUE(),FALSE()))</f>
        <v>N/A</v>
      </c>
      <c r="AT315" s="148" t="b">
        <f aca="false">IF(AND(H315="",F315="Met"),FALSE(),TRUE())</f>
        <v>1</v>
      </c>
      <c r="AU315" s="94" t="str">
        <f aca="false">IF(OR(H315="",H315="Met",H315="N/A"),"NA",(IF(AND((OR(H315="Not Met",H315="Unsure")),G315&lt;&gt;""),TRUE(),FALSE())))</f>
        <v>NA</v>
      </c>
    </row>
    <row r="316" customFormat="false" ht="18" hidden="false" customHeight="false" outlineLevel="0" collapsed="false">
      <c r="A316" s="668"/>
      <c r="B316" s="669"/>
      <c r="C316" s="669"/>
      <c r="D316" s="670" t="s">
        <v>1142</v>
      </c>
      <c r="E316" s="679"/>
      <c r="F316" s="672"/>
      <c r="G316" s="672"/>
      <c r="H316" s="673"/>
      <c r="T316" s="656" t="n">
        <f aca="false">$T$8</f>
        <v>1</v>
      </c>
      <c r="U316" s="657" t="b">
        <f aca="false">$U$8</f>
        <v>0</v>
      </c>
      <c r="AK316" s="160"/>
      <c r="AL316" s="238"/>
      <c r="AM316" s="238"/>
      <c r="AN316" s="94"/>
      <c r="AO316" s="94"/>
      <c r="AP316" s="94"/>
      <c r="AQ316" s="238"/>
      <c r="AR316" s="238"/>
      <c r="AS316" s="238"/>
      <c r="AT316" s="94"/>
      <c r="AU316" s="94"/>
    </row>
    <row r="317" customFormat="false" ht="144" hidden="false" customHeight="false" outlineLevel="0" collapsed="false">
      <c r="A317" s="658" t="s">
        <v>2828</v>
      </c>
      <c r="B317" s="659" t="s">
        <v>2829</v>
      </c>
      <c r="C317" s="659" t="s">
        <v>1145</v>
      </c>
      <c r="D317" s="659" t="s">
        <v>2830</v>
      </c>
      <c r="E317" s="686" t="s">
        <v>2831</v>
      </c>
      <c r="F317" s="662"/>
      <c r="G317" s="662"/>
      <c r="H317" s="685"/>
      <c r="I317" s="664" t="s">
        <v>15</v>
      </c>
      <c r="J317" s="664"/>
      <c r="K317" s="664"/>
      <c r="L317" s="665"/>
      <c r="M317" s="665"/>
      <c r="N317" s="665"/>
      <c r="O317" s="665" t="s">
        <v>52</v>
      </c>
      <c r="P317" s="665"/>
      <c r="Q317" s="665" t="s">
        <v>226</v>
      </c>
      <c r="S317" s="666" t="b">
        <f aca="false">IF(OR(T317=TRUE(),U317=TRUE(),V317=TRUE(),AD317=TRUE(),AE317=TRUE()),TRUE(),FALSE())</f>
        <v>1</v>
      </c>
      <c r="T317" s="656" t="n">
        <f aca="false">$T$8</f>
        <v>1</v>
      </c>
      <c r="U317" s="657" t="b">
        <f aca="false">$U$8</f>
        <v>0</v>
      </c>
      <c r="V317" s="666" t="b">
        <f aca="false">IF(SUM(W317:AC317)&lt;1,TRUE(),FALSE())</f>
        <v>1</v>
      </c>
      <c r="W317" s="656" t="n">
        <f aca="false">IF($I$3=I317,1,0)</f>
        <v>0</v>
      </c>
      <c r="X317" s="656" t="n">
        <f aca="false">IF($J$3=J317,1,0)</f>
        <v>0</v>
      </c>
      <c r="Y317" s="656" t="n">
        <f aca="false">IF($K$3=K317,1,0)</f>
        <v>0</v>
      </c>
      <c r="Z317" s="656" t="n">
        <f aca="false">IF($L$3=L317,1,0)</f>
        <v>0</v>
      </c>
      <c r="AA317" s="656" t="n">
        <f aca="false">IF($M$3=M317,1,0)</f>
        <v>0</v>
      </c>
      <c r="AB317" s="656" t="n">
        <f aca="false">IF($N$3=N317,1,0)</f>
        <v>0</v>
      </c>
      <c r="AC317" s="656" t="n">
        <f aca="false">IF($O$3=O317,1,0)</f>
        <v>0</v>
      </c>
      <c r="AD317" s="667" t="b">
        <f aca="false">AND($P$2="Non-risk",P317=TRUE())</f>
        <v>0</v>
      </c>
      <c r="AE317" s="667" t="b">
        <f aca="false">AND($Q$3&lt;&gt;$Q317,$Q$3&lt;&gt;"Both")</f>
        <v>1</v>
      </c>
      <c r="AF317" s="667" t="b">
        <f aca="false">AND($Q$3="Both",AH317=1)</f>
        <v>0</v>
      </c>
      <c r="AI317" s="521"/>
      <c r="AJ317" s="627" t="n">
        <v>1</v>
      </c>
      <c r="AK317" s="160" t="n">
        <f aca="false">IF(OR(AL317=TRUE(),AND(AM317=TRUE(),AN317=FALSE()),AF317=TRUE(),(OR(AT317=FALSE(),AT317="NA"))),0,IF(OR(AN317=FALSE(),AO317=FALSE(),AP317=FALSE()),1,0))</f>
        <v>0</v>
      </c>
      <c r="AL317" s="238" t="n">
        <f aca="false">$S317</f>
        <v>1</v>
      </c>
      <c r="AM317" s="238" t="str">
        <f aca="false">IF(OR(Q317="Medicaid",AI317=""),"NA",IF(AND(AF317=TRUE(),_xlfn.xlookup(AI317,$A$9:$A$782,$AK$9:$AK$782)=0),TRUE(),FALSE()))</f>
        <v>NA</v>
      </c>
      <c r="AN317" s="148" t="b">
        <f aca="false">IF(F317&lt;&gt;"",TRUE(),FALSE())</f>
        <v>0</v>
      </c>
      <c r="AO317" s="94" t="str">
        <f aca="false">IF(OR($F317&lt;&gt;"Met"),"NA",(IF(AND($F317="Met",$F317&lt;&gt;""),TRUE(),FALSE())))</f>
        <v>NA</v>
      </c>
      <c r="AP317" s="148" t="b">
        <f aca="false">IF(OR($F317="Met",$F317="Not met"),"NA",(IF((AND(OR($F317="N/A",$F317="Unsure"),$G317&lt;&gt;"")),TRUE(),FALSE())))</f>
        <v>0</v>
      </c>
      <c r="AQ317" s="238" t="n">
        <f aca="false">IF(OR(AR317=TRUE(),AND(AS317=TRUE(),AT317=FALSE())),0,(IF(OR(AND(OR(AS317=FALSE(),AS317="N/A"),AT317=FALSE()),AU317=FALSE()),1,0)))</f>
        <v>0</v>
      </c>
      <c r="AR317" s="238" t="n">
        <f aca="false">$S317</f>
        <v>1</v>
      </c>
      <c r="AS317" s="238" t="str">
        <f aca="false">IF(OR(Q317="Medicaid",AI317=""),"N/A",IF(AND(AF317=TRUE(),_xlfn.xlookup(AI317,$A$9:$A$782,$AQ$9:$AQ$782)=0),TRUE(),FALSE()))</f>
        <v>N/A</v>
      </c>
      <c r="AT317" s="148" t="b">
        <f aca="false">IF(AND(H317="",F317="Met"),FALSE(),TRUE())</f>
        <v>1</v>
      </c>
      <c r="AU317" s="94" t="str">
        <f aca="false">IF(OR(H317="",H317="Met",H317="N/A"),"NA",(IF(AND((OR(H317="Not Met",H317="Unsure")),G317&lt;&gt;""),TRUE(),FALSE())))</f>
        <v>NA</v>
      </c>
    </row>
    <row r="318" customFormat="false" ht="144" hidden="false" customHeight="false" outlineLevel="0" collapsed="false">
      <c r="A318" s="658" t="s">
        <v>2832</v>
      </c>
      <c r="B318" s="659" t="s">
        <v>2833</v>
      </c>
      <c r="C318" s="659" t="s">
        <v>1145</v>
      </c>
      <c r="D318" s="659" t="s">
        <v>2834</v>
      </c>
      <c r="E318" s="686" t="s">
        <v>2831</v>
      </c>
      <c r="F318" s="662"/>
      <c r="G318" s="662"/>
      <c r="H318" s="685"/>
      <c r="I318" s="664" t="s">
        <v>15</v>
      </c>
      <c r="J318" s="664"/>
      <c r="K318" s="664"/>
      <c r="L318" s="665"/>
      <c r="M318" s="665"/>
      <c r="N318" s="665"/>
      <c r="O318" s="665" t="s">
        <v>52</v>
      </c>
      <c r="P318" s="665"/>
      <c r="Q318" s="665" t="s">
        <v>226</v>
      </c>
      <c r="S318" s="666" t="b">
        <f aca="false">IF(OR(T318=TRUE(),U318=TRUE(),V318=TRUE(),AD318=TRUE(),AE318=TRUE()),TRUE(),FALSE())</f>
        <v>1</v>
      </c>
      <c r="T318" s="656" t="n">
        <f aca="false">$T$8</f>
        <v>1</v>
      </c>
      <c r="U318" s="657" t="b">
        <f aca="false">$U$8</f>
        <v>0</v>
      </c>
      <c r="V318" s="666" t="b">
        <f aca="false">IF(SUM(W318:AC318)&lt;1,TRUE(),FALSE())</f>
        <v>1</v>
      </c>
      <c r="W318" s="656" t="n">
        <f aca="false">IF($I$3=I318,1,0)</f>
        <v>0</v>
      </c>
      <c r="X318" s="656" t="n">
        <f aca="false">IF($J$3=J318,1,0)</f>
        <v>0</v>
      </c>
      <c r="Y318" s="656" t="n">
        <f aca="false">IF($K$3=K318,1,0)</f>
        <v>0</v>
      </c>
      <c r="Z318" s="656" t="n">
        <f aca="false">IF($L$3=L318,1,0)</f>
        <v>0</v>
      </c>
      <c r="AA318" s="656" t="n">
        <f aca="false">IF($M$3=M318,1,0)</f>
        <v>0</v>
      </c>
      <c r="AB318" s="656" t="n">
        <f aca="false">IF($N$3=N318,1,0)</f>
        <v>0</v>
      </c>
      <c r="AC318" s="656" t="n">
        <f aca="false">IF($O$3=O318,1,0)</f>
        <v>0</v>
      </c>
      <c r="AD318" s="667" t="b">
        <f aca="false">AND($P$2="Non-risk",P318=TRUE())</f>
        <v>0</v>
      </c>
      <c r="AE318" s="667" t="b">
        <f aca="false">AND($Q$3&lt;&gt;$Q318,$Q$3&lt;&gt;"Both")</f>
        <v>1</v>
      </c>
      <c r="AF318" s="667" t="b">
        <f aca="false">AND($Q$3="Both",AH318=1)</f>
        <v>0</v>
      </c>
      <c r="AI318" s="521"/>
      <c r="AJ318" s="627" t="n">
        <v>1</v>
      </c>
      <c r="AK318" s="160" t="n">
        <f aca="false">IF(OR(AL318=TRUE(),AND(AM318=TRUE(),AN318=FALSE()),AF318=TRUE(),(OR(AT318=FALSE(),AT318="NA"))),0,IF(OR(AN318=FALSE(),AO318=FALSE(),AP318=FALSE()),1,0))</f>
        <v>0</v>
      </c>
      <c r="AL318" s="238" t="n">
        <f aca="false">$S318</f>
        <v>1</v>
      </c>
      <c r="AM318" s="238" t="str">
        <f aca="false">IF(OR(Q318="Medicaid",AI318=""),"NA",IF(AND(AF318=TRUE(),_xlfn.xlookup(AI318,$A$9:$A$782,$AK$9:$AK$782)=0),TRUE(),FALSE()))</f>
        <v>NA</v>
      </c>
      <c r="AN318" s="148" t="b">
        <f aca="false">IF(F318&lt;&gt;"",TRUE(),FALSE())</f>
        <v>0</v>
      </c>
      <c r="AO318" s="94" t="str">
        <f aca="false">IF(OR($F318&lt;&gt;"Met"),"NA",(IF(AND($F318="Met",$F318&lt;&gt;""),TRUE(),FALSE())))</f>
        <v>NA</v>
      </c>
      <c r="AP318" s="148" t="b">
        <f aca="false">IF(OR($F318="Met",$F318="Not met"),"NA",(IF((AND(OR($F318="N/A",$F318="Unsure"),$G318&lt;&gt;"")),TRUE(),FALSE())))</f>
        <v>0</v>
      </c>
      <c r="AQ318" s="238" t="n">
        <f aca="false">IF(OR(AR318=TRUE(),AND(AS318=TRUE(),AT318=FALSE())),0,(IF(OR(AND(OR(AS318=FALSE(),AS318="N/A"),AT318=FALSE()),AU318=FALSE()),1,0)))</f>
        <v>0</v>
      </c>
      <c r="AR318" s="238" t="n">
        <f aca="false">$S318</f>
        <v>1</v>
      </c>
      <c r="AS318" s="238" t="str">
        <f aca="false">IF(OR(Q318="Medicaid",AI318=""),"N/A",IF(AND(AF318=TRUE(),_xlfn.xlookup(AI318,$A$9:$A$782,$AQ$9:$AQ$782)=0),TRUE(),FALSE()))</f>
        <v>N/A</v>
      </c>
      <c r="AT318" s="148" t="b">
        <f aca="false">IF(AND(H318="",F318="Met"),FALSE(),TRUE())</f>
        <v>1</v>
      </c>
      <c r="AU318" s="94" t="str">
        <f aca="false">IF(OR(H318="",H318="Met",H318="N/A"),"NA",(IF(AND((OR(H318="Not Met",H318="Unsure")),G318&lt;&gt;""),TRUE(),FALSE())))</f>
        <v>NA</v>
      </c>
    </row>
    <row r="319" customFormat="false" ht="144" hidden="false" customHeight="false" outlineLevel="0" collapsed="false">
      <c r="A319" s="658" t="s">
        <v>2835</v>
      </c>
      <c r="B319" s="659" t="s">
        <v>2836</v>
      </c>
      <c r="C319" s="659" t="s">
        <v>1145</v>
      </c>
      <c r="D319" s="659" t="s">
        <v>2837</v>
      </c>
      <c r="E319" s="686" t="s">
        <v>2831</v>
      </c>
      <c r="F319" s="662"/>
      <c r="G319" s="662"/>
      <c r="H319" s="685"/>
      <c r="I319" s="664" t="s">
        <v>15</v>
      </c>
      <c r="J319" s="664"/>
      <c r="K319" s="664"/>
      <c r="L319" s="665"/>
      <c r="M319" s="665"/>
      <c r="N319" s="665"/>
      <c r="O319" s="665" t="s">
        <v>52</v>
      </c>
      <c r="P319" s="665"/>
      <c r="Q319" s="665" t="s">
        <v>226</v>
      </c>
      <c r="S319" s="666" t="b">
        <f aca="false">IF(OR(T319=TRUE(),U319=TRUE(),V319=TRUE(),AD319=TRUE(),AE319=TRUE()),TRUE(),FALSE())</f>
        <v>1</v>
      </c>
      <c r="T319" s="656" t="n">
        <f aca="false">$T$8</f>
        <v>1</v>
      </c>
      <c r="U319" s="657" t="b">
        <f aca="false">$U$8</f>
        <v>0</v>
      </c>
      <c r="V319" s="666" t="b">
        <f aca="false">IF(SUM(W319:AC319)&lt;1,TRUE(),FALSE())</f>
        <v>1</v>
      </c>
      <c r="W319" s="656" t="n">
        <f aca="false">IF($I$3=I319,1,0)</f>
        <v>0</v>
      </c>
      <c r="X319" s="656" t="n">
        <f aca="false">IF($J$3=J319,1,0)</f>
        <v>0</v>
      </c>
      <c r="Y319" s="656" t="n">
        <f aca="false">IF($K$3=K319,1,0)</f>
        <v>0</v>
      </c>
      <c r="Z319" s="656" t="n">
        <f aca="false">IF($L$3=L319,1,0)</f>
        <v>0</v>
      </c>
      <c r="AA319" s="656" t="n">
        <f aca="false">IF($M$3=M319,1,0)</f>
        <v>0</v>
      </c>
      <c r="AB319" s="656" t="n">
        <f aca="false">IF($N$3=N319,1,0)</f>
        <v>0</v>
      </c>
      <c r="AC319" s="656" t="n">
        <f aca="false">IF($O$3=O319,1,0)</f>
        <v>0</v>
      </c>
      <c r="AD319" s="667" t="b">
        <f aca="false">AND($P$2="Non-risk",P319=TRUE())</f>
        <v>0</v>
      </c>
      <c r="AE319" s="667" t="b">
        <f aca="false">AND($Q$3&lt;&gt;$Q319,$Q$3&lt;&gt;"Both")</f>
        <v>1</v>
      </c>
      <c r="AF319" s="667" t="b">
        <f aca="false">AND($Q$3="Both",AH319=1)</f>
        <v>0</v>
      </c>
      <c r="AI319" s="521"/>
      <c r="AJ319" s="627" t="n">
        <v>1</v>
      </c>
      <c r="AK319" s="160" t="n">
        <f aca="false">IF(OR(AL319=TRUE(),AND(AM319=TRUE(),AN319=FALSE()),AF319=TRUE(),(OR(AT319=FALSE(),AT319="NA"))),0,IF(OR(AN319=FALSE(),AO319=FALSE(),AP319=FALSE()),1,0))</f>
        <v>0</v>
      </c>
      <c r="AL319" s="238" t="n">
        <f aca="false">$S319</f>
        <v>1</v>
      </c>
      <c r="AM319" s="238" t="str">
        <f aca="false">IF(OR(Q319="Medicaid",AI319=""),"NA",IF(AND(AF319=TRUE(),_xlfn.xlookup(AI319,$A$9:$A$782,$AK$9:$AK$782)=0),TRUE(),FALSE()))</f>
        <v>NA</v>
      </c>
      <c r="AN319" s="148" t="b">
        <f aca="false">IF(F319&lt;&gt;"",TRUE(),FALSE())</f>
        <v>0</v>
      </c>
      <c r="AO319" s="94" t="str">
        <f aca="false">IF(OR($F319&lt;&gt;"Met"),"NA",(IF(AND($F319="Met",$F319&lt;&gt;""),TRUE(),FALSE())))</f>
        <v>NA</v>
      </c>
      <c r="AP319" s="148" t="b">
        <f aca="false">IF(OR($F319="Met",$F319="Not met"),"NA",(IF((AND(OR($F319="N/A",$F319="Unsure"),$G319&lt;&gt;"")),TRUE(),FALSE())))</f>
        <v>0</v>
      </c>
      <c r="AQ319" s="238" t="n">
        <f aca="false">IF(OR(AR319=TRUE(),AND(AS319=TRUE(),AT319=FALSE())),0,(IF(OR(AND(OR(AS319=FALSE(),AS319="N/A"),AT319=FALSE()),AU319=FALSE()),1,0)))</f>
        <v>0</v>
      </c>
      <c r="AR319" s="238" t="n">
        <f aca="false">$S319</f>
        <v>1</v>
      </c>
      <c r="AS319" s="238" t="str">
        <f aca="false">IF(OR(Q319="Medicaid",AI319=""),"N/A",IF(AND(AF319=TRUE(),_xlfn.xlookup(AI319,$A$9:$A$782,$AQ$9:$AQ$782)=0),TRUE(),FALSE()))</f>
        <v>N/A</v>
      </c>
      <c r="AT319" s="148" t="b">
        <f aca="false">IF(AND(H319="",F319="Met"),FALSE(),TRUE())</f>
        <v>1</v>
      </c>
      <c r="AU319" s="94" t="str">
        <f aca="false">IF(OR(H319="",H319="Met",H319="N/A"),"NA",(IF(AND((OR(H319="Not Met",H319="Unsure")),G319&lt;&gt;""),TRUE(),FALSE())))</f>
        <v>NA</v>
      </c>
    </row>
    <row r="320" customFormat="false" ht="144" hidden="false" customHeight="false" outlineLevel="0" collapsed="false">
      <c r="A320" s="658" t="s">
        <v>2838</v>
      </c>
      <c r="B320" s="659" t="s">
        <v>2839</v>
      </c>
      <c r="C320" s="659" t="s">
        <v>1145</v>
      </c>
      <c r="D320" s="659" t="s">
        <v>2840</v>
      </c>
      <c r="E320" s="686" t="s">
        <v>2831</v>
      </c>
      <c r="F320" s="662"/>
      <c r="G320" s="662"/>
      <c r="H320" s="685"/>
      <c r="I320" s="664" t="s">
        <v>15</v>
      </c>
      <c r="J320" s="664"/>
      <c r="K320" s="664"/>
      <c r="L320" s="665"/>
      <c r="M320" s="665"/>
      <c r="N320" s="665"/>
      <c r="O320" s="665" t="s">
        <v>52</v>
      </c>
      <c r="P320" s="665"/>
      <c r="Q320" s="665" t="s">
        <v>226</v>
      </c>
      <c r="S320" s="666" t="b">
        <f aca="false">IF(OR(T320=TRUE(),U320=TRUE(),V320=TRUE(),AD320=TRUE(),AE320=TRUE()),TRUE(),FALSE())</f>
        <v>1</v>
      </c>
      <c r="T320" s="656" t="n">
        <f aca="false">$T$8</f>
        <v>1</v>
      </c>
      <c r="U320" s="657" t="b">
        <f aca="false">$U$8</f>
        <v>0</v>
      </c>
      <c r="V320" s="666" t="b">
        <f aca="false">IF(SUM(W320:AC320)&lt;1,TRUE(),FALSE())</f>
        <v>1</v>
      </c>
      <c r="W320" s="656" t="n">
        <f aca="false">IF($I$3=I320,1,0)</f>
        <v>0</v>
      </c>
      <c r="X320" s="656" t="n">
        <f aca="false">IF($J$3=J320,1,0)</f>
        <v>0</v>
      </c>
      <c r="Y320" s="656" t="n">
        <f aca="false">IF($K$3=K320,1,0)</f>
        <v>0</v>
      </c>
      <c r="Z320" s="656" t="n">
        <f aca="false">IF($L$3=L320,1,0)</f>
        <v>0</v>
      </c>
      <c r="AA320" s="656" t="n">
        <f aca="false">IF($M$3=M320,1,0)</f>
        <v>0</v>
      </c>
      <c r="AB320" s="656" t="n">
        <f aca="false">IF($N$3=N320,1,0)</f>
        <v>0</v>
      </c>
      <c r="AC320" s="656" t="n">
        <f aca="false">IF($O$3=O320,1,0)</f>
        <v>0</v>
      </c>
      <c r="AD320" s="667" t="b">
        <f aca="false">AND($P$2="Non-risk",P320=TRUE())</f>
        <v>0</v>
      </c>
      <c r="AE320" s="667" t="b">
        <f aca="false">AND($Q$3&lt;&gt;$Q320,$Q$3&lt;&gt;"Both")</f>
        <v>1</v>
      </c>
      <c r="AF320" s="667" t="b">
        <f aca="false">AND($Q$3="Both",AH320=1)</f>
        <v>0</v>
      </c>
      <c r="AI320" s="521"/>
      <c r="AJ320" s="627" t="n">
        <v>1</v>
      </c>
      <c r="AK320" s="160" t="n">
        <f aca="false">IF(OR(AL320=TRUE(),AND(AM320=TRUE(),AN320=FALSE()),AF320=TRUE(),(OR(AT320=FALSE(),AT320="NA"))),0,IF(OR(AN320=FALSE(),AO320=FALSE(),AP320=FALSE()),1,0))</f>
        <v>0</v>
      </c>
      <c r="AL320" s="238" t="n">
        <f aca="false">$S320</f>
        <v>1</v>
      </c>
      <c r="AM320" s="238" t="str">
        <f aca="false">IF(OR(Q320="Medicaid",AI320=""),"NA",IF(AND(AF320=TRUE(),_xlfn.xlookup(AI320,$A$9:$A$782,$AK$9:$AK$782)=0),TRUE(),FALSE()))</f>
        <v>NA</v>
      </c>
      <c r="AN320" s="148" t="b">
        <f aca="false">IF(F320&lt;&gt;"",TRUE(),FALSE())</f>
        <v>0</v>
      </c>
      <c r="AO320" s="94" t="str">
        <f aca="false">IF(OR($F320&lt;&gt;"Met"),"NA",(IF(AND($F320="Met",$F320&lt;&gt;""),TRUE(),FALSE())))</f>
        <v>NA</v>
      </c>
      <c r="AP320" s="148" t="b">
        <f aca="false">IF(OR($F320="Met",$F320="Not met"),"NA",(IF((AND(OR($F320="N/A",$F320="Unsure"),$G320&lt;&gt;"")),TRUE(),FALSE())))</f>
        <v>0</v>
      </c>
      <c r="AQ320" s="238" t="n">
        <f aca="false">IF(OR(AR320=TRUE(),AND(AS320=TRUE(),AT320=FALSE())),0,(IF(OR(AND(OR(AS320=FALSE(),AS320="N/A"),AT320=FALSE()),AU320=FALSE()),1,0)))</f>
        <v>0</v>
      </c>
      <c r="AR320" s="238" t="n">
        <f aca="false">$S320</f>
        <v>1</v>
      </c>
      <c r="AS320" s="238" t="str">
        <f aca="false">IF(OR(Q320="Medicaid",AI320=""),"N/A",IF(AND(AF320=TRUE(),_xlfn.xlookup(AI320,$A$9:$A$782,$AQ$9:$AQ$782)=0),TRUE(),FALSE()))</f>
        <v>N/A</v>
      </c>
      <c r="AT320" s="148" t="b">
        <f aca="false">IF(AND(H320="",F320="Met"),FALSE(),TRUE())</f>
        <v>1</v>
      </c>
      <c r="AU320" s="94" t="str">
        <f aca="false">IF(OR(H320="",H320="Met",H320="N/A"),"NA",(IF(AND((OR(H320="Not Met",H320="Unsure")),G320&lt;&gt;""),TRUE(),FALSE())))</f>
        <v>NA</v>
      </c>
    </row>
    <row r="321" customFormat="false" ht="144" hidden="false" customHeight="false" outlineLevel="0" collapsed="false">
      <c r="A321" s="658" t="s">
        <v>2841</v>
      </c>
      <c r="B321" s="659" t="s">
        <v>2842</v>
      </c>
      <c r="C321" s="659" t="s">
        <v>1145</v>
      </c>
      <c r="D321" s="659" t="s">
        <v>2843</v>
      </c>
      <c r="E321" s="686" t="s">
        <v>2844</v>
      </c>
      <c r="F321" s="662"/>
      <c r="G321" s="662"/>
      <c r="H321" s="685"/>
      <c r="I321" s="664" t="s">
        <v>15</v>
      </c>
      <c r="J321" s="664"/>
      <c r="K321" s="664"/>
      <c r="L321" s="665"/>
      <c r="M321" s="665"/>
      <c r="N321" s="665"/>
      <c r="O321" s="665" t="s">
        <v>52</v>
      </c>
      <c r="P321" s="665"/>
      <c r="Q321" s="665" t="s">
        <v>226</v>
      </c>
      <c r="S321" s="666" t="b">
        <f aca="false">IF(OR(T321=TRUE(),U321=TRUE(),V321=TRUE(),AD321=TRUE(),AE321=TRUE()),TRUE(),FALSE())</f>
        <v>1</v>
      </c>
      <c r="T321" s="656" t="n">
        <f aca="false">$T$8</f>
        <v>1</v>
      </c>
      <c r="U321" s="657" t="b">
        <f aca="false">$U$8</f>
        <v>0</v>
      </c>
      <c r="V321" s="666" t="b">
        <f aca="false">IF(SUM(W321:AC321)&lt;1,TRUE(),FALSE())</f>
        <v>1</v>
      </c>
      <c r="W321" s="656" t="n">
        <f aca="false">IF($I$3=I321,1,0)</f>
        <v>0</v>
      </c>
      <c r="X321" s="656" t="n">
        <f aca="false">IF($J$3=J321,1,0)</f>
        <v>0</v>
      </c>
      <c r="Y321" s="656" t="n">
        <f aca="false">IF($K$3=K321,1,0)</f>
        <v>0</v>
      </c>
      <c r="Z321" s="656" t="n">
        <f aca="false">IF($L$3=L321,1,0)</f>
        <v>0</v>
      </c>
      <c r="AA321" s="656" t="n">
        <f aca="false">IF($M$3=M321,1,0)</f>
        <v>0</v>
      </c>
      <c r="AB321" s="656" t="n">
        <f aca="false">IF($N$3=N321,1,0)</f>
        <v>0</v>
      </c>
      <c r="AC321" s="656" t="n">
        <f aca="false">IF($O$3=O321,1,0)</f>
        <v>0</v>
      </c>
      <c r="AD321" s="667" t="b">
        <f aca="false">AND($P$2="Non-risk",P321=TRUE())</f>
        <v>0</v>
      </c>
      <c r="AE321" s="667" t="b">
        <f aca="false">AND($Q$3&lt;&gt;$Q321,$Q$3&lt;&gt;"Both")</f>
        <v>1</v>
      </c>
      <c r="AF321" s="667" t="b">
        <f aca="false">AND($Q$3="Both",AH321=1)</f>
        <v>0</v>
      </c>
      <c r="AI321" s="521"/>
      <c r="AJ321" s="627" t="n">
        <v>1</v>
      </c>
      <c r="AK321" s="160" t="n">
        <f aca="false">IF(OR(AL321=TRUE(),AND(AM321=TRUE(),AN321=FALSE()),AF321=TRUE(),(OR(AT321=FALSE(),AT321="NA"))),0,IF(OR(AN321=FALSE(),AO321=FALSE(),AP321=FALSE()),1,0))</f>
        <v>0</v>
      </c>
      <c r="AL321" s="238" t="n">
        <f aca="false">$S321</f>
        <v>1</v>
      </c>
      <c r="AM321" s="238" t="str">
        <f aca="false">IF(OR(Q321="Medicaid",AI321=""),"NA",IF(AND(AF321=TRUE(),_xlfn.xlookup(AI321,$A$9:$A$782,$AK$9:$AK$782)=0),TRUE(),FALSE()))</f>
        <v>NA</v>
      </c>
      <c r="AN321" s="148" t="b">
        <f aca="false">IF(F321&lt;&gt;"",TRUE(),FALSE())</f>
        <v>0</v>
      </c>
      <c r="AO321" s="94" t="str">
        <f aca="false">IF(OR($F321&lt;&gt;"Met"),"NA",(IF(AND($F321="Met",$F321&lt;&gt;""),TRUE(),FALSE())))</f>
        <v>NA</v>
      </c>
      <c r="AP321" s="148" t="b">
        <f aca="false">IF(OR($F321="Met",$F321="Not met"),"NA",(IF((AND(OR($F321="N/A",$F321="Unsure"),$G321&lt;&gt;"")),TRUE(),FALSE())))</f>
        <v>0</v>
      </c>
      <c r="AQ321" s="238" t="n">
        <f aca="false">IF(OR(AR321=TRUE(),AND(AS321=TRUE(),AT321=FALSE())),0,(IF(OR(AND(OR(AS321=FALSE(),AS321="N/A"),AT321=FALSE()),AU321=FALSE()),1,0)))</f>
        <v>0</v>
      </c>
      <c r="AR321" s="238" t="n">
        <f aca="false">$S321</f>
        <v>1</v>
      </c>
      <c r="AS321" s="238" t="str">
        <f aca="false">IF(OR(Q321="Medicaid",AI321=""),"N/A",IF(AND(AF321=TRUE(),_xlfn.xlookup(AI321,$A$9:$A$782,$AQ$9:$AQ$782)=0),TRUE(),FALSE()))</f>
        <v>N/A</v>
      </c>
      <c r="AT321" s="148" t="b">
        <f aca="false">IF(AND(H321="",F321="Met"),FALSE(),TRUE())</f>
        <v>1</v>
      </c>
      <c r="AU321" s="94" t="str">
        <f aca="false">IF(OR(H321="",H321="Met",H321="N/A"),"NA",(IF(AND((OR(H321="Not Met",H321="Unsure")),G321&lt;&gt;""),TRUE(),FALSE())))</f>
        <v>NA</v>
      </c>
    </row>
    <row r="322" customFormat="false" ht="144" hidden="false" customHeight="false" outlineLevel="0" collapsed="false">
      <c r="A322" s="658" t="s">
        <v>2845</v>
      </c>
      <c r="B322" s="659" t="s">
        <v>2846</v>
      </c>
      <c r="C322" s="659" t="s">
        <v>1145</v>
      </c>
      <c r="D322" s="659" t="s">
        <v>2847</v>
      </c>
      <c r="E322" s="686" t="s">
        <v>2844</v>
      </c>
      <c r="F322" s="662"/>
      <c r="G322" s="662"/>
      <c r="H322" s="685"/>
      <c r="I322" s="664" t="s">
        <v>15</v>
      </c>
      <c r="J322" s="664"/>
      <c r="K322" s="664"/>
      <c r="L322" s="665"/>
      <c r="M322" s="665"/>
      <c r="N322" s="665"/>
      <c r="O322" s="665" t="s">
        <v>52</v>
      </c>
      <c r="P322" s="665"/>
      <c r="Q322" s="665" t="s">
        <v>226</v>
      </c>
      <c r="S322" s="666" t="b">
        <f aca="false">IF(OR(T322=TRUE(),U322=TRUE(),V322=TRUE(),AD322=TRUE(),AE322=TRUE()),TRUE(),FALSE())</f>
        <v>1</v>
      </c>
      <c r="T322" s="656" t="n">
        <f aca="false">$T$8</f>
        <v>1</v>
      </c>
      <c r="U322" s="657" t="b">
        <f aca="false">$U$8</f>
        <v>0</v>
      </c>
      <c r="V322" s="666" t="b">
        <f aca="false">IF(SUM(W322:AC322)&lt;1,TRUE(),FALSE())</f>
        <v>1</v>
      </c>
      <c r="W322" s="656" t="n">
        <f aca="false">IF($I$3=I322,1,0)</f>
        <v>0</v>
      </c>
      <c r="X322" s="656" t="n">
        <f aca="false">IF($J$3=J322,1,0)</f>
        <v>0</v>
      </c>
      <c r="Y322" s="656" t="n">
        <f aca="false">IF($K$3=K322,1,0)</f>
        <v>0</v>
      </c>
      <c r="Z322" s="656" t="n">
        <f aca="false">IF($L$3=L322,1,0)</f>
        <v>0</v>
      </c>
      <c r="AA322" s="656" t="n">
        <f aca="false">IF($M$3=M322,1,0)</f>
        <v>0</v>
      </c>
      <c r="AB322" s="656" t="n">
        <f aca="false">IF($N$3=N322,1,0)</f>
        <v>0</v>
      </c>
      <c r="AC322" s="656" t="n">
        <f aca="false">IF($O$3=O322,1,0)</f>
        <v>0</v>
      </c>
      <c r="AD322" s="667" t="b">
        <f aca="false">AND($P$2="Non-risk",P322=TRUE())</f>
        <v>0</v>
      </c>
      <c r="AE322" s="667" t="b">
        <f aca="false">AND($Q$3&lt;&gt;$Q322,$Q$3&lt;&gt;"Both")</f>
        <v>1</v>
      </c>
      <c r="AF322" s="667" t="b">
        <f aca="false">AND($Q$3="Both",AH322=1)</f>
        <v>0</v>
      </c>
      <c r="AI322" s="521"/>
      <c r="AJ322" s="627" t="n">
        <v>1</v>
      </c>
      <c r="AK322" s="160" t="n">
        <f aca="false">IF(OR(AL322=TRUE(),AND(AM322=TRUE(),AN322=FALSE()),AF322=TRUE(),(OR(AT322=FALSE(),AT322="NA"))),0,IF(OR(AN322=FALSE(),AO322=FALSE(),AP322=FALSE()),1,0))</f>
        <v>0</v>
      </c>
      <c r="AL322" s="238" t="n">
        <f aca="false">$S322</f>
        <v>1</v>
      </c>
      <c r="AM322" s="238" t="str">
        <f aca="false">IF(OR(Q322="Medicaid",AI322=""),"NA",IF(AND(AF322=TRUE(),_xlfn.xlookup(AI322,$A$9:$A$782,$AK$9:$AK$782)=0),TRUE(),FALSE()))</f>
        <v>NA</v>
      </c>
      <c r="AN322" s="148" t="b">
        <f aca="false">IF(F322&lt;&gt;"",TRUE(),FALSE())</f>
        <v>0</v>
      </c>
      <c r="AO322" s="94" t="str">
        <f aca="false">IF(OR($F322&lt;&gt;"Met"),"NA",(IF(AND($F322="Met",$F322&lt;&gt;""),TRUE(),FALSE())))</f>
        <v>NA</v>
      </c>
      <c r="AP322" s="148" t="b">
        <f aca="false">IF(OR($F322="Met",$F322="Not met"),"NA",(IF((AND(OR($F322="N/A",$F322="Unsure"),$G322&lt;&gt;"")),TRUE(),FALSE())))</f>
        <v>0</v>
      </c>
      <c r="AQ322" s="238" t="n">
        <f aca="false">IF(OR(AR322=TRUE(),AND(AS322=TRUE(),AT322=FALSE())),0,(IF(OR(AND(OR(AS322=FALSE(),AS322="N/A"),AT322=FALSE()),AU322=FALSE()),1,0)))</f>
        <v>0</v>
      </c>
      <c r="AR322" s="238" t="n">
        <f aca="false">$S322</f>
        <v>1</v>
      </c>
      <c r="AS322" s="238" t="str">
        <f aca="false">IF(OR(Q322="Medicaid",AI322=""),"N/A",IF(AND(AF322=TRUE(),_xlfn.xlookup(AI322,$A$9:$A$782,$AQ$9:$AQ$782)=0),TRUE(),FALSE()))</f>
        <v>N/A</v>
      </c>
      <c r="AT322" s="148" t="b">
        <f aca="false">IF(AND(H322="",F322="Met"),FALSE(),TRUE())</f>
        <v>1</v>
      </c>
      <c r="AU322" s="94" t="str">
        <f aca="false">IF(OR(H322="",H322="Met",H322="N/A"),"NA",(IF(AND((OR(H322="Not Met",H322="Unsure")),G322&lt;&gt;""),TRUE(),FALSE())))</f>
        <v>NA</v>
      </c>
    </row>
    <row r="323" customFormat="false" ht="18" hidden="false" customHeight="false" outlineLevel="0" collapsed="false">
      <c r="A323" s="668"/>
      <c r="B323" s="681"/>
      <c r="C323" s="669"/>
      <c r="D323" s="668" t="s">
        <v>1147</v>
      </c>
      <c r="E323" s="671"/>
      <c r="F323" s="672"/>
      <c r="G323" s="672"/>
      <c r="H323" s="673"/>
      <c r="T323" s="656" t="n">
        <f aca="false">$T$8</f>
        <v>1</v>
      </c>
      <c r="U323" s="656"/>
      <c r="W323" s="656"/>
      <c r="X323" s="656"/>
      <c r="Y323" s="656"/>
      <c r="Z323" s="656"/>
      <c r="AA323" s="656"/>
      <c r="AB323" s="656"/>
      <c r="AC323" s="656"/>
      <c r="AD323" s="677"/>
      <c r="AE323" s="677"/>
      <c r="AF323" s="677"/>
      <c r="AK323" s="160"/>
      <c r="AL323" s="238"/>
      <c r="AM323" s="238"/>
      <c r="AN323" s="94"/>
      <c r="AO323" s="94"/>
      <c r="AP323" s="94"/>
      <c r="AQ323" s="238"/>
      <c r="AR323" s="238"/>
      <c r="AS323" s="238"/>
      <c r="AT323" s="94"/>
      <c r="AU323" s="94"/>
    </row>
    <row r="324" customFormat="false" ht="54" hidden="false" customHeight="false" outlineLevel="0" collapsed="false">
      <c r="A324" s="658" t="s">
        <v>2848</v>
      </c>
      <c r="B324" s="659" t="s">
        <v>2849</v>
      </c>
      <c r="C324" s="659" t="s">
        <v>2850</v>
      </c>
      <c r="D324" s="659" t="s">
        <v>2851</v>
      </c>
      <c r="E324" s="686" t="s">
        <v>2852</v>
      </c>
      <c r="F324" s="662"/>
      <c r="G324" s="662"/>
      <c r="H324" s="685"/>
      <c r="I324" s="664" t="s">
        <v>15</v>
      </c>
      <c r="J324" s="664" t="s">
        <v>30</v>
      </c>
      <c r="K324" s="664" t="s">
        <v>38</v>
      </c>
      <c r="L324" s="665" t="s">
        <v>43</v>
      </c>
      <c r="M324" s="665"/>
      <c r="N324" s="665"/>
      <c r="O324" s="665"/>
      <c r="P324" s="665"/>
      <c r="Q324" s="665" t="s">
        <v>226</v>
      </c>
      <c r="S324" s="666" t="b">
        <f aca="false">IF(OR(T324=TRUE(),U324=TRUE(),V324=TRUE(),AD324=TRUE(),AE324=TRUE()),TRUE(),FALSE())</f>
        <v>1</v>
      </c>
      <c r="T324" s="656" t="n">
        <f aca="false">$T$8</f>
        <v>1</v>
      </c>
      <c r="U324" s="657" t="b">
        <f aca="false">$U$8</f>
        <v>0</v>
      </c>
      <c r="V324" s="666" t="b">
        <f aca="false">IF(SUM(W324:AC324)&lt;1,TRUE(),FALSE())</f>
        <v>1</v>
      </c>
      <c r="W324" s="656" t="n">
        <f aca="false">IF($I$3=I324,1,0)</f>
        <v>0</v>
      </c>
      <c r="X324" s="656" t="n">
        <f aca="false">IF($J$3=J324,1,0)</f>
        <v>0</v>
      </c>
      <c r="Y324" s="656" t="n">
        <f aca="false">IF($K$3=K324,1,0)</f>
        <v>0</v>
      </c>
      <c r="Z324" s="656" t="n">
        <f aca="false">IF($L$3=L324,1,0)</f>
        <v>0</v>
      </c>
      <c r="AA324" s="656" t="n">
        <f aca="false">IF($M$3=M324,1,0)</f>
        <v>0</v>
      </c>
      <c r="AB324" s="656" t="n">
        <f aca="false">IF($N$3=N324,1,0)</f>
        <v>0</v>
      </c>
      <c r="AC324" s="656" t="n">
        <f aca="false">IF($O$3=O324,1,0)</f>
        <v>0</v>
      </c>
      <c r="AD324" s="667" t="b">
        <f aca="false">AND($P$2="Non-risk",P324=TRUE())</f>
        <v>0</v>
      </c>
      <c r="AE324" s="667" t="b">
        <f aca="false">AND($Q$3&lt;&gt;$Q324,$Q$3&lt;&gt;"Both")</f>
        <v>1</v>
      </c>
      <c r="AF324" s="667" t="b">
        <f aca="false">AND($Q$3="Both",AH324=1)</f>
        <v>0</v>
      </c>
      <c r="AI324" s="521"/>
      <c r="AK324" s="160" t="n">
        <f aca="false">IF(OR(AL324=TRUE(),AND(AM324=TRUE(),AN324=FALSE()),AF324=TRUE(),(OR(AT324=FALSE(),AT324="NA"))),0,IF(OR(AN324=FALSE(),AO324=FALSE(),AP324=FALSE()),1,0))</f>
        <v>0</v>
      </c>
      <c r="AL324" s="238" t="n">
        <f aca="false">$S324</f>
        <v>1</v>
      </c>
      <c r="AM324" s="238" t="str">
        <f aca="false">IF(OR(Q324="Medicaid",AI324=""),"NA",IF(AND(AF324=TRUE(),_xlfn.xlookup(AI324,$A$9:$A$782,$AK$9:$AK$782)=0),TRUE(),FALSE()))</f>
        <v>NA</v>
      </c>
      <c r="AN324" s="148" t="b">
        <f aca="false">IF(F324&lt;&gt;"",TRUE(),FALSE())</f>
        <v>0</v>
      </c>
      <c r="AO324" s="94" t="str">
        <f aca="false">IF(OR($F324&lt;&gt;"Met"),"NA",(IF(AND($F324="Met",$F324&lt;&gt;""),TRUE(),FALSE())))</f>
        <v>NA</v>
      </c>
      <c r="AP324" s="148" t="b">
        <f aca="false">IF(OR($F324="Met",$F324="Not met"),"NA",(IF((AND(OR($F324="N/A",$F324="Unsure"),$G324&lt;&gt;"")),TRUE(),FALSE())))</f>
        <v>0</v>
      </c>
      <c r="AQ324" s="238" t="n">
        <f aca="false">IF(OR(AR324=TRUE(),AND(AS324=TRUE(),AT324=FALSE())),0,(IF(OR(AND(OR(AS324=FALSE(),AS324="N/A"),AT324=FALSE()),AU324=FALSE()),1,0)))</f>
        <v>0</v>
      </c>
      <c r="AR324" s="238" t="n">
        <f aca="false">$S324</f>
        <v>1</v>
      </c>
      <c r="AS324" s="238" t="str">
        <f aca="false">IF(OR(Q324="Medicaid",AI324=""),"N/A",IF(AND(AF324=TRUE(),_xlfn.xlookup(AI324,$A$9:$A$782,$AQ$9:$AQ$782)=0),TRUE(),FALSE()))</f>
        <v>N/A</v>
      </c>
      <c r="AT324" s="148" t="b">
        <f aca="false">IF(AND(H324="",F324="Met"),FALSE(),TRUE())</f>
        <v>1</v>
      </c>
      <c r="AU324" s="94" t="str">
        <f aca="false">IF(OR(H324="",H324="Met",H324="N/A"),"NA",(IF(AND((OR(H324="Not Met",H324="Unsure")),G324&lt;&gt;""),TRUE(),FALSE())))</f>
        <v>NA</v>
      </c>
    </row>
    <row r="325" customFormat="false" ht="108" hidden="false" customHeight="false" outlineLevel="0" collapsed="false">
      <c r="A325" s="658" t="s">
        <v>2853</v>
      </c>
      <c r="B325" s="659" t="s">
        <v>2854</v>
      </c>
      <c r="C325" s="659" t="s">
        <v>2855</v>
      </c>
      <c r="D325" s="659" t="s">
        <v>2856</v>
      </c>
      <c r="E325" s="686" t="s">
        <v>2852</v>
      </c>
      <c r="F325" s="662"/>
      <c r="G325" s="662"/>
      <c r="H325" s="685"/>
      <c r="I325" s="664" t="s">
        <v>15</v>
      </c>
      <c r="J325" s="664" t="s">
        <v>30</v>
      </c>
      <c r="K325" s="664" t="s">
        <v>38</v>
      </c>
      <c r="L325" s="665" t="s">
        <v>43</v>
      </c>
      <c r="M325" s="665"/>
      <c r="N325" s="665"/>
      <c r="O325" s="665"/>
      <c r="P325" s="665"/>
      <c r="Q325" s="665" t="s">
        <v>226</v>
      </c>
      <c r="S325" s="666" t="b">
        <f aca="false">IF(OR(T325=TRUE(),U325=TRUE(),V325=TRUE(),AD325=TRUE(),AE325=TRUE()),TRUE(),FALSE())</f>
        <v>1</v>
      </c>
      <c r="T325" s="656" t="n">
        <f aca="false">$T$8</f>
        <v>1</v>
      </c>
      <c r="U325" s="657" t="b">
        <f aca="false">$U$8</f>
        <v>0</v>
      </c>
      <c r="V325" s="666" t="b">
        <f aca="false">IF(SUM(W325:AC325)&lt;1,TRUE(),FALSE())</f>
        <v>1</v>
      </c>
      <c r="W325" s="656" t="n">
        <f aca="false">IF($I$3=I325,1,0)</f>
        <v>0</v>
      </c>
      <c r="X325" s="656" t="n">
        <f aca="false">IF($J$3=J325,1,0)</f>
        <v>0</v>
      </c>
      <c r="Y325" s="656" t="n">
        <f aca="false">IF($K$3=K325,1,0)</f>
        <v>0</v>
      </c>
      <c r="Z325" s="656" t="n">
        <f aca="false">IF($L$3=L325,1,0)</f>
        <v>0</v>
      </c>
      <c r="AA325" s="656" t="n">
        <f aca="false">IF($M$3=M325,1,0)</f>
        <v>0</v>
      </c>
      <c r="AB325" s="656" t="n">
        <f aca="false">IF($N$3=N325,1,0)</f>
        <v>0</v>
      </c>
      <c r="AC325" s="656" t="n">
        <f aca="false">IF($O$3=O325,1,0)</f>
        <v>0</v>
      </c>
      <c r="AD325" s="667" t="b">
        <f aca="false">AND($P$2="Non-risk",P325=TRUE())</f>
        <v>0</v>
      </c>
      <c r="AE325" s="667" t="b">
        <f aca="false">AND($Q$3&lt;&gt;$Q325,$Q$3&lt;&gt;"Both")</f>
        <v>1</v>
      </c>
      <c r="AF325" s="667" t="b">
        <f aca="false">AND($Q$3="Both",AH325=1)</f>
        <v>0</v>
      </c>
      <c r="AI325" s="521"/>
      <c r="AK325" s="160" t="n">
        <f aca="false">IF(OR(AL325=TRUE(),AND(AM325=TRUE(),AN325=FALSE()),AF325=TRUE(),(OR(AT325=FALSE(),AT325="NA"))),0,IF(OR(AN325=FALSE(),AO325=FALSE(),AP325=FALSE()),1,0))</f>
        <v>0</v>
      </c>
      <c r="AL325" s="238" t="n">
        <f aca="false">$S325</f>
        <v>1</v>
      </c>
      <c r="AM325" s="238" t="str">
        <f aca="false">IF(OR(Q325="Medicaid",AI325=""),"NA",IF(AND(AF325=TRUE(),_xlfn.xlookup(AI325,$A$9:$A$782,$AK$9:$AK$782)=0),TRUE(),FALSE()))</f>
        <v>NA</v>
      </c>
      <c r="AN325" s="148" t="b">
        <f aca="false">IF(F325&lt;&gt;"",TRUE(),FALSE())</f>
        <v>0</v>
      </c>
      <c r="AO325" s="94" t="str">
        <f aca="false">IF(OR($F325&lt;&gt;"Met"),"NA",(IF(AND($F325="Met",$F325&lt;&gt;""),TRUE(),FALSE())))</f>
        <v>NA</v>
      </c>
      <c r="AP325" s="148" t="b">
        <f aca="false">IF(OR($F325="Met",$F325="Not met"),"NA",(IF((AND(OR($F325="N/A",$F325="Unsure"),$G325&lt;&gt;"")),TRUE(),FALSE())))</f>
        <v>0</v>
      </c>
      <c r="AQ325" s="238" t="n">
        <f aca="false">IF(OR(AR325=TRUE(),AND(AS325=TRUE(),AT325=FALSE())),0,(IF(OR(AND(OR(AS325=FALSE(),AS325="N/A"),AT325=FALSE()),AU325=FALSE()),1,0)))</f>
        <v>0</v>
      </c>
      <c r="AR325" s="238" t="n">
        <f aca="false">$S325</f>
        <v>1</v>
      </c>
      <c r="AS325" s="238" t="str">
        <f aca="false">IF(OR(Q325="Medicaid",AI325=""),"N/A",IF(AND(AF325=TRUE(),_xlfn.xlookup(AI325,$A$9:$A$782,$AQ$9:$AQ$782)=0),TRUE(),FALSE()))</f>
        <v>N/A</v>
      </c>
      <c r="AT325" s="148" t="b">
        <f aca="false">IF(AND(H325="",F325="Met"),FALSE(),TRUE())</f>
        <v>1</v>
      </c>
      <c r="AU325" s="94" t="str">
        <f aca="false">IF(OR(H325="",H325="Met",H325="N/A"),"NA",(IF(AND((OR(H325="Not Met",H325="Unsure")),G325&lt;&gt;""),TRUE(),FALSE())))</f>
        <v>NA</v>
      </c>
    </row>
    <row r="326" customFormat="false" ht="90" hidden="false" customHeight="false" outlineLevel="0" collapsed="false">
      <c r="A326" s="658" t="s">
        <v>2857</v>
      </c>
      <c r="B326" s="659" t="s">
        <v>2858</v>
      </c>
      <c r="C326" s="659" t="s">
        <v>2859</v>
      </c>
      <c r="D326" s="659" t="s">
        <v>2860</v>
      </c>
      <c r="E326" s="686" t="s">
        <v>2852</v>
      </c>
      <c r="F326" s="662"/>
      <c r="G326" s="662"/>
      <c r="H326" s="685"/>
      <c r="I326" s="664" t="s">
        <v>15</v>
      </c>
      <c r="J326" s="664" t="s">
        <v>30</v>
      </c>
      <c r="K326" s="664" t="s">
        <v>38</v>
      </c>
      <c r="L326" s="665" t="s">
        <v>43</v>
      </c>
      <c r="M326" s="665"/>
      <c r="N326" s="665"/>
      <c r="O326" s="665"/>
      <c r="P326" s="665"/>
      <c r="Q326" s="665" t="s">
        <v>226</v>
      </c>
      <c r="S326" s="666" t="b">
        <f aca="false">IF(OR(T326=TRUE(),U326=TRUE(),V326=TRUE(),AD326=TRUE(),AE326=TRUE()),TRUE(),FALSE())</f>
        <v>1</v>
      </c>
      <c r="T326" s="656" t="n">
        <f aca="false">$T$8</f>
        <v>1</v>
      </c>
      <c r="U326" s="657" t="b">
        <f aca="false">$U$8</f>
        <v>0</v>
      </c>
      <c r="V326" s="666" t="b">
        <f aca="false">IF(SUM(W326:AC326)&lt;1,TRUE(),FALSE())</f>
        <v>1</v>
      </c>
      <c r="W326" s="656" t="n">
        <f aca="false">IF($I$3=I326,1,0)</f>
        <v>0</v>
      </c>
      <c r="X326" s="656" t="n">
        <f aca="false">IF($J$3=J326,1,0)</f>
        <v>0</v>
      </c>
      <c r="Y326" s="656" t="n">
        <f aca="false">IF($K$3=K326,1,0)</f>
        <v>0</v>
      </c>
      <c r="Z326" s="656" t="n">
        <f aca="false">IF($L$3=L326,1,0)</f>
        <v>0</v>
      </c>
      <c r="AA326" s="656" t="n">
        <f aca="false">IF($M$3=M326,1,0)</f>
        <v>0</v>
      </c>
      <c r="AB326" s="656" t="n">
        <f aca="false">IF($N$3=N326,1,0)</f>
        <v>0</v>
      </c>
      <c r="AC326" s="656" t="n">
        <f aca="false">IF($O$3=O326,1,0)</f>
        <v>0</v>
      </c>
      <c r="AD326" s="667" t="b">
        <f aca="false">AND($P$2="Non-risk",P326=TRUE())</f>
        <v>0</v>
      </c>
      <c r="AE326" s="667" t="b">
        <f aca="false">AND($Q$3&lt;&gt;$Q326,$Q$3&lt;&gt;"Both")</f>
        <v>1</v>
      </c>
      <c r="AF326" s="667" t="b">
        <f aca="false">AND($Q$3="Both",AH326=1)</f>
        <v>0</v>
      </c>
      <c r="AI326" s="521"/>
      <c r="AK326" s="160" t="n">
        <f aca="false">IF(OR(AL326=TRUE(),AND(AM326=TRUE(),AN326=FALSE()),AF326=TRUE(),(OR(AT326=FALSE(),AT326="NA"))),0,IF(OR(AN326=FALSE(),AO326=FALSE(),AP326=FALSE()),1,0))</f>
        <v>0</v>
      </c>
      <c r="AL326" s="238" t="n">
        <f aca="false">$S326</f>
        <v>1</v>
      </c>
      <c r="AM326" s="238" t="str">
        <f aca="false">IF(OR(Q326="Medicaid",AI326=""),"NA",IF(AND(AF326=TRUE(),_xlfn.xlookup(AI326,$A$9:$A$782,$AK$9:$AK$782)=0),TRUE(),FALSE()))</f>
        <v>NA</v>
      </c>
      <c r="AN326" s="148" t="b">
        <f aca="false">IF(F326&lt;&gt;"",TRUE(),FALSE())</f>
        <v>0</v>
      </c>
      <c r="AO326" s="94" t="str">
        <f aca="false">IF(OR($F326&lt;&gt;"Met"),"NA",(IF(AND($F326="Met",$F326&lt;&gt;""),TRUE(),FALSE())))</f>
        <v>NA</v>
      </c>
      <c r="AP326" s="148" t="b">
        <f aca="false">IF(OR($F326="Met",$F326="Not met"),"NA",(IF((AND(OR($F326="N/A",$F326="Unsure"),$G326&lt;&gt;"")),TRUE(),FALSE())))</f>
        <v>0</v>
      </c>
      <c r="AQ326" s="238" t="n">
        <f aca="false">IF(OR(AR326=TRUE(),AND(AS326=TRUE(),AT326=FALSE())),0,(IF(OR(AND(OR(AS326=FALSE(),AS326="N/A"),AT326=FALSE()),AU326=FALSE()),1,0)))</f>
        <v>0</v>
      </c>
      <c r="AR326" s="238" t="n">
        <f aca="false">$S326</f>
        <v>1</v>
      </c>
      <c r="AS326" s="238" t="str">
        <f aca="false">IF(OR(Q326="Medicaid",AI326=""),"N/A",IF(AND(AF326=TRUE(),_xlfn.xlookup(AI326,$A$9:$A$782,$AQ$9:$AQ$782)=0),TRUE(),FALSE()))</f>
        <v>N/A</v>
      </c>
      <c r="AT326" s="148" t="b">
        <f aca="false">IF(AND(H326="",F326="Met"),FALSE(),TRUE())</f>
        <v>1</v>
      </c>
      <c r="AU326" s="94" t="str">
        <f aca="false">IF(OR(H326="",H326="Met",H326="N/A"),"NA",(IF(AND((OR(H326="Not Met",H326="Unsure")),G326&lt;&gt;""),TRUE(),FALSE())))</f>
        <v>NA</v>
      </c>
    </row>
    <row r="327" customFormat="false" ht="72" hidden="false" customHeight="false" outlineLevel="0" collapsed="false">
      <c r="A327" s="658" t="s">
        <v>2861</v>
      </c>
      <c r="B327" s="659" t="s">
        <v>2862</v>
      </c>
      <c r="C327" s="659" t="s">
        <v>2863</v>
      </c>
      <c r="D327" s="659" t="s">
        <v>2864</v>
      </c>
      <c r="E327" s="686" t="s">
        <v>2865</v>
      </c>
      <c r="F327" s="662"/>
      <c r="G327" s="662"/>
      <c r="H327" s="685"/>
      <c r="I327" s="664" t="s">
        <v>15</v>
      </c>
      <c r="J327" s="664" t="s">
        <v>30</v>
      </c>
      <c r="K327" s="664" t="s">
        <v>38</v>
      </c>
      <c r="L327" s="665" t="s">
        <v>43</v>
      </c>
      <c r="M327" s="665"/>
      <c r="N327" s="665"/>
      <c r="O327" s="665"/>
      <c r="P327" s="665"/>
      <c r="Q327" s="665" t="s">
        <v>226</v>
      </c>
      <c r="S327" s="666" t="b">
        <f aca="false">IF(OR(T327=TRUE(),U327=TRUE(),V327=TRUE(),AD327=TRUE(),AE327=TRUE()),TRUE(),FALSE())</f>
        <v>1</v>
      </c>
      <c r="T327" s="656" t="n">
        <f aca="false">$T$8</f>
        <v>1</v>
      </c>
      <c r="U327" s="657" t="b">
        <f aca="false">$U$8</f>
        <v>0</v>
      </c>
      <c r="V327" s="666" t="b">
        <f aca="false">IF(SUM(W327:AC327)&lt;1,TRUE(),FALSE())</f>
        <v>1</v>
      </c>
      <c r="W327" s="656" t="n">
        <f aca="false">IF($I$3=I327,1,0)</f>
        <v>0</v>
      </c>
      <c r="X327" s="656" t="n">
        <f aca="false">IF($J$3=J327,1,0)</f>
        <v>0</v>
      </c>
      <c r="Y327" s="656" t="n">
        <f aca="false">IF($K$3=K327,1,0)</f>
        <v>0</v>
      </c>
      <c r="Z327" s="656" t="n">
        <f aca="false">IF($L$3=L327,1,0)</f>
        <v>0</v>
      </c>
      <c r="AA327" s="656" t="n">
        <f aca="false">IF($M$3=M327,1,0)</f>
        <v>0</v>
      </c>
      <c r="AB327" s="656" t="n">
        <f aca="false">IF($N$3=N327,1,0)</f>
        <v>0</v>
      </c>
      <c r="AC327" s="656" t="n">
        <f aca="false">IF($O$3=O327,1,0)</f>
        <v>0</v>
      </c>
      <c r="AD327" s="667" t="b">
        <f aca="false">AND($P$2="Non-risk",P327=TRUE())</f>
        <v>0</v>
      </c>
      <c r="AE327" s="667" t="b">
        <f aca="false">AND($Q$3&lt;&gt;$Q327,$Q$3&lt;&gt;"Both")</f>
        <v>1</v>
      </c>
      <c r="AF327" s="667" t="b">
        <f aca="false">AND($Q$3="Both",AH327=1)</f>
        <v>0</v>
      </c>
      <c r="AI327" s="521"/>
      <c r="AK327" s="160" t="n">
        <f aca="false">IF(OR(AL327=TRUE(),AND(AM327=TRUE(),AN327=FALSE()),AF327=TRUE(),(OR(AT327=FALSE(),AT327="NA"))),0,IF(OR(AN327=FALSE(),AO327=FALSE(),AP327=FALSE()),1,0))</f>
        <v>0</v>
      </c>
      <c r="AL327" s="238" t="n">
        <f aca="false">$S327</f>
        <v>1</v>
      </c>
      <c r="AM327" s="238" t="str">
        <f aca="false">IF(OR(Q327="Medicaid",AI327=""),"NA",IF(AND(AF327=TRUE(),_xlfn.xlookup(AI327,$A$9:$A$782,$AK$9:$AK$782)=0),TRUE(),FALSE()))</f>
        <v>NA</v>
      </c>
      <c r="AN327" s="148" t="b">
        <f aca="false">IF(F327&lt;&gt;"",TRUE(),FALSE())</f>
        <v>0</v>
      </c>
      <c r="AO327" s="94" t="str">
        <f aca="false">IF(OR($F327&lt;&gt;"Met"),"NA",(IF(AND($F327="Met",$F327&lt;&gt;""),TRUE(),FALSE())))</f>
        <v>NA</v>
      </c>
      <c r="AP327" s="148" t="b">
        <f aca="false">IF(OR($F327="Met",$F327="Not met"),"NA",(IF((AND(OR($F327="N/A",$F327="Unsure"),$G327&lt;&gt;"")),TRUE(),FALSE())))</f>
        <v>0</v>
      </c>
      <c r="AQ327" s="238" t="n">
        <f aca="false">IF(OR(AR327=TRUE(),AND(AS327=TRUE(),AT327=FALSE())),0,(IF(OR(AND(OR(AS327=FALSE(),AS327="N/A"),AT327=FALSE()),AU327=FALSE()),1,0)))</f>
        <v>0</v>
      </c>
      <c r="AR327" s="238" t="n">
        <f aca="false">$S327</f>
        <v>1</v>
      </c>
      <c r="AS327" s="238" t="str">
        <f aca="false">IF(OR(Q327="Medicaid",AI327=""),"N/A",IF(AND(AF327=TRUE(),_xlfn.xlookup(AI327,$A$9:$A$782,$AQ$9:$AQ$782)=0),TRUE(),FALSE()))</f>
        <v>N/A</v>
      </c>
      <c r="AT327" s="148" t="b">
        <f aca="false">IF(AND(H327="",F327="Met"),FALSE(),TRUE())</f>
        <v>1</v>
      </c>
      <c r="AU327" s="94" t="str">
        <f aca="false">IF(OR(H327="",H327="Met",H327="N/A"),"NA",(IF(AND((OR(H327="Not Met",H327="Unsure")),G327&lt;&gt;""),TRUE(),FALSE())))</f>
        <v>NA</v>
      </c>
    </row>
    <row r="328" customFormat="false" ht="54" hidden="false" customHeight="false" outlineLevel="0" collapsed="false">
      <c r="A328" s="658" t="s">
        <v>2866</v>
      </c>
      <c r="B328" s="659" t="s">
        <v>2867</v>
      </c>
      <c r="C328" s="659" t="s">
        <v>2868</v>
      </c>
      <c r="D328" s="659" t="s">
        <v>2869</v>
      </c>
      <c r="E328" s="678" t="n">
        <v>53</v>
      </c>
      <c r="F328" s="662"/>
      <c r="G328" s="662"/>
      <c r="H328" s="685"/>
      <c r="I328" s="664" t="s">
        <v>15</v>
      </c>
      <c r="J328" s="664" t="s">
        <v>30</v>
      </c>
      <c r="K328" s="664" t="s">
        <v>38</v>
      </c>
      <c r="L328" s="665" t="s">
        <v>43</v>
      </c>
      <c r="M328" s="665"/>
      <c r="N328" s="665"/>
      <c r="O328" s="665"/>
      <c r="P328" s="665"/>
      <c r="Q328" s="665" t="s">
        <v>226</v>
      </c>
      <c r="S328" s="666" t="b">
        <f aca="false">IF(OR(T328=TRUE(),U328=TRUE(),V328=TRUE(),AD328=TRUE(),AE328=TRUE()),TRUE(),FALSE())</f>
        <v>1</v>
      </c>
      <c r="T328" s="656" t="n">
        <f aca="false">$T$8</f>
        <v>1</v>
      </c>
      <c r="U328" s="657" t="b">
        <f aca="false">$U$8</f>
        <v>0</v>
      </c>
      <c r="V328" s="666" t="b">
        <f aca="false">IF(SUM(W328:AC328)&lt;1,TRUE(),FALSE())</f>
        <v>1</v>
      </c>
      <c r="W328" s="656" t="n">
        <f aca="false">IF($I$3=I328,1,0)</f>
        <v>0</v>
      </c>
      <c r="X328" s="656" t="n">
        <f aca="false">IF($J$3=J328,1,0)</f>
        <v>0</v>
      </c>
      <c r="Y328" s="656" t="n">
        <f aca="false">IF($K$3=K328,1,0)</f>
        <v>0</v>
      </c>
      <c r="Z328" s="656" t="n">
        <f aca="false">IF($L$3=L328,1,0)</f>
        <v>0</v>
      </c>
      <c r="AA328" s="656" t="n">
        <f aca="false">IF($M$3=M328,1,0)</f>
        <v>0</v>
      </c>
      <c r="AB328" s="656" t="n">
        <f aca="false">IF($N$3=N328,1,0)</f>
        <v>0</v>
      </c>
      <c r="AC328" s="656" t="n">
        <f aca="false">IF($O$3=O328,1,0)</f>
        <v>0</v>
      </c>
      <c r="AD328" s="667" t="b">
        <f aca="false">AND($P$2="Non-risk",P328=TRUE())</f>
        <v>0</v>
      </c>
      <c r="AE328" s="667" t="b">
        <f aca="false">AND($Q$3&lt;&gt;$Q328,$Q$3&lt;&gt;"Both")</f>
        <v>1</v>
      </c>
      <c r="AF328" s="667" t="b">
        <f aca="false">AND($Q$3="Both",AH328=1)</f>
        <v>0</v>
      </c>
      <c r="AI328" s="521"/>
      <c r="AK328" s="160" t="n">
        <f aca="false">IF(OR(AL328=TRUE(),AND(AM328=TRUE(),AN328=FALSE()),AF328=TRUE(),(OR(AT328=FALSE(),AT328="NA"))),0,IF(OR(AN328=FALSE(),AO328=FALSE(),AP328=FALSE()),1,0))</f>
        <v>0</v>
      </c>
      <c r="AL328" s="238" t="n">
        <f aca="false">$S328</f>
        <v>1</v>
      </c>
      <c r="AM328" s="238" t="str">
        <f aca="false">IF(OR(Q328="Medicaid",AI328=""),"NA",IF(AND(AF328=TRUE(),_xlfn.xlookup(AI328,$A$9:$A$782,$AK$9:$AK$782)=0),TRUE(),FALSE()))</f>
        <v>NA</v>
      </c>
      <c r="AN328" s="148" t="b">
        <f aca="false">IF(F328&lt;&gt;"",TRUE(),FALSE())</f>
        <v>0</v>
      </c>
      <c r="AO328" s="94" t="str">
        <f aca="false">IF(OR($F328&lt;&gt;"Met"),"NA",(IF(AND($F328="Met",$F328&lt;&gt;""),TRUE(),FALSE())))</f>
        <v>NA</v>
      </c>
      <c r="AP328" s="148" t="b">
        <f aca="false">IF(OR($F328="Met",$F328="Not met"),"NA",(IF((AND(OR($F328="N/A",$F328="Unsure"),$G328&lt;&gt;"")),TRUE(),FALSE())))</f>
        <v>0</v>
      </c>
      <c r="AQ328" s="238" t="n">
        <f aca="false">IF(OR(AR328=TRUE(),AND(AS328=TRUE(),AT328=FALSE())),0,(IF(OR(AND(OR(AS328=FALSE(),AS328="N/A"),AT328=FALSE()),AU328=FALSE()),1,0)))</f>
        <v>0</v>
      </c>
      <c r="AR328" s="238" t="n">
        <f aca="false">$S328</f>
        <v>1</v>
      </c>
      <c r="AS328" s="238" t="str">
        <f aca="false">IF(OR(Q328="Medicaid",AI328=""),"N/A",IF(AND(AF328=TRUE(),_xlfn.xlookup(AI328,$A$9:$A$782,$AQ$9:$AQ$782)=0),TRUE(),FALSE()))</f>
        <v>N/A</v>
      </c>
      <c r="AT328" s="148" t="b">
        <f aca="false">IF(AND(H328="",F328="Met"),FALSE(),TRUE())</f>
        <v>1</v>
      </c>
      <c r="AU328" s="94" t="str">
        <f aca="false">IF(OR(H328="",H328="Met",H328="N/A"),"NA",(IF(AND((OR(H328="Not Met",H328="Unsure")),G328&lt;&gt;""),TRUE(),FALSE())))</f>
        <v>NA</v>
      </c>
    </row>
    <row r="329" customFormat="false" ht="54" hidden="false" customHeight="false" outlineLevel="0" collapsed="false">
      <c r="A329" s="658" t="s">
        <v>2870</v>
      </c>
      <c r="B329" s="659" t="s">
        <v>2871</v>
      </c>
      <c r="C329" s="659" t="s">
        <v>2872</v>
      </c>
      <c r="D329" s="659" t="s">
        <v>2873</v>
      </c>
      <c r="E329" s="678" t="n">
        <v>53</v>
      </c>
      <c r="F329" s="662"/>
      <c r="G329" s="662"/>
      <c r="H329" s="685"/>
      <c r="I329" s="664" t="s">
        <v>15</v>
      </c>
      <c r="J329" s="664" t="s">
        <v>30</v>
      </c>
      <c r="K329" s="664" t="s">
        <v>38</v>
      </c>
      <c r="L329" s="665" t="s">
        <v>43</v>
      </c>
      <c r="M329" s="665"/>
      <c r="N329" s="665"/>
      <c r="O329" s="665"/>
      <c r="P329" s="665"/>
      <c r="Q329" s="665" t="s">
        <v>226</v>
      </c>
      <c r="S329" s="666" t="b">
        <f aca="false">IF(OR(T329=TRUE(),U329=TRUE(),V329=TRUE(),AD329=TRUE(),AE329=TRUE()),TRUE(),FALSE())</f>
        <v>1</v>
      </c>
      <c r="T329" s="656" t="n">
        <f aca="false">$T$8</f>
        <v>1</v>
      </c>
      <c r="U329" s="657" t="b">
        <f aca="false">$U$8</f>
        <v>0</v>
      </c>
      <c r="V329" s="666" t="b">
        <f aca="false">IF(SUM(W329:AC329)&lt;1,TRUE(),FALSE())</f>
        <v>1</v>
      </c>
      <c r="W329" s="656" t="n">
        <f aca="false">IF($I$3=I329,1,0)</f>
        <v>0</v>
      </c>
      <c r="X329" s="656" t="n">
        <f aca="false">IF($J$3=J329,1,0)</f>
        <v>0</v>
      </c>
      <c r="Y329" s="656" t="n">
        <f aca="false">IF($K$3=K329,1,0)</f>
        <v>0</v>
      </c>
      <c r="Z329" s="656" t="n">
        <f aca="false">IF($L$3=L329,1,0)</f>
        <v>0</v>
      </c>
      <c r="AA329" s="656" t="n">
        <f aca="false">IF($M$3=M329,1,0)</f>
        <v>0</v>
      </c>
      <c r="AB329" s="656" t="n">
        <f aca="false">IF($N$3=N329,1,0)</f>
        <v>0</v>
      </c>
      <c r="AC329" s="656" t="n">
        <f aca="false">IF($O$3=O329,1,0)</f>
        <v>0</v>
      </c>
      <c r="AD329" s="667" t="b">
        <f aca="false">AND($P$2="Non-risk",P329=TRUE())</f>
        <v>0</v>
      </c>
      <c r="AE329" s="667" t="b">
        <f aca="false">AND($Q$3&lt;&gt;$Q329,$Q$3&lt;&gt;"Both")</f>
        <v>1</v>
      </c>
      <c r="AF329" s="667" t="b">
        <f aca="false">AND($Q$3="Both",AH329=1)</f>
        <v>0</v>
      </c>
      <c r="AI329" s="521"/>
      <c r="AK329" s="160" t="n">
        <f aca="false">IF(OR(AL329=TRUE(),AND(AM329=TRUE(),AN329=FALSE()),AF329=TRUE(),(OR(AT329=FALSE(),AT329="NA"))),0,IF(OR(AN329=FALSE(),AO329=FALSE(),AP329=FALSE()),1,0))</f>
        <v>0</v>
      </c>
      <c r="AL329" s="238" t="n">
        <f aca="false">$S329</f>
        <v>1</v>
      </c>
      <c r="AM329" s="238" t="str">
        <f aca="false">IF(OR(Q329="Medicaid",AI329=""),"NA",IF(AND(AF329=TRUE(),_xlfn.xlookup(AI329,$A$9:$A$782,$AK$9:$AK$782)=0),TRUE(),FALSE()))</f>
        <v>NA</v>
      </c>
      <c r="AN329" s="148" t="b">
        <f aca="false">IF(F329&lt;&gt;"",TRUE(),FALSE())</f>
        <v>0</v>
      </c>
      <c r="AO329" s="94" t="str">
        <f aca="false">IF(OR($F329&lt;&gt;"Met"),"NA",(IF(AND($F329="Met",$F329&lt;&gt;""),TRUE(),FALSE())))</f>
        <v>NA</v>
      </c>
      <c r="AP329" s="148" t="b">
        <f aca="false">IF(OR($F329="Met",$F329="Not met"),"NA",(IF((AND(OR($F329="N/A",$F329="Unsure"),$G329&lt;&gt;"")),TRUE(),FALSE())))</f>
        <v>0</v>
      </c>
      <c r="AQ329" s="238" t="n">
        <f aca="false">IF(OR(AR329=TRUE(),AND(AS329=TRUE(),AT329=FALSE())),0,(IF(OR(AND(OR(AS329=FALSE(),AS329="N/A"),AT329=FALSE()),AU329=FALSE()),1,0)))</f>
        <v>0</v>
      </c>
      <c r="AR329" s="238" t="n">
        <f aca="false">$S329</f>
        <v>1</v>
      </c>
      <c r="AS329" s="238" t="str">
        <f aca="false">IF(OR(Q329="Medicaid",AI329=""),"N/A",IF(AND(AF329=TRUE(),_xlfn.xlookup(AI329,$A$9:$A$782,$AQ$9:$AQ$782)=0),TRUE(),FALSE()))</f>
        <v>N/A</v>
      </c>
      <c r="AT329" s="148" t="b">
        <f aca="false">IF(AND(H329="",F329="Met"),FALSE(),TRUE())</f>
        <v>1</v>
      </c>
      <c r="AU329" s="94" t="str">
        <f aca="false">IF(OR(H329="",H329="Met",H329="N/A"),"NA",(IF(AND((OR(H329="Not Met",H329="Unsure")),G329&lt;&gt;""),TRUE(),FALSE())))</f>
        <v>NA</v>
      </c>
    </row>
    <row r="330" customFormat="false" ht="90" hidden="false" customHeight="false" outlineLevel="0" collapsed="false">
      <c r="A330" s="658" t="s">
        <v>2874</v>
      </c>
      <c r="B330" s="659" t="s">
        <v>2875</v>
      </c>
      <c r="C330" s="659" t="s">
        <v>1293</v>
      </c>
      <c r="D330" s="659" t="s">
        <v>2876</v>
      </c>
      <c r="E330" s="686" t="s">
        <v>2877</v>
      </c>
      <c r="F330" s="662"/>
      <c r="G330" s="662"/>
      <c r="H330" s="685"/>
      <c r="I330" s="664" t="s">
        <v>15</v>
      </c>
      <c r="J330" s="664" t="s">
        <v>30</v>
      </c>
      <c r="K330" s="664" t="s">
        <v>38</v>
      </c>
      <c r="L330" s="665" t="s">
        <v>43</v>
      </c>
      <c r="M330" s="665"/>
      <c r="N330" s="665"/>
      <c r="O330" s="665"/>
      <c r="P330" s="665"/>
      <c r="Q330" s="665" t="s">
        <v>226</v>
      </c>
      <c r="S330" s="666" t="b">
        <f aca="false">IF(OR(T330=TRUE(),U330=TRUE(),V330=TRUE(),AD330=TRUE(),AE330=TRUE()),TRUE(),FALSE())</f>
        <v>1</v>
      </c>
      <c r="T330" s="656" t="n">
        <f aca="false">$T$8</f>
        <v>1</v>
      </c>
      <c r="U330" s="657" t="b">
        <f aca="false">$U$8</f>
        <v>0</v>
      </c>
      <c r="V330" s="666" t="b">
        <f aca="false">IF(SUM(W330:AC330)&lt;1,TRUE(),FALSE())</f>
        <v>1</v>
      </c>
      <c r="W330" s="656" t="n">
        <f aca="false">IF($I$3=I330,1,0)</f>
        <v>0</v>
      </c>
      <c r="X330" s="656" t="n">
        <f aca="false">IF($J$3=J330,1,0)</f>
        <v>0</v>
      </c>
      <c r="Y330" s="656" t="n">
        <f aca="false">IF($K$3=K330,1,0)</f>
        <v>0</v>
      </c>
      <c r="Z330" s="656" t="n">
        <f aca="false">IF($L$3=L330,1,0)</f>
        <v>0</v>
      </c>
      <c r="AA330" s="656" t="n">
        <f aca="false">IF($M$3=M330,1,0)</f>
        <v>0</v>
      </c>
      <c r="AB330" s="656" t="n">
        <f aca="false">IF($N$3=N330,1,0)</f>
        <v>0</v>
      </c>
      <c r="AC330" s="656" t="n">
        <f aca="false">IF($O$3=O330,1,0)</f>
        <v>0</v>
      </c>
      <c r="AD330" s="667" t="b">
        <f aca="false">AND($P$2="Non-risk",P330=TRUE())</f>
        <v>0</v>
      </c>
      <c r="AE330" s="667" t="b">
        <f aca="false">AND($Q$3&lt;&gt;$Q330,$Q$3&lt;&gt;"Both")</f>
        <v>1</v>
      </c>
      <c r="AF330" s="667" t="b">
        <f aca="false">AND($Q$3="Both",AH330=1)</f>
        <v>0</v>
      </c>
      <c r="AI330" s="521"/>
      <c r="AK330" s="160" t="n">
        <f aca="false">IF(OR(AL330=TRUE(),AND(AM330=TRUE(),AN330=FALSE()),AF330=TRUE(),(OR(AT330=FALSE(),AT330="NA"))),0,IF(OR(AN330=FALSE(),AO330=FALSE(),AP330=FALSE()),1,0))</f>
        <v>0</v>
      </c>
      <c r="AL330" s="238" t="n">
        <f aca="false">$S330</f>
        <v>1</v>
      </c>
      <c r="AM330" s="238" t="str">
        <f aca="false">IF(OR(Q330="Medicaid",AI330=""),"NA",IF(AND(AF330=TRUE(),_xlfn.xlookup(AI330,$A$9:$A$782,$AK$9:$AK$782)=0),TRUE(),FALSE()))</f>
        <v>NA</v>
      </c>
      <c r="AN330" s="148" t="b">
        <f aca="false">IF(F330&lt;&gt;"",TRUE(),FALSE())</f>
        <v>0</v>
      </c>
      <c r="AO330" s="94" t="str">
        <f aca="false">IF(OR($F330&lt;&gt;"Met"),"NA",(IF(AND($F330="Met",$F330&lt;&gt;""),TRUE(),FALSE())))</f>
        <v>NA</v>
      </c>
      <c r="AP330" s="148" t="b">
        <f aca="false">IF(OR($F330="Met",$F330="Not met"),"NA",(IF((AND(OR($F330="N/A",$F330="Unsure"),$G330&lt;&gt;"")),TRUE(),FALSE())))</f>
        <v>0</v>
      </c>
      <c r="AQ330" s="238" t="n">
        <f aca="false">IF(OR(AR330=TRUE(),AND(AS330=TRUE(),AT330=FALSE())),0,(IF(OR(AND(OR(AS330=FALSE(),AS330="N/A"),AT330=FALSE()),AU330=FALSE()),1,0)))</f>
        <v>0</v>
      </c>
      <c r="AR330" s="238" t="n">
        <f aca="false">$S330</f>
        <v>1</v>
      </c>
      <c r="AS330" s="238" t="str">
        <f aca="false">IF(OR(Q330="Medicaid",AI330=""),"N/A",IF(AND(AF330=TRUE(),_xlfn.xlookup(AI330,$A$9:$A$782,$AQ$9:$AQ$782)=0),TRUE(),FALSE()))</f>
        <v>N/A</v>
      </c>
      <c r="AT330" s="148" t="b">
        <f aca="false">IF(AND(H330="",F330="Met"),FALSE(),TRUE())</f>
        <v>1</v>
      </c>
      <c r="AU330" s="94" t="str">
        <f aca="false">IF(OR(H330="",H330="Met",H330="N/A"),"NA",(IF(AND((OR(H330="Not Met",H330="Unsure")),G330&lt;&gt;""),TRUE(),FALSE())))</f>
        <v>NA</v>
      </c>
    </row>
    <row r="331" customFormat="false" ht="18" hidden="false" customHeight="false" outlineLevel="0" collapsed="false">
      <c r="A331" s="668"/>
      <c r="B331" s="681"/>
      <c r="C331" s="669"/>
      <c r="D331" s="668" t="s">
        <v>1170</v>
      </c>
      <c r="E331" s="671"/>
      <c r="F331" s="672"/>
      <c r="G331" s="672"/>
      <c r="H331" s="673"/>
      <c r="T331" s="656" t="n">
        <f aca="false">$T$8</f>
        <v>1</v>
      </c>
      <c r="U331" s="657" t="b">
        <f aca="false">$U$8</f>
        <v>0</v>
      </c>
      <c r="W331" s="656"/>
      <c r="X331" s="656"/>
      <c r="Y331" s="656"/>
      <c r="Z331" s="656"/>
      <c r="AA331" s="656"/>
      <c r="AB331" s="656"/>
      <c r="AC331" s="656"/>
      <c r="AD331" s="677"/>
      <c r="AE331" s="677"/>
      <c r="AF331" s="677"/>
      <c r="AK331" s="160"/>
      <c r="AL331" s="238"/>
      <c r="AM331" s="238"/>
      <c r="AN331" s="94"/>
      <c r="AO331" s="94"/>
      <c r="AP331" s="94"/>
      <c r="AQ331" s="238"/>
      <c r="AR331" s="238"/>
      <c r="AS331" s="238"/>
      <c r="AT331" s="94"/>
      <c r="AU331" s="94"/>
    </row>
    <row r="332" customFormat="false" ht="72" hidden="false" customHeight="false" outlineLevel="0" collapsed="false">
      <c r="A332" s="658" t="s">
        <v>2878</v>
      </c>
      <c r="B332" s="659" t="s">
        <v>2879</v>
      </c>
      <c r="C332" s="659" t="s">
        <v>2880</v>
      </c>
      <c r="D332" s="659" t="s">
        <v>2881</v>
      </c>
      <c r="E332" s="678" t="n">
        <v>61</v>
      </c>
      <c r="F332" s="662"/>
      <c r="G332" s="662"/>
      <c r="H332" s="685"/>
      <c r="I332" s="664" t="s">
        <v>15</v>
      </c>
      <c r="J332" s="664" t="s">
        <v>30</v>
      </c>
      <c r="K332" s="664" t="s">
        <v>38</v>
      </c>
      <c r="L332" s="665" t="s">
        <v>43</v>
      </c>
      <c r="M332" s="665"/>
      <c r="N332" s="665"/>
      <c r="O332" s="665"/>
      <c r="P332" s="665"/>
      <c r="Q332" s="665" t="s">
        <v>226</v>
      </c>
      <c r="S332" s="666" t="b">
        <f aca="false">IF(OR(T332=TRUE(),U332=TRUE(),V332=TRUE(),AD332=TRUE(),AE332=TRUE()),TRUE(),FALSE())</f>
        <v>1</v>
      </c>
      <c r="T332" s="656" t="n">
        <f aca="false">$T$8</f>
        <v>1</v>
      </c>
      <c r="U332" s="657" t="b">
        <f aca="false">$U$8</f>
        <v>0</v>
      </c>
      <c r="V332" s="666" t="b">
        <f aca="false">IF(SUM(W332:AC332)&lt;1,TRUE(),FALSE())</f>
        <v>1</v>
      </c>
      <c r="W332" s="656" t="n">
        <f aca="false">IF($I$3=I332,1,0)</f>
        <v>0</v>
      </c>
      <c r="X332" s="656" t="n">
        <f aca="false">IF($J$3=J332,1,0)</f>
        <v>0</v>
      </c>
      <c r="Y332" s="656" t="n">
        <f aca="false">IF($K$3=K332,1,0)</f>
        <v>0</v>
      </c>
      <c r="Z332" s="656" t="n">
        <f aca="false">IF($L$3=L332,1,0)</f>
        <v>0</v>
      </c>
      <c r="AA332" s="656" t="n">
        <f aca="false">IF($M$3=M332,1,0)</f>
        <v>0</v>
      </c>
      <c r="AB332" s="656" t="n">
        <f aca="false">IF($N$3=N332,1,0)</f>
        <v>0</v>
      </c>
      <c r="AC332" s="656" t="n">
        <f aca="false">IF($O$3=O332,1,0)</f>
        <v>0</v>
      </c>
      <c r="AD332" s="667" t="b">
        <f aca="false">AND($P$2="Non-risk",P332=TRUE())</f>
        <v>0</v>
      </c>
      <c r="AE332" s="667" t="b">
        <f aca="false">AND($Q$3&lt;&gt;$Q332,$Q$3&lt;&gt;"Both")</f>
        <v>1</v>
      </c>
      <c r="AF332" s="667" t="b">
        <f aca="false">AND($Q$3="Both",AH332=1)</f>
        <v>0</v>
      </c>
      <c r="AI332" s="521"/>
      <c r="AJ332" s="627" t="n">
        <v>1</v>
      </c>
      <c r="AK332" s="160" t="n">
        <f aca="false">IF(OR(AL332=TRUE(),AND(AM332=TRUE(),AN332=FALSE()),AF332=TRUE(),(OR(AT332=FALSE(),AT332="NA"))),0,IF(OR(AN332=FALSE(),AO332=FALSE(),AP332=FALSE()),1,0))</f>
        <v>0</v>
      </c>
      <c r="AL332" s="238" t="n">
        <f aca="false">$S332</f>
        <v>1</v>
      </c>
      <c r="AM332" s="238" t="str">
        <f aca="false">IF(OR(Q332="Medicaid",AI332=""),"NA",IF(AND(AF332=TRUE(),_xlfn.xlookup(AI332,$A$9:$A$782,$AK$9:$AK$782)=0),TRUE(),FALSE()))</f>
        <v>NA</v>
      </c>
      <c r="AN332" s="148" t="b">
        <f aca="false">IF(F332&lt;&gt;"",TRUE(),FALSE())</f>
        <v>0</v>
      </c>
      <c r="AO332" s="94" t="str">
        <f aca="false">IF(OR($F332&lt;&gt;"Met"),"NA",(IF(AND($F332="Met",$F332&lt;&gt;""),TRUE(),FALSE())))</f>
        <v>NA</v>
      </c>
      <c r="AP332" s="148" t="b">
        <f aca="false">IF(OR($F332="Met",$F332="Not met"),"NA",(IF((AND(OR($F332="N/A",$F332="Unsure"),$G332&lt;&gt;"")),TRUE(),FALSE())))</f>
        <v>0</v>
      </c>
      <c r="AQ332" s="238" t="n">
        <f aca="false">IF(OR(AR332=TRUE(),AND(AS332=TRUE(),AT332=FALSE())),0,(IF(OR(AND(OR(AS332=FALSE(),AS332="N/A"),AT332=FALSE()),AU332=FALSE()),1,0)))</f>
        <v>0</v>
      </c>
      <c r="AR332" s="238" t="n">
        <f aca="false">$S332</f>
        <v>1</v>
      </c>
      <c r="AS332" s="238" t="str">
        <f aca="false">IF(OR(Q332="Medicaid",AI332=""),"N/A",IF(AND(AF332=TRUE(),_xlfn.xlookup(AI332,$A$9:$A$782,$AQ$9:$AQ$782)=0),TRUE(),FALSE()))</f>
        <v>N/A</v>
      </c>
      <c r="AT332" s="148" t="b">
        <f aca="false">IF(AND(H332="",F332="Met"),FALSE(),TRUE())</f>
        <v>1</v>
      </c>
      <c r="AU332" s="94" t="str">
        <f aca="false">IF(OR(H332="",H332="Met",H332="N/A"),"NA",(IF(AND((OR(H332="Not Met",H332="Unsure")),G332&lt;&gt;""),TRUE(),FALSE())))</f>
        <v>NA</v>
      </c>
    </row>
    <row r="333" customFormat="false" ht="54" hidden="false" customHeight="false" outlineLevel="0" collapsed="false">
      <c r="A333" s="658" t="s">
        <v>2882</v>
      </c>
      <c r="B333" s="659" t="s">
        <v>2883</v>
      </c>
      <c r="C333" s="659" t="s">
        <v>2884</v>
      </c>
      <c r="D333" s="659" t="s">
        <v>2885</v>
      </c>
      <c r="E333" s="678" t="n">
        <v>61</v>
      </c>
      <c r="F333" s="662"/>
      <c r="G333" s="662"/>
      <c r="H333" s="685"/>
      <c r="I333" s="664" t="s">
        <v>15</v>
      </c>
      <c r="J333" s="664" t="s">
        <v>30</v>
      </c>
      <c r="K333" s="664" t="s">
        <v>38</v>
      </c>
      <c r="L333" s="665" t="s">
        <v>43</v>
      </c>
      <c r="M333" s="665"/>
      <c r="N333" s="665"/>
      <c r="O333" s="665"/>
      <c r="P333" s="665"/>
      <c r="Q333" s="665" t="s">
        <v>226</v>
      </c>
      <c r="S333" s="666" t="b">
        <f aca="false">IF(OR(T333=TRUE(),U333=TRUE(),V333=TRUE(),AD333=TRUE(),AE333=TRUE()),TRUE(),FALSE())</f>
        <v>1</v>
      </c>
      <c r="T333" s="656" t="n">
        <f aca="false">$T$8</f>
        <v>1</v>
      </c>
      <c r="U333" s="657" t="b">
        <f aca="false">$U$8</f>
        <v>0</v>
      </c>
      <c r="V333" s="666" t="b">
        <f aca="false">IF(SUM(W333:AC333)&lt;1,TRUE(),FALSE())</f>
        <v>1</v>
      </c>
      <c r="W333" s="656" t="n">
        <f aca="false">IF($I$3=I333,1,0)</f>
        <v>0</v>
      </c>
      <c r="X333" s="656" t="n">
        <f aca="false">IF($J$3=J333,1,0)</f>
        <v>0</v>
      </c>
      <c r="Y333" s="656" t="n">
        <f aca="false">IF($K$3=K333,1,0)</f>
        <v>0</v>
      </c>
      <c r="Z333" s="656" t="n">
        <f aca="false">IF($L$3=L333,1,0)</f>
        <v>0</v>
      </c>
      <c r="AA333" s="656" t="n">
        <f aca="false">IF($M$3=M333,1,0)</f>
        <v>0</v>
      </c>
      <c r="AB333" s="656" t="n">
        <f aca="false">IF($N$3=N333,1,0)</f>
        <v>0</v>
      </c>
      <c r="AC333" s="656" t="n">
        <f aca="false">IF($O$3=O333,1,0)</f>
        <v>0</v>
      </c>
      <c r="AD333" s="667" t="b">
        <f aca="false">AND($P$2="Non-risk",P333=TRUE())</f>
        <v>0</v>
      </c>
      <c r="AE333" s="667" t="b">
        <f aca="false">AND($Q$3&lt;&gt;$Q333,$Q$3&lt;&gt;"Both")</f>
        <v>1</v>
      </c>
      <c r="AF333" s="667" t="b">
        <f aca="false">AND($Q$3="Both",AH333=1)</f>
        <v>0</v>
      </c>
      <c r="AI333" s="521"/>
      <c r="AJ333" s="627" t="n">
        <v>1</v>
      </c>
      <c r="AK333" s="160" t="n">
        <f aca="false">IF(OR(AL333=TRUE(),AND(AM333=TRUE(),AN333=FALSE()),AF333=TRUE(),(OR(AT333=FALSE(),AT333="NA"))),0,IF(OR(AN333=FALSE(),AO333=FALSE(),AP333=FALSE()),1,0))</f>
        <v>0</v>
      </c>
      <c r="AL333" s="238" t="n">
        <f aca="false">$S333</f>
        <v>1</v>
      </c>
      <c r="AM333" s="238" t="str">
        <f aca="false">IF(OR(Q333="Medicaid",AI333=""),"NA",IF(AND(AF333=TRUE(),_xlfn.xlookup(AI333,$A$9:$A$782,$AK$9:$AK$782)=0),TRUE(),FALSE()))</f>
        <v>NA</v>
      </c>
      <c r="AN333" s="148" t="b">
        <f aca="false">IF(F333&lt;&gt;"",TRUE(),FALSE())</f>
        <v>0</v>
      </c>
      <c r="AO333" s="94" t="str">
        <f aca="false">IF(OR($F333&lt;&gt;"Met"),"NA",(IF(AND($F333="Met",$F333&lt;&gt;""),TRUE(),FALSE())))</f>
        <v>NA</v>
      </c>
      <c r="AP333" s="148" t="b">
        <f aca="false">IF(OR($F333="Met",$F333="Not met"),"NA",(IF((AND(OR($F333="N/A",$F333="Unsure"),$G333&lt;&gt;"")),TRUE(),FALSE())))</f>
        <v>0</v>
      </c>
      <c r="AQ333" s="238" t="n">
        <f aca="false">IF(OR(AR333=TRUE(),AND(AS333=TRUE(),AT333=FALSE())),0,(IF(OR(AND(OR(AS333=FALSE(),AS333="N/A"),AT333=FALSE()),AU333=FALSE()),1,0)))</f>
        <v>0</v>
      </c>
      <c r="AR333" s="238" t="n">
        <f aca="false">$S333</f>
        <v>1</v>
      </c>
      <c r="AS333" s="238" t="str">
        <f aca="false">IF(OR(Q333="Medicaid",AI333=""),"N/A",IF(AND(AF333=TRUE(),_xlfn.xlookup(AI333,$A$9:$A$782,$AQ$9:$AQ$782)=0),TRUE(),FALSE()))</f>
        <v>N/A</v>
      </c>
      <c r="AT333" s="148" t="b">
        <f aca="false">IF(AND(H333="",F333="Met"),FALSE(),TRUE())</f>
        <v>1</v>
      </c>
      <c r="AU333" s="94" t="str">
        <f aca="false">IF(OR(H333="",H333="Met",H333="N/A"),"NA",(IF(AND((OR(H333="Not Met",H333="Unsure")),G333&lt;&gt;""),TRUE(),FALSE())))</f>
        <v>NA</v>
      </c>
    </row>
    <row r="334" customFormat="false" ht="54" hidden="false" customHeight="false" outlineLevel="0" collapsed="false">
      <c r="A334" s="658" t="s">
        <v>2886</v>
      </c>
      <c r="B334" s="659" t="s">
        <v>2887</v>
      </c>
      <c r="C334" s="659" t="s">
        <v>2888</v>
      </c>
      <c r="D334" s="659" t="s">
        <v>2889</v>
      </c>
      <c r="E334" s="678" t="n">
        <v>61</v>
      </c>
      <c r="F334" s="662"/>
      <c r="G334" s="662"/>
      <c r="H334" s="685"/>
      <c r="I334" s="664" t="s">
        <v>15</v>
      </c>
      <c r="J334" s="664" t="s">
        <v>30</v>
      </c>
      <c r="K334" s="664" t="s">
        <v>38</v>
      </c>
      <c r="L334" s="665" t="s">
        <v>43</v>
      </c>
      <c r="M334" s="665"/>
      <c r="N334" s="665"/>
      <c r="O334" s="665"/>
      <c r="P334" s="665"/>
      <c r="Q334" s="665" t="s">
        <v>226</v>
      </c>
      <c r="S334" s="666" t="b">
        <f aca="false">IF(OR(T334=TRUE(),U334=TRUE(),V334=TRUE(),AD334=TRUE(),AE334=TRUE()),TRUE(),FALSE())</f>
        <v>1</v>
      </c>
      <c r="T334" s="656" t="n">
        <f aca="false">$T$8</f>
        <v>1</v>
      </c>
      <c r="U334" s="657" t="b">
        <f aca="false">$U$8</f>
        <v>0</v>
      </c>
      <c r="V334" s="666" t="b">
        <f aca="false">IF(SUM(W334:AC334)&lt;1,TRUE(),FALSE())</f>
        <v>1</v>
      </c>
      <c r="W334" s="656" t="n">
        <f aca="false">IF($I$3=I334,1,0)</f>
        <v>0</v>
      </c>
      <c r="X334" s="656" t="n">
        <f aca="false">IF($J$3=J334,1,0)</f>
        <v>0</v>
      </c>
      <c r="Y334" s="656" t="n">
        <f aca="false">IF($K$3=K334,1,0)</f>
        <v>0</v>
      </c>
      <c r="Z334" s="656" t="n">
        <f aca="false">IF($L$3=L334,1,0)</f>
        <v>0</v>
      </c>
      <c r="AA334" s="656" t="n">
        <f aca="false">IF($M$3=M334,1,0)</f>
        <v>0</v>
      </c>
      <c r="AB334" s="656" t="n">
        <f aca="false">IF($N$3=N334,1,0)</f>
        <v>0</v>
      </c>
      <c r="AC334" s="656" t="n">
        <f aca="false">IF($O$3=O334,1,0)</f>
        <v>0</v>
      </c>
      <c r="AD334" s="667" t="b">
        <f aca="false">AND($P$2="Non-risk",P334=TRUE())</f>
        <v>0</v>
      </c>
      <c r="AE334" s="667" t="b">
        <f aca="false">AND($Q$3&lt;&gt;$Q334,$Q$3&lt;&gt;"Both")</f>
        <v>1</v>
      </c>
      <c r="AF334" s="667" t="b">
        <f aca="false">AND($Q$3="Both",AH334=1)</f>
        <v>0</v>
      </c>
      <c r="AI334" s="521"/>
      <c r="AJ334" s="627" t="n">
        <v>1</v>
      </c>
      <c r="AK334" s="160" t="n">
        <f aca="false">IF(OR(AL334=TRUE(),AND(AM334=TRUE(),AN334=FALSE()),AF334=TRUE(),(OR(AT334=FALSE(),AT334="NA"))),0,IF(OR(AN334=FALSE(),AO334=FALSE(),AP334=FALSE()),1,0))</f>
        <v>0</v>
      </c>
      <c r="AL334" s="238" t="n">
        <f aca="false">$S334</f>
        <v>1</v>
      </c>
      <c r="AM334" s="238" t="str">
        <f aca="false">IF(OR(Q334="Medicaid",AI334=""),"NA",IF(AND(AF334=TRUE(),_xlfn.xlookup(AI334,$A$9:$A$782,$AK$9:$AK$782)=0),TRUE(),FALSE()))</f>
        <v>NA</v>
      </c>
      <c r="AN334" s="148" t="b">
        <f aca="false">IF(F334&lt;&gt;"",TRUE(),FALSE())</f>
        <v>0</v>
      </c>
      <c r="AO334" s="94" t="str">
        <f aca="false">IF(OR($F334&lt;&gt;"Met"),"NA",(IF(AND($F334="Met",$F334&lt;&gt;""),TRUE(),FALSE())))</f>
        <v>NA</v>
      </c>
      <c r="AP334" s="148" t="b">
        <f aca="false">IF(OR($F334="Met",$F334="Not met"),"NA",(IF((AND(OR($F334="N/A",$F334="Unsure"),$G334&lt;&gt;"")),TRUE(),FALSE())))</f>
        <v>0</v>
      </c>
      <c r="AQ334" s="238" t="n">
        <f aca="false">IF(OR(AR334=TRUE(),AND(AS334=TRUE(),AT334=FALSE())),0,(IF(OR(AND(OR(AS334=FALSE(),AS334="N/A"),AT334=FALSE()),AU334=FALSE()),1,0)))</f>
        <v>0</v>
      </c>
      <c r="AR334" s="238" t="n">
        <f aca="false">$S334</f>
        <v>1</v>
      </c>
      <c r="AS334" s="238" t="str">
        <f aca="false">IF(OR(Q334="Medicaid",AI334=""),"N/A",IF(AND(AF334=TRUE(),_xlfn.xlookup(AI334,$A$9:$A$782,$AQ$9:$AQ$782)=0),TRUE(),FALSE()))</f>
        <v>N/A</v>
      </c>
      <c r="AT334" s="148" t="b">
        <f aca="false">IF(AND(H334="",F334="Met"),FALSE(),TRUE())</f>
        <v>1</v>
      </c>
      <c r="AU334" s="94" t="str">
        <f aca="false">IF(OR(H334="",H334="Met",H334="N/A"),"NA",(IF(AND((OR(H334="Not Met",H334="Unsure")),G334&lt;&gt;""),TRUE(),FALSE())))</f>
        <v>NA</v>
      </c>
    </row>
    <row r="335" customFormat="false" ht="18" hidden="false" customHeight="false" outlineLevel="0" collapsed="false">
      <c r="A335" s="668"/>
      <c r="B335" s="681"/>
      <c r="C335" s="669"/>
      <c r="D335" s="668" t="s">
        <v>1201</v>
      </c>
      <c r="E335" s="671"/>
      <c r="F335" s="672"/>
      <c r="G335" s="672"/>
      <c r="H335" s="673"/>
      <c r="T335" s="656" t="n">
        <f aca="false">$T$8</f>
        <v>1</v>
      </c>
      <c r="U335" s="657" t="b">
        <f aca="false">$U$8</f>
        <v>0</v>
      </c>
      <c r="W335" s="656"/>
      <c r="X335" s="656"/>
      <c r="Y335" s="656"/>
      <c r="Z335" s="656"/>
      <c r="AA335" s="656"/>
      <c r="AB335" s="656"/>
      <c r="AC335" s="656"/>
      <c r="AD335" s="677"/>
      <c r="AE335" s="677"/>
      <c r="AF335" s="677"/>
      <c r="AK335" s="160"/>
      <c r="AL335" s="238"/>
      <c r="AM335" s="238"/>
      <c r="AN335" s="94"/>
      <c r="AO335" s="94"/>
      <c r="AP335" s="94"/>
      <c r="AQ335" s="238"/>
      <c r="AR335" s="238"/>
      <c r="AS335" s="238"/>
      <c r="AT335" s="94"/>
      <c r="AU335" s="94"/>
    </row>
    <row r="336" customFormat="false" ht="90" hidden="false" customHeight="false" outlineLevel="0" collapsed="false">
      <c r="A336" s="658" t="s">
        <v>2890</v>
      </c>
      <c r="B336" s="659" t="s">
        <v>2891</v>
      </c>
      <c r="C336" s="659" t="s">
        <v>2892</v>
      </c>
      <c r="D336" s="659" t="s">
        <v>2893</v>
      </c>
      <c r="E336" s="678" t="n">
        <v>40</v>
      </c>
      <c r="F336" s="662"/>
      <c r="G336" s="662"/>
      <c r="H336" s="685"/>
      <c r="I336" s="664" t="s">
        <v>15</v>
      </c>
      <c r="J336" s="664"/>
      <c r="K336" s="664" t="s">
        <v>38</v>
      </c>
      <c r="L336" s="665" t="s">
        <v>43</v>
      </c>
      <c r="M336" s="665"/>
      <c r="N336" s="665"/>
      <c r="O336" s="665"/>
      <c r="P336" s="665"/>
      <c r="Q336" s="665" t="s">
        <v>292</v>
      </c>
      <c r="S336" s="666" t="b">
        <f aca="false">IF(OR(T336=TRUE(),U336=TRUE(),V336=TRUE(),AD336=TRUE(),AE336=TRUE()),TRUE(),FALSE())</f>
        <v>1</v>
      </c>
      <c r="T336" s="656" t="n">
        <f aca="false">$T$8</f>
        <v>1</v>
      </c>
      <c r="U336" s="657" t="b">
        <f aca="false">$U$8</f>
        <v>0</v>
      </c>
      <c r="V336" s="666" t="b">
        <f aca="false">IF(SUM(W336:AC336)&lt;1,TRUE(),FALSE())</f>
        <v>1</v>
      </c>
      <c r="W336" s="656" t="n">
        <f aca="false">IF($I$3=I336,1,0)</f>
        <v>0</v>
      </c>
      <c r="X336" s="656" t="n">
        <f aca="false">IF($J$3=J336,1,0)</f>
        <v>0</v>
      </c>
      <c r="Y336" s="656" t="n">
        <f aca="false">IF($K$3=K336,1,0)</f>
        <v>0</v>
      </c>
      <c r="Z336" s="656" t="n">
        <f aca="false">IF($L$3=L336,1,0)</f>
        <v>0</v>
      </c>
      <c r="AA336" s="656" t="n">
        <f aca="false">IF($M$3=M336,1,0)</f>
        <v>0</v>
      </c>
      <c r="AB336" s="656" t="n">
        <f aca="false">IF($N$3=N336,1,0)</f>
        <v>0</v>
      </c>
      <c r="AC336" s="656" t="n">
        <f aca="false">IF($O$3=O336,1,0)</f>
        <v>0</v>
      </c>
      <c r="AD336" s="667" t="b">
        <f aca="false">AND($P$2="Non-risk",P336=TRUE())</f>
        <v>0</v>
      </c>
      <c r="AE336" s="667" t="b">
        <f aca="false">AND($Q$3&lt;&gt;$Q336,$Q$3&lt;&gt;"Both")</f>
        <v>1</v>
      </c>
      <c r="AF336" s="667" t="b">
        <f aca="false">AND($Q$3="Both",AH336=1)</f>
        <v>0</v>
      </c>
      <c r="AG336" s="521" t="s">
        <v>2893</v>
      </c>
      <c r="AH336" s="627" t="n">
        <v>1</v>
      </c>
      <c r="AI336" s="521" t="n">
        <v>3</v>
      </c>
      <c r="AJ336" s="627" t="str">
        <f aca="false">IF(AH336="",1,"")</f>
        <v/>
      </c>
      <c r="AK336" s="160" t="n">
        <f aca="false">IF(OR(AL336=TRUE(),AND(AM336=TRUE(),AN336=FALSE()),AF336=TRUE(),(OR(AT336=FALSE(),AT336="NA"))),0,IF(OR(AN336=FALSE(),AO336=FALSE(),AP336=FALSE()),1,0))</f>
        <v>0</v>
      </c>
      <c r="AL336" s="238" t="n">
        <f aca="false">$S336</f>
        <v>1</v>
      </c>
      <c r="AM336" s="238" t="str">
        <f aca="false">IF(OR(Q336="CHIP",AI336=""),"NA",IF(AND(AF336=TRUE(),_xlfn.xlookup(AI336,$A$9:$A$782,$AK$9:$AK$782)=0),TRUE(),FALSE()))</f>
        <v>NA</v>
      </c>
      <c r="AN336" s="148" t="b">
        <f aca="false">IF(F336&lt;&gt;"",TRUE(),FALSE())</f>
        <v>0</v>
      </c>
      <c r="AO336" s="94" t="str">
        <f aca="false">IF(OR($F336&lt;&gt;"Met"),"NA",(IF(AND($F336="Met",$F336&lt;&gt;""),TRUE(),FALSE())))</f>
        <v>NA</v>
      </c>
      <c r="AP336" s="148" t="b">
        <f aca="false">IF(OR($F336="Met",$F336="Not met"),"NA",(IF((AND(OR($F336="N/A",$F336="Unsure"),$G336&lt;&gt;"")),TRUE(),FALSE())))</f>
        <v>0</v>
      </c>
      <c r="AQ336" s="238" t="n">
        <f aca="false">IF(OR(AR336=TRUE(),AND(AS336=TRUE(),AT336=FALSE())),0,(IF(OR(AND(OR(AS336=FALSE(),AS336="N/A"),AT336=FALSE()),AU336=FALSE()),1,0)))</f>
        <v>0</v>
      </c>
      <c r="AR336" s="238" t="n">
        <f aca="false">$S336</f>
        <v>1</v>
      </c>
      <c r="AS336" s="238" t="str">
        <f aca="false">IF(OR(Q336="CHIP",AI336=""),"N/A",IF(AND(AF336=TRUE(),_xlfn.xlookup(AI336,$A$9:$A$782,$AQ$9:$AQ$782)=0),TRUE(),FALSE()))</f>
        <v>N/A</v>
      </c>
      <c r="AT336" s="148" t="b">
        <f aca="false">IF(AND(H336="",F336="Met"),FALSE(),TRUE())</f>
        <v>1</v>
      </c>
      <c r="AU336" s="94" t="str">
        <f aca="false">IF(OR(H336="",H336="Met",H336="N/A"),"NA",(IF(AND((OR(H336="Not Met",H336="Unsure")),G336&lt;&gt;""),TRUE(),FALSE())))</f>
        <v>NA</v>
      </c>
    </row>
    <row r="337" customFormat="false" ht="234" hidden="false" customHeight="false" outlineLevel="0" collapsed="false">
      <c r="A337" s="658" t="s">
        <v>2894</v>
      </c>
      <c r="B337" s="659" t="s">
        <v>2895</v>
      </c>
      <c r="C337" s="659" t="s">
        <v>2896</v>
      </c>
      <c r="D337" s="659" t="s">
        <v>2671</v>
      </c>
      <c r="E337" s="678" t="n">
        <v>40</v>
      </c>
      <c r="F337" s="662"/>
      <c r="G337" s="662"/>
      <c r="H337" s="685"/>
      <c r="I337" s="664" t="s">
        <v>15</v>
      </c>
      <c r="J337" s="664"/>
      <c r="K337" s="664" t="s">
        <v>38</v>
      </c>
      <c r="L337" s="665" t="s">
        <v>43</v>
      </c>
      <c r="M337" s="665"/>
      <c r="N337" s="665"/>
      <c r="O337" s="665"/>
      <c r="P337" s="665"/>
      <c r="Q337" s="665" t="s">
        <v>292</v>
      </c>
      <c r="S337" s="666" t="b">
        <f aca="false">IF(OR(T337=TRUE(),U337=TRUE(),V337=TRUE(),AD337=TRUE(),AE337=TRUE()),TRUE(),FALSE())</f>
        <v>1</v>
      </c>
      <c r="T337" s="656" t="n">
        <f aca="false">$T$8</f>
        <v>1</v>
      </c>
      <c r="U337" s="657" t="b">
        <f aca="false">$U$8</f>
        <v>0</v>
      </c>
      <c r="V337" s="666" t="b">
        <f aca="false">IF(SUM(W337:AC337)&lt;1,TRUE(),FALSE())</f>
        <v>1</v>
      </c>
      <c r="W337" s="656" t="n">
        <f aca="false">IF($I$3=I337,1,0)</f>
        <v>0</v>
      </c>
      <c r="X337" s="656" t="n">
        <f aca="false">IF($J$3=J337,1,0)</f>
        <v>0</v>
      </c>
      <c r="Y337" s="656" t="n">
        <f aca="false">IF($K$3=K337,1,0)</f>
        <v>0</v>
      </c>
      <c r="Z337" s="656" t="n">
        <f aca="false">IF($L$3=L337,1,0)</f>
        <v>0</v>
      </c>
      <c r="AA337" s="656" t="n">
        <f aca="false">IF($M$3=M337,1,0)</f>
        <v>0</v>
      </c>
      <c r="AB337" s="656" t="n">
        <f aca="false">IF($N$3=N337,1,0)</f>
        <v>0</v>
      </c>
      <c r="AC337" s="656" t="n">
        <f aca="false">IF($O$3=O337,1,0)</f>
        <v>0</v>
      </c>
      <c r="AD337" s="667" t="b">
        <f aca="false">AND($P$2="Non-risk",P337=TRUE())</f>
        <v>0</v>
      </c>
      <c r="AE337" s="667" t="b">
        <f aca="false">AND($Q$3&lt;&gt;$Q337,$Q$3&lt;&gt;"Both")</f>
        <v>1</v>
      </c>
      <c r="AF337" s="667" t="b">
        <f aca="false">AND($Q$3="Both",AH337=1)</f>
        <v>0</v>
      </c>
      <c r="AG337" s="521" t="s">
        <v>2671</v>
      </c>
      <c r="AH337" s="627" t="n">
        <v>1</v>
      </c>
      <c r="AI337" s="521" t="n">
        <v>4</v>
      </c>
      <c r="AJ337" s="627" t="str">
        <f aca="false">IF(AH337="",1,"")</f>
        <v/>
      </c>
      <c r="AK337" s="160" t="n">
        <f aca="false">IF(OR(AL337=TRUE(),AND(AM337=TRUE(),AN337=FALSE()),AF337=TRUE(),(OR(AT337=FALSE(),AT337="NA"))),0,IF(OR(AN337=FALSE(),AO337=FALSE(),AP337=FALSE()),1,0))</f>
        <v>0</v>
      </c>
      <c r="AL337" s="238" t="n">
        <f aca="false">$S337</f>
        <v>1</v>
      </c>
      <c r="AM337" s="238" t="str">
        <f aca="false">IF(OR(Q337="CHIP",AI337=""),"NA",IF(AND(AF337=TRUE(),_xlfn.xlookup(AI337,$A$9:$A$782,$AK$9:$AK$782)=0),TRUE(),FALSE()))</f>
        <v>NA</v>
      </c>
      <c r="AN337" s="148" t="b">
        <f aca="false">IF(F337&lt;&gt;"",TRUE(),FALSE())</f>
        <v>0</v>
      </c>
      <c r="AO337" s="94" t="str">
        <f aca="false">IF(OR($F337&lt;&gt;"Met"),"NA",(IF(AND($F337="Met",$F337&lt;&gt;""),TRUE(),FALSE())))</f>
        <v>NA</v>
      </c>
      <c r="AP337" s="148" t="b">
        <f aca="false">IF(OR($F337="Met",$F337="Not met"),"NA",(IF((AND(OR($F337="N/A",$F337="Unsure"),$G337&lt;&gt;"")),TRUE(),FALSE())))</f>
        <v>0</v>
      </c>
      <c r="AQ337" s="238" t="n">
        <f aca="false">IF(OR(AR337=TRUE(),AND(AS337=TRUE(),AT337=FALSE())),0,(IF(OR(AND(OR(AS337=FALSE(),AS337="N/A"),AT337=FALSE()),AU337=FALSE()),1,0)))</f>
        <v>0</v>
      </c>
      <c r="AR337" s="238" t="n">
        <f aca="false">$S337</f>
        <v>1</v>
      </c>
      <c r="AS337" s="238" t="str">
        <f aca="false">IF(OR(Q337="CHIP",AI337=""),"N/A",IF(AND(AF337=TRUE(),_xlfn.xlookup(AI337,$A$9:$A$782,$AQ$9:$AQ$782)=0),TRUE(),FALSE()))</f>
        <v>N/A</v>
      </c>
      <c r="AT337" s="148" t="b">
        <f aca="false">IF(AND(H337="",F337="Met"),FALSE(),TRUE())</f>
        <v>1</v>
      </c>
      <c r="AU337" s="94" t="str">
        <f aca="false">IF(OR(H337="",H337="Met",H337="N/A"),"NA",(IF(AND((OR(H337="Not Met",H337="Unsure")),G337&lt;&gt;""),TRUE(),FALSE())))</f>
        <v>NA</v>
      </c>
    </row>
    <row r="338" customFormat="false" ht="90" hidden="false" customHeight="false" outlineLevel="0" collapsed="false">
      <c r="A338" s="658" t="s">
        <v>2897</v>
      </c>
      <c r="B338" s="659" t="s">
        <v>2898</v>
      </c>
      <c r="C338" s="659" t="s">
        <v>2899</v>
      </c>
      <c r="D338" s="659" t="s">
        <v>2675</v>
      </c>
      <c r="E338" s="678" t="n">
        <v>40</v>
      </c>
      <c r="F338" s="662"/>
      <c r="G338" s="662"/>
      <c r="H338" s="685"/>
      <c r="I338" s="664" t="s">
        <v>15</v>
      </c>
      <c r="J338" s="664"/>
      <c r="K338" s="664" t="s">
        <v>38</v>
      </c>
      <c r="L338" s="665" t="s">
        <v>43</v>
      </c>
      <c r="M338" s="665"/>
      <c r="N338" s="665"/>
      <c r="O338" s="665"/>
      <c r="P338" s="665"/>
      <c r="Q338" s="665" t="s">
        <v>292</v>
      </c>
      <c r="S338" s="666" t="b">
        <f aca="false">IF(OR(T338=TRUE(),U338=TRUE(),V338=TRUE(),AD338=TRUE(),AE338=TRUE()),TRUE(),FALSE())</f>
        <v>1</v>
      </c>
      <c r="T338" s="656" t="n">
        <f aca="false">$T$8</f>
        <v>1</v>
      </c>
      <c r="U338" s="657" t="b">
        <f aca="false">$U$8</f>
        <v>0</v>
      </c>
      <c r="V338" s="666" t="b">
        <f aca="false">IF(SUM(W338:AC338)&lt;1,TRUE(),FALSE())</f>
        <v>1</v>
      </c>
      <c r="W338" s="656" t="n">
        <f aca="false">IF($I$3=I338,1,0)</f>
        <v>0</v>
      </c>
      <c r="X338" s="656" t="n">
        <f aca="false">IF($J$3=J338,1,0)</f>
        <v>0</v>
      </c>
      <c r="Y338" s="656" t="n">
        <f aca="false">IF($K$3=K338,1,0)</f>
        <v>0</v>
      </c>
      <c r="Z338" s="656" t="n">
        <f aca="false">IF($L$3=L338,1,0)</f>
        <v>0</v>
      </c>
      <c r="AA338" s="656" t="n">
        <f aca="false">IF($M$3=M338,1,0)</f>
        <v>0</v>
      </c>
      <c r="AB338" s="656" t="n">
        <f aca="false">IF($N$3=N338,1,0)</f>
        <v>0</v>
      </c>
      <c r="AC338" s="656" t="n">
        <f aca="false">IF($O$3=O338,1,0)</f>
        <v>0</v>
      </c>
      <c r="AD338" s="667" t="b">
        <f aca="false">AND($P$2="Non-risk",P338=TRUE())</f>
        <v>0</v>
      </c>
      <c r="AE338" s="667" t="b">
        <f aca="false">AND($Q$3&lt;&gt;$Q338,$Q$3&lt;&gt;"Both")</f>
        <v>1</v>
      </c>
      <c r="AF338" s="667" t="b">
        <f aca="false">AND($Q$3="Both",AH338=1)</f>
        <v>0</v>
      </c>
      <c r="AG338" s="521" t="s">
        <v>2675</v>
      </c>
      <c r="AH338" s="627" t="n">
        <v>1</v>
      </c>
      <c r="AI338" s="521" t="n">
        <v>5</v>
      </c>
      <c r="AJ338" s="627" t="str">
        <f aca="false">IF(AH338="",1,"")</f>
        <v/>
      </c>
      <c r="AK338" s="160" t="n">
        <f aca="false">IF(OR(AL338=TRUE(),AND(AM338=TRUE(),AN338=FALSE()),AF338=TRUE(),(OR(AT338=FALSE(),AT338="NA"))),0,IF(OR(AN338=FALSE(),AO338=FALSE(),AP338=FALSE()),1,0))</f>
        <v>0</v>
      </c>
      <c r="AL338" s="238" t="n">
        <f aca="false">$S338</f>
        <v>1</v>
      </c>
      <c r="AM338" s="238" t="str">
        <f aca="false">IF(OR(Q338="CHIP",AI338=""),"NA",IF(AND(AF338=TRUE(),_xlfn.xlookup(AI338,$A$9:$A$782,$AK$9:$AK$782)=0),TRUE(),FALSE()))</f>
        <v>NA</v>
      </c>
      <c r="AN338" s="148" t="b">
        <f aca="false">IF(F338&lt;&gt;"",TRUE(),FALSE())</f>
        <v>0</v>
      </c>
      <c r="AO338" s="94" t="str">
        <f aca="false">IF(OR($F338&lt;&gt;"Met"),"NA",(IF(AND($F338="Met",$F338&lt;&gt;""),TRUE(),FALSE())))</f>
        <v>NA</v>
      </c>
      <c r="AP338" s="148" t="b">
        <f aca="false">IF(OR($F338="Met",$F338="Not met"),"NA",(IF((AND(OR($F338="N/A",$F338="Unsure"),$G338&lt;&gt;"")),TRUE(),FALSE())))</f>
        <v>0</v>
      </c>
      <c r="AQ338" s="238" t="n">
        <f aca="false">IF(OR(AR338=TRUE(),AND(AS338=TRUE(),AT338=FALSE())),0,(IF(OR(AND(OR(AS338=FALSE(),AS338="N/A"),AT338=FALSE()),AU338=FALSE()),1,0)))</f>
        <v>0</v>
      </c>
      <c r="AR338" s="238" t="n">
        <f aca="false">$S338</f>
        <v>1</v>
      </c>
      <c r="AS338" s="238" t="str">
        <f aca="false">IF(OR(Q338="CHIP",AI338=""),"N/A",IF(AND(AF338=TRUE(),_xlfn.xlookup(AI338,$A$9:$A$782,$AQ$9:$AQ$782)=0),TRUE(),FALSE()))</f>
        <v>N/A</v>
      </c>
      <c r="AT338" s="148" t="b">
        <f aca="false">IF(AND(H338="",F338="Met"),FALSE(),TRUE())</f>
        <v>1</v>
      </c>
      <c r="AU338" s="94" t="str">
        <f aca="false">IF(OR(H338="",H338="Met",H338="N/A"),"NA",(IF(AND((OR(H338="Not Met",H338="Unsure")),G338&lt;&gt;""),TRUE(),FALSE())))</f>
        <v>NA</v>
      </c>
    </row>
    <row r="339" customFormat="false" ht="126" hidden="false" customHeight="false" outlineLevel="0" collapsed="false">
      <c r="A339" s="658" t="s">
        <v>2900</v>
      </c>
      <c r="B339" s="659" t="s">
        <v>2901</v>
      </c>
      <c r="C339" s="659" t="s">
        <v>2902</v>
      </c>
      <c r="D339" s="659" t="s">
        <v>2903</v>
      </c>
      <c r="E339" s="678" t="n">
        <v>40</v>
      </c>
      <c r="F339" s="662"/>
      <c r="G339" s="662"/>
      <c r="H339" s="685"/>
      <c r="I339" s="664"/>
      <c r="J339" s="664"/>
      <c r="K339" s="664"/>
      <c r="L339" s="665"/>
      <c r="M339" s="665"/>
      <c r="N339" s="665" t="s">
        <v>193</v>
      </c>
      <c r="O339" s="665" t="s">
        <v>52</v>
      </c>
      <c r="P339" s="665"/>
      <c r="Q339" s="665" t="s">
        <v>292</v>
      </c>
      <c r="S339" s="666" t="b">
        <f aca="false">IF(OR(T339=TRUE(),U339=TRUE(),V339=TRUE(),AD339=TRUE(),AE339=TRUE()),TRUE(),FALSE())</f>
        <v>1</v>
      </c>
      <c r="T339" s="656" t="n">
        <f aca="false">$T$8</f>
        <v>1</v>
      </c>
      <c r="U339" s="657" t="b">
        <f aca="false">$U$8</f>
        <v>0</v>
      </c>
      <c r="V339" s="666" t="b">
        <f aca="false">IF(SUM(W339:AC339)&lt;1,TRUE(),FALSE())</f>
        <v>1</v>
      </c>
      <c r="W339" s="656" t="n">
        <f aca="false">IF($I$3=I339,1,0)</f>
        <v>0</v>
      </c>
      <c r="X339" s="656" t="n">
        <f aca="false">IF($J$3=J339,1,0)</f>
        <v>0</v>
      </c>
      <c r="Y339" s="656" t="n">
        <f aca="false">IF($K$3=K339,1,0)</f>
        <v>0</v>
      </c>
      <c r="Z339" s="656" t="n">
        <f aca="false">IF($L$3=L339,1,0)</f>
        <v>0</v>
      </c>
      <c r="AA339" s="656" t="n">
        <f aca="false">IF($M$3=M339,1,0)</f>
        <v>0</v>
      </c>
      <c r="AB339" s="656" t="n">
        <f aca="false">IF($N$3=N339,1,0)</f>
        <v>0</v>
      </c>
      <c r="AC339" s="656" t="n">
        <f aca="false">IF($O$3=O339,1,0)</f>
        <v>0</v>
      </c>
      <c r="AD339" s="667" t="b">
        <f aca="false">AND($P$2="Non-risk",P339=TRUE())</f>
        <v>0</v>
      </c>
      <c r="AE339" s="667" t="b">
        <f aca="false">AND($Q$3&lt;&gt;$Q339,$Q$3&lt;&gt;"Both")</f>
        <v>1</v>
      </c>
      <c r="AF339" s="667" t="b">
        <f aca="false">AND($Q$3="Both",AH339=1)</f>
        <v>0</v>
      </c>
      <c r="AG339" s="521" t="s">
        <v>2903</v>
      </c>
      <c r="AI339" s="521"/>
      <c r="AJ339" s="627" t="n">
        <f aca="false">IF(AH339="",1,"")</f>
        <v>1</v>
      </c>
      <c r="AK339" s="160" t="n">
        <f aca="false">IF(OR(AL339=TRUE(),AND(AM339=TRUE(),AN339=FALSE()),AF339=TRUE(),(OR(AT339=FALSE(),AT339="NA"))),0,IF(OR(AN339=FALSE(),AO339=FALSE(),AP339=FALSE()),1,0))</f>
        <v>0</v>
      </c>
      <c r="AL339" s="238" t="n">
        <f aca="false">$S339</f>
        <v>1</v>
      </c>
      <c r="AM339" s="238" t="str">
        <f aca="false">IF(OR(Q339="CHIP",AI339=""),"NA",IF(AND(AF339=TRUE(),_xlfn.xlookup(AI339,$A$9:$A$782,$AK$9:$AK$782)=0),TRUE(),FALSE()))</f>
        <v>NA</v>
      </c>
      <c r="AN339" s="148" t="b">
        <f aca="false">IF(F339&lt;&gt;"",TRUE(),FALSE())</f>
        <v>0</v>
      </c>
      <c r="AO339" s="94" t="str">
        <f aca="false">IF(OR($F339&lt;&gt;"Met"),"NA",(IF(AND($F339="Met",$F339&lt;&gt;""),TRUE(),FALSE())))</f>
        <v>NA</v>
      </c>
      <c r="AP339" s="148" t="b">
        <f aca="false">IF(OR($F339="Met",$F339="Not met"),"NA",(IF((AND(OR($F339="N/A",$F339="Unsure"),$G339&lt;&gt;"")),TRUE(),FALSE())))</f>
        <v>0</v>
      </c>
      <c r="AQ339" s="238" t="n">
        <f aca="false">IF(OR(AR339=TRUE(),AND(AS339=TRUE(),AT339=FALSE())),0,(IF(OR(AND(OR(AS339=FALSE(),AS339="N/A"),AT339=FALSE()),AU339=FALSE()),1,0)))</f>
        <v>0</v>
      </c>
      <c r="AR339" s="238" t="n">
        <f aca="false">$S339</f>
        <v>1</v>
      </c>
      <c r="AS339" s="238" t="str">
        <f aca="false">IF(OR(Q339="CHIP",AI339=""),"N/A",IF(AND(AF339=TRUE(),_xlfn.xlookup(AI339,$A$9:$A$782,$AQ$9:$AQ$782)=0),TRUE(),FALSE()))</f>
        <v>N/A</v>
      </c>
      <c r="AT339" s="148" t="b">
        <f aca="false">IF(AND(H339="",F339="Met"),FALSE(),TRUE())</f>
        <v>1</v>
      </c>
      <c r="AU339" s="94" t="str">
        <f aca="false">IF(OR(H339="",H339="Met",H339="N/A"),"NA",(IF(AND((OR(H339="Not Met",H339="Unsure")),G339&lt;&gt;""),TRUE(),FALSE())))</f>
        <v>NA</v>
      </c>
    </row>
    <row r="340" customFormat="false" ht="90" hidden="false" customHeight="false" outlineLevel="0" collapsed="false">
      <c r="A340" s="658" t="s">
        <v>2904</v>
      </c>
      <c r="B340" s="659" t="s">
        <v>2905</v>
      </c>
      <c r="C340" s="659" t="s">
        <v>2906</v>
      </c>
      <c r="D340" s="659" t="s">
        <v>2679</v>
      </c>
      <c r="E340" s="678" t="n">
        <v>40</v>
      </c>
      <c r="F340" s="662"/>
      <c r="G340" s="662"/>
      <c r="H340" s="685"/>
      <c r="I340" s="664" t="s">
        <v>15</v>
      </c>
      <c r="J340" s="664"/>
      <c r="K340" s="664" t="s">
        <v>38</v>
      </c>
      <c r="L340" s="665" t="s">
        <v>43</v>
      </c>
      <c r="M340" s="665"/>
      <c r="N340" s="665"/>
      <c r="O340" s="665"/>
      <c r="P340" s="665"/>
      <c r="Q340" s="665" t="s">
        <v>292</v>
      </c>
      <c r="S340" s="666" t="b">
        <f aca="false">IF(OR(T340=TRUE(),U340=TRUE(),V340=TRUE(),AD340=TRUE(),AE340=TRUE()),TRUE(),FALSE())</f>
        <v>1</v>
      </c>
      <c r="T340" s="656" t="n">
        <f aca="false">$T$8</f>
        <v>1</v>
      </c>
      <c r="U340" s="657" t="b">
        <f aca="false">$U$8</f>
        <v>0</v>
      </c>
      <c r="V340" s="666" t="b">
        <f aca="false">IF(SUM(W340:AC340)&lt;1,TRUE(),FALSE())</f>
        <v>1</v>
      </c>
      <c r="W340" s="656" t="n">
        <f aca="false">IF($I$3=I340,1,0)</f>
        <v>0</v>
      </c>
      <c r="X340" s="656" t="n">
        <f aca="false">IF($J$3=J340,1,0)</f>
        <v>0</v>
      </c>
      <c r="Y340" s="656" t="n">
        <f aca="false">IF($K$3=K340,1,0)</f>
        <v>0</v>
      </c>
      <c r="Z340" s="656" t="n">
        <f aca="false">IF($L$3=L340,1,0)</f>
        <v>0</v>
      </c>
      <c r="AA340" s="656" t="n">
        <f aca="false">IF($M$3=M340,1,0)</f>
        <v>0</v>
      </c>
      <c r="AB340" s="656" t="n">
        <f aca="false">IF($N$3=N340,1,0)</f>
        <v>0</v>
      </c>
      <c r="AC340" s="656" t="n">
        <f aca="false">IF($O$3=O340,1,0)</f>
        <v>0</v>
      </c>
      <c r="AD340" s="667" t="b">
        <f aca="false">AND($P$2="Non-risk",P340=TRUE())</f>
        <v>0</v>
      </c>
      <c r="AE340" s="667" t="b">
        <f aca="false">AND($Q$3&lt;&gt;$Q340,$Q$3&lt;&gt;"Both")</f>
        <v>1</v>
      </c>
      <c r="AF340" s="667" t="b">
        <f aca="false">AND($Q$3="Both",AH340=1)</f>
        <v>0</v>
      </c>
      <c r="AG340" s="521" t="s">
        <v>2679</v>
      </c>
      <c r="AH340" s="627" t="n">
        <v>1</v>
      </c>
      <c r="AI340" s="521" t="n">
        <v>6</v>
      </c>
      <c r="AJ340" s="627" t="str">
        <f aca="false">IF(AH340="",1,"")</f>
        <v/>
      </c>
      <c r="AK340" s="160" t="n">
        <f aca="false">IF(OR(AL340=TRUE(),AND(AM340=TRUE(),AN340=FALSE()),AF340=TRUE(),(OR(AT340=FALSE(),AT340="NA"))),0,IF(OR(AN340=FALSE(),AO340=FALSE(),AP340=FALSE()),1,0))</f>
        <v>0</v>
      </c>
      <c r="AL340" s="238" t="n">
        <f aca="false">$S340</f>
        <v>1</v>
      </c>
      <c r="AM340" s="238" t="str">
        <f aca="false">IF(OR(Q340="CHIP",AI340=""),"NA",IF(AND(AF340=TRUE(),_xlfn.xlookup(AI340,$A$9:$A$782,$AK$9:$AK$782)=0),TRUE(),FALSE()))</f>
        <v>NA</v>
      </c>
      <c r="AN340" s="148" t="b">
        <f aca="false">IF(F340&lt;&gt;"",TRUE(),FALSE())</f>
        <v>0</v>
      </c>
      <c r="AO340" s="94" t="str">
        <f aca="false">IF(OR($F340&lt;&gt;"Met"),"NA",(IF(AND($F340="Met",$F340&lt;&gt;""),TRUE(),FALSE())))</f>
        <v>NA</v>
      </c>
      <c r="AP340" s="148" t="b">
        <f aca="false">IF(OR($F340="Met",$F340="Not met"),"NA",(IF((AND(OR($F340="N/A",$F340="Unsure"),$G340&lt;&gt;"")),TRUE(),FALSE())))</f>
        <v>0</v>
      </c>
      <c r="AQ340" s="238" t="n">
        <f aca="false">IF(OR(AR340=TRUE(),AND(AS340=TRUE(),AT340=FALSE())),0,(IF(OR(AND(OR(AS340=FALSE(),AS340="N/A"),AT340=FALSE()),AU340=FALSE()),1,0)))</f>
        <v>0</v>
      </c>
      <c r="AR340" s="238" t="n">
        <f aca="false">$S340</f>
        <v>1</v>
      </c>
      <c r="AS340" s="238" t="str">
        <f aca="false">IF(OR(Q340="CHIP",AI340=""),"N/A",IF(AND(AF340=TRUE(),_xlfn.xlookup(AI340,$A$9:$A$782,$AQ$9:$AQ$782)=0),TRUE(),FALSE()))</f>
        <v>N/A</v>
      </c>
      <c r="AT340" s="148" t="b">
        <f aca="false">IF(AND(H340="",F340="Met"),FALSE(),TRUE())</f>
        <v>1</v>
      </c>
      <c r="AU340" s="94" t="str">
        <f aca="false">IF(OR(H340="",H340="Met",H340="N/A"),"NA",(IF(AND((OR(H340="Not Met",H340="Unsure")),G340&lt;&gt;""),TRUE(),FALSE())))</f>
        <v>NA</v>
      </c>
    </row>
    <row r="341" customFormat="false" ht="162" hidden="false" customHeight="false" outlineLevel="0" collapsed="false">
      <c r="A341" s="658" t="s">
        <v>2907</v>
      </c>
      <c r="B341" s="659" t="s">
        <v>2908</v>
      </c>
      <c r="C341" s="659" t="s">
        <v>2909</v>
      </c>
      <c r="D341" s="659" t="s">
        <v>2910</v>
      </c>
      <c r="E341" s="678" t="n">
        <v>40</v>
      </c>
      <c r="F341" s="662"/>
      <c r="G341" s="662"/>
      <c r="H341" s="685"/>
      <c r="I341" s="664" t="s">
        <v>15</v>
      </c>
      <c r="J341" s="664"/>
      <c r="K341" s="664" t="s">
        <v>38</v>
      </c>
      <c r="L341" s="665" t="s">
        <v>43</v>
      </c>
      <c r="M341" s="665"/>
      <c r="N341" s="665"/>
      <c r="O341" s="665"/>
      <c r="P341" s="665"/>
      <c r="Q341" s="665" t="s">
        <v>292</v>
      </c>
      <c r="S341" s="666" t="b">
        <f aca="false">IF(OR(T341=TRUE(),U341=TRUE(),V341=TRUE(),AD341=TRUE(),AE341=TRUE()),TRUE(),FALSE())</f>
        <v>1</v>
      </c>
      <c r="T341" s="656" t="n">
        <f aca="false">$T$8</f>
        <v>1</v>
      </c>
      <c r="U341" s="657" t="b">
        <f aca="false">$U$8</f>
        <v>0</v>
      </c>
      <c r="V341" s="666" t="b">
        <f aca="false">IF(SUM(W341:AC341)&lt;1,TRUE(),FALSE())</f>
        <v>1</v>
      </c>
      <c r="W341" s="656" t="n">
        <f aca="false">IF($I$3=I341,1,0)</f>
        <v>0</v>
      </c>
      <c r="X341" s="656" t="n">
        <f aca="false">IF($J$3=J341,1,0)</f>
        <v>0</v>
      </c>
      <c r="Y341" s="656" t="n">
        <f aca="false">IF($K$3=K341,1,0)</f>
        <v>0</v>
      </c>
      <c r="Z341" s="656" t="n">
        <f aca="false">IF($L$3=L341,1,0)</f>
        <v>0</v>
      </c>
      <c r="AA341" s="656" t="n">
        <f aca="false">IF($M$3=M341,1,0)</f>
        <v>0</v>
      </c>
      <c r="AB341" s="656" t="n">
        <f aca="false">IF($N$3=N341,1,0)</f>
        <v>0</v>
      </c>
      <c r="AC341" s="656" t="n">
        <f aca="false">IF($O$3=O341,1,0)</f>
        <v>0</v>
      </c>
      <c r="AD341" s="667" t="b">
        <f aca="false">AND($P$2="Non-risk",P341=TRUE())</f>
        <v>0</v>
      </c>
      <c r="AE341" s="667" t="b">
        <f aca="false">AND($Q$3&lt;&gt;$Q341,$Q$3&lt;&gt;"Both")</f>
        <v>1</v>
      </c>
      <c r="AF341" s="667" t="b">
        <f aca="false">AND($Q$3="Both",AH341=1)</f>
        <v>0</v>
      </c>
      <c r="AG341" s="521" t="s">
        <v>2910</v>
      </c>
      <c r="AH341" s="627" t="n">
        <v>1</v>
      </c>
      <c r="AI341" s="521" t="n">
        <v>7</v>
      </c>
      <c r="AJ341" s="627" t="str">
        <f aca="false">IF(AH341="",1,"")</f>
        <v/>
      </c>
      <c r="AK341" s="160" t="n">
        <f aca="false">IF(OR(AL341=TRUE(),AND(AM341=TRUE(),AN341=FALSE()),AF341=TRUE(),(OR(AT341=FALSE(),AT341="NA"))),0,IF(OR(AN341=FALSE(),AO341=FALSE(),AP341=FALSE()),1,0))</f>
        <v>0</v>
      </c>
      <c r="AL341" s="238" t="n">
        <f aca="false">$S341</f>
        <v>1</v>
      </c>
      <c r="AM341" s="238" t="str">
        <f aca="false">IF(OR(Q341="CHIP",AI341=""),"NA",IF(AND(AF341=TRUE(),_xlfn.xlookup(AI341,$A$9:$A$782,$AK$9:$AK$782)=0),TRUE(),FALSE()))</f>
        <v>NA</v>
      </c>
      <c r="AN341" s="148" t="b">
        <f aca="false">IF(F341&lt;&gt;"",TRUE(),FALSE())</f>
        <v>0</v>
      </c>
      <c r="AO341" s="94" t="str">
        <f aca="false">IF(OR($F341&lt;&gt;"Met"),"NA",(IF(AND($F341="Met",$F341&lt;&gt;""),TRUE(),FALSE())))</f>
        <v>NA</v>
      </c>
      <c r="AP341" s="148" t="b">
        <f aca="false">IF(OR($F341="Met",$F341="Not met"),"NA",(IF((AND(OR($F341="N/A",$F341="Unsure"),$G341&lt;&gt;"")),TRUE(),FALSE())))</f>
        <v>0</v>
      </c>
      <c r="AQ341" s="238" t="n">
        <f aca="false">IF(OR(AR341=TRUE(),AND(AS341=TRUE(),AT341=FALSE())),0,(IF(OR(AND(OR(AS341=FALSE(),AS341="N/A"),AT341=FALSE()),AU341=FALSE()),1,0)))</f>
        <v>0</v>
      </c>
      <c r="AR341" s="238" t="n">
        <f aca="false">$S341</f>
        <v>1</v>
      </c>
      <c r="AS341" s="238" t="str">
        <f aca="false">IF(OR(Q341="CHIP",AI341=""),"N/A",IF(AND(AF341=TRUE(),_xlfn.xlookup(AI341,$A$9:$A$782,$AQ$9:$AQ$782)=0),TRUE(),FALSE()))</f>
        <v>N/A</v>
      </c>
      <c r="AT341" s="148" t="b">
        <f aca="false">IF(AND(H341="",F341="Met"),FALSE(),TRUE())</f>
        <v>1</v>
      </c>
      <c r="AU341" s="94" t="str">
        <f aca="false">IF(OR(H341="",H341="Met",H341="N/A"),"NA",(IF(AND((OR(H341="Not Met",H341="Unsure")),G341&lt;&gt;""),TRUE(),FALSE())))</f>
        <v>NA</v>
      </c>
    </row>
    <row r="342" customFormat="false" ht="108" hidden="false" customHeight="false" outlineLevel="0" collapsed="false">
      <c r="A342" s="658" t="s">
        <v>2911</v>
      </c>
      <c r="B342" s="659" t="s">
        <v>2912</v>
      </c>
      <c r="C342" s="659" t="s">
        <v>2913</v>
      </c>
      <c r="D342" s="659" t="s">
        <v>2914</v>
      </c>
      <c r="E342" s="678" t="n">
        <v>40</v>
      </c>
      <c r="F342" s="662"/>
      <c r="G342" s="662"/>
      <c r="H342" s="685"/>
      <c r="I342" s="664" t="s">
        <v>15</v>
      </c>
      <c r="J342" s="664"/>
      <c r="K342" s="664" t="s">
        <v>38</v>
      </c>
      <c r="L342" s="665" t="s">
        <v>43</v>
      </c>
      <c r="M342" s="665"/>
      <c r="N342" s="665"/>
      <c r="O342" s="665"/>
      <c r="P342" s="665"/>
      <c r="Q342" s="665" t="s">
        <v>292</v>
      </c>
      <c r="S342" s="666" t="b">
        <f aca="false">IF(OR(T342=TRUE(),U342=TRUE(),V342=TRUE(),AD342=TRUE(),AE342=TRUE()),TRUE(),FALSE())</f>
        <v>1</v>
      </c>
      <c r="T342" s="656" t="n">
        <f aca="false">$T$8</f>
        <v>1</v>
      </c>
      <c r="U342" s="657" t="b">
        <f aca="false">$U$8</f>
        <v>0</v>
      </c>
      <c r="V342" s="666" t="b">
        <f aca="false">IF(SUM(W342:AC342)&lt;1,TRUE(),FALSE())</f>
        <v>1</v>
      </c>
      <c r="W342" s="656" t="n">
        <f aca="false">IF($I$3=I342,1,0)</f>
        <v>0</v>
      </c>
      <c r="X342" s="656" t="n">
        <f aca="false">IF($J$3=J342,1,0)</f>
        <v>0</v>
      </c>
      <c r="Y342" s="656" t="n">
        <f aca="false">IF($K$3=K342,1,0)</f>
        <v>0</v>
      </c>
      <c r="Z342" s="656" t="n">
        <f aca="false">IF($L$3=L342,1,0)</f>
        <v>0</v>
      </c>
      <c r="AA342" s="656" t="n">
        <f aca="false">IF($M$3=M342,1,0)</f>
        <v>0</v>
      </c>
      <c r="AB342" s="656" t="n">
        <f aca="false">IF($N$3=N342,1,0)</f>
        <v>0</v>
      </c>
      <c r="AC342" s="656" t="n">
        <f aca="false">IF($O$3=O342,1,0)</f>
        <v>0</v>
      </c>
      <c r="AD342" s="667" t="b">
        <f aca="false">AND($P$2="Non-risk",P342=TRUE())</f>
        <v>0</v>
      </c>
      <c r="AE342" s="667" t="b">
        <f aca="false">AND($Q$3&lt;&gt;$Q342,$Q$3&lt;&gt;"Both")</f>
        <v>1</v>
      </c>
      <c r="AF342" s="667" t="b">
        <f aca="false">AND($Q$3="Both",AH342=1)</f>
        <v>0</v>
      </c>
      <c r="AG342" s="521" t="s">
        <v>2914</v>
      </c>
      <c r="AH342" s="627" t="n">
        <v>1</v>
      </c>
      <c r="AI342" s="521" t="n">
        <v>8</v>
      </c>
      <c r="AJ342" s="627" t="str">
        <f aca="false">IF(AH342="",1,"")</f>
        <v/>
      </c>
      <c r="AK342" s="160" t="n">
        <f aca="false">IF(OR(AL342=TRUE(),AND(AM342=TRUE(),AN342=FALSE()),AF342=TRUE(),(OR(AT342=FALSE(),AT342="NA"))),0,IF(OR(AN342=FALSE(),AO342=FALSE(),AP342=FALSE()),1,0))</f>
        <v>0</v>
      </c>
      <c r="AL342" s="238" t="n">
        <f aca="false">$S342</f>
        <v>1</v>
      </c>
      <c r="AM342" s="238" t="str">
        <f aca="false">IF(OR(Q342="CHIP",AI342=""),"NA",IF(AND(AF342=TRUE(),_xlfn.xlookup(AI342,$A$9:$A$782,$AK$9:$AK$782)=0),TRUE(),FALSE()))</f>
        <v>NA</v>
      </c>
      <c r="AN342" s="148" t="b">
        <f aca="false">IF(F342&lt;&gt;"",TRUE(),FALSE())</f>
        <v>0</v>
      </c>
      <c r="AO342" s="94" t="str">
        <f aca="false">IF(OR($F342&lt;&gt;"Met"),"NA",(IF(AND($F342="Met",$F342&lt;&gt;""),TRUE(),FALSE())))</f>
        <v>NA</v>
      </c>
      <c r="AP342" s="148" t="b">
        <f aca="false">IF(OR($F342="Met",$F342="Not met"),"NA",(IF((AND(OR($F342="N/A",$F342="Unsure"),$G342&lt;&gt;"")),TRUE(),FALSE())))</f>
        <v>0</v>
      </c>
      <c r="AQ342" s="238" t="n">
        <f aca="false">IF(OR(AR342=TRUE(),AND(AS342=TRUE(),AT342=FALSE())),0,(IF(OR(AND(OR(AS342=FALSE(),AS342="N/A"),AT342=FALSE()),AU342=FALSE()),1,0)))</f>
        <v>0</v>
      </c>
      <c r="AR342" s="238" t="n">
        <f aca="false">$S342</f>
        <v>1</v>
      </c>
      <c r="AS342" s="238" t="str">
        <f aca="false">IF(OR(Q342="CHIP",AI342=""),"N/A",IF(AND(AF342=TRUE(),_xlfn.xlookup(AI342,$A$9:$A$782,$AQ$9:$AQ$782)=0),TRUE(),FALSE()))</f>
        <v>N/A</v>
      </c>
      <c r="AT342" s="148" t="b">
        <f aca="false">IF(AND(H342="",F342="Met"),FALSE(),TRUE())</f>
        <v>1</v>
      </c>
      <c r="AU342" s="94" t="str">
        <f aca="false">IF(OR(H342="",H342="Met",H342="N/A"),"NA",(IF(AND((OR(H342="Not Met",H342="Unsure")),G342&lt;&gt;""),TRUE(),FALSE())))</f>
        <v>NA</v>
      </c>
    </row>
    <row r="343" customFormat="false" ht="144" hidden="false" customHeight="false" outlineLevel="0" collapsed="false">
      <c r="A343" s="658" t="s">
        <v>2915</v>
      </c>
      <c r="B343" s="659" t="s">
        <v>2916</v>
      </c>
      <c r="C343" s="659" t="s">
        <v>2917</v>
      </c>
      <c r="D343" s="659" t="s">
        <v>2692</v>
      </c>
      <c r="E343" s="678" t="n">
        <v>40</v>
      </c>
      <c r="F343" s="662"/>
      <c r="G343" s="662"/>
      <c r="H343" s="685"/>
      <c r="I343" s="664" t="s">
        <v>15</v>
      </c>
      <c r="J343" s="664"/>
      <c r="K343" s="664" t="s">
        <v>38</v>
      </c>
      <c r="L343" s="665" t="s">
        <v>43</v>
      </c>
      <c r="M343" s="665"/>
      <c r="N343" s="665"/>
      <c r="O343" s="665"/>
      <c r="P343" s="665"/>
      <c r="Q343" s="665" t="s">
        <v>292</v>
      </c>
      <c r="S343" s="666" t="b">
        <f aca="false">IF(OR(T343=TRUE(),U343=TRUE(),V343=TRUE(),AD343=TRUE(),AE343=TRUE()),TRUE(),FALSE())</f>
        <v>1</v>
      </c>
      <c r="T343" s="656" t="n">
        <f aca="false">$T$8</f>
        <v>1</v>
      </c>
      <c r="U343" s="657" t="b">
        <f aca="false">$U$8</f>
        <v>0</v>
      </c>
      <c r="V343" s="666" t="b">
        <f aca="false">IF(SUM(W343:AC343)&lt;1,TRUE(),FALSE())</f>
        <v>1</v>
      </c>
      <c r="W343" s="656" t="n">
        <f aca="false">IF($I$3=I343,1,0)</f>
        <v>0</v>
      </c>
      <c r="X343" s="656" t="n">
        <f aca="false">IF($J$3=J343,1,0)</f>
        <v>0</v>
      </c>
      <c r="Y343" s="656" t="n">
        <f aca="false">IF($K$3=K343,1,0)</f>
        <v>0</v>
      </c>
      <c r="Z343" s="656" t="n">
        <f aca="false">IF($L$3=L343,1,0)</f>
        <v>0</v>
      </c>
      <c r="AA343" s="656" t="n">
        <f aca="false">IF($M$3=M343,1,0)</f>
        <v>0</v>
      </c>
      <c r="AB343" s="656" t="n">
        <f aca="false">IF($N$3=N343,1,0)</f>
        <v>0</v>
      </c>
      <c r="AC343" s="656" t="n">
        <f aca="false">IF($O$3=O343,1,0)</f>
        <v>0</v>
      </c>
      <c r="AD343" s="667" t="b">
        <f aca="false">AND($P$2="Non-risk",P343=TRUE())</f>
        <v>0</v>
      </c>
      <c r="AE343" s="667" t="b">
        <f aca="false">AND($Q$3&lt;&gt;$Q343,$Q$3&lt;&gt;"Both")</f>
        <v>1</v>
      </c>
      <c r="AF343" s="667" t="b">
        <f aca="false">AND($Q$3="Both",AH343=1)</f>
        <v>0</v>
      </c>
      <c r="AG343" s="521" t="s">
        <v>2692</v>
      </c>
      <c r="AH343" s="627" t="n">
        <v>1</v>
      </c>
      <c r="AI343" s="521" t="n">
        <v>9</v>
      </c>
      <c r="AJ343" s="627" t="str">
        <f aca="false">IF(AH343="",1,"")</f>
        <v/>
      </c>
      <c r="AK343" s="160" t="n">
        <f aca="false">IF(OR(AL343=TRUE(),AND(AM343=TRUE(),AN343=FALSE()),AF343=TRUE(),(OR(AT343=FALSE(),AT343="NA"))),0,IF(OR(AN343=FALSE(),AO343=FALSE(),AP343=FALSE()),1,0))</f>
        <v>0</v>
      </c>
      <c r="AL343" s="238" t="n">
        <f aca="false">$S343</f>
        <v>1</v>
      </c>
      <c r="AM343" s="238" t="str">
        <f aca="false">IF(OR(Q343="CHIP",AI343=""),"NA",IF(AND(AF343=TRUE(),_xlfn.xlookup(AI343,$A$9:$A$782,$AK$9:$AK$782)=0),TRUE(),FALSE()))</f>
        <v>NA</v>
      </c>
      <c r="AN343" s="148" t="b">
        <f aca="false">IF(F343&lt;&gt;"",TRUE(),FALSE())</f>
        <v>0</v>
      </c>
      <c r="AO343" s="94" t="str">
        <f aca="false">IF(OR($F343&lt;&gt;"Met"),"NA",(IF(AND($F343="Met",$F343&lt;&gt;""),TRUE(),FALSE())))</f>
        <v>NA</v>
      </c>
      <c r="AP343" s="148" t="b">
        <f aca="false">IF(OR($F343="Met",$F343="Not met"),"NA",(IF((AND(OR($F343="N/A",$F343="Unsure"),$G343&lt;&gt;"")),TRUE(),FALSE())))</f>
        <v>0</v>
      </c>
      <c r="AQ343" s="238" t="n">
        <f aca="false">IF(OR(AR343=TRUE(),AND(AS343=TRUE(),AT343=FALSE())),0,(IF(OR(AND(OR(AS343=FALSE(),AS343="N/A"),AT343=FALSE()),AU343=FALSE()),1,0)))</f>
        <v>0</v>
      </c>
      <c r="AR343" s="238" t="n">
        <f aca="false">$S343</f>
        <v>1</v>
      </c>
      <c r="AS343" s="238" t="str">
        <f aca="false">IF(OR(Q343="CHIP",AI343=""),"N/A",IF(AND(AF343=TRUE(),_xlfn.xlookup(AI343,$A$9:$A$782,$AQ$9:$AQ$782)=0),TRUE(),FALSE()))</f>
        <v>N/A</v>
      </c>
      <c r="AT343" s="148" t="b">
        <f aca="false">IF(AND(H343="",F343="Met"),FALSE(),TRUE())</f>
        <v>1</v>
      </c>
      <c r="AU343" s="94" t="str">
        <f aca="false">IF(OR(H343="",H343="Met",H343="N/A"),"NA",(IF(AND((OR(H343="Not Met",H343="Unsure")),G343&lt;&gt;""),TRUE(),FALSE())))</f>
        <v>NA</v>
      </c>
    </row>
    <row r="344" customFormat="false" ht="180" hidden="false" customHeight="false" outlineLevel="0" collapsed="false">
      <c r="A344" s="658" t="s">
        <v>2918</v>
      </c>
      <c r="B344" s="659" t="s">
        <v>2919</v>
      </c>
      <c r="C344" s="659" t="s">
        <v>2917</v>
      </c>
      <c r="D344" s="659" t="s">
        <v>2695</v>
      </c>
      <c r="E344" s="678" t="n">
        <v>40</v>
      </c>
      <c r="F344" s="662"/>
      <c r="G344" s="662"/>
      <c r="H344" s="685"/>
      <c r="I344" s="664" t="s">
        <v>15</v>
      </c>
      <c r="J344" s="664"/>
      <c r="K344" s="664" t="s">
        <v>38</v>
      </c>
      <c r="L344" s="665" t="s">
        <v>43</v>
      </c>
      <c r="M344" s="665"/>
      <c r="N344" s="665"/>
      <c r="O344" s="665"/>
      <c r="P344" s="665"/>
      <c r="Q344" s="665" t="s">
        <v>292</v>
      </c>
      <c r="S344" s="666" t="b">
        <f aca="false">IF(OR(T344=TRUE(),U344=TRUE(),V344=TRUE(),AD344=TRUE(),AE344=TRUE()),TRUE(),FALSE())</f>
        <v>1</v>
      </c>
      <c r="T344" s="656" t="n">
        <f aca="false">$T$8</f>
        <v>1</v>
      </c>
      <c r="U344" s="657" t="b">
        <f aca="false">$U$8</f>
        <v>0</v>
      </c>
      <c r="V344" s="666" t="b">
        <f aca="false">IF(SUM(W344:AC344)&lt;1,TRUE(),FALSE())</f>
        <v>1</v>
      </c>
      <c r="W344" s="656" t="n">
        <f aca="false">IF($I$3=I344,1,0)</f>
        <v>0</v>
      </c>
      <c r="X344" s="656" t="n">
        <f aca="false">IF($J$3=J344,1,0)</f>
        <v>0</v>
      </c>
      <c r="Y344" s="656" t="n">
        <f aca="false">IF($K$3=K344,1,0)</f>
        <v>0</v>
      </c>
      <c r="Z344" s="656" t="n">
        <f aca="false">IF($L$3=L344,1,0)</f>
        <v>0</v>
      </c>
      <c r="AA344" s="656" t="n">
        <f aca="false">IF($M$3=M344,1,0)</f>
        <v>0</v>
      </c>
      <c r="AB344" s="656" t="n">
        <f aca="false">IF($N$3=N344,1,0)</f>
        <v>0</v>
      </c>
      <c r="AC344" s="656" t="n">
        <f aca="false">IF($O$3=O344,1,0)</f>
        <v>0</v>
      </c>
      <c r="AD344" s="667" t="b">
        <f aca="false">AND($P$2="Non-risk",P344=TRUE())</f>
        <v>0</v>
      </c>
      <c r="AE344" s="667" t="b">
        <f aca="false">AND($Q$3&lt;&gt;$Q344,$Q$3&lt;&gt;"Both")</f>
        <v>1</v>
      </c>
      <c r="AF344" s="667" t="b">
        <f aca="false">AND($Q$3="Both",AH344=1)</f>
        <v>0</v>
      </c>
      <c r="AG344" s="521" t="s">
        <v>2695</v>
      </c>
      <c r="AH344" s="627" t="n">
        <v>1</v>
      </c>
      <c r="AI344" s="521" t="n">
        <v>10</v>
      </c>
      <c r="AJ344" s="627" t="str">
        <f aca="false">IF(AH344="",1,"")</f>
        <v/>
      </c>
      <c r="AK344" s="160" t="n">
        <f aca="false">IF(OR(AL344=TRUE(),AND(AM344=TRUE(),AN344=FALSE()),AF344=TRUE(),(OR(AT344=FALSE(),AT344="NA"))),0,IF(OR(AN344=FALSE(),AO344=FALSE(),AP344=FALSE()),1,0))</f>
        <v>0</v>
      </c>
      <c r="AL344" s="238" t="n">
        <f aca="false">$S344</f>
        <v>1</v>
      </c>
      <c r="AM344" s="238" t="str">
        <f aca="false">IF(OR(Q344="CHIP",AI344=""),"NA",IF(AND(AF344=TRUE(),_xlfn.xlookup(AI344,$A$9:$A$782,$AK$9:$AK$782)=0),TRUE(),FALSE()))</f>
        <v>NA</v>
      </c>
      <c r="AN344" s="148" t="b">
        <f aca="false">IF(F344&lt;&gt;"",TRUE(),FALSE())</f>
        <v>0</v>
      </c>
      <c r="AO344" s="94" t="str">
        <f aca="false">IF(OR($F344&lt;&gt;"Met"),"NA",(IF(AND($F344="Met",$F344&lt;&gt;""),TRUE(),FALSE())))</f>
        <v>NA</v>
      </c>
      <c r="AP344" s="148" t="b">
        <f aca="false">IF(OR($F344="Met",$F344="Not met"),"NA",(IF((AND(OR($F344="N/A",$F344="Unsure"),$G344&lt;&gt;"")),TRUE(),FALSE())))</f>
        <v>0</v>
      </c>
      <c r="AQ344" s="238" t="n">
        <f aca="false">IF(OR(AR344=TRUE(),AND(AS344=TRUE(),AT344=FALSE())),0,(IF(OR(AND(OR(AS344=FALSE(),AS344="N/A"),AT344=FALSE()),AU344=FALSE()),1,0)))</f>
        <v>0</v>
      </c>
      <c r="AR344" s="238" t="n">
        <f aca="false">$S344</f>
        <v>1</v>
      </c>
      <c r="AS344" s="238" t="str">
        <f aca="false">IF(OR(Q344="CHIP",AI344=""),"N/A",IF(AND(AF344=TRUE(),_xlfn.xlookup(AI344,$A$9:$A$782,$AQ$9:$AQ$782)=0),TRUE(),FALSE()))</f>
        <v>N/A</v>
      </c>
      <c r="AT344" s="148" t="b">
        <f aca="false">IF(AND(H344="",F344="Met"),FALSE(),TRUE())</f>
        <v>1</v>
      </c>
      <c r="AU344" s="94" t="str">
        <f aca="false">IF(OR(H344="",H344="Met",H344="N/A"),"NA",(IF(AND((OR(H344="Not Met",H344="Unsure")),G344&lt;&gt;""),TRUE(),FALSE())))</f>
        <v>NA</v>
      </c>
    </row>
    <row r="345" customFormat="false" ht="90" hidden="false" customHeight="false" outlineLevel="0" collapsed="false">
      <c r="A345" s="658" t="s">
        <v>2920</v>
      </c>
      <c r="B345" s="659" t="s">
        <v>2921</v>
      </c>
      <c r="C345" s="659" t="s">
        <v>2922</v>
      </c>
      <c r="D345" s="659" t="s">
        <v>2923</v>
      </c>
      <c r="E345" s="678" t="n">
        <v>40</v>
      </c>
      <c r="F345" s="662"/>
      <c r="G345" s="662"/>
      <c r="H345" s="685"/>
      <c r="I345" s="664" t="s">
        <v>15</v>
      </c>
      <c r="J345" s="664"/>
      <c r="K345" s="664" t="s">
        <v>38</v>
      </c>
      <c r="L345" s="665" t="s">
        <v>43</v>
      </c>
      <c r="M345" s="665"/>
      <c r="N345" s="665"/>
      <c r="O345" s="665"/>
      <c r="P345" s="665"/>
      <c r="Q345" s="665" t="s">
        <v>292</v>
      </c>
      <c r="S345" s="666" t="b">
        <f aca="false">IF(OR(T345=TRUE(),U345=TRUE(),V345=TRUE(),AD345=TRUE(),AE345=TRUE()),TRUE(),FALSE())</f>
        <v>1</v>
      </c>
      <c r="T345" s="656" t="n">
        <f aca="false">$T$8</f>
        <v>1</v>
      </c>
      <c r="U345" s="657" t="b">
        <f aca="false">$U$8</f>
        <v>0</v>
      </c>
      <c r="V345" s="666" t="b">
        <f aca="false">IF(SUM(W345:AC345)&lt;1,TRUE(),FALSE())</f>
        <v>1</v>
      </c>
      <c r="W345" s="656" t="n">
        <f aca="false">IF($I$3=I345,1,0)</f>
        <v>0</v>
      </c>
      <c r="X345" s="656" t="n">
        <f aca="false">IF($J$3=J345,1,0)</f>
        <v>0</v>
      </c>
      <c r="Y345" s="656" t="n">
        <f aca="false">IF($K$3=K345,1,0)</f>
        <v>0</v>
      </c>
      <c r="Z345" s="656" t="n">
        <f aca="false">IF($L$3=L345,1,0)</f>
        <v>0</v>
      </c>
      <c r="AA345" s="656" t="n">
        <f aca="false">IF($M$3=M345,1,0)</f>
        <v>0</v>
      </c>
      <c r="AB345" s="656" t="n">
        <f aca="false">IF($N$3=N345,1,0)</f>
        <v>0</v>
      </c>
      <c r="AC345" s="656" t="n">
        <f aca="false">IF($O$3=O345,1,0)</f>
        <v>0</v>
      </c>
      <c r="AD345" s="667" t="b">
        <f aca="false">AND($P$2="Non-risk",P345=TRUE())</f>
        <v>0</v>
      </c>
      <c r="AE345" s="667" t="b">
        <f aca="false">AND($Q$3&lt;&gt;$Q345,$Q$3&lt;&gt;"Both")</f>
        <v>1</v>
      </c>
      <c r="AF345" s="667" t="b">
        <f aca="false">AND($Q$3="Both",AH345=1)</f>
        <v>0</v>
      </c>
      <c r="AG345" s="521" t="s">
        <v>2923</v>
      </c>
      <c r="AH345" s="627" t="n">
        <v>1</v>
      </c>
      <c r="AI345" s="521" t="n">
        <v>11</v>
      </c>
      <c r="AJ345" s="627" t="str">
        <f aca="false">IF(AH345="",1,"")</f>
        <v/>
      </c>
      <c r="AK345" s="160" t="n">
        <f aca="false">IF(OR(AL345=TRUE(),AND(AM345=TRUE(),AN345=FALSE()),AF345=TRUE(),(OR(AT345=FALSE(),AT345="NA"))),0,IF(OR(AN345=FALSE(),AO345=FALSE(),AP345=FALSE()),1,0))</f>
        <v>0</v>
      </c>
      <c r="AL345" s="238" t="n">
        <f aca="false">$S345</f>
        <v>1</v>
      </c>
      <c r="AM345" s="238" t="str">
        <f aca="false">IF(OR(Q345="CHIP",AI345=""),"NA",IF(AND(AF345=TRUE(),_xlfn.xlookup(AI345,$A$9:$A$782,$AK$9:$AK$782)=0),TRUE(),FALSE()))</f>
        <v>NA</v>
      </c>
      <c r="AN345" s="148" t="b">
        <f aca="false">IF(F345&lt;&gt;"",TRUE(),FALSE())</f>
        <v>0</v>
      </c>
      <c r="AO345" s="94" t="str">
        <f aca="false">IF(OR($F345&lt;&gt;"Met"),"NA",(IF(AND($F345="Met",$F345&lt;&gt;""),TRUE(),FALSE())))</f>
        <v>NA</v>
      </c>
      <c r="AP345" s="148" t="b">
        <f aca="false">IF(OR($F345="Met",$F345="Not met"),"NA",(IF((AND(OR($F345="N/A",$F345="Unsure"),$G345&lt;&gt;"")),TRUE(),FALSE())))</f>
        <v>0</v>
      </c>
      <c r="AQ345" s="238" t="n">
        <f aca="false">IF(OR(AR345=TRUE(),AND(AS345=TRUE(),AT345=FALSE())),0,(IF(OR(AND(OR(AS345=FALSE(),AS345="N/A"),AT345=FALSE()),AU345=FALSE()),1,0)))</f>
        <v>0</v>
      </c>
      <c r="AR345" s="238" t="n">
        <f aca="false">$S345</f>
        <v>1</v>
      </c>
      <c r="AS345" s="238" t="str">
        <f aca="false">IF(OR(Q345="CHIP",AI345=""),"N/A",IF(AND(AF345=TRUE(),_xlfn.xlookup(AI345,$A$9:$A$782,$AQ$9:$AQ$782)=0),TRUE(),FALSE()))</f>
        <v>N/A</v>
      </c>
      <c r="AT345" s="148" t="b">
        <f aca="false">IF(AND(H345="",F345="Met"),FALSE(),TRUE())</f>
        <v>1</v>
      </c>
      <c r="AU345" s="94" t="str">
        <f aca="false">IF(OR(H345="",H345="Met",H345="N/A"),"NA",(IF(AND((OR(H345="Not Met",H345="Unsure")),G345&lt;&gt;""),TRUE(),FALSE())))</f>
        <v>NA</v>
      </c>
    </row>
    <row r="346" customFormat="false" ht="162" hidden="false" customHeight="false" outlineLevel="0" collapsed="false">
      <c r="A346" s="658" t="s">
        <v>2924</v>
      </c>
      <c r="B346" s="659" t="s">
        <v>2925</v>
      </c>
      <c r="C346" s="659" t="s">
        <v>2926</v>
      </c>
      <c r="D346" s="659" t="s">
        <v>2927</v>
      </c>
      <c r="E346" s="678" t="n">
        <v>40</v>
      </c>
      <c r="F346" s="662"/>
      <c r="G346" s="662"/>
      <c r="H346" s="685"/>
      <c r="I346" s="664" t="s">
        <v>15</v>
      </c>
      <c r="J346" s="664"/>
      <c r="K346" s="664" t="s">
        <v>38</v>
      </c>
      <c r="L346" s="665" t="s">
        <v>43</v>
      </c>
      <c r="M346" s="665"/>
      <c r="N346" s="665"/>
      <c r="O346" s="665"/>
      <c r="P346" s="665"/>
      <c r="Q346" s="665" t="s">
        <v>292</v>
      </c>
      <c r="S346" s="666" t="b">
        <f aca="false">IF(OR(T346=TRUE(),U346=TRUE(),V346=TRUE(),AD346=TRUE(),AE346=TRUE()),TRUE(),FALSE())</f>
        <v>1</v>
      </c>
      <c r="T346" s="656" t="n">
        <f aca="false">$T$8</f>
        <v>1</v>
      </c>
      <c r="U346" s="657" t="b">
        <f aca="false">$U$8</f>
        <v>0</v>
      </c>
      <c r="V346" s="666" t="b">
        <f aca="false">IF(SUM(W346:AC346)&lt;1,TRUE(),FALSE())</f>
        <v>1</v>
      </c>
      <c r="W346" s="656" t="n">
        <f aca="false">IF($I$3=I346,1,0)</f>
        <v>0</v>
      </c>
      <c r="X346" s="656" t="n">
        <f aca="false">IF($J$3=J346,1,0)</f>
        <v>0</v>
      </c>
      <c r="Y346" s="656" t="n">
        <f aca="false">IF($K$3=K346,1,0)</f>
        <v>0</v>
      </c>
      <c r="Z346" s="656" t="n">
        <f aca="false">IF($L$3=L346,1,0)</f>
        <v>0</v>
      </c>
      <c r="AA346" s="656" t="n">
        <f aca="false">IF($M$3=M346,1,0)</f>
        <v>0</v>
      </c>
      <c r="AB346" s="656" t="n">
        <f aca="false">IF($N$3=N346,1,0)</f>
        <v>0</v>
      </c>
      <c r="AC346" s="656" t="n">
        <f aca="false">IF($O$3=O346,1,0)</f>
        <v>0</v>
      </c>
      <c r="AD346" s="667" t="b">
        <f aca="false">AND($P$2="Non-risk",P346=TRUE())</f>
        <v>0</v>
      </c>
      <c r="AE346" s="667" t="b">
        <f aca="false">AND($Q$3&lt;&gt;$Q346,$Q$3&lt;&gt;"Both")</f>
        <v>1</v>
      </c>
      <c r="AF346" s="667" t="b">
        <f aca="false">AND($Q$3="Both",AH346=1)</f>
        <v>0</v>
      </c>
      <c r="AG346" s="521" t="s">
        <v>2927</v>
      </c>
      <c r="AH346" s="627" t="n">
        <v>1</v>
      </c>
      <c r="AI346" s="521" t="n">
        <v>12</v>
      </c>
      <c r="AJ346" s="627" t="str">
        <f aca="false">IF(AH346="",1,"")</f>
        <v/>
      </c>
      <c r="AK346" s="160" t="n">
        <f aca="false">IF(OR(AL346=TRUE(),AND(AM346=TRUE(),AN346=FALSE()),AF346=TRUE(),(OR(AT346=FALSE(),AT346="NA"))),0,IF(OR(AN346=FALSE(),AO346=FALSE(),AP346=FALSE()),1,0))</f>
        <v>0</v>
      </c>
      <c r="AL346" s="238" t="n">
        <f aca="false">$S346</f>
        <v>1</v>
      </c>
      <c r="AM346" s="238" t="str">
        <f aca="false">IF(OR(Q346="CHIP",AI346=""),"NA",IF(AND(AF346=TRUE(),_xlfn.xlookup(AI346,$A$9:$A$782,$AK$9:$AK$782)=0),TRUE(),FALSE()))</f>
        <v>NA</v>
      </c>
      <c r="AN346" s="148" t="b">
        <f aca="false">IF(F346&lt;&gt;"",TRUE(),FALSE())</f>
        <v>0</v>
      </c>
      <c r="AO346" s="94" t="str">
        <f aca="false">IF(OR($F346&lt;&gt;"Met"),"NA",(IF(AND($F346="Met",$F346&lt;&gt;""),TRUE(),FALSE())))</f>
        <v>NA</v>
      </c>
      <c r="AP346" s="148" t="b">
        <f aca="false">IF(OR($F346="Met",$F346="Not met"),"NA",(IF((AND(OR($F346="N/A",$F346="Unsure"),$G346&lt;&gt;"")),TRUE(),FALSE())))</f>
        <v>0</v>
      </c>
      <c r="AQ346" s="238" t="n">
        <f aca="false">IF(OR(AR346=TRUE(),AND(AS346=TRUE(),AT346=FALSE())),0,(IF(OR(AND(OR(AS346=FALSE(),AS346="N/A"),AT346=FALSE()),AU346=FALSE()),1,0)))</f>
        <v>0</v>
      </c>
      <c r="AR346" s="238" t="n">
        <f aca="false">$S346</f>
        <v>1</v>
      </c>
      <c r="AS346" s="238" t="str">
        <f aca="false">IF(OR(Q346="CHIP",AI346=""),"N/A",IF(AND(AF346=TRUE(),_xlfn.xlookup(AI346,$A$9:$A$782,$AQ$9:$AQ$782)=0),TRUE(),FALSE()))</f>
        <v>N/A</v>
      </c>
      <c r="AT346" s="148" t="b">
        <f aca="false">IF(AND(H346="",F346="Met"),FALSE(),TRUE())</f>
        <v>1</v>
      </c>
      <c r="AU346" s="94" t="str">
        <f aca="false">IF(OR(H346="",H346="Met",H346="N/A"),"NA",(IF(AND((OR(H346="Not Met",H346="Unsure")),G346&lt;&gt;""),TRUE(),FALSE())))</f>
        <v>NA</v>
      </c>
    </row>
    <row r="347" customFormat="false" ht="180" hidden="false" customHeight="false" outlineLevel="0" collapsed="false">
      <c r="A347" s="658" t="s">
        <v>2928</v>
      </c>
      <c r="B347" s="659" t="s">
        <v>2929</v>
      </c>
      <c r="C347" s="659" t="s">
        <v>2930</v>
      </c>
      <c r="D347" s="659" t="s">
        <v>2707</v>
      </c>
      <c r="E347" s="678" t="n">
        <v>40</v>
      </c>
      <c r="F347" s="662"/>
      <c r="G347" s="662"/>
      <c r="H347" s="685"/>
      <c r="I347" s="664" t="s">
        <v>15</v>
      </c>
      <c r="J347" s="664"/>
      <c r="K347" s="664" t="s">
        <v>38</v>
      </c>
      <c r="L347" s="665" t="s">
        <v>43</v>
      </c>
      <c r="M347" s="665"/>
      <c r="N347" s="665"/>
      <c r="O347" s="665"/>
      <c r="P347" s="665"/>
      <c r="Q347" s="665" t="s">
        <v>292</v>
      </c>
      <c r="S347" s="666" t="b">
        <f aca="false">IF(OR(T347=TRUE(),U347=TRUE(),V347=TRUE(),AD347=TRUE(),AE347=TRUE()),TRUE(),FALSE())</f>
        <v>1</v>
      </c>
      <c r="T347" s="656" t="n">
        <f aca="false">$T$8</f>
        <v>1</v>
      </c>
      <c r="U347" s="657" t="b">
        <f aca="false">$U$8</f>
        <v>0</v>
      </c>
      <c r="V347" s="666" t="b">
        <f aca="false">IF(SUM(W347:AC347)&lt;1,TRUE(),FALSE())</f>
        <v>1</v>
      </c>
      <c r="W347" s="656" t="n">
        <f aca="false">IF($I$3=I347,1,0)</f>
        <v>0</v>
      </c>
      <c r="X347" s="656" t="n">
        <f aca="false">IF($J$3=J347,1,0)</f>
        <v>0</v>
      </c>
      <c r="Y347" s="656" t="n">
        <f aca="false">IF($K$3=K347,1,0)</f>
        <v>0</v>
      </c>
      <c r="Z347" s="656" t="n">
        <f aca="false">IF($L$3=L347,1,0)</f>
        <v>0</v>
      </c>
      <c r="AA347" s="656" t="n">
        <f aca="false">IF($M$3=M347,1,0)</f>
        <v>0</v>
      </c>
      <c r="AB347" s="656" t="n">
        <f aca="false">IF($N$3=N347,1,0)</f>
        <v>0</v>
      </c>
      <c r="AC347" s="656" t="n">
        <f aca="false">IF($O$3=O347,1,0)</f>
        <v>0</v>
      </c>
      <c r="AD347" s="667" t="b">
        <f aca="false">AND($P$2="Non-risk",P347=TRUE())</f>
        <v>0</v>
      </c>
      <c r="AE347" s="667" t="b">
        <f aca="false">AND($Q$3&lt;&gt;$Q347,$Q$3&lt;&gt;"Both")</f>
        <v>1</v>
      </c>
      <c r="AF347" s="667" t="b">
        <f aca="false">AND($Q$3="Both",AH347=1)</f>
        <v>0</v>
      </c>
      <c r="AG347" s="521" t="s">
        <v>2707</v>
      </c>
      <c r="AH347" s="627" t="n">
        <v>1</v>
      </c>
      <c r="AI347" s="521" t="n">
        <v>13</v>
      </c>
      <c r="AJ347" s="627" t="str">
        <f aca="false">IF(AH347="",1,"")</f>
        <v/>
      </c>
      <c r="AK347" s="160" t="n">
        <f aca="false">IF(OR(AL347=TRUE(),AND(AM347=TRUE(),AN347=FALSE()),AF347=TRUE(),(OR(AT347=FALSE(),AT347="NA"))),0,IF(OR(AN347=FALSE(),AO347=FALSE(),AP347=FALSE()),1,0))</f>
        <v>0</v>
      </c>
      <c r="AL347" s="238" t="n">
        <f aca="false">$S347</f>
        <v>1</v>
      </c>
      <c r="AM347" s="238" t="str">
        <f aca="false">IF(OR(Q347="CHIP",AI347=""),"NA",IF(AND(AF347=TRUE(),_xlfn.xlookup(AI347,$A$9:$A$782,$AK$9:$AK$782)=0),TRUE(),FALSE()))</f>
        <v>NA</v>
      </c>
      <c r="AN347" s="148" t="b">
        <f aca="false">IF(F347&lt;&gt;"",TRUE(),FALSE())</f>
        <v>0</v>
      </c>
      <c r="AO347" s="94" t="str">
        <f aca="false">IF(OR($F347&lt;&gt;"Met"),"NA",(IF(AND($F347="Met",$F347&lt;&gt;""),TRUE(),FALSE())))</f>
        <v>NA</v>
      </c>
      <c r="AP347" s="148" t="b">
        <f aca="false">IF(OR($F347="Met",$F347="Not met"),"NA",(IF((AND(OR($F347="N/A",$F347="Unsure"),$G347&lt;&gt;"")),TRUE(),FALSE())))</f>
        <v>0</v>
      </c>
      <c r="AQ347" s="238" t="n">
        <f aca="false">IF(OR(AR347=TRUE(),AND(AS347=TRUE(),AT347=FALSE())),0,(IF(OR(AND(OR(AS347=FALSE(),AS347="N/A"),AT347=FALSE()),AU347=FALSE()),1,0)))</f>
        <v>0</v>
      </c>
      <c r="AR347" s="238" t="n">
        <f aca="false">$S347</f>
        <v>1</v>
      </c>
      <c r="AS347" s="238" t="str">
        <f aca="false">IF(OR(Q347="CHIP",AI347=""),"N/A",IF(AND(AF347=TRUE(),_xlfn.xlookup(AI347,$A$9:$A$782,$AQ$9:$AQ$782)=0),TRUE(),FALSE()))</f>
        <v>N/A</v>
      </c>
      <c r="AT347" s="148" t="b">
        <f aca="false">IF(AND(H347="",F347="Met"),FALSE(),TRUE())</f>
        <v>1</v>
      </c>
      <c r="AU347" s="94" t="str">
        <f aca="false">IF(OR(H347="",H347="Met",H347="N/A"),"NA",(IF(AND((OR(H347="Not Met",H347="Unsure")),G347&lt;&gt;""),TRUE(),FALSE())))</f>
        <v>NA</v>
      </c>
    </row>
    <row r="348" customFormat="false" ht="162" hidden="false" customHeight="false" outlineLevel="0" collapsed="false">
      <c r="A348" s="658" t="s">
        <v>2931</v>
      </c>
      <c r="B348" s="659" t="s">
        <v>2932</v>
      </c>
      <c r="C348" s="659" t="s">
        <v>2933</v>
      </c>
      <c r="D348" s="659" t="s">
        <v>2711</v>
      </c>
      <c r="E348" s="678" t="n">
        <v>40</v>
      </c>
      <c r="F348" s="662"/>
      <c r="G348" s="662"/>
      <c r="H348" s="685"/>
      <c r="I348" s="664" t="s">
        <v>15</v>
      </c>
      <c r="J348" s="664"/>
      <c r="K348" s="664" t="s">
        <v>38</v>
      </c>
      <c r="L348" s="665" t="s">
        <v>43</v>
      </c>
      <c r="M348" s="665"/>
      <c r="N348" s="665"/>
      <c r="O348" s="665"/>
      <c r="P348" s="665"/>
      <c r="Q348" s="665" t="s">
        <v>292</v>
      </c>
      <c r="S348" s="666" t="b">
        <f aca="false">IF(OR(T348=TRUE(),U348=TRUE(),V348=TRUE(),AD348=TRUE(),AE348=TRUE()),TRUE(),FALSE())</f>
        <v>1</v>
      </c>
      <c r="T348" s="656" t="n">
        <f aca="false">$T$8</f>
        <v>1</v>
      </c>
      <c r="U348" s="657" t="b">
        <f aca="false">$U$8</f>
        <v>0</v>
      </c>
      <c r="V348" s="666" t="b">
        <f aca="false">IF(SUM(W348:AC348)&lt;1,TRUE(),FALSE())</f>
        <v>1</v>
      </c>
      <c r="W348" s="656" t="n">
        <f aca="false">IF($I$3=I348,1,0)</f>
        <v>0</v>
      </c>
      <c r="X348" s="656" t="n">
        <f aca="false">IF($J$3=J348,1,0)</f>
        <v>0</v>
      </c>
      <c r="Y348" s="656" t="n">
        <f aca="false">IF($K$3=K348,1,0)</f>
        <v>0</v>
      </c>
      <c r="Z348" s="656" t="n">
        <f aca="false">IF($L$3=L348,1,0)</f>
        <v>0</v>
      </c>
      <c r="AA348" s="656" t="n">
        <f aca="false">IF($M$3=M348,1,0)</f>
        <v>0</v>
      </c>
      <c r="AB348" s="656" t="n">
        <f aca="false">IF($N$3=N348,1,0)</f>
        <v>0</v>
      </c>
      <c r="AC348" s="656" t="n">
        <f aca="false">IF($O$3=O348,1,0)</f>
        <v>0</v>
      </c>
      <c r="AD348" s="667" t="b">
        <f aca="false">AND($P$2="Non-risk",P348=TRUE())</f>
        <v>0</v>
      </c>
      <c r="AE348" s="667" t="b">
        <f aca="false">AND($Q$3&lt;&gt;$Q348,$Q$3&lt;&gt;"Both")</f>
        <v>1</v>
      </c>
      <c r="AF348" s="667" t="b">
        <f aca="false">AND($Q$3="Both",AH348=1)</f>
        <v>0</v>
      </c>
      <c r="AG348" s="521" t="s">
        <v>2711</v>
      </c>
      <c r="AH348" s="627" t="n">
        <v>1</v>
      </c>
      <c r="AI348" s="521" t="n">
        <v>14</v>
      </c>
      <c r="AJ348" s="627" t="str">
        <f aca="false">IF(AH348="",1,"")</f>
        <v/>
      </c>
      <c r="AK348" s="160" t="n">
        <f aca="false">IF(OR(AL348=TRUE(),AND(AM348=TRUE(),AN348=FALSE()),AF348=TRUE(),(OR(AT348=FALSE(),AT348="NA"))),0,IF(OR(AN348=FALSE(),AO348=FALSE(),AP348=FALSE()),1,0))</f>
        <v>0</v>
      </c>
      <c r="AL348" s="238" t="n">
        <f aca="false">$S348</f>
        <v>1</v>
      </c>
      <c r="AM348" s="238" t="str">
        <f aca="false">IF(OR(Q348="CHIP",AI348=""),"NA",IF(AND(AF348=TRUE(),_xlfn.xlookup(AI348,$A$9:$A$782,$AK$9:$AK$782)=0),TRUE(),FALSE()))</f>
        <v>NA</v>
      </c>
      <c r="AN348" s="148" t="b">
        <f aca="false">IF(F348&lt;&gt;"",TRUE(),FALSE())</f>
        <v>0</v>
      </c>
      <c r="AO348" s="94" t="str">
        <f aca="false">IF(OR($F348&lt;&gt;"Met"),"NA",(IF(AND($F348="Met",$F348&lt;&gt;""),TRUE(),FALSE())))</f>
        <v>NA</v>
      </c>
      <c r="AP348" s="148" t="b">
        <f aca="false">IF(OR($F348="Met",$F348="Not met"),"NA",(IF((AND(OR($F348="N/A",$F348="Unsure"),$G348&lt;&gt;"")),TRUE(),FALSE())))</f>
        <v>0</v>
      </c>
      <c r="AQ348" s="238" t="n">
        <f aca="false">IF(OR(AR348=TRUE(),AND(AS348=TRUE(),AT348=FALSE())),0,(IF(OR(AND(OR(AS348=FALSE(),AS348="N/A"),AT348=FALSE()),AU348=FALSE()),1,0)))</f>
        <v>0</v>
      </c>
      <c r="AR348" s="238" t="n">
        <f aca="false">$S348</f>
        <v>1</v>
      </c>
      <c r="AS348" s="238" t="str">
        <f aca="false">IF(OR(Q348="CHIP",AI348=""),"N/A",IF(AND(AF348=TRUE(),_xlfn.xlookup(AI348,$A$9:$A$782,$AQ$9:$AQ$782)=0),TRUE(),FALSE()))</f>
        <v>N/A</v>
      </c>
      <c r="AT348" s="148" t="b">
        <f aca="false">IF(AND(H348="",F348="Met"),FALSE(),TRUE())</f>
        <v>1</v>
      </c>
      <c r="AU348" s="94" t="str">
        <f aca="false">IF(OR(H348="",H348="Met",H348="N/A"),"NA",(IF(AND((OR(H348="Not Met",H348="Unsure")),G348&lt;&gt;""),TRUE(),FALSE())))</f>
        <v>NA</v>
      </c>
    </row>
    <row r="349" customFormat="false" ht="216" hidden="false" customHeight="false" outlineLevel="0" collapsed="false">
      <c r="A349" s="658" t="s">
        <v>2934</v>
      </c>
      <c r="B349" s="659" t="s">
        <v>2935</v>
      </c>
      <c r="C349" s="659" t="s">
        <v>2936</v>
      </c>
      <c r="D349" s="659" t="s">
        <v>2937</v>
      </c>
      <c r="E349" s="678" t="n">
        <v>40</v>
      </c>
      <c r="F349" s="662"/>
      <c r="G349" s="662"/>
      <c r="H349" s="685"/>
      <c r="I349" s="664" t="s">
        <v>15</v>
      </c>
      <c r="J349" s="664"/>
      <c r="K349" s="664" t="s">
        <v>38</v>
      </c>
      <c r="L349" s="665" t="s">
        <v>43</v>
      </c>
      <c r="M349" s="665"/>
      <c r="N349" s="665"/>
      <c r="O349" s="665"/>
      <c r="P349" s="665"/>
      <c r="Q349" s="665" t="s">
        <v>292</v>
      </c>
      <c r="S349" s="666" t="b">
        <f aca="false">IF(OR(T349=TRUE(),U349=TRUE(),V349=TRUE(),AD349=TRUE(),AE349=TRUE()),TRUE(),FALSE())</f>
        <v>1</v>
      </c>
      <c r="T349" s="656" t="n">
        <f aca="false">$T$8</f>
        <v>1</v>
      </c>
      <c r="U349" s="657" t="b">
        <f aca="false">$U$8</f>
        <v>0</v>
      </c>
      <c r="V349" s="666" t="b">
        <f aca="false">IF(SUM(W349:AC349)&lt;1,TRUE(),FALSE())</f>
        <v>1</v>
      </c>
      <c r="W349" s="656" t="n">
        <f aca="false">IF($I$3=I349,1,0)</f>
        <v>0</v>
      </c>
      <c r="X349" s="656" t="n">
        <f aca="false">IF($J$3=J349,1,0)</f>
        <v>0</v>
      </c>
      <c r="Y349" s="656" t="n">
        <f aca="false">IF($K$3=K349,1,0)</f>
        <v>0</v>
      </c>
      <c r="Z349" s="656" t="n">
        <f aca="false">IF($L$3=L349,1,0)</f>
        <v>0</v>
      </c>
      <c r="AA349" s="656" t="n">
        <f aca="false">IF($M$3=M349,1,0)</f>
        <v>0</v>
      </c>
      <c r="AB349" s="656" t="n">
        <f aca="false">IF($N$3=N349,1,0)</f>
        <v>0</v>
      </c>
      <c r="AC349" s="656" t="n">
        <f aca="false">IF($O$3=O349,1,0)</f>
        <v>0</v>
      </c>
      <c r="AD349" s="667" t="b">
        <f aca="false">AND($P$2="Non-risk",P349=TRUE())</f>
        <v>0</v>
      </c>
      <c r="AE349" s="667" t="b">
        <f aca="false">AND($Q$3&lt;&gt;$Q349,$Q$3&lt;&gt;"Both")</f>
        <v>1</v>
      </c>
      <c r="AF349" s="667" t="b">
        <f aca="false">AND($Q$3="Both",AH349=1)</f>
        <v>0</v>
      </c>
      <c r="AG349" s="521" t="s">
        <v>2937</v>
      </c>
      <c r="AH349" s="627" t="n">
        <v>1</v>
      </c>
      <c r="AI349" s="521" t="n">
        <v>15</v>
      </c>
      <c r="AJ349" s="627" t="str">
        <f aca="false">IF(AH349="",1,"")</f>
        <v/>
      </c>
      <c r="AK349" s="160" t="n">
        <f aca="false">IF(OR(AL349=TRUE(),AND(AM349=TRUE(),AN349=FALSE()),AF349=TRUE(),(OR(AT349=FALSE(),AT349="NA"))),0,IF(OR(AN349=FALSE(),AO349=FALSE(),AP349=FALSE()),1,0))</f>
        <v>0</v>
      </c>
      <c r="AL349" s="238" t="n">
        <f aca="false">$S349</f>
        <v>1</v>
      </c>
      <c r="AM349" s="238" t="str">
        <f aca="false">IF(OR(Q349="CHIP",AI349=""),"NA",IF(AND(AF349=TRUE(),_xlfn.xlookup(AI349,$A$9:$A$782,$AK$9:$AK$782)=0),TRUE(),FALSE()))</f>
        <v>NA</v>
      </c>
      <c r="AN349" s="148" t="b">
        <f aca="false">IF(F349&lt;&gt;"",TRUE(),FALSE())</f>
        <v>0</v>
      </c>
      <c r="AO349" s="94" t="str">
        <f aca="false">IF(OR($F349&lt;&gt;"Met"),"NA",(IF(AND($F349="Met",$F349&lt;&gt;""),TRUE(),FALSE())))</f>
        <v>NA</v>
      </c>
      <c r="AP349" s="148" t="b">
        <f aca="false">IF(OR($F349="Met",$F349="Not met"),"NA",(IF((AND(OR($F349="N/A",$F349="Unsure"),$G349&lt;&gt;"")),TRUE(),FALSE())))</f>
        <v>0</v>
      </c>
      <c r="AQ349" s="238" t="n">
        <f aca="false">IF(OR(AR349=TRUE(),AND(AS349=TRUE(),AT349=FALSE())),0,(IF(OR(AND(OR(AS349=FALSE(),AS349="N/A"),AT349=FALSE()),AU349=FALSE()),1,0)))</f>
        <v>0</v>
      </c>
      <c r="AR349" s="238" t="n">
        <f aca="false">$S349</f>
        <v>1</v>
      </c>
      <c r="AS349" s="238" t="str">
        <f aca="false">IF(OR(Q349="CHIP",AI349=""),"N/A",IF(AND(AF349=TRUE(),_xlfn.xlookup(AI349,$A$9:$A$782,$AQ$9:$AQ$782)=0),TRUE(),FALSE()))</f>
        <v>N/A</v>
      </c>
      <c r="AT349" s="148" t="b">
        <f aca="false">IF(AND(H349="",F349="Met"),FALSE(),TRUE())</f>
        <v>1</v>
      </c>
      <c r="AU349" s="94" t="str">
        <f aca="false">IF(OR(H349="",H349="Met",H349="N/A"),"NA",(IF(AND((OR(H349="Not Met",H349="Unsure")),G349&lt;&gt;""),TRUE(),FALSE())))</f>
        <v>NA</v>
      </c>
    </row>
    <row r="350" customFormat="false" ht="144" hidden="false" customHeight="false" outlineLevel="0" collapsed="false">
      <c r="A350" s="658" t="s">
        <v>2938</v>
      </c>
      <c r="B350" s="659" t="s">
        <v>2939</v>
      </c>
      <c r="C350" s="659" t="s">
        <v>2940</v>
      </c>
      <c r="D350" s="659" t="s">
        <v>2941</v>
      </c>
      <c r="E350" s="678" t="n">
        <v>40</v>
      </c>
      <c r="F350" s="662"/>
      <c r="G350" s="662"/>
      <c r="H350" s="685"/>
      <c r="I350" s="664" t="s">
        <v>15</v>
      </c>
      <c r="J350" s="664"/>
      <c r="K350" s="664" t="s">
        <v>38</v>
      </c>
      <c r="L350" s="665" t="s">
        <v>43</v>
      </c>
      <c r="M350" s="665"/>
      <c r="N350" s="665"/>
      <c r="O350" s="665"/>
      <c r="P350" s="665"/>
      <c r="Q350" s="665" t="s">
        <v>292</v>
      </c>
      <c r="S350" s="666" t="b">
        <f aca="false">IF(OR(T350=TRUE(),U350=TRUE(),V350=TRUE(),AD350=TRUE(),AE350=TRUE()),TRUE(),FALSE())</f>
        <v>1</v>
      </c>
      <c r="T350" s="656" t="n">
        <f aca="false">$T$8</f>
        <v>1</v>
      </c>
      <c r="U350" s="657" t="b">
        <f aca="false">$U$8</f>
        <v>0</v>
      </c>
      <c r="V350" s="666" t="b">
        <f aca="false">IF(SUM(W350:AC350)&lt;1,TRUE(),FALSE())</f>
        <v>1</v>
      </c>
      <c r="W350" s="656" t="n">
        <f aca="false">IF($I$3=I350,1,0)</f>
        <v>0</v>
      </c>
      <c r="X350" s="656" t="n">
        <f aca="false">IF($J$3=J350,1,0)</f>
        <v>0</v>
      </c>
      <c r="Y350" s="656" t="n">
        <f aca="false">IF($K$3=K350,1,0)</f>
        <v>0</v>
      </c>
      <c r="Z350" s="656" t="n">
        <f aca="false">IF($L$3=L350,1,0)</f>
        <v>0</v>
      </c>
      <c r="AA350" s="656" t="n">
        <f aca="false">IF($M$3=M350,1,0)</f>
        <v>0</v>
      </c>
      <c r="AB350" s="656" t="n">
        <f aca="false">IF($N$3=N350,1,0)</f>
        <v>0</v>
      </c>
      <c r="AC350" s="656" t="n">
        <f aca="false">IF($O$3=O350,1,0)</f>
        <v>0</v>
      </c>
      <c r="AD350" s="667" t="b">
        <f aca="false">AND($P$2="Non-risk",P350=TRUE())</f>
        <v>0</v>
      </c>
      <c r="AE350" s="667" t="b">
        <f aca="false">AND($Q$3&lt;&gt;$Q350,$Q$3&lt;&gt;"Both")</f>
        <v>1</v>
      </c>
      <c r="AF350" s="667" t="b">
        <f aca="false">AND($Q$3="Both",AH350=1)</f>
        <v>0</v>
      </c>
      <c r="AG350" s="521" t="s">
        <v>2941</v>
      </c>
      <c r="AH350" s="627" t="n">
        <v>1</v>
      </c>
      <c r="AI350" s="521" t="n">
        <v>17</v>
      </c>
      <c r="AJ350" s="627" t="str">
        <f aca="false">IF(AH350="",1,"")</f>
        <v/>
      </c>
      <c r="AK350" s="160" t="n">
        <f aca="false">IF(OR(AL350=TRUE(),AND(AM350=TRUE(),AN350=FALSE()),AF350=TRUE(),(OR(AT350=FALSE(),AT350="NA"))),0,IF(OR(AN350=FALSE(),AO350=FALSE(),AP350=FALSE()),1,0))</f>
        <v>0</v>
      </c>
      <c r="AL350" s="238" t="n">
        <f aca="false">$S350</f>
        <v>1</v>
      </c>
      <c r="AM350" s="238" t="str">
        <f aca="false">IF(OR(Q350="CHIP",AI350=""),"NA",IF(AND(AF350=TRUE(),_xlfn.xlookup(AI350,$A$9:$A$782,$AK$9:$AK$782)=0),TRUE(),FALSE()))</f>
        <v>NA</v>
      </c>
      <c r="AN350" s="148" t="b">
        <f aca="false">IF(F350&lt;&gt;"",TRUE(),FALSE())</f>
        <v>0</v>
      </c>
      <c r="AO350" s="94" t="str">
        <f aca="false">IF(OR($F350&lt;&gt;"Met"),"NA",(IF(AND($F350="Met",$F350&lt;&gt;""),TRUE(),FALSE())))</f>
        <v>NA</v>
      </c>
      <c r="AP350" s="148" t="b">
        <f aca="false">IF(OR($F350="Met",$F350="Not met"),"NA",(IF((AND(OR($F350="N/A",$F350="Unsure"),$G350&lt;&gt;"")),TRUE(),FALSE())))</f>
        <v>0</v>
      </c>
      <c r="AQ350" s="238" t="n">
        <f aca="false">IF(OR(AR350=TRUE(),AND(AS350=TRUE(),AT350=FALSE())),0,(IF(OR(AND(OR(AS350=FALSE(),AS350="N/A"),AT350=FALSE()),AU350=FALSE()),1,0)))</f>
        <v>0</v>
      </c>
      <c r="AR350" s="238" t="n">
        <f aca="false">$S350</f>
        <v>1</v>
      </c>
      <c r="AS350" s="238" t="str">
        <f aca="false">IF(OR(Q350="CHIP",AI350=""),"N/A",IF(AND(AF350=TRUE(),_xlfn.xlookup(AI350,$A$9:$A$782,$AQ$9:$AQ$782)=0),TRUE(),FALSE()))</f>
        <v>N/A</v>
      </c>
      <c r="AT350" s="148" t="b">
        <f aca="false">IF(AND(H350="",F350="Met"),FALSE(),TRUE())</f>
        <v>1</v>
      </c>
      <c r="AU350" s="94" t="str">
        <f aca="false">IF(OR(H350="",H350="Met",H350="N/A"),"NA",(IF(AND((OR(H350="Not Met",H350="Unsure")),G350&lt;&gt;""),TRUE(),FALSE())))</f>
        <v>NA</v>
      </c>
    </row>
    <row r="351" customFormat="false" ht="126" hidden="false" customHeight="false" outlineLevel="0" collapsed="false">
      <c r="A351" s="658" t="s">
        <v>2942</v>
      </c>
      <c r="B351" s="659" t="s">
        <v>2943</v>
      </c>
      <c r="C351" s="659" t="s">
        <v>2944</v>
      </c>
      <c r="D351" s="659" t="s">
        <v>2945</v>
      </c>
      <c r="E351" s="678" t="n">
        <v>40</v>
      </c>
      <c r="F351" s="662"/>
      <c r="G351" s="662"/>
      <c r="H351" s="685"/>
      <c r="I351" s="664" t="s">
        <v>15</v>
      </c>
      <c r="J351" s="664"/>
      <c r="K351" s="664" t="s">
        <v>38</v>
      </c>
      <c r="L351" s="665" t="s">
        <v>43</v>
      </c>
      <c r="M351" s="665"/>
      <c r="N351" s="665"/>
      <c r="O351" s="665"/>
      <c r="P351" s="665"/>
      <c r="Q351" s="665" t="s">
        <v>292</v>
      </c>
      <c r="S351" s="666" t="b">
        <f aca="false">IF(OR(T351=TRUE(),U351=TRUE(),V351=TRUE(),AD351=TRUE(),AE351=TRUE()),TRUE(),FALSE())</f>
        <v>1</v>
      </c>
      <c r="T351" s="656" t="n">
        <f aca="false">$T$8</f>
        <v>1</v>
      </c>
      <c r="U351" s="657" t="b">
        <f aca="false">$U$8</f>
        <v>0</v>
      </c>
      <c r="V351" s="666" t="b">
        <f aca="false">IF(SUM(W351:AC351)&lt;1,TRUE(),FALSE())</f>
        <v>1</v>
      </c>
      <c r="W351" s="656" t="n">
        <f aca="false">IF($I$3=I351,1,0)</f>
        <v>0</v>
      </c>
      <c r="X351" s="656" t="n">
        <f aca="false">IF($J$3=J351,1,0)</f>
        <v>0</v>
      </c>
      <c r="Y351" s="656" t="n">
        <f aca="false">IF($K$3=K351,1,0)</f>
        <v>0</v>
      </c>
      <c r="Z351" s="656" t="n">
        <f aca="false">IF($L$3=L351,1,0)</f>
        <v>0</v>
      </c>
      <c r="AA351" s="656" t="n">
        <f aca="false">IF($M$3=M351,1,0)</f>
        <v>0</v>
      </c>
      <c r="AB351" s="656" t="n">
        <f aca="false">IF($N$3=N351,1,0)</f>
        <v>0</v>
      </c>
      <c r="AC351" s="656" t="n">
        <f aca="false">IF($O$3=O351,1,0)</f>
        <v>0</v>
      </c>
      <c r="AD351" s="667" t="b">
        <f aca="false">AND($P$2="Non-risk",P351=TRUE())</f>
        <v>0</v>
      </c>
      <c r="AE351" s="667" t="b">
        <f aca="false">AND($Q$3&lt;&gt;$Q351,$Q$3&lt;&gt;"Both")</f>
        <v>1</v>
      </c>
      <c r="AF351" s="667" t="b">
        <f aca="false">AND($Q$3="Both",AH351=1)</f>
        <v>0</v>
      </c>
      <c r="AG351" s="521" t="s">
        <v>2945</v>
      </c>
      <c r="AH351" s="627" t="n">
        <v>1</v>
      </c>
      <c r="AI351" s="521" t="n">
        <v>18</v>
      </c>
      <c r="AJ351" s="627" t="str">
        <f aca="false">IF(AH351="",1,"")</f>
        <v/>
      </c>
      <c r="AK351" s="160" t="n">
        <f aca="false">IF(OR(AL351=TRUE(),AND(AM351=TRUE(),AN351=FALSE()),AF351=TRUE(),(OR(AT351=FALSE(),AT351="NA"))),0,IF(OR(AN351=FALSE(),AO351=FALSE(),AP351=FALSE()),1,0))</f>
        <v>0</v>
      </c>
      <c r="AL351" s="238" t="n">
        <f aca="false">$S351</f>
        <v>1</v>
      </c>
      <c r="AM351" s="238" t="str">
        <f aca="false">IF(OR(Q351="CHIP",AI351=""),"NA",IF(AND(AF351=TRUE(),_xlfn.xlookup(AI351,$A$9:$A$782,$AK$9:$AK$782)=0),TRUE(),FALSE()))</f>
        <v>NA</v>
      </c>
      <c r="AN351" s="148" t="b">
        <f aca="false">IF(F351&lt;&gt;"",TRUE(),FALSE())</f>
        <v>0</v>
      </c>
      <c r="AO351" s="94" t="str">
        <f aca="false">IF(OR($F351&lt;&gt;"Met"),"NA",(IF(AND($F351="Met",$F351&lt;&gt;""),TRUE(),FALSE())))</f>
        <v>NA</v>
      </c>
      <c r="AP351" s="148" t="b">
        <f aca="false">IF(OR($F351="Met",$F351="Not met"),"NA",(IF((AND(OR($F351="N/A",$F351="Unsure"),$G351&lt;&gt;"")),TRUE(),FALSE())))</f>
        <v>0</v>
      </c>
      <c r="AQ351" s="238" t="n">
        <f aca="false">IF(OR(AR351=TRUE(),AND(AS351=TRUE(),AT351=FALSE())),0,(IF(OR(AND(OR(AS351=FALSE(),AS351="N/A"),AT351=FALSE()),AU351=FALSE()),1,0)))</f>
        <v>0</v>
      </c>
      <c r="AR351" s="238" t="n">
        <f aca="false">$S351</f>
        <v>1</v>
      </c>
      <c r="AS351" s="238" t="str">
        <f aca="false">IF(OR(Q351="CHIP",AI351=""),"N/A",IF(AND(AF351=TRUE(),_xlfn.xlookup(AI351,$A$9:$A$782,$AQ$9:$AQ$782)=0),TRUE(),FALSE()))</f>
        <v>N/A</v>
      </c>
      <c r="AT351" s="148" t="b">
        <f aca="false">IF(AND(H351="",F351="Met"),FALSE(),TRUE())</f>
        <v>1</v>
      </c>
      <c r="AU351" s="94" t="str">
        <f aca="false">IF(OR(H351="",H351="Met",H351="N/A"),"NA",(IF(AND((OR(H351="Not Met",H351="Unsure")),G351&lt;&gt;""),TRUE(),FALSE())))</f>
        <v>NA</v>
      </c>
    </row>
    <row r="352" customFormat="false" ht="144" hidden="false" customHeight="false" outlineLevel="0" collapsed="false">
      <c r="A352" s="658" t="s">
        <v>2946</v>
      </c>
      <c r="B352" s="659" t="s">
        <v>2947</v>
      </c>
      <c r="C352" s="659" t="s">
        <v>2948</v>
      </c>
      <c r="D352" s="659" t="s">
        <v>2949</v>
      </c>
      <c r="E352" s="678" t="n">
        <v>40</v>
      </c>
      <c r="F352" s="662"/>
      <c r="G352" s="662"/>
      <c r="H352" s="685"/>
      <c r="I352" s="664" t="s">
        <v>15</v>
      </c>
      <c r="J352" s="664"/>
      <c r="K352" s="664" t="s">
        <v>38</v>
      </c>
      <c r="L352" s="665" t="s">
        <v>43</v>
      </c>
      <c r="M352" s="665"/>
      <c r="N352" s="665"/>
      <c r="O352" s="665"/>
      <c r="P352" s="665"/>
      <c r="Q352" s="665" t="s">
        <v>292</v>
      </c>
      <c r="S352" s="666" t="b">
        <f aca="false">IF(OR(T352=TRUE(),U352=TRUE(),V352=TRUE(),AD352=TRUE(),AE352=TRUE()),TRUE(),FALSE())</f>
        <v>1</v>
      </c>
      <c r="T352" s="656" t="n">
        <f aca="false">$T$8</f>
        <v>1</v>
      </c>
      <c r="U352" s="657" t="b">
        <f aca="false">$U$8</f>
        <v>0</v>
      </c>
      <c r="V352" s="666" t="b">
        <f aca="false">IF(SUM(W352:AC352)&lt;1,TRUE(),FALSE())</f>
        <v>1</v>
      </c>
      <c r="W352" s="656" t="n">
        <f aca="false">IF($I$3=I352,1,0)</f>
        <v>0</v>
      </c>
      <c r="X352" s="656" t="n">
        <f aca="false">IF($J$3=J352,1,0)</f>
        <v>0</v>
      </c>
      <c r="Y352" s="656" t="n">
        <f aca="false">IF($K$3=K352,1,0)</f>
        <v>0</v>
      </c>
      <c r="Z352" s="656" t="n">
        <f aca="false">IF($L$3=L352,1,0)</f>
        <v>0</v>
      </c>
      <c r="AA352" s="656" t="n">
        <f aca="false">IF($M$3=M352,1,0)</f>
        <v>0</v>
      </c>
      <c r="AB352" s="656" t="n">
        <f aca="false">IF($N$3=N352,1,0)</f>
        <v>0</v>
      </c>
      <c r="AC352" s="656" t="n">
        <f aca="false">IF($O$3=O352,1,0)</f>
        <v>0</v>
      </c>
      <c r="AD352" s="667" t="b">
        <f aca="false">AND($P$2="Non-risk",P352=TRUE())</f>
        <v>0</v>
      </c>
      <c r="AE352" s="667" t="b">
        <f aca="false">AND($Q$3&lt;&gt;$Q352,$Q$3&lt;&gt;"Both")</f>
        <v>1</v>
      </c>
      <c r="AF352" s="667" t="b">
        <f aca="false">AND($Q$3="Both",AH352=1)</f>
        <v>0</v>
      </c>
      <c r="AG352" s="521" t="s">
        <v>2949</v>
      </c>
      <c r="AH352" s="627" t="n">
        <v>1</v>
      </c>
      <c r="AI352" s="521" t="n">
        <v>19</v>
      </c>
      <c r="AJ352" s="627" t="str">
        <f aca="false">IF(AH352="",1,"")</f>
        <v/>
      </c>
      <c r="AK352" s="160" t="n">
        <f aca="false">IF(OR(AL352=TRUE(),AND(AM352=TRUE(),AN352=FALSE()),AF352=TRUE(),(OR(AT352=FALSE(),AT352="NA"))),0,IF(OR(AN352=FALSE(),AO352=FALSE(),AP352=FALSE()),1,0))</f>
        <v>0</v>
      </c>
      <c r="AL352" s="238" t="n">
        <f aca="false">$S352</f>
        <v>1</v>
      </c>
      <c r="AM352" s="238" t="str">
        <f aca="false">IF(OR(Q352="CHIP",AI352=""),"NA",IF(AND(AF352=TRUE(),_xlfn.xlookup(AI352,$A$9:$A$782,$AK$9:$AK$782)=0),TRUE(),FALSE()))</f>
        <v>NA</v>
      </c>
      <c r="AN352" s="148" t="b">
        <f aca="false">IF(F352&lt;&gt;"",TRUE(),FALSE())</f>
        <v>0</v>
      </c>
      <c r="AO352" s="94" t="str">
        <f aca="false">IF(OR($F352&lt;&gt;"Met"),"NA",(IF(AND($F352="Met",$F352&lt;&gt;""),TRUE(),FALSE())))</f>
        <v>NA</v>
      </c>
      <c r="AP352" s="148" t="b">
        <f aca="false">IF(OR($F352="Met",$F352="Not met"),"NA",(IF((AND(OR($F352="N/A",$F352="Unsure"),$G352&lt;&gt;"")),TRUE(),FALSE())))</f>
        <v>0</v>
      </c>
      <c r="AQ352" s="238" t="n">
        <f aca="false">IF(OR(AR352=TRUE(),AND(AS352=TRUE(),AT352=FALSE())),0,(IF(OR(AND(OR(AS352=FALSE(),AS352="N/A"),AT352=FALSE()),AU352=FALSE()),1,0)))</f>
        <v>0</v>
      </c>
      <c r="AR352" s="238" t="n">
        <f aca="false">$S352</f>
        <v>1</v>
      </c>
      <c r="AS352" s="238" t="str">
        <f aca="false">IF(OR(Q352="CHIP",AI352=""),"N/A",IF(AND(AF352=TRUE(),_xlfn.xlookup(AI352,$A$9:$A$782,$AQ$9:$AQ$782)=0),TRUE(),FALSE()))</f>
        <v>N/A</v>
      </c>
      <c r="AT352" s="148" t="b">
        <f aca="false">IF(AND(H352="",F352="Met"),FALSE(),TRUE())</f>
        <v>1</v>
      </c>
      <c r="AU352" s="94" t="str">
        <f aca="false">IF(OR(H352="",H352="Met",H352="N/A"),"NA",(IF(AND((OR(H352="Not Met",H352="Unsure")),G352&lt;&gt;""),TRUE(),FALSE())))</f>
        <v>NA</v>
      </c>
    </row>
    <row r="353" customFormat="false" ht="108" hidden="false" customHeight="false" outlineLevel="0" collapsed="false">
      <c r="A353" s="658" t="s">
        <v>2950</v>
      </c>
      <c r="B353" s="659" t="s">
        <v>2951</v>
      </c>
      <c r="C353" s="659" t="s">
        <v>2952</v>
      </c>
      <c r="D353" s="659" t="s">
        <v>2731</v>
      </c>
      <c r="E353" s="678" t="n">
        <v>40</v>
      </c>
      <c r="F353" s="662"/>
      <c r="G353" s="662"/>
      <c r="H353" s="685"/>
      <c r="I353" s="664" t="s">
        <v>15</v>
      </c>
      <c r="J353" s="664"/>
      <c r="K353" s="664" t="s">
        <v>38</v>
      </c>
      <c r="L353" s="665" t="s">
        <v>43</v>
      </c>
      <c r="M353" s="665"/>
      <c r="N353" s="665"/>
      <c r="O353" s="665"/>
      <c r="P353" s="665"/>
      <c r="Q353" s="665" t="s">
        <v>292</v>
      </c>
      <c r="S353" s="666" t="b">
        <f aca="false">IF(OR(T353=TRUE(),U353=TRUE(),V353=TRUE(),AD353=TRUE(),AE353=TRUE()),TRUE(),FALSE())</f>
        <v>1</v>
      </c>
      <c r="T353" s="656" t="n">
        <f aca="false">$T$8</f>
        <v>1</v>
      </c>
      <c r="U353" s="657" t="b">
        <f aca="false">$U$8</f>
        <v>0</v>
      </c>
      <c r="V353" s="666" t="b">
        <f aca="false">IF(SUM(W353:AC353)&lt;1,TRUE(),FALSE())</f>
        <v>1</v>
      </c>
      <c r="W353" s="656" t="n">
        <f aca="false">IF($I$3=I353,1,0)</f>
        <v>0</v>
      </c>
      <c r="X353" s="656" t="n">
        <f aca="false">IF($J$3=J353,1,0)</f>
        <v>0</v>
      </c>
      <c r="Y353" s="656" t="n">
        <f aca="false">IF($K$3=K353,1,0)</f>
        <v>0</v>
      </c>
      <c r="Z353" s="656" t="n">
        <f aca="false">IF($L$3=L353,1,0)</f>
        <v>0</v>
      </c>
      <c r="AA353" s="656" t="n">
        <f aca="false">IF($M$3=M353,1,0)</f>
        <v>0</v>
      </c>
      <c r="AB353" s="656" t="n">
        <f aca="false">IF($N$3=N353,1,0)</f>
        <v>0</v>
      </c>
      <c r="AC353" s="656" t="n">
        <f aca="false">IF($O$3=O353,1,0)</f>
        <v>0</v>
      </c>
      <c r="AD353" s="667" t="b">
        <f aca="false">AND($P$2="Non-risk",P353=TRUE())</f>
        <v>0</v>
      </c>
      <c r="AE353" s="667" t="b">
        <f aca="false">AND($Q$3&lt;&gt;$Q353,$Q$3&lt;&gt;"Both")</f>
        <v>1</v>
      </c>
      <c r="AF353" s="667" t="b">
        <f aca="false">AND($Q$3="Both",AH353=1)</f>
        <v>0</v>
      </c>
      <c r="AG353" s="521" t="s">
        <v>2731</v>
      </c>
      <c r="AH353" s="627" t="n">
        <v>1</v>
      </c>
      <c r="AI353" s="521" t="n">
        <v>20</v>
      </c>
      <c r="AJ353" s="627" t="str">
        <f aca="false">IF(AH353="",1,"")</f>
        <v/>
      </c>
      <c r="AK353" s="160" t="n">
        <f aca="false">IF(OR(AL353=TRUE(),AND(AM353=TRUE(),AN353=FALSE()),AF353=TRUE(),(OR(AT353=FALSE(),AT353="NA"))),0,IF(OR(AN353=FALSE(),AO353=FALSE(),AP353=FALSE()),1,0))</f>
        <v>0</v>
      </c>
      <c r="AL353" s="238" t="n">
        <f aca="false">$S353</f>
        <v>1</v>
      </c>
      <c r="AM353" s="238" t="str">
        <f aca="false">IF(OR(Q353="CHIP",AI353=""),"NA",IF(AND(AF353=TRUE(),_xlfn.xlookup(AI353,$A$9:$A$782,$AK$9:$AK$782)=0),TRUE(),FALSE()))</f>
        <v>NA</v>
      </c>
      <c r="AN353" s="148" t="b">
        <f aca="false">IF(F353&lt;&gt;"",TRUE(),FALSE())</f>
        <v>0</v>
      </c>
      <c r="AO353" s="94" t="str">
        <f aca="false">IF(OR($F353&lt;&gt;"Met"),"NA",(IF(AND($F353="Met",$F353&lt;&gt;""),TRUE(),FALSE())))</f>
        <v>NA</v>
      </c>
      <c r="AP353" s="148" t="b">
        <f aca="false">IF(OR($F353="Met",$F353="Not met"),"NA",(IF((AND(OR($F353="N/A",$F353="Unsure"),$G353&lt;&gt;"")),TRUE(),FALSE())))</f>
        <v>0</v>
      </c>
      <c r="AQ353" s="238" t="n">
        <f aca="false">IF(OR(AR353=TRUE(),AND(AS353=TRUE(),AT353=FALSE())),0,(IF(OR(AND(OR(AS353=FALSE(),AS353="N/A"),AT353=FALSE()),AU353=FALSE()),1,0)))</f>
        <v>0</v>
      </c>
      <c r="AR353" s="238" t="n">
        <f aca="false">$S353</f>
        <v>1</v>
      </c>
      <c r="AS353" s="238" t="str">
        <f aca="false">IF(OR(Q353="CHIP",AI353=""),"N/A",IF(AND(AF353=TRUE(),_xlfn.xlookup(AI353,$A$9:$A$782,$AQ$9:$AQ$782)=0),TRUE(),FALSE()))</f>
        <v>N/A</v>
      </c>
      <c r="AT353" s="148" t="b">
        <f aca="false">IF(AND(H353="",F353="Met"),FALSE(),TRUE())</f>
        <v>1</v>
      </c>
      <c r="AU353" s="94" t="str">
        <f aca="false">IF(OR(H353="",H353="Met",H353="N/A"),"NA",(IF(AND((OR(H353="Not Met",H353="Unsure")),G353&lt;&gt;""),TRUE(),FALSE())))</f>
        <v>NA</v>
      </c>
    </row>
    <row r="354" customFormat="false" ht="18" hidden="false" customHeight="false" outlineLevel="0" collapsed="false">
      <c r="A354" s="668"/>
      <c r="B354" s="681"/>
      <c r="C354" s="669"/>
      <c r="D354" s="668" t="s">
        <v>1208</v>
      </c>
      <c r="E354" s="671"/>
      <c r="F354" s="672"/>
      <c r="G354" s="672"/>
      <c r="H354" s="673"/>
      <c r="T354" s="656" t="n">
        <f aca="false">$T$8</f>
        <v>1</v>
      </c>
      <c r="U354" s="657" t="b">
        <f aca="false">$U$8</f>
        <v>0</v>
      </c>
      <c r="AK354" s="160"/>
      <c r="AL354" s="238"/>
      <c r="AM354" s="238"/>
      <c r="AN354" s="94"/>
      <c r="AO354" s="94"/>
      <c r="AP354" s="94"/>
      <c r="AQ354" s="238"/>
      <c r="AR354" s="238"/>
      <c r="AS354" s="238"/>
      <c r="AT354" s="94"/>
      <c r="AU354" s="94"/>
    </row>
    <row r="355" customFormat="false" ht="144" hidden="false" customHeight="false" outlineLevel="0" collapsed="false">
      <c r="A355" s="658" t="s">
        <v>2953</v>
      </c>
      <c r="B355" s="659" t="s">
        <v>2954</v>
      </c>
      <c r="C355" s="659" t="s">
        <v>2955</v>
      </c>
      <c r="D355" s="659" t="s">
        <v>2738</v>
      </c>
      <c r="E355" s="678" t="n">
        <v>44</v>
      </c>
      <c r="F355" s="662"/>
      <c r="G355" s="662"/>
      <c r="H355" s="685"/>
      <c r="I355" s="664" t="s">
        <v>15</v>
      </c>
      <c r="J355" s="664"/>
      <c r="K355" s="664" t="s">
        <v>38</v>
      </c>
      <c r="L355" s="665" t="s">
        <v>43</v>
      </c>
      <c r="M355" s="665"/>
      <c r="N355" s="665"/>
      <c r="O355" s="665"/>
      <c r="P355" s="665"/>
      <c r="Q355" s="665" t="s">
        <v>292</v>
      </c>
      <c r="S355" s="666" t="b">
        <f aca="false">IF(OR(T355=TRUE(),U355=TRUE(),V355=TRUE(),AD355=TRUE(),AE355=TRUE()),TRUE(),FALSE())</f>
        <v>1</v>
      </c>
      <c r="T355" s="656" t="n">
        <f aca="false">$T$8</f>
        <v>1</v>
      </c>
      <c r="U355" s="657" t="b">
        <f aca="false">$U$8</f>
        <v>0</v>
      </c>
      <c r="V355" s="666" t="b">
        <f aca="false">IF(SUM(W355:AC355)&lt;1,TRUE(),FALSE())</f>
        <v>1</v>
      </c>
      <c r="W355" s="656" t="n">
        <f aca="false">IF($I$3=I355,1,0)</f>
        <v>0</v>
      </c>
      <c r="X355" s="656" t="n">
        <f aca="false">IF($J$3=J355,1,0)</f>
        <v>0</v>
      </c>
      <c r="Y355" s="656" t="n">
        <f aca="false">IF($K$3=K355,1,0)</f>
        <v>0</v>
      </c>
      <c r="Z355" s="656" t="n">
        <f aca="false">IF($L$3=L355,1,0)</f>
        <v>0</v>
      </c>
      <c r="AA355" s="656" t="n">
        <f aca="false">IF($M$3=M355,1,0)</f>
        <v>0</v>
      </c>
      <c r="AB355" s="656" t="n">
        <f aca="false">IF($N$3=N355,1,0)</f>
        <v>0</v>
      </c>
      <c r="AC355" s="656" t="n">
        <f aca="false">IF($O$3=O355,1,0)</f>
        <v>0</v>
      </c>
      <c r="AD355" s="667" t="b">
        <f aca="false">AND($P$2="Non-risk",P355=TRUE())</f>
        <v>0</v>
      </c>
      <c r="AE355" s="667" t="b">
        <f aca="false">AND($Q$3&lt;&gt;$Q355,$Q$3&lt;&gt;"Both")</f>
        <v>1</v>
      </c>
      <c r="AF355" s="667" t="b">
        <f aca="false">AND($Q$3="Both",AH355=1)</f>
        <v>0</v>
      </c>
      <c r="AG355" s="521" t="s">
        <v>2738</v>
      </c>
      <c r="AH355" s="627" t="n">
        <v>1</v>
      </c>
      <c r="AI355" s="521" t="n">
        <v>27</v>
      </c>
      <c r="AJ355" s="627" t="str">
        <f aca="false">IF(AH355="",1,"")</f>
        <v/>
      </c>
      <c r="AK355" s="160" t="n">
        <f aca="false">IF(OR(AL355=TRUE(),AND(AM355=TRUE(),AN355=FALSE()),AF355=TRUE(),(OR(AT355=FALSE(),AT355="NA"))),0,IF(OR(AN355=FALSE(),AO355=FALSE(),AP355=FALSE()),1,0))</f>
        <v>0</v>
      </c>
      <c r="AL355" s="238" t="n">
        <f aca="false">$S355</f>
        <v>1</v>
      </c>
      <c r="AM355" s="238" t="str">
        <f aca="false">IF(OR(Q355="CHIP",AI355=""),"NA",IF(AND(AF355=TRUE(),_xlfn.xlookup(AI355,$A$9:$A$782,$AK$9:$AK$782)=0),TRUE(),FALSE()))</f>
        <v>NA</v>
      </c>
      <c r="AN355" s="148" t="b">
        <f aca="false">IF(F355&lt;&gt;"",TRUE(),FALSE())</f>
        <v>0</v>
      </c>
      <c r="AO355" s="94" t="str">
        <f aca="false">IF(OR($F355&lt;&gt;"Met"),"NA",(IF(AND($F355="Met",$F355&lt;&gt;""),TRUE(),FALSE())))</f>
        <v>NA</v>
      </c>
      <c r="AP355" s="148" t="b">
        <f aca="false">IF(OR($F355="Met",$F355="Not met"),"NA",(IF((AND(OR($F355="N/A",$F355="Unsure"),$G355&lt;&gt;"")),TRUE(),FALSE())))</f>
        <v>0</v>
      </c>
      <c r="AQ355" s="238" t="n">
        <f aca="false">IF(OR(AR355=TRUE(),AND(AS355=TRUE(),AT355=FALSE())),0,(IF(OR(AND(OR(AS355=FALSE(),AS355="N/A"),AT355=FALSE()),AU355=FALSE()),1,0)))</f>
        <v>0</v>
      </c>
      <c r="AR355" s="238" t="n">
        <f aca="false">$S355</f>
        <v>1</v>
      </c>
      <c r="AS355" s="238" t="str">
        <f aca="false">IF(OR(Q355="CHIP",AI355=""),"N/A",IF(AND(AF355=TRUE(),_xlfn.xlookup(AI355,$A$9:$A$782,$AQ$9:$AQ$782)=0),TRUE(),FALSE()))</f>
        <v>N/A</v>
      </c>
      <c r="AT355" s="148" t="b">
        <f aca="false">IF(AND(H355="",F355="Met"),FALSE(),TRUE())</f>
        <v>1</v>
      </c>
      <c r="AU355" s="94" t="str">
        <f aca="false">IF(OR(H355="",H355="Met",H355="N/A"),"NA",(IF(AND((OR(H355="Not Met",H355="Unsure")),G355&lt;&gt;""),TRUE(),FALSE())))</f>
        <v>NA</v>
      </c>
    </row>
    <row r="356" customFormat="false" ht="108" hidden="false" customHeight="false" outlineLevel="0" collapsed="false">
      <c r="A356" s="658" t="s">
        <v>2956</v>
      </c>
      <c r="B356" s="659" t="s">
        <v>2957</v>
      </c>
      <c r="C356" s="659" t="s">
        <v>2958</v>
      </c>
      <c r="D356" s="659" t="s">
        <v>2742</v>
      </c>
      <c r="E356" s="687"/>
      <c r="F356" s="662"/>
      <c r="G356" s="662"/>
      <c r="H356" s="685"/>
      <c r="I356" s="664" t="s">
        <v>15</v>
      </c>
      <c r="J356" s="664"/>
      <c r="K356" s="664" t="s">
        <v>38</v>
      </c>
      <c r="L356" s="665" t="s">
        <v>43</v>
      </c>
      <c r="M356" s="665"/>
      <c r="N356" s="665"/>
      <c r="O356" s="665"/>
      <c r="P356" s="665"/>
      <c r="Q356" s="665" t="s">
        <v>292</v>
      </c>
      <c r="S356" s="666" t="b">
        <f aca="false">IF(OR(T356=TRUE(),U356=TRUE(),V356=TRUE(),AD356=TRUE(),AE356=TRUE()),TRUE(),FALSE())</f>
        <v>1</v>
      </c>
      <c r="T356" s="656" t="n">
        <f aca="false">$T$8</f>
        <v>1</v>
      </c>
      <c r="U356" s="657" t="b">
        <f aca="false">$U$8</f>
        <v>0</v>
      </c>
      <c r="V356" s="666" t="b">
        <f aca="false">IF(SUM(W356:AC356)&lt;1,TRUE(),FALSE())</f>
        <v>1</v>
      </c>
      <c r="W356" s="656" t="n">
        <f aca="false">IF($I$3=I356,1,0)</f>
        <v>0</v>
      </c>
      <c r="X356" s="656" t="n">
        <f aca="false">IF($J$3=J356,1,0)</f>
        <v>0</v>
      </c>
      <c r="Y356" s="656" t="n">
        <f aca="false">IF($K$3=K356,1,0)</f>
        <v>0</v>
      </c>
      <c r="Z356" s="656" t="n">
        <f aca="false">IF($L$3=L356,1,0)</f>
        <v>0</v>
      </c>
      <c r="AA356" s="656" t="n">
        <f aca="false">IF($M$3=M356,1,0)</f>
        <v>0</v>
      </c>
      <c r="AB356" s="656" t="n">
        <f aca="false">IF($N$3=N356,1,0)</f>
        <v>0</v>
      </c>
      <c r="AC356" s="656" t="n">
        <f aca="false">IF($O$3=O356,1,0)</f>
        <v>0</v>
      </c>
      <c r="AD356" s="667" t="b">
        <f aca="false">AND($P$2="Non-risk",P356=TRUE())</f>
        <v>0</v>
      </c>
      <c r="AE356" s="667" t="b">
        <f aca="false">AND($Q$3&lt;&gt;$Q356,$Q$3&lt;&gt;"Both")</f>
        <v>1</v>
      </c>
      <c r="AF356" s="667" t="b">
        <f aca="false">AND($Q$3="Both",AH356=1)</f>
        <v>0</v>
      </c>
      <c r="AG356" s="521" t="s">
        <v>2742</v>
      </c>
      <c r="AH356" s="627" t="n">
        <v>1</v>
      </c>
      <c r="AI356" s="521" t="n">
        <v>28</v>
      </c>
      <c r="AJ356" s="627" t="str">
        <f aca="false">IF(AH356="",1,"")</f>
        <v/>
      </c>
      <c r="AK356" s="160" t="n">
        <f aca="false">IF(OR(AL356=TRUE(),AND(AM356=TRUE(),AN356=FALSE()),AF356=TRUE(),(OR(AT356=FALSE(),AT356="NA"))),0,IF(OR(AN356=FALSE(),AO356=FALSE(),AP356=FALSE()),1,0))</f>
        <v>0</v>
      </c>
      <c r="AL356" s="238" t="n">
        <f aca="false">$S356</f>
        <v>1</v>
      </c>
      <c r="AM356" s="238" t="str">
        <f aca="false">IF(OR(Q356="CHIP",AI356=""),"NA",IF(AND(AF356=TRUE(),_xlfn.xlookup(AI356,$A$9:$A$782,$AK$9:$AK$782)=0),TRUE(),FALSE()))</f>
        <v>NA</v>
      </c>
      <c r="AN356" s="148" t="b">
        <f aca="false">IF(F356&lt;&gt;"",TRUE(),FALSE())</f>
        <v>0</v>
      </c>
      <c r="AO356" s="94" t="str">
        <f aca="false">IF(OR($F356&lt;&gt;"Met"),"NA",(IF(AND($F356="Met",$F356&lt;&gt;""),TRUE(),FALSE())))</f>
        <v>NA</v>
      </c>
      <c r="AP356" s="148" t="b">
        <f aca="false">IF(OR($F356="Met",$F356="Not met"),"NA",(IF((AND(OR($F356="N/A",$F356="Unsure"),$G356&lt;&gt;"")),TRUE(),FALSE())))</f>
        <v>0</v>
      </c>
      <c r="AQ356" s="238" t="n">
        <f aca="false">IF(OR(AR356=TRUE(),AND(AS356=TRUE(),AT356=FALSE())),0,(IF(OR(AND(OR(AS356=FALSE(),AS356="N/A"),AT356=FALSE()),AU356=FALSE()),1,0)))</f>
        <v>0</v>
      </c>
      <c r="AR356" s="238" t="n">
        <f aca="false">$S356</f>
        <v>1</v>
      </c>
      <c r="AS356" s="238" t="str">
        <f aca="false">IF(OR(Q356="CHIP",AI356=""),"N/A",IF(AND(AF356=TRUE(),_xlfn.xlookup(AI356,$A$9:$A$782,$AQ$9:$AQ$782)=0),TRUE(),FALSE()))</f>
        <v>N/A</v>
      </c>
      <c r="AT356" s="148" t="b">
        <f aca="false">IF(AND(H356="",F356="Met"),FALSE(),TRUE())</f>
        <v>1</v>
      </c>
      <c r="AU356" s="94" t="str">
        <f aca="false">IF(OR(H356="",H356="Met",H356="N/A"),"NA",(IF(AND((OR(H356="Not Met",H356="Unsure")),G356&lt;&gt;""),TRUE(),FALSE())))</f>
        <v>NA</v>
      </c>
    </row>
    <row r="357" customFormat="false" ht="144" hidden="false" customHeight="false" outlineLevel="0" collapsed="false">
      <c r="A357" s="658" t="s">
        <v>2959</v>
      </c>
      <c r="B357" s="659" t="s">
        <v>2960</v>
      </c>
      <c r="C357" s="659" t="s">
        <v>2961</v>
      </c>
      <c r="D357" s="659" t="s">
        <v>2746</v>
      </c>
      <c r="E357" s="687"/>
      <c r="F357" s="662"/>
      <c r="G357" s="662"/>
      <c r="H357" s="685"/>
      <c r="I357" s="664" t="s">
        <v>15</v>
      </c>
      <c r="J357" s="664"/>
      <c r="K357" s="664" t="s">
        <v>38</v>
      </c>
      <c r="L357" s="665" t="s">
        <v>43</v>
      </c>
      <c r="M357" s="665"/>
      <c r="N357" s="665"/>
      <c r="O357" s="665"/>
      <c r="P357" s="665"/>
      <c r="Q357" s="665" t="s">
        <v>292</v>
      </c>
      <c r="S357" s="666" t="b">
        <f aca="false">IF(OR(T357=TRUE(),U357=TRUE(),V357=TRUE(),AD357=TRUE(),AE357=TRUE()),TRUE(),FALSE())</f>
        <v>1</v>
      </c>
      <c r="T357" s="656" t="n">
        <f aca="false">$T$8</f>
        <v>1</v>
      </c>
      <c r="U357" s="657" t="b">
        <f aca="false">$U$8</f>
        <v>0</v>
      </c>
      <c r="V357" s="666" t="b">
        <f aca="false">IF(SUM(W357:AC357)&lt;1,TRUE(),FALSE())</f>
        <v>1</v>
      </c>
      <c r="W357" s="656" t="n">
        <f aca="false">IF($I$3=I357,1,0)</f>
        <v>0</v>
      </c>
      <c r="X357" s="656" t="n">
        <f aca="false">IF($J$3=J357,1,0)</f>
        <v>0</v>
      </c>
      <c r="Y357" s="656" t="n">
        <f aca="false">IF($K$3=K357,1,0)</f>
        <v>0</v>
      </c>
      <c r="Z357" s="656" t="n">
        <f aca="false">IF($L$3=L357,1,0)</f>
        <v>0</v>
      </c>
      <c r="AA357" s="656" t="n">
        <f aca="false">IF($M$3=M357,1,0)</f>
        <v>0</v>
      </c>
      <c r="AB357" s="656" t="n">
        <f aca="false">IF($N$3=N357,1,0)</f>
        <v>0</v>
      </c>
      <c r="AC357" s="656" t="n">
        <f aca="false">IF($O$3=O357,1,0)</f>
        <v>0</v>
      </c>
      <c r="AD357" s="667" t="b">
        <f aca="false">AND($P$2="Non-risk",P357=TRUE())</f>
        <v>0</v>
      </c>
      <c r="AE357" s="667" t="b">
        <f aca="false">AND($Q$3&lt;&gt;$Q357,$Q$3&lt;&gt;"Both")</f>
        <v>1</v>
      </c>
      <c r="AF357" s="667" t="b">
        <f aca="false">AND($Q$3="Both",AH357=1)</f>
        <v>0</v>
      </c>
      <c r="AG357" s="521" t="s">
        <v>2746</v>
      </c>
      <c r="AH357" s="627" t="n">
        <v>1</v>
      </c>
      <c r="AI357" s="521" t="n">
        <v>29</v>
      </c>
      <c r="AJ357" s="627" t="str">
        <f aca="false">IF(AH357="",1,"")</f>
        <v/>
      </c>
      <c r="AK357" s="160" t="n">
        <f aca="false">IF(OR(AL357=TRUE(),AND(AM357=TRUE(),AN357=FALSE()),AF357=TRUE(),(OR(AT357=FALSE(),AT357="NA"))),0,IF(OR(AN357=FALSE(),AO357=FALSE(),AP357=FALSE()),1,0))</f>
        <v>0</v>
      </c>
      <c r="AL357" s="238" t="n">
        <f aca="false">$S357</f>
        <v>1</v>
      </c>
      <c r="AM357" s="238" t="str">
        <f aca="false">IF(OR(Q357="CHIP",AI357=""),"NA",IF(AND(AF357=TRUE(),_xlfn.xlookup(AI357,$A$9:$A$782,$AK$9:$AK$782)=0),TRUE(),FALSE()))</f>
        <v>NA</v>
      </c>
      <c r="AN357" s="148" t="b">
        <f aca="false">IF(F357&lt;&gt;"",TRUE(),FALSE())</f>
        <v>0</v>
      </c>
      <c r="AO357" s="94" t="str">
        <f aca="false">IF(OR($F357&lt;&gt;"Met"),"NA",(IF(AND($F357="Met",$F357&lt;&gt;""),TRUE(),FALSE())))</f>
        <v>NA</v>
      </c>
      <c r="AP357" s="148" t="b">
        <f aca="false">IF(OR($F357="Met",$F357="Not met"),"NA",(IF((AND(OR($F357="N/A",$F357="Unsure"),$G357&lt;&gt;"")),TRUE(),FALSE())))</f>
        <v>0</v>
      </c>
      <c r="AQ357" s="238" t="n">
        <f aca="false">IF(OR(AR357=TRUE(),AND(AS357=TRUE(),AT357=FALSE())),0,(IF(OR(AND(OR(AS357=FALSE(),AS357="N/A"),AT357=FALSE()),AU357=FALSE()),1,0)))</f>
        <v>0</v>
      </c>
      <c r="AR357" s="238" t="n">
        <f aca="false">$S357</f>
        <v>1</v>
      </c>
      <c r="AS357" s="238" t="str">
        <f aca="false">IF(OR(Q357="CHIP",AI357=""),"N/A",IF(AND(AF357=TRUE(),_xlfn.xlookup(AI357,$A$9:$A$782,$AQ$9:$AQ$782)=0),TRUE(),FALSE()))</f>
        <v>N/A</v>
      </c>
      <c r="AT357" s="148" t="b">
        <f aca="false">IF(AND(H357="",F357="Met"),FALSE(),TRUE())</f>
        <v>1</v>
      </c>
      <c r="AU357" s="94" t="str">
        <f aca="false">IF(OR(H357="",H357="Met",H357="N/A"),"NA",(IF(AND((OR(H357="Not Met",H357="Unsure")),G357&lt;&gt;""),TRUE(),FALSE())))</f>
        <v>NA</v>
      </c>
    </row>
    <row r="358" customFormat="false" ht="108" hidden="false" customHeight="false" outlineLevel="0" collapsed="false">
      <c r="A358" s="658" t="s">
        <v>2962</v>
      </c>
      <c r="B358" s="659" t="s">
        <v>2963</v>
      </c>
      <c r="C358" s="659" t="s">
        <v>2964</v>
      </c>
      <c r="D358" s="659" t="s">
        <v>2750</v>
      </c>
      <c r="E358" s="687"/>
      <c r="F358" s="662"/>
      <c r="G358" s="662"/>
      <c r="H358" s="685"/>
      <c r="I358" s="664" t="s">
        <v>15</v>
      </c>
      <c r="J358" s="664"/>
      <c r="K358" s="664" t="s">
        <v>38</v>
      </c>
      <c r="L358" s="665"/>
      <c r="M358" s="665"/>
      <c r="N358" s="665"/>
      <c r="O358" s="665"/>
      <c r="P358" s="665"/>
      <c r="Q358" s="665" t="s">
        <v>292</v>
      </c>
      <c r="S358" s="666" t="b">
        <f aca="false">IF(OR(T358=TRUE(),U358=TRUE(),V358=TRUE(),AD358=TRUE(),AE358=TRUE()),TRUE(),FALSE())</f>
        <v>1</v>
      </c>
      <c r="T358" s="656" t="n">
        <f aca="false">$T$8</f>
        <v>1</v>
      </c>
      <c r="U358" s="657" t="b">
        <f aca="false">$U$8</f>
        <v>0</v>
      </c>
      <c r="V358" s="666" t="b">
        <f aca="false">IF(SUM(W358:AC358)&lt;1,TRUE(),FALSE())</f>
        <v>1</v>
      </c>
      <c r="W358" s="656" t="n">
        <f aca="false">IF($I$3=I358,1,0)</f>
        <v>0</v>
      </c>
      <c r="X358" s="656" t="n">
        <f aca="false">IF($J$3=J358,1,0)</f>
        <v>0</v>
      </c>
      <c r="Y358" s="656" t="n">
        <f aca="false">IF($K$3=K358,1,0)</f>
        <v>0</v>
      </c>
      <c r="Z358" s="656" t="n">
        <f aca="false">IF($L$3=L358,1,0)</f>
        <v>0</v>
      </c>
      <c r="AA358" s="656" t="n">
        <f aca="false">IF($M$3=M358,1,0)</f>
        <v>0</v>
      </c>
      <c r="AB358" s="656" t="n">
        <f aca="false">IF($N$3=N358,1,0)</f>
        <v>0</v>
      </c>
      <c r="AC358" s="656" t="n">
        <f aca="false">IF($O$3=O358,1,0)</f>
        <v>0</v>
      </c>
      <c r="AD358" s="667" t="b">
        <f aca="false">AND($P$2="Non-risk",P358=TRUE())</f>
        <v>0</v>
      </c>
      <c r="AE358" s="667" t="b">
        <f aca="false">AND($Q$3&lt;&gt;$Q358,$Q$3&lt;&gt;"Both")</f>
        <v>1</v>
      </c>
      <c r="AF358" s="667" t="b">
        <f aca="false">AND($Q$3="Both",AH358=1)</f>
        <v>0</v>
      </c>
      <c r="AG358" s="521" t="s">
        <v>2750</v>
      </c>
      <c r="AH358" s="627" t="n">
        <v>1</v>
      </c>
      <c r="AI358" s="521" t="n">
        <v>30</v>
      </c>
      <c r="AJ358" s="627" t="str">
        <f aca="false">IF(AH358="",1,"")</f>
        <v/>
      </c>
      <c r="AK358" s="160" t="n">
        <f aca="false">IF(OR(AL358=TRUE(),AND(AM358=TRUE(),AN358=FALSE()),AF358=TRUE(),(OR(AT358=FALSE(),AT358="NA"))),0,IF(OR(AN358=FALSE(),AO358=FALSE(),AP358=FALSE()),1,0))</f>
        <v>0</v>
      </c>
      <c r="AL358" s="238" t="n">
        <f aca="false">$S358</f>
        <v>1</v>
      </c>
      <c r="AM358" s="238" t="str">
        <f aca="false">IF(OR(Q358="CHIP",AI358=""),"NA",IF(AND(AF358=TRUE(),_xlfn.xlookup(AI358,$A$9:$A$782,$AK$9:$AK$782)=0),TRUE(),FALSE()))</f>
        <v>NA</v>
      </c>
      <c r="AN358" s="148" t="b">
        <f aca="false">IF(F358&lt;&gt;"",TRUE(),FALSE())</f>
        <v>0</v>
      </c>
      <c r="AO358" s="94" t="str">
        <f aca="false">IF(OR($F358&lt;&gt;"Met"),"NA",(IF(AND($F358="Met",$F358&lt;&gt;""),TRUE(),FALSE())))</f>
        <v>NA</v>
      </c>
      <c r="AP358" s="148" t="b">
        <f aca="false">IF(OR($F358="Met",$F358="Not met"),"NA",(IF((AND(OR($F358="N/A",$F358="Unsure"),$G358&lt;&gt;"")),TRUE(),FALSE())))</f>
        <v>0</v>
      </c>
      <c r="AQ358" s="238" t="n">
        <f aca="false">IF(OR(AR358=TRUE(),AND(AS358=TRUE(),AT358=FALSE())),0,(IF(OR(AND(OR(AS358=FALSE(),AS358="N/A"),AT358=FALSE()),AU358=FALSE()),1,0)))</f>
        <v>0</v>
      </c>
      <c r="AR358" s="238" t="n">
        <f aca="false">$S358</f>
        <v>1</v>
      </c>
      <c r="AS358" s="238" t="str">
        <f aca="false">IF(OR(Q358="CHIP",AI358=""),"N/A",IF(AND(AF358=TRUE(),_xlfn.xlookup(AI358,$A$9:$A$782,$AQ$9:$AQ$782)=0),TRUE(),FALSE()))</f>
        <v>N/A</v>
      </c>
      <c r="AT358" s="148" t="b">
        <f aca="false">IF(AND(H358="",F358="Met"),FALSE(),TRUE())</f>
        <v>1</v>
      </c>
      <c r="AU358" s="94" t="str">
        <f aca="false">IF(OR(H358="",H358="Met",H358="N/A"),"NA",(IF(AND((OR(H358="Not Met",H358="Unsure")),G358&lt;&gt;""),TRUE(),FALSE())))</f>
        <v>NA</v>
      </c>
    </row>
    <row r="359" customFormat="false" ht="234" hidden="false" customHeight="false" outlineLevel="0" collapsed="false">
      <c r="A359" s="658" t="s">
        <v>2965</v>
      </c>
      <c r="B359" s="659" t="s">
        <v>2966</v>
      </c>
      <c r="C359" s="659" t="s">
        <v>2967</v>
      </c>
      <c r="D359" s="659" t="s">
        <v>1097</v>
      </c>
      <c r="E359" s="678" t="n">
        <v>46</v>
      </c>
      <c r="F359" s="662"/>
      <c r="G359" s="662"/>
      <c r="H359" s="685"/>
      <c r="I359" s="664" t="s">
        <v>15</v>
      </c>
      <c r="J359" s="664"/>
      <c r="K359" s="664" t="s">
        <v>38</v>
      </c>
      <c r="L359" s="665" t="s">
        <v>43</v>
      </c>
      <c r="M359" s="665"/>
      <c r="N359" s="665"/>
      <c r="O359" s="665"/>
      <c r="P359" s="665"/>
      <c r="Q359" s="665" t="s">
        <v>292</v>
      </c>
      <c r="S359" s="666" t="b">
        <f aca="false">IF(OR(T359=TRUE(),U359=TRUE(),V359=TRUE(),AD359=TRUE(),AE359=TRUE()),TRUE(),FALSE())</f>
        <v>1</v>
      </c>
      <c r="T359" s="656" t="n">
        <f aca="false">$T$8</f>
        <v>1</v>
      </c>
      <c r="U359" s="657" t="b">
        <f aca="false">$U$8</f>
        <v>0</v>
      </c>
      <c r="V359" s="666" t="b">
        <f aca="false">IF(SUM(W359:AC359)&lt;1,TRUE(),FALSE())</f>
        <v>1</v>
      </c>
      <c r="W359" s="656" t="n">
        <f aca="false">IF($I$3=I359,1,0)</f>
        <v>0</v>
      </c>
      <c r="X359" s="656" t="n">
        <f aca="false">IF($J$3=J359,1,0)</f>
        <v>0</v>
      </c>
      <c r="Y359" s="656" t="n">
        <f aca="false">IF($K$3=K359,1,0)</f>
        <v>0</v>
      </c>
      <c r="Z359" s="656" t="n">
        <f aca="false">IF($L$3=L359,1,0)</f>
        <v>0</v>
      </c>
      <c r="AA359" s="656" t="n">
        <f aca="false">IF($M$3=M359,1,0)</f>
        <v>0</v>
      </c>
      <c r="AB359" s="656" t="n">
        <f aca="false">IF($N$3=N359,1,0)</f>
        <v>0</v>
      </c>
      <c r="AC359" s="656" t="n">
        <f aca="false">IF($O$3=O359,1,0)</f>
        <v>0</v>
      </c>
      <c r="AD359" s="667" t="b">
        <f aca="false">AND($P$2="Non-risk",P359=TRUE())</f>
        <v>0</v>
      </c>
      <c r="AE359" s="667" t="b">
        <f aca="false">AND($Q$3&lt;&gt;$Q359,$Q$3&lt;&gt;"Both")</f>
        <v>1</v>
      </c>
      <c r="AF359" s="667" t="b">
        <f aca="false">AND($Q$3="Both",AH359=1)</f>
        <v>0</v>
      </c>
      <c r="AG359" s="521" t="s">
        <v>1097</v>
      </c>
      <c r="AH359" s="627" t="n">
        <v>1</v>
      </c>
      <c r="AI359" s="521" t="n">
        <v>31</v>
      </c>
      <c r="AJ359" s="627" t="str">
        <f aca="false">IF(AH359="",1,"")</f>
        <v/>
      </c>
      <c r="AK359" s="160" t="n">
        <f aca="false">IF(OR(AL359=TRUE(),AND(AM359=TRUE(),AN359=FALSE()),AF359=TRUE(),(OR(AT359=FALSE(),AT359="NA"))),0,IF(OR(AN359=FALSE(),AO359=FALSE(),AP359=FALSE()),1,0))</f>
        <v>0</v>
      </c>
      <c r="AL359" s="238" t="n">
        <f aca="false">$S359</f>
        <v>1</v>
      </c>
      <c r="AM359" s="238" t="str">
        <f aca="false">IF(OR(Q359="CHIP",AI359=""),"NA",IF(AND(AF359=TRUE(),_xlfn.xlookup(AI359,$A$9:$A$782,$AK$9:$AK$782)=0),TRUE(),FALSE()))</f>
        <v>NA</v>
      </c>
      <c r="AN359" s="148" t="b">
        <f aca="false">IF(F359&lt;&gt;"",TRUE(),FALSE())</f>
        <v>0</v>
      </c>
      <c r="AO359" s="94" t="str">
        <f aca="false">IF(OR($F359&lt;&gt;"Met"),"NA",(IF(AND($F359="Met",$F359&lt;&gt;""),TRUE(),FALSE())))</f>
        <v>NA</v>
      </c>
      <c r="AP359" s="148" t="b">
        <f aca="false">IF(OR($F359="Met",$F359="Not met"),"NA",(IF((AND(OR($F359="N/A",$F359="Unsure"),$G359&lt;&gt;"")),TRUE(),FALSE())))</f>
        <v>0</v>
      </c>
      <c r="AQ359" s="238" t="n">
        <f aca="false">IF(OR(AR359=TRUE(),AND(AS359=TRUE(),AT359=FALSE())),0,(IF(OR(AND(OR(AS359=FALSE(),AS359="N/A"),AT359=FALSE()),AU359=FALSE()),1,0)))</f>
        <v>0</v>
      </c>
      <c r="AR359" s="238" t="n">
        <f aca="false">$S359</f>
        <v>1</v>
      </c>
      <c r="AS359" s="238" t="str">
        <f aca="false">IF(OR(Q359="CHIP",AI359=""),"N/A",IF(AND(AF359=TRUE(),_xlfn.xlookup(AI359,$A$9:$A$782,$AQ$9:$AQ$782)=0),TRUE(),FALSE()))</f>
        <v>N/A</v>
      </c>
      <c r="AT359" s="148" t="b">
        <f aca="false">IF(AND(H359="",F359="Met"),FALSE(),TRUE())</f>
        <v>1</v>
      </c>
      <c r="AU359" s="94" t="str">
        <f aca="false">IF(OR(H359="",H359="Met",H359="N/A"),"NA",(IF(AND((OR(H359="Not Met",H359="Unsure")),G359&lt;&gt;""),TRUE(),FALSE())))</f>
        <v>NA</v>
      </c>
    </row>
    <row r="360" customFormat="false" ht="18" hidden="false" customHeight="false" outlineLevel="0" collapsed="false">
      <c r="A360" s="668"/>
      <c r="B360" s="681"/>
      <c r="C360" s="669"/>
      <c r="D360" s="668" t="s">
        <v>1217</v>
      </c>
      <c r="E360" s="671"/>
      <c r="F360" s="672"/>
      <c r="G360" s="672"/>
      <c r="H360" s="673"/>
      <c r="T360" s="656" t="n">
        <f aca="false">$T$8</f>
        <v>1</v>
      </c>
      <c r="U360" s="657" t="b">
        <f aca="false">$U$8</f>
        <v>0</v>
      </c>
      <c r="AK360" s="160"/>
      <c r="AL360" s="238"/>
      <c r="AM360" s="238"/>
      <c r="AN360" s="94"/>
      <c r="AO360" s="94"/>
      <c r="AP360" s="94"/>
      <c r="AQ360" s="238"/>
      <c r="AR360" s="238"/>
      <c r="AS360" s="238"/>
      <c r="AT360" s="94"/>
      <c r="AU360" s="94"/>
    </row>
    <row r="361" customFormat="false" ht="126" hidden="false" customHeight="false" outlineLevel="0" collapsed="false">
      <c r="A361" s="658" t="s">
        <v>2968</v>
      </c>
      <c r="B361" s="659" t="s">
        <v>2969</v>
      </c>
      <c r="C361" s="659" t="s">
        <v>2970</v>
      </c>
      <c r="D361" s="659" t="s">
        <v>2971</v>
      </c>
      <c r="E361" s="687"/>
      <c r="F361" s="662"/>
      <c r="G361" s="662"/>
      <c r="H361" s="685"/>
      <c r="I361" s="664" t="s">
        <v>15</v>
      </c>
      <c r="J361" s="664"/>
      <c r="K361" s="664" t="s">
        <v>38</v>
      </c>
      <c r="L361" s="665" t="s">
        <v>43</v>
      </c>
      <c r="M361" s="665" t="s">
        <v>48</v>
      </c>
      <c r="N361" s="665"/>
      <c r="O361" s="665"/>
      <c r="P361" s="665"/>
      <c r="Q361" s="665" t="s">
        <v>292</v>
      </c>
      <c r="S361" s="666" t="b">
        <f aca="false">IF(OR(T361=TRUE(),U361=TRUE(),V361=TRUE(),AD361=TRUE(),AE361=TRUE()),TRUE(),FALSE())</f>
        <v>1</v>
      </c>
      <c r="T361" s="656" t="n">
        <f aca="false">$T$8</f>
        <v>1</v>
      </c>
      <c r="U361" s="657" t="b">
        <f aca="false">$U$8</f>
        <v>0</v>
      </c>
      <c r="V361" s="666" t="b">
        <f aca="false">IF(SUM(W361:AC361)&lt;1,TRUE(),FALSE())</f>
        <v>1</v>
      </c>
      <c r="W361" s="656" t="n">
        <f aca="false">IF($I$3=I361,1,0)</f>
        <v>0</v>
      </c>
      <c r="X361" s="656" t="n">
        <f aca="false">IF($J$3=J361,1,0)</f>
        <v>0</v>
      </c>
      <c r="Y361" s="656" t="n">
        <f aca="false">IF($K$3=K361,1,0)</f>
        <v>0</v>
      </c>
      <c r="Z361" s="656" t="n">
        <f aca="false">IF($L$3=L361,1,0)</f>
        <v>0</v>
      </c>
      <c r="AA361" s="656" t="n">
        <f aca="false">IF($M$3=M361,1,0)</f>
        <v>0</v>
      </c>
      <c r="AB361" s="656" t="n">
        <f aca="false">IF($N$3=N361,1,0)</f>
        <v>0</v>
      </c>
      <c r="AC361" s="656" t="n">
        <f aca="false">IF($O$3=O361,1,0)</f>
        <v>0</v>
      </c>
      <c r="AD361" s="667" t="b">
        <f aca="false">AND($P$2="Non-risk",P361=TRUE())</f>
        <v>0</v>
      </c>
      <c r="AE361" s="667" t="b">
        <f aca="false">AND($Q$3&lt;&gt;$Q361,$Q$3&lt;&gt;"Both")</f>
        <v>1</v>
      </c>
      <c r="AF361" s="667" t="b">
        <f aca="false">AND($Q$3="Both",AH361=1)</f>
        <v>0</v>
      </c>
      <c r="AG361" s="521" t="s">
        <v>2971</v>
      </c>
      <c r="AH361" s="627" t="n">
        <v>1</v>
      </c>
      <c r="AI361" s="521" t="n">
        <v>36</v>
      </c>
      <c r="AJ361" s="627" t="str">
        <f aca="false">IF(AH361="",1,"")</f>
        <v/>
      </c>
      <c r="AK361" s="160" t="n">
        <f aca="false">IF(OR(AL361=TRUE(),AND(AM361=TRUE(),AN361=FALSE()),AF361=TRUE(),(OR(AT361=FALSE(),AT361="NA"))),0,IF(OR(AN361=FALSE(),AO361=FALSE(),AP361=FALSE()),1,0))</f>
        <v>0</v>
      </c>
      <c r="AL361" s="238" t="n">
        <f aca="false">$S361</f>
        <v>1</v>
      </c>
      <c r="AM361" s="238" t="str">
        <f aca="false">IF(OR(Q361="CHIP",AI361=""),"NA",IF(AND(AF361=TRUE(),_xlfn.xlookup(AI361,$A$9:$A$782,$AK$9:$AK$782)=0),TRUE(),FALSE()))</f>
        <v>NA</v>
      </c>
      <c r="AN361" s="148" t="b">
        <f aca="false">IF(F361&lt;&gt;"",TRUE(),FALSE())</f>
        <v>0</v>
      </c>
      <c r="AO361" s="94" t="str">
        <f aca="false">IF(OR($F361&lt;&gt;"Met"),"NA",(IF(AND($F361="Met",$F361&lt;&gt;""),TRUE(),FALSE())))</f>
        <v>NA</v>
      </c>
      <c r="AP361" s="148" t="b">
        <f aca="false">IF(OR($F361="Met",$F361="Not met"),"NA",(IF((AND(OR($F361="N/A",$F361="Unsure"),$G361&lt;&gt;"")),TRUE(),FALSE())))</f>
        <v>0</v>
      </c>
      <c r="AQ361" s="238" t="n">
        <f aca="false">IF(OR(AR361=TRUE(),AND(AS361=TRUE(),AT361=FALSE())),0,(IF(OR(AND(OR(AS361=FALSE(),AS361="N/A"),AT361=FALSE()),AU361=FALSE()),1,0)))</f>
        <v>0</v>
      </c>
      <c r="AR361" s="238" t="n">
        <f aca="false">$S361</f>
        <v>1</v>
      </c>
      <c r="AS361" s="238" t="str">
        <f aca="false">IF(OR(Q361="CHIP",AI361=""),"N/A",IF(AND(AF361=TRUE(),_xlfn.xlookup(AI361,$A$9:$A$782,$AQ$9:$AQ$782)=0),TRUE(),FALSE()))</f>
        <v>N/A</v>
      </c>
      <c r="AT361" s="148" t="b">
        <f aca="false">IF(AND(H361="",F361="Met"),FALSE(),TRUE())</f>
        <v>1</v>
      </c>
      <c r="AU361" s="94" t="str">
        <f aca="false">IF(OR(H361="",H361="Met",H361="N/A"),"NA",(IF(AND((OR(H361="Not Met",H361="Unsure")),G361&lt;&gt;""),TRUE(),FALSE())))</f>
        <v>NA</v>
      </c>
    </row>
    <row r="362" customFormat="false" ht="108" hidden="false" customHeight="false" outlineLevel="0" collapsed="false">
      <c r="A362" s="658" t="s">
        <v>2972</v>
      </c>
      <c r="B362" s="659" t="s">
        <v>2973</v>
      </c>
      <c r="C362" s="659" t="s">
        <v>2970</v>
      </c>
      <c r="D362" s="659" t="s">
        <v>2974</v>
      </c>
      <c r="E362" s="687"/>
      <c r="F362" s="662"/>
      <c r="G362" s="662"/>
      <c r="H362" s="685"/>
      <c r="I362" s="664" t="s">
        <v>15</v>
      </c>
      <c r="J362" s="664"/>
      <c r="K362" s="664" t="s">
        <v>38</v>
      </c>
      <c r="L362" s="665" t="s">
        <v>43</v>
      </c>
      <c r="M362" s="665" t="s">
        <v>48</v>
      </c>
      <c r="N362" s="665"/>
      <c r="O362" s="665"/>
      <c r="P362" s="665"/>
      <c r="Q362" s="665" t="s">
        <v>292</v>
      </c>
      <c r="S362" s="666" t="b">
        <f aca="false">IF(OR(T362=TRUE(),U362=TRUE(),V362=TRUE(),AD362=TRUE(),AE362=TRUE()),TRUE(),FALSE())</f>
        <v>1</v>
      </c>
      <c r="T362" s="656" t="n">
        <f aca="false">$T$8</f>
        <v>1</v>
      </c>
      <c r="U362" s="657" t="b">
        <f aca="false">$U$8</f>
        <v>0</v>
      </c>
      <c r="V362" s="666" t="b">
        <f aca="false">IF(SUM(W362:AC362)&lt;1,TRUE(),FALSE())</f>
        <v>1</v>
      </c>
      <c r="W362" s="656" t="n">
        <f aca="false">IF($I$3=I362,1,0)</f>
        <v>0</v>
      </c>
      <c r="X362" s="656" t="n">
        <f aca="false">IF($J$3=J362,1,0)</f>
        <v>0</v>
      </c>
      <c r="Y362" s="656" t="n">
        <f aca="false">IF($K$3=K362,1,0)</f>
        <v>0</v>
      </c>
      <c r="Z362" s="656" t="n">
        <f aca="false">IF($L$3=L362,1,0)</f>
        <v>0</v>
      </c>
      <c r="AA362" s="656" t="n">
        <f aca="false">IF($M$3=M362,1,0)</f>
        <v>0</v>
      </c>
      <c r="AB362" s="656" t="n">
        <f aca="false">IF($N$3=N362,1,0)</f>
        <v>0</v>
      </c>
      <c r="AC362" s="656" t="n">
        <f aca="false">IF($O$3=O362,1,0)</f>
        <v>0</v>
      </c>
      <c r="AD362" s="667" t="b">
        <f aca="false">AND($P$2="Non-risk",P362=TRUE())</f>
        <v>0</v>
      </c>
      <c r="AE362" s="667" t="b">
        <f aca="false">AND($Q$3&lt;&gt;$Q362,$Q$3&lt;&gt;"Both")</f>
        <v>1</v>
      </c>
      <c r="AF362" s="667" t="b">
        <f aca="false">AND($Q$3="Both",AH362=1)</f>
        <v>0</v>
      </c>
      <c r="AG362" s="521" t="s">
        <v>2974</v>
      </c>
      <c r="AH362" s="627" t="n">
        <v>1</v>
      </c>
      <c r="AI362" s="521" t="n">
        <v>37</v>
      </c>
      <c r="AJ362" s="627" t="str">
        <f aca="false">IF(AH362="",1,"")</f>
        <v/>
      </c>
      <c r="AK362" s="160" t="n">
        <f aca="false">IF(OR(AL362=TRUE(),AND(AM362=TRUE(),AN362=FALSE()),AF362=TRUE(),(OR(AT362=FALSE(),AT362="NA"))),0,IF(OR(AN362=FALSE(),AO362=FALSE(),AP362=FALSE()),1,0))</f>
        <v>0</v>
      </c>
      <c r="AL362" s="238" t="n">
        <f aca="false">$S362</f>
        <v>1</v>
      </c>
      <c r="AM362" s="238" t="str">
        <f aca="false">IF(OR(Q362="CHIP",AI362=""),"NA",IF(AND(AF362=TRUE(),_xlfn.xlookup(AI362,$A$9:$A$782,$AK$9:$AK$782)=0),TRUE(),FALSE()))</f>
        <v>NA</v>
      </c>
      <c r="AN362" s="148" t="b">
        <f aca="false">IF(F362&lt;&gt;"",TRUE(),FALSE())</f>
        <v>0</v>
      </c>
      <c r="AO362" s="94" t="str">
        <f aca="false">IF(OR($F362&lt;&gt;"Met"),"NA",(IF(AND($F362="Met",$F362&lt;&gt;""),TRUE(),FALSE())))</f>
        <v>NA</v>
      </c>
      <c r="AP362" s="148" t="b">
        <f aca="false">IF(OR($F362="Met",$F362="Not met"),"NA",(IF((AND(OR($F362="N/A",$F362="Unsure"),$G362&lt;&gt;"")),TRUE(),FALSE())))</f>
        <v>0</v>
      </c>
      <c r="AQ362" s="238" t="n">
        <f aca="false">IF(OR(AR362=TRUE(),AND(AS362=TRUE(),AT362=FALSE())),0,(IF(OR(AND(OR(AS362=FALSE(),AS362="N/A"),AT362=FALSE()),AU362=FALSE()),1,0)))</f>
        <v>0</v>
      </c>
      <c r="AR362" s="238" t="n">
        <f aca="false">$S362</f>
        <v>1</v>
      </c>
      <c r="AS362" s="238" t="str">
        <f aca="false">IF(OR(Q362="CHIP",AI362=""),"N/A",IF(AND(AF362=TRUE(),_xlfn.xlookup(AI362,$A$9:$A$782,$AQ$9:$AQ$782)=0),TRUE(),FALSE()))</f>
        <v>N/A</v>
      </c>
      <c r="AT362" s="148" t="b">
        <f aca="false">IF(AND(H362="",F362="Met"),FALSE(),TRUE())</f>
        <v>1</v>
      </c>
      <c r="AU362" s="94" t="str">
        <f aca="false">IF(OR(H362="",H362="Met",H362="N/A"),"NA",(IF(AND((OR(H362="Not Met",H362="Unsure")),G362&lt;&gt;""),TRUE(),FALSE())))</f>
        <v>NA</v>
      </c>
    </row>
    <row r="363" customFormat="false" ht="90" hidden="false" customHeight="false" outlineLevel="0" collapsed="false">
      <c r="A363" s="658" t="s">
        <v>2975</v>
      </c>
      <c r="B363" s="659" t="s">
        <v>2976</v>
      </c>
      <c r="C363" s="659" t="s">
        <v>2977</v>
      </c>
      <c r="D363" s="659" t="s">
        <v>2761</v>
      </c>
      <c r="E363" s="687"/>
      <c r="F363" s="662"/>
      <c r="G363" s="662"/>
      <c r="H363" s="685"/>
      <c r="I363" s="664" t="s">
        <v>15</v>
      </c>
      <c r="J363" s="664"/>
      <c r="K363" s="664" t="s">
        <v>38</v>
      </c>
      <c r="L363" s="665" t="s">
        <v>43</v>
      </c>
      <c r="M363" s="665" t="s">
        <v>48</v>
      </c>
      <c r="N363" s="665"/>
      <c r="O363" s="665"/>
      <c r="P363" s="665"/>
      <c r="Q363" s="665" t="s">
        <v>292</v>
      </c>
      <c r="S363" s="666" t="b">
        <f aca="false">IF(OR(T363=TRUE(),U363=TRUE(),V363=TRUE(),AD363=TRUE(),AE363=TRUE()),TRUE(),FALSE())</f>
        <v>1</v>
      </c>
      <c r="T363" s="656" t="n">
        <f aca="false">$T$8</f>
        <v>1</v>
      </c>
      <c r="U363" s="657" t="b">
        <f aca="false">$U$8</f>
        <v>0</v>
      </c>
      <c r="V363" s="666" t="b">
        <f aca="false">IF(SUM(W363:AC363)&lt;1,TRUE(),FALSE())</f>
        <v>1</v>
      </c>
      <c r="W363" s="656" t="n">
        <f aca="false">IF($I$3=I363,1,0)</f>
        <v>0</v>
      </c>
      <c r="X363" s="656" t="n">
        <f aca="false">IF($J$3=J363,1,0)</f>
        <v>0</v>
      </c>
      <c r="Y363" s="656" t="n">
        <f aca="false">IF($K$3=K363,1,0)</f>
        <v>0</v>
      </c>
      <c r="Z363" s="656" t="n">
        <f aca="false">IF($L$3=L363,1,0)</f>
        <v>0</v>
      </c>
      <c r="AA363" s="656" t="n">
        <f aca="false">IF($M$3=M363,1,0)</f>
        <v>0</v>
      </c>
      <c r="AB363" s="656" t="n">
        <f aca="false">IF($N$3=N363,1,0)</f>
        <v>0</v>
      </c>
      <c r="AC363" s="656" t="n">
        <f aca="false">IF($O$3=O363,1,0)</f>
        <v>0</v>
      </c>
      <c r="AD363" s="667" t="b">
        <f aca="false">AND($P$2="Non-risk",P363=TRUE())</f>
        <v>0</v>
      </c>
      <c r="AE363" s="667" t="b">
        <f aca="false">AND($Q$3&lt;&gt;$Q363,$Q$3&lt;&gt;"Both")</f>
        <v>1</v>
      </c>
      <c r="AF363" s="667" t="b">
        <f aca="false">AND($Q$3="Both",AH363=1)</f>
        <v>0</v>
      </c>
      <c r="AG363" s="521" t="s">
        <v>2761</v>
      </c>
      <c r="AH363" s="627" t="n">
        <v>1</v>
      </c>
      <c r="AI363" s="521" t="n">
        <v>38</v>
      </c>
      <c r="AJ363" s="627" t="str">
        <f aca="false">IF(AH363="",1,"")</f>
        <v/>
      </c>
      <c r="AK363" s="160" t="n">
        <f aca="false">IF(OR(AL363=TRUE(),AND(AM363=TRUE(),AN363=FALSE()),AF363=TRUE(),(OR(AT363=FALSE(),AT363="NA"))),0,IF(OR(AN363=FALSE(),AO363=FALSE(),AP363=FALSE()),1,0))</f>
        <v>0</v>
      </c>
      <c r="AL363" s="238" t="n">
        <f aca="false">$S363</f>
        <v>1</v>
      </c>
      <c r="AM363" s="238" t="str">
        <f aca="false">IF(OR(Q363="CHIP",AI363=""),"NA",IF(AND(AF363=TRUE(),_xlfn.xlookup(AI363,$A$9:$A$782,$AK$9:$AK$782)=0),TRUE(),FALSE()))</f>
        <v>NA</v>
      </c>
      <c r="AN363" s="148" t="b">
        <f aca="false">IF(F363&lt;&gt;"",TRUE(),FALSE())</f>
        <v>0</v>
      </c>
      <c r="AO363" s="94" t="str">
        <f aca="false">IF(OR($F363&lt;&gt;"Met"),"NA",(IF(AND($F363="Met",$F363&lt;&gt;""),TRUE(),FALSE())))</f>
        <v>NA</v>
      </c>
      <c r="AP363" s="148" t="b">
        <f aca="false">IF(OR($F363="Met",$F363="Not met"),"NA",(IF((AND(OR($F363="N/A",$F363="Unsure"),$G363&lt;&gt;"")),TRUE(),FALSE())))</f>
        <v>0</v>
      </c>
      <c r="AQ363" s="238" t="n">
        <f aca="false">IF(OR(AR363=TRUE(),AND(AS363=TRUE(),AT363=FALSE())),0,(IF(OR(AND(OR(AS363=FALSE(),AS363="N/A"),AT363=FALSE()),AU363=FALSE()),1,0)))</f>
        <v>0</v>
      </c>
      <c r="AR363" s="238" t="n">
        <f aca="false">$S363</f>
        <v>1</v>
      </c>
      <c r="AS363" s="238" t="str">
        <f aca="false">IF(OR(Q363="CHIP",AI363=""),"N/A",IF(AND(AF363=TRUE(),_xlfn.xlookup(AI363,$A$9:$A$782,$AQ$9:$AQ$782)=0),TRUE(),FALSE()))</f>
        <v>N/A</v>
      </c>
      <c r="AT363" s="148" t="b">
        <f aca="false">IF(AND(H363="",F363="Met"),FALSE(),TRUE())</f>
        <v>1</v>
      </c>
      <c r="AU363" s="94" t="str">
        <f aca="false">IF(OR(H363="",H363="Met",H363="N/A"),"NA",(IF(AND((OR(H363="Not Met",H363="Unsure")),G363&lt;&gt;""),TRUE(),FALSE())))</f>
        <v>NA</v>
      </c>
    </row>
    <row r="364" customFormat="false" ht="108" hidden="false" customHeight="false" outlineLevel="0" collapsed="false">
      <c r="A364" s="658" t="s">
        <v>2978</v>
      </c>
      <c r="B364" s="659" t="s">
        <v>2979</v>
      </c>
      <c r="C364" s="659" t="s">
        <v>2980</v>
      </c>
      <c r="D364" s="659" t="s">
        <v>2765</v>
      </c>
      <c r="E364" s="687"/>
      <c r="F364" s="662"/>
      <c r="G364" s="662"/>
      <c r="H364" s="685"/>
      <c r="I364" s="664" t="s">
        <v>15</v>
      </c>
      <c r="J364" s="664"/>
      <c r="K364" s="664" t="s">
        <v>38</v>
      </c>
      <c r="L364" s="665" t="s">
        <v>43</v>
      </c>
      <c r="M364" s="665" t="s">
        <v>48</v>
      </c>
      <c r="N364" s="665"/>
      <c r="O364" s="665"/>
      <c r="P364" s="665"/>
      <c r="Q364" s="665" t="s">
        <v>292</v>
      </c>
      <c r="S364" s="666" t="b">
        <f aca="false">IF(OR(T364=TRUE(),U364=TRUE(),V364=TRUE(),AD364=TRUE(),AE364=TRUE()),TRUE(),FALSE())</f>
        <v>1</v>
      </c>
      <c r="T364" s="656" t="n">
        <f aca="false">$T$8</f>
        <v>1</v>
      </c>
      <c r="U364" s="657" t="b">
        <f aca="false">$U$8</f>
        <v>0</v>
      </c>
      <c r="V364" s="666" t="b">
        <f aca="false">IF(SUM(W364:AC364)&lt;1,TRUE(),FALSE())</f>
        <v>1</v>
      </c>
      <c r="W364" s="656" t="n">
        <f aca="false">IF($I$3=I364,1,0)</f>
        <v>0</v>
      </c>
      <c r="X364" s="656" t="n">
        <f aca="false">IF($J$3=J364,1,0)</f>
        <v>0</v>
      </c>
      <c r="Y364" s="656" t="n">
        <f aca="false">IF($K$3=K364,1,0)</f>
        <v>0</v>
      </c>
      <c r="Z364" s="656" t="n">
        <f aca="false">IF($L$3=L364,1,0)</f>
        <v>0</v>
      </c>
      <c r="AA364" s="656" t="n">
        <f aca="false">IF($M$3=M364,1,0)</f>
        <v>0</v>
      </c>
      <c r="AB364" s="656" t="n">
        <f aca="false">IF($N$3=N364,1,0)</f>
        <v>0</v>
      </c>
      <c r="AC364" s="656" t="n">
        <f aca="false">IF($O$3=O364,1,0)</f>
        <v>0</v>
      </c>
      <c r="AD364" s="667" t="b">
        <f aca="false">AND($P$2="Non-risk",P364=TRUE())</f>
        <v>0</v>
      </c>
      <c r="AE364" s="667" t="b">
        <f aca="false">AND($Q$3&lt;&gt;$Q364,$Q$3&lt;&gt;"Both")</f>
        <v>1</v>
      </c>
      <c r="AF364" s="667" t="b">
        <f aca="false">AND($Q$3="Both",AH364=1)</f>
        <v>0</v>
      </c>
      <c r="AG364" s="521" t="s">
        <v>2765</v>
      </c>
      <c r="AH364" s="627" t="n">
        <v>1</v>
      </c>
      <c r="AI364" s="521" t="n">
        <v>39</v>
      </c>
      <c r="AJ364" s="627" t="str">
        <f aca="false">IF(AH364="",1,"")</f>
        <v/>
      </c>
      <c r="AK364" s="160" t="n">
        <f aca="false">IF(OR(AL364=TRUE(),AND(AM364=TRUE(),AN364=FALSE()),AF364=TRUE(),(OR(AT364=FALSE(),AT364="NA"))),0,IF(OR(AN364=FALSE(),AO364=FALSE(),AP364=FALSE()),1,0))</f>
        <v>0</v>
      </c>
      <c r="AL364" s="238" t="n">
        <f aca="false">$S364</f>
        <v>1</v>
      </c>
      <c r="AM364" s="238" t="str">
        <f aca="false">IF(OR(Q364="CHIP",AI364=""),"NA",IF(AND(AF364=TRUE(),_xlfn.xlookup(AI364,$A$9:$A$782,$AK$9:$AK$782)=0),TRUE(),FALSE()))</f>
        <v>NA</v>
      </c>
      <c r="AN364" s="148" t="b">
        <f aca="false">IF(F364&lt;&gt;"",TRUE(),FALSE())</f>
        <v>0</v>
      </c>
      <c r="AO364" s="94" t="str">
        <f aca="false">IF(OR($F364&lt;&gt;"Met"),"NA",(IF(AND($F364="Met",$F364&lt;&gt;""),TRUE(),FALSE())))</f>
        <v>NA</v>
      </c>
      <c r="AP364" s="148" t="b">
        <f aca="false">IF(OR($F364="Met",$F364="Not met"),"NA",(IF((AND(OR($F364="N/A",$F364="Unsure"),$G364&lt;&gt;"")),TRUE(),FALSE())))</f>
        <v>0</v>
      </c>
      <c r="AQ364" s="238" t="n">
        <f aca="false">IF(OR(AR364=TRUE(),AND(AS364=TRUE(),AT364=FALSE())),0,(IF(OR(AND(OR(AS364=FALSE(),AS364="N/A"),AT364=FALSE()),AU364=FALSE()),1,0)))</f>
        <v>0</v>
      </c>
      <c r="AR364" s="238" t="n">
        <f aca="false">$S364</f>
        <v>1</v>
      </c>
      <c r="AS364" s="238" t="str">
        <f aca="false">IF(OR(Q364="CHIP",AI364=""),"N/A",IF(AND(AF364=TRUE(),_xlfn.xlookup(AI364,$A$9:$A$782,$AQ$9:$AQ$782)=0),TRUE(),FALSE()))</f>
        <v>N/A</v>
      </c>
      <c r="AT364" s="148" t="b">
        <f aca="false">IF(AND(H364="",F364="Met"),FALSE(),TRUE())</f>
        <v>1</v>
      </c>
      <c r="AU364" s="94" t="str">
        <f aca="false">IF(OR(H364="",H364="Met",H364="N/A"),"NA",(IF(AND((OR(H364="Not Met",H364="Unsure")),G364&lt;&gt;""),TRUE(),FALSE())))</f>
        <v>NA</v>
      </c>
    </row>
    <row r="365" customFormat="false" ht="126" hidden="false" customHeight="false" outlineLevel="0" collapsed="false">
      <c r="A365" s="658" t="s">
        <v>2981</v>
      </c>
      <c r="B365" s="659" t="s">
        <v>2982</v>
      </c>
      <c r="C365" s="659" t="s">
        <v>2983</v>
      </c>
      <c r="D365" s="659" t="s">
        <v>2769</v>
      </c>
      <c r="E365" s="687"/>
      <c r="F365" s="662"/>
      <c r="G365" s="662"/>
      <c r="H365" s="685"/>
      <c r="I365" s="664" t="s">
        <v>15</v>
      </c>
      <c r="J365" s="664"/>
      <c r="K365" s="664" t="s">
        <v>38</v>
      </c>
      <c r="L365" s="665" t="s">
        <v>43</v>
      </c>
      <c r="M365" s="665"/>
      <c r="N365" s="665"/>
      <c r="O365" s="665"/>
      <c r="P365" s="665"/>
      <c r="Q365" s="665" t="s">
        <v>292</v>
      </c>
      <c r="S365" s="666" t="b">
        <f aca="false">IF(OR(T365=TRUE(),U365=TRUE(),V365=TRUE(),AD365=TRUE(),AE365=TRUE()),TRUE(),FALSE())</f>
        <v>1</v>
      </c>
      <c r="T365" s="656" t="n">
        <f aca="false">$T$8</f>
        <v>1</v>
      </c>
      <c r="U365" s="657" t="b">
        <f aca="false">$U$8</f>
        <v>0</v>
      </c>
      <c r="V365" s="666" t="b">
        <f aca="false">IF(SUM(W365:AC365)&lt;1,TRUE(),FALSE())</f>
        <v>1</v>
      </c>
      <c r="W365" s="656" t="n">
        <f aca="false">IF($I$3=I365,1,0)</f>
        <v>0</v>
      </c>
      <c r="X365" s="656" t="n">
        <f aca="false">IF($J$3=J365,1,0)</f>
        <v>0</v>
      </c>
      <c r="Y365" s="656" t="n">
        <f aca="false">IF($K$3=K365,1,0)</f>
        <v>0</v>
      </c>
      <c r="Z365" s="656" t="n">
        <f aca="false">IF($L$3=L365,1,0)</f>
        <v>0</v>
      </c>
      <c r="AA365" s="656" t="n">
        <f aca="false">IF($M$3=M365,1,0)</f>
        <v>0</v>
      </c>
      <c r="AB365" s="656" t="n">
        <f aca="false">IF($N$3=N365,1,0)</f>
        <v>0</v>
      </c>
      <c r="AC365" s="656" t="n">
        <f aca="false">IF($O$3=O365,1,0)</f>
        <v>0</v>
      </c>
      <c r="AD365" s="667" t="b">
        <f aca="false">AND($P$2="Non-risk",P365=TRUE())</f>
        <v>0</v>
      </c>
      <c r="AE365" s="667" t="b">
        <f aca="false">AND($Q$3&lt;&gt;$Q365,$Q$3&lt;&gt;"Both")</f>
        <v>1</v>
      </c>
      <c r="AF365" s="667" t="b">
        <f aca="false">AND($Q$3="Both",AH365=1)</f>
        <v>0</v>
      </c>
      <c r="AG365" s="521" t="s">
        <v>2769</v>
      </c>
      <c r="AH365" s="627" t="n">
        <v>1</v>
      </c>
      <c r="AI365" s="521" t="n">
        <v>41</v>
      </c>
      <c r="AJ365" s="627" t="str">
        <f aca="false">IF(AH365="",1,"")</f>
        <v/>
      </c>
      <c r="AK365" s="160" t="n">
        <f aca="false">IF(OR(AL365=TRUE(),AND(AM365=TRUE(),AN365=FALSE()),AF365=TRUE(),(OR(AT365=FALSE(),AT365="NA"))),0,IF(OR(AN365=FALSE(),AO365=FALSE(),AP365=FALSE()),1,0))</f>
        <v>0</v>
      </c>
      <c r="AL365" s="238" t="n">
        <f aca="false">$S365</f>
        <v>1</v>
      </c>
      <c r="AM365" s="238" t="str">
        <f aca="false">IF(OR(Q365="CHIP",AI365=""),"NA",IF(AND(AF365=TRUE(),_xlfn.xlookup(AI365,$A$9:$A$782,$AK$9:$AK$782)=0),TRUE(),FALSE()))</f>
        <v>NA</v>
      </c>
      <c r="AN365" s="148" t="b">
        <f aca="false">IF(F365&lt;&gt;"",TRUE(),FALSE())</f>
        <v>0</v>
      </c>
      <c r="AO365" s="94" t="str">
        <f aca="false">IF(OR($F365&lt;&gt;"Met"),"NA",(IF(AND($F365="Met",$F365&lt;&gt;""),TRUE(),FALSE())))</f>
        <v>NA</v>
      </c>
      <c r="AP365" s="148" t="b">
        <f aca="false">IF(OR($F365="Met",$F365="Not met"),"NA",(IF((AND(OR($F365="N/A",$F365="Unsure"),$G365&lt;&gt;"")),TRUE(),FALSE())))</f>
        <v>0</v>
      </c>
      <c r="AQ365" s="238" t="n">
        <f aca="false">IF(OR(AR365=TRUE(),AND(AS365=TRUE(),AT365=FALSE())),0,(IF(OR(AND(OR(AS365=FALSE(),AS365="N/A"),AT365=FALSE()),AU365=FALSE()),1,0)))</f>
        <v>0</v>
      </c>
      <c r="AR365" s="238" t="n">
        <f aca="false">$S365</f>
        <v>1</v>
      </c>
      <c r="AS365" s="238" t="str">
        <f aca="false">IF(OR(Q365="CHIP",AI365=""),"N/A",IF(AND(AF365=TRUE(),_xlfn.xlookup(AI365,$A$9:$A$782,$AQ$9:$AQ$782)=0),TRUE(),FALSE()))</f>
        <v>N/A</v>
      </c>
      <c r="AT365" s="148" t="b">
        <f aca="false">IF(AND(H365="",F365="Met"),FALSE(),TRUE())</f>
        <v>1</v>
      </c>
      <c r="AU365" s="94" t="str">
        <f aca="false">IF(OR(H365="",H365="Met",H365="N/A"),"NA",(IF(AND((OR(H365="Not Met",H365="Unsure")),G365&lt;&gt;""),TRUE(),FALSE())))</f>
        <v>NA</v>
      </c>
    </row>
    <row r="366" customFormat="false" ht="18" hidden="false" customHeight="false" outlineLevel="0" collapsed="false">
      <c r="A366" s="668"/>
      <c r="B366" s="669"/>
      <c r="C366" s="669"/>
      <c r="D366" s="670" t="s">
        <v>1225</v>
      </c>
      <c r="E366" s="679"/>
      <c r="F366" s="672"/>
      <c r="G366" s="672"/>
      <c r="H366" s="673"/>
      <c r="T366" s="656" t="n">
        <f aca="false">$T$8</f>
        <v>1</v>
      </c>
      <c r="U366" s="657" t="b">
        <f aca="false">$U$8</f>
        <v>0</v>
      </c>
      <c r="AK366" s="160"/>
      <c r="AL366" s="238"/>
      <c r="AM366" s="238"/>
      <c r="AN366" s="94"/>
      <c r="AO366" s="94"/>
      <c r="AP366" s="94"/>
      <c r="AQ366" s="238"/>
      <c r="AR366" s="238"/>
      <c r="AS366" s="238"/>
      <c r="AT366" s="94"/>
      <c r="AU366" s="94"/>
    </row>
    <row r="367" customFormat="false" ht="216" hidden="false" customHeight="false" outlineLevel="0" collapsed="false">
      <c r="A367" s="658" t="s">
        <v>2984</v>
      </c>
      <c r="B367" s="659" t="s">
        <v>2985</v>
      </c>
      <c r="C367" s="659" t="s">
        <v>2986</v>
      </c>
      <c r="D367" s="659" t="s">
        <v>2794</v>
      </c>
      <c r="E367" s="678" t="n">
        <v>53</v>
      </c>
      <c r="F367" s="662"/>
      <c r="G367" s="662"/>
      <c r="H367" s="685"/>
      <c r="I367" s="664" t="s">
        <v>15</v>
      </c>
      <c r="J367" s="664"/>
      <c r="K367" s="664" t="s">
        <v>38</v>
      </c>
      <c r="L367" s="665" t="s">
        <v>43</v>
      </c>
      <c r="M367" s="665" t="s">
        <v>48</v>
      </c>
      <c r="N367" s="665"/>
      <c r="O367" s="665"/>
      <c r="P367" s="665"/>
      <c r="Q367" s="665" t="s">
        <v>292</v>
      </c>
      <c r="S367" s="666" t="b">
        <f aca="false">IF(OR(T367=TRUE(),U367=TRUE(),V367=TRUE(),AD367=TRUE(),AE367=TRUE()),TRUE(),FALSE())</f>
        <v>1</v>
      </c>
      <c r="T367" s="656" t="n">
        <f aca="false">$T$8</f>
        <v>1</v>
      </c>
      <c r="U367" s="657" t="b">
        <f aca="false">$U$8</f>
        <v>0</v>
      </c>
      <c r="V367" s="666" t="b">
        <f aca="false">IF(SUM(W367:AC367)&lt;1,TRUE(),FALSE())</f>
        <v>1</v>
      </c>
      <c r="W367" s="656" t="n">
        <f aca="false">IF($I$3=I367,1,0)</f>
        <v>0</v>
      </c>
      <c r="X367" s="656" t="n">
        <f aca="false">IF($J$3=J367,1,0)</f>
        <v>0</v>
      </c>
      <c r="Y367" s="656" t="n">
        <f aca="false">IF($K$3=K367,1,0)</f>
        <v>0</v>
      </c>
      <c r="Z367" s="656" t="n">
        <f aca="false">IF($L$3=L367,1,0)</f>
        <v>0</v>
      </c>
      <c r="AA367" s="656" t="n">
        <f aca="false">IF($M$3=M367,1,0)</f>
        <v>0</v>
      </c>
      <c r="AB367" s="656" t="n">
        <f aca="false">IF($N$3=N367,1,0)</f>
        <v>0</v>
      </c>
      <c r="AC367" s="656" t="n">
        <f aca="false">IF($O$3=O367,1,0)</f>
        <v>0</v>
      </c>
      <c r="AD367" s="667" t="b">
        <f aca="false">AND($P$2="Non-risk",P367=TRUE())</f>
        <v>0</v>
      </c>
      <c r="AE367" s="667" t="b">
        <f aca="false">AND($Q$3&lt;&gt;$Q367,$Q$3&lt;&gt;"Both")</f>
        <v>1</v>
      </c>
      <c r="AF367" s="667" t="b">
        <f aca="false">AND($Q$3="Both",AH367=1)</f>
        <v>0</v>
      </c>
      <c r="AG367" s="521" t="s">
        <v>2794</v>
      </c>
      <c r="AH367" s="627" t="n">
        <v>1</v>
      </c>
      <c r="AI367" s="521" t="n">
        <v>50</v>
      </c>
      <c r="AJ367" s="627" t="str">
        <f aca="false">IF(AH367="",1,"")</f>
        <v/>
      </c>
      <c r="AK367" s="160" t="n">
        <f aca="false">IF(OR(AL367=TRUE(),AND(AM367=TRUE(),AN367=FALSE()),AF367=TRUE(),(OR(AT367=FALSE(),AT367="NA"))),0,IF(OR(AN367=FALSE(),AO367=FALSE(),AP367=FALSE()),1,0))</f>
        <v>0</v>
      </c>
      <c r="AL367" s="238" t="n">
        <f aca="false">$S367</f>
        <v>1</v>
      </c>
      <c r="AM367" s="238" t="str">
        <f aca="false">IF(OR(Q367="CHIP",AI367=""),"NA",IF(AND(AF367=TRUE(),_xlfn.xlookup(AI367,$A$9:$A$782,$AK$9:$AK$782)=0),TRUE(),FALSE()))</f>
        <v>NA</v>
      </c>
      <c r="AN367" s="148" t="b">
        <f aca="false">IF(F367&lt;&gt;"",TRUE(),FALSE())</f>
        <v>0</v>
      </c>
      <c r="AO367" s="94" t="str">
        <f aca="false">IF(OR($F367&lt;&gt;"Met"),"NA",(IF(AND($F367="Met",$F367&lt;&gt;""),TRUE(),FALSE())))</f>
        <v>NA</v>
      </c>
      <c r="AP367" s="148" t="b">
        <f aca="false">IF(OR($F367="Met",$F367="Not met"),"NA",(IF((AND(OR($F367="N/A",$F367="Unsure"),$G367&lt;&gt;"")),TRUE(),FALSE())))</f>
        <v>0</v>
      </c>
      <c r="AQ367" s="238" t="n">
        <f aca="false">IF(OR(AR367=TRUE(),AND(AS367=TRUE(),AT367=FALSE())),0,(IF(OR(AND(OR(AS367=FALSE(),AS367="N/A"),AT367=FALSE()),AU367=FALSE()),1,0)))</f>
        <v>0</v>
      </c>
      <c r="AR367" s="238" t="n">
        <f aca="false">$S367</f>
        <v>1</v>
      </c>
      <c r="AS367" s="238" t="str">
        <f aca="false">IF(OR(Q367="CHIP",AI367=""),"N/A",IF(AND(AF367=TRUE(),_xlfn.xlookup(AI367,$A$9:$A$782,$AQ$9:$AQ$782)=0),TRUE(),FALSE()))</f>
        <v>N/A</v>
      </c>
      <c r="AT367" s="148" t="b">
        <f aca="false">IF(AND(H367="",F367="Met"),FALSE(),TRUE())</f>
        <v>1</v>
      </c>
      <c r="AU367" s="94" t="str">
        <f aca="false">IF(OR(H367="",H367="Met",H367="N/A"),"NA",(IF(AND((OR(H367="Not Met",H367="Unsure")),G367&lt;&gt;""),TRUE(),FALSE())))</f>
        <v>NA</v>
      </c>
    </row>
    <row r="368" customFormat="false" ht="18" hidden="false" customHeight="false" outlineLevel="0" collapsed="false">
      <c r="A368" s="668"/>
      <c r="B368" s="681"/>
      <c r="C368" s="669"/>
      <c r="D368" s="670" t="s">
        <v>1229</v>
      </c>
      <c r="E368" s="688" t="s">
        <v>2987</v>
      </c>
      <c r="F368" s="672"/>
      <c r="G368" s="672"/>
      <c r="H368" s="673"/>
      <c r="T368" s="656" t="n">
        <f aca="false">$T$8</f>
        <v>1</v>
      </c>
      <c r="U368" s="657" t="b">
        <f aca="false">$U$8</f>
        <v>0</v>
      </c>
      <c r="AK368" s="160"/>
      <c r="AL368" s="238"/>
      <c r="AM368" s="238"/>
      <c r="AN368" s="94"/>
      <c r="AO368" s="94"/>
      <c r="AP368" s="94"/>
      <c r="AQ368" s="238"/>
      <c r="AR368" s="238"/>
      <c r="AS368" s="238"/>
      <c r="AT368" s="94"/>
      <c r="AU368" s="94"/>
    </row>
    <row r="369" customFormat="false" ht="216" hidden="false" customHeight="false" outlineLevel="0" collapsed="false">
      <c r="A369" s="658" t="s">
        <v>2988</v>
      </c>
      <c r="B369" s="659" t="s">
        <v>2989</v>
      </c>
      <c r="C369" s="659" t="s">
        <v>2990</v>
      </c>
      <c r="D369" s="659" t="s">
        <v>2991</v>
      </c>
      <c r="E369" s="686" t="s">
        <v>2992</v>
      </c>
      <c r="F369" s="662"/>
      <c r="G369" s="662"/>
      <c r="H369" s="685"/>
      <c r="I369" s="664" t="s">
        <v>15</v>
      </c>
      <c r="J369" s="664"/>
      <c r="K369" s="664" t="s">
        <v>38</v>
      </c>
      <c r="L369" s="665" t="s">
        <v>43</v>
      </c>
      <c r="M369" s="665"/>
      <c r="N369" s="665"/>
      <c r="O369" s="665"/>
      <c r="P369" s="665"/>
      <c r="Q369" s="665" t="s">
        <v>292</v>
      </c>
      <c r="S369" s="666" t="b">
        <f aca="false">IF(OR(T369=TRUE(),U369=TRUE(),V369=TRUE(),AD369=TRUE(),AE369=TRUE()),TRUE(),FALSE())</f>
        <v>1</v>
      </c>
      <c r="T369" s="656" t="n">
        <f aca="false">$T$8</f>
        <v>1</v>
      </c>
      <c r="U369" s="657" t="b">
        <f aca="false">$U$8</f>
        <v>0</v>
      </c>
      <c r="V369" s="666" t="b">
        <f aca="false">IF(SUM(W369:AC369)&lt;1,TRUE(),FALSE())</f>
        <v>1</v>
      </c>
      <c r="W369" s="656" t="n">
        <f aca="false">IF($I$3=I369,1,0)</f>
        <v>0</v>
      </c>
      <c r="X369" s="656" t="n">
        <f aca="false">IF($J$3=J369,1,0)</f>
        <v>0</v>
      </c>
      <c r="Y369" s="656" t="n">
        <f aca="false">IF($K$3=K369,1,0)</f>
        <v>0</v>
      </c>
      <c r="Z369" s="656" t="n">
        <f aca="false">IF($L$3=L369,1,0)</f>
        <v>0</v>
      </c>
      <c r="AA369" s="656" t="n">
        <f aca="false">IF($M$3=M369,1,0)</f>
        <v>0</v>
      </c>
      <c r="AB369" s="656" t="n">
        <f aca="false">IF($N$3=N369,1,0)</f>
        <v>0</v>
      </c>
      <c r="AC369" s="656" t="n">
        <f aca="false">IF($O$3=O369,1,0)</f>
        <v>0</v>
      </c>
      <c r="AD369" s="667" t="b">
        <f aca="false">AND($P$2="Non-risk",P369=TRUE())</f>
        <v>0</v>
      </c>
      <c r="AE369" s="667" t="b">
        <f aca="false">AND($Q$3&lt;&gt;$Q369,$Q$3&lt;&gt;"Both")</f>
        <v>1</v>
      </c>
      <c r="AF369" s="667" t="b">
        <f aca="false">AND($Q$3="Both",AH369=1)</f>
        <v>0</v>
      </c>
      <c r="AG369" s="521" t="s">
        <v>2991</v>
      </c>
      <c r="AH369" s="627" t="n">
        <v>1</v>
      </c>
      <c r="AI369" s="521" t="n">
        <v>80</v>
      </c>
      <c r="AJ369" s="627" t="str">
        <f aca="false">IF(AH369="",1,"")</f>
        <v/>
      </c>
      <c r="AK369" s="160" t="n">
        <f aca="false">IF(OR(AL369=TRUE(),AND(AM369=TRUE(),AN369=FALSE()),AF369=TRUE(),(OR(AT369=FALSE(),AT369="NA"))),0,IF(OR(AN369=FALSE(),AO369=FALSE(),AP369=FALSE()),1,0))</f>
        <v>0</v>
      </c>
      <c r="AL369" s="238" t="n">
        <f aca="false">$S369</f>
        <v>1</v>
      </c>
      <c r="AM369" s="238" t="str">
        <f aca="false">IF(OR(Q369="CHIP",AI369=""),"NA",IF(AND(AF369=TRUE(),_xlfn.xlookup(AI369,$A$9:$A$782,$AK$9:$AK$782)=0),TRUE(),FALSE()))</f>
        <v>NA</v>
      </c>
      <c r="AN369" s="148" t="b">
        <f aca="false">IF(F369&lt;&gt;"",TRUE(),FALSE())</f>
        <v>0</v>
      </c>
      <c r="AO369" s="94" t="str">
        <f aca="false">IF(OR($F369&lt;&gt;"Met"),"NA",(IF(AND($F369="Met",$F369&lt;&gt;""),TRUE(),FALSE())))</f>
        <v>NA</v>
      </c>
      <c r="AP369" s="148" t="b">
        <f aca="false">IF(OR($F369="Met",$F369="Not met"),"NA",(IF((AND(OR($F369="N/A",$F369="Unsure"),$G369&lt;&gt;"")),TRUE(),FALSE())))</f>
        <v>0</v>
      </c>
      <c r="AQ369" s="238" t="n">
        <f aca="false">IF(OR(AR369=TRUE(),AND(AS369=TRUE(),AT369=FALSE())),0,(IF(OR(AND(OR(AS369=FALSE(),AS369="N/A"),AT369=FALSE()),AU369=FALSE()),1,0)))</f>
        <v>0</v>
      </c>
      <c r="AR369" s="238" t="n">
        <f aca="false">$S369</f>
        <v>1</v>
      </c>
      <c r="AS369" s="238" t="str">
        <f aca="false">IF(OR(Q369="CHIP",AI369=""),"N/A",IF(AND(AF369=TRUE(),_xlfn.xlookup(AI369,$A$9:$A$782,$AQ$9:$AQ$782)=0),TRUE(),FALSE()))</f>
        <v>N/A</v>
      </c>
      <c r="AT369" s="148" t="b">
        <f aca="false">IF(AND(H369="",F369="Met"),FALSE(),TRUE())</f>
        <v>1</v>
      </c>
      <c r="AU369" s="94" t="str">
        <f aca="false">IF(OR(H369="",H369="Met",H369="N/A"),"NA",(IF(AND((OR(H369="Not Met",H369="Unsure")),G369&lt;&gt;""),TRUE(),FALSE())))</f>
        <v>NA</v>
      </c>
    </row>
    <row r="370" customFormat="false" ht="378" hidden="false" customHeight="false" outlineLevel="0" collapsed="false">
      <c r="A370" s="658" t="s">
        <v>2993</v>
      </c>
      <c r="B370" s="659" t="s">
        <v>2994</v>
      </c>
      <c r="C370" s="659" t="s">
        <v>2995</v>
      </c>
      <c r="D370" s="659" t="s">
        <v>2996</v>
      </c>
      <c r="E370" s="686" t="s">
        <v>2992</v>
      </c>
      <c r="F370" s="662"/>
      <c r="G370" s="662"/>
      <c r="H370" s="685"/>
      <c r="I370" s="664" t="s">
        <v>15</v>
      </c>
      <c r="J370" s="664"/>
      <c r="K370" s="664" t="s">
        <v>38</v>
      </c>
      <c r="L370" s="665" t="s">
        <v>43</v>
      </c>
      <c r="M370" s="665"/>
      <c r="N370" s="665"/>
      <c r="O370" s="665"/>
      <c r="P370" s="665"/>
      <c r="Q370" s="665" t="s">
        <v>292</v>
      </c>
      <c r="S370" s="666" t="b">
        <f aca="false">IF(OR(T370=TRUE(),U370=TRUE(),V370=TRUE(),AD370=TRUE(),AE370=TRUE()),TRUE(),FALSE())</f>
        <v>1</v>
      </c>
      <c r="T370" s="656" t="n">
        <f aca="false">$T$8</f>
        <v>1</v>
      </c>
      <c r="U370" s="657" t="b">
        <f aca="false">$U$8</f>
        <v>0</v>
      </c>
      <c r="V370" s="666" t="b">
        <f aca="false">IF(SUM(W370:AC370)&lt;1,TRUE(),FALSE())</f>
        <v>1</v>
      </c>
      <c r="W370" s="656" t="n">
        <f aca="false">IF($I$3=I370,1,0)</f>
        <v>0</v>
      </c>
      <c r="X370" s="656" t="n">
        <f aca="false">IF($J$3=J370,1,0)</f>
        <v>0</v>
      </c>
      <c r="Y370" s="656" t="n">
        <f aca="false">IF($K$3=K370,1,0)</f>
        <v>0</v>
      </c>
      <c r="Z370" s="656" t="n">
        <f aca="false">IF($L$3=L370,1,0)</f>
        <v>0</v>
      </c>
      <c r="AA370" s="656" t="n">
        <f aca="false">IF($M$3=M370,1,0)</f>
        <v>0</v>
      </c>
      <c r="AB370" s="656" t="n">
        <f aca="false">IF($N$3=N370,1,0)</f>
        <v>0</v>
      </c>
      <c r="AC370" s="656" t="n">
        <f aca="false">IF($O$3=O370,1,0)</f>
        <v>0</v>
      </c>
      <c r="AD370" s="667" t="b">
        <f aca="false">AND($P$2="Non-risk",P370=TRUE())</f>
        <v>0</v>
      </c>
      <c r="AE370" s="667" t="b">
        <f aca="false">AND($Q$3&lt;&gt;$Q370,$Q$3&lt;&gt;"Both")</f>
        <v>1</v>
      </c>
      <c r="AF370" s="667" t="b">
        <f aca="false">AND($Q$3="Both",AH370=1)</f>
        <v>0</v>
      </c>
      <c r="AG370" s="521" t="s">
        <v>2996</v>
      </c>
      <c r="AH370" s="627" t="n">
        <v>1</v>
      </c>
      <c r="AI370" s="521" t="n">
        <v>81</v>
      </c>
      <c r="AJ370" s="627" t="str">
        <f aca="false">IF(AH370="",1,"")</f>
        <v/>
      </c>
      <c r="AK370" s="160" t="n">
        <f aca="false">IF(OR(AL370=TRUE(),AND(AM370=TRUE(),AN370=FALSE()),AF370=TRUE(),(OR(AT370=FALSE(),AT370="NA"))),0,IF(OR(AN370=FALSE(),AO370=FALSE(),AP370=FALSE()),1,0))</f>
        <v>0</v>
      </c>
      <c r="AL370" s="238" t="n">
        <f aca="false">$S370</f>
        <v>1</v>
      </c>
      <c r="AM370" s="238" t="str">
        <f aca="false">IF(OR(Q370="CHIP",AI370=""),"NA",IF(AND(AF370=TRUE(),_xlfn.xlookup(AI370,$A$9:$A$782,$AK$9:$AK$782)=0),TRUE(),FALSE()))</f>
        <v>NA</v>
      </c>
      <c r="AN370" s="148" t="b">
        <f aca="false">IF(F370&lt;&gt;"",TRUE(),FALSE())</f>
        <v>0</v>
      </c>
      <c r="AO370" s="94" t="str">
        <f aca="false">IF(OR($F370&lt;&gt;"Met"),"NA",(IF(AND($F370="Met",$F370&lt;&gt;""),TRUE(),FALSE())))</f>
        <v>NA</v>
      </c>
      <c r="AP370" s="148" t="b">
        <f aca="false">IF(OR($F370="Met",$F370="Not met"),"NA",(IF((AND(OR($F370="N/A",$F370="Unsure"),$G370&lt;&gt;"")),TRUE(),FALSE())))</f>
        <v>0</v>
      </c>
      <c r="AQ370" s="238" t="n">
        <f aca="false">IF(OR(AR370=TRUE(),AND(AS370=TRUE(),AT370=FALSE())),0,(IF(OR(AND(OR(AS370=FALSE(),AS370="N/A"),AT370=FALSE()),AU370=FALSE()),1,0)))</f>
        <v>0</v>
      </c>
      <c r="AR370" s="238" t="n">
        <f aca="false">$S370</f>
        <v>1</v>
      </c>
      <c r="AS370" s="238" t="str">
        <f aca="false">IF(OR(Q370="CHIP",AI370=""),"N/A",IF(AND(AF370=TRUE(),_xlfn.xlookup(AI370,$A$9:$A$782,$AQ$9:$AQ$782)=0),TRUE(),FALSE()))</f>
        <v>N/A</v>
      </c>
      <c r="AT370" s="148" t="b">
        <f aca="false">IF(AND(H370="",F370="Met"),FALSE(),TRUE())</f>
        <v>1</v>
      </c>
      <c r="AU370" s="94" t="str">
        <f aca="false">IF(OR(H370="",H370="Met",H370="N/A"),"NA",(IF(AND((OR(H370="Not Met",H370="Unsure")),G370&lt;&gt;""),TRUE(),FALSE())))</f>
        <v>NA</v>
      </c>
    </row>
    <row r="371" customFormat="false" ht="306" hidden="false" customHeight="false" outlineLevel="0" collapsed="false">
      <c r="A371" s="658" t="s">
        <v>2997</v>
      </c>
      <c r="B371" s="659" t="s">
        <v>2998</v>
      </c>
      <c r="C371" s="659" t="s">
        <v>2999</v>
      </c>
      <c r="D371" s="659" t="s">
        <v>3000</v>
      </c>
      <c r="E371" s="686" t="s">
        <v>2992</v>
      </c>
      <c r="F371" s="662"/>
      <c r="G371" s="662"/>
      <c r="H371" s="685"/>
      <c r="I371" s="664" t="s">
        <v>15</v>
      </c>
      <c r="J371" s="664"/>
      <c r="K371" s="664" t="s">
        <v>38</v>
      </c>
      <c r="L371" s="665" t="s">
        <v>43</v>
      </c>
      <c r="M371" s="665"/>
      <c r="N371" s="665"/>
      <c r="O371" s="665"/>
      <c r="P371" s="665"/>
      <c r="Q371" s="665" t="s">
        <v>292</v>
      </c>
      <c r="S371" s="666" t="b">
        <f aca="false">IF(OR(T371=TRUE(),U371=TRUE(),V371=TRUE(),AD371=TRUE(),AE371=TRUE()),TRUE(),FALSE())</f>
        <v>1</v>
      </c>
      <c r="T371" s="656" t="n">
        <f aca="false">$T$8</f>
        <v>1</v>
      </c>
      <c r="U371" s="657" t="b">
        <f aca="false">$U$8</f>
        <v>0</v>
      </c>
      <c r="V371" s="666" t="b">
        <f aca="false">IF(SUM(W371:AC371)&lt;1,TRUE(),FALSE())</f>
        <v>1</v>
      </c>
      <c r="W371" s="656" t="n">
        <f aca="false">IF($I$3=I371,1,0)</f>
        <v>0</v>
      </c>
      <c r="X371" s="656" t="n">
        <f aca="false">IF($J$3=J371,1,0)</f>
        <v>0</v>
      </c>
      <c r="Y371" s="656" t="n">
        <f aca="false">IF($K$3=K371,1,0)</f>
        <v>0</v>
      </c>
      <c r="Z371" s="656" t="n">
        <f aca="false">IF($L$3=L371,1,0)</f>
        <v>0</v>
      </c>
      <c r="AA371" s="656" t="n">
        <f aca="false">IF($M$3=M371,1,0)</f>
        <v>0</v>
      </c>
      <c r="AB371" s="656" t="n">
        <f aca="false">IF($N$3=N371,1,0)</f>
        <v>0</v>
      </c>
      <c r="AC371" s="656" t="n">
        <f aca="false">IF($O$3=O371,1,0)</f>
        <v>0</v>
      </c>
      <c r="AD371" s="667" t="b">
        <f aca="false">AND($P$2="Non-risk",P371=TRUE())</f>
        <v>0</v>
      </c>
      <c r="AE371" s="667" t="b">
        <f aca="false">AND($Q$3&lt;&gt;$Q371,$Q$3&lt;&gt;"Both")</f>
        <v>1</v>
      </c>
      <c r="AF371" s="667" t="b">
        <f aca="false">AND($Q$3="Both",AH371=1)</f>
        <v>0</v>
      </c>
      <c r="AG371" s="521" t="s">
        <v>3000</v>
      </c>
      <c r="AH371" s="627" t="n">
        <v>1</v>
      </c>
      <c r="AI371" s="521" t="n">
        <v>82</v>
      </c>
      <c r="AJ371" s="627" t="str">
        <f aca="false">IF(AH371="",1,"")</f>
        <v/>
      </c>
      <c r="AK371" s="160" t="n">
        <f aca="false">IF(OR(AL371=TRUE(),AND(AM371=TRUE(),AN371=FALSE()),AF371=TRUE(),(OR(AT371=FALSE(),AT371="NA"))),0,IF(OR(AN371=FALSE(),AO371=FALSE(),AP371=FALSE()),1,0))</f>
        <v>0</v>
      </c>
      <c r="AL371" s="238" t="n">
        <f aca="false">$S371</f>
        <v>1</v>
      </c>
      <c r="AM371" s="238" t="str">
        <f aca="false">IF(OR(Q371="CHIP",AI371=""),"NA",IF(AND(AF371=TRUE(),_xlfn.xlookup(AI371,$A$9:$A$782,$AK$9:$AK$782)=0),TRUE(),FALSE()))</f>
        <v>NA</v>
      </c>
      <c r="AN371" s="148" t="b">
        <f aca="false">IF(F371&lt;&gt;"",TRUE(),FALSE())</f>
        <v>0</v>
      </c>
      <c r="AO371" s="94" t="str">
        <f aca="false">IF(OR($F371&lt;&gt;"Met"),"NA",(IF(AND($F371="Met",$F371&lt;&gt;""),TRUE(),FALSE())))</f>
        <v>NA</v>
      </c>
      <c r="AP371" s="148" t="b">
        <f aca="false">IF(OR($F371="Met",$F371="Not met"),"NA",(IF((AND(OR($F371="N/A",$F371="Unsure"),$G371&lt;&gt;"")),TRUE(),FALSE())))</f>
        <v>0</v>
      </c>
      <c r="AQ371" s="238" t="n">
        <f aca="false">IF(OR(AR371=TRUE(),AND(AS371=TRUE(),AT371=FALSE())),0,(IF(OR(AND(OR(AS371=FALSE(),AS371="N/A"),AT371=FALSE()),AU371=FALSE()),1,0)))</f>
        <v>0</v>
      </c>
      <c r="AR371" s="238" t="n">
        <f aca="false">$S371</f>
        <v>1</v>
      </c>
      <c r="AS371" s="238" t="str">
        <f aca="false">IF(OR(Q371="CHIP",AI371=""),"N/A",IF(AND(AF371=TRUE(),_xlfn.xlookup(AI371,$A$9:$A$782,$AQ$9:$AQ$782)=0),TRUE(),FALSE()))</f>
        <v>N/A</v>
      </c>
      <c r="AT371" s="148" t="b">
        <f aca="false">IF(AND(H371="",F371="Met"),FALSE(),TRUE())</f>
        <v>1</v>
      </c>
      <c r="AU371" s="94" t="str">
        <f aca="false">IF(OR(H371="",H371="Met",H371="N/A"),"NA",(IF(AND((OR(H371="Not Met",H371="Unsure")),G371&lt;&gt;""),TRUE(),FALSE())))</f>
        <v>NA</v>
      </c>
    </row>
    <row r="372" customFormat="false" ht="234" hidden="false" customHeight="false" outlineLevel="0" collapsed="false">
      <c r="A372" s="658" t="s">
        <v>3001</v>
      </c>
      <c r="B372" s="659" t="s">
        <v>3002</v>
      </c>
      <c r="C372" s="659" t="s">
        <v>3003</v>
      </c>
      <c r="D372" s="659" t="s">
        <v>2864</v>
      </c>
      <c r="E372" s="678" t="n">
        <v>61</v>
      </c>
      <c r="F372" s="662"/>
      <c r="G372" s="662"/>
      <c r="H372" s="685"/>
      <c r="I372" s="664" t="s">
        <v>15</v>
      </c>
      <c r="J372" s="664"/>
      <c r="K372" s="664" t="s">
        <v>38</v>
      </c>
      <c r="L372" s="665" t="s">
        <v>43</v>
      </c>
      <c r="M372" s="665"/>
      <c r="N372" s="665"/>
      <c r="O372" s="665"/>
      <c r="P372" s="665"/>
      <c r="Q372" s="665" t="s">
        <v>292</v>
      </c>
      <c r="S372" s="666" t="b">
        <f aca="false">IF(OR(T372=TRUE(),U372=TRUE(),V372=TRUE(),AD372=TRUE(),AE372=TRUE()),TRUE(),FALSE())</f>
        <v>1</v>
      </c>
      <c r="T372" s="656" t="n">
        <f aca="false">$T$8</f>
        <v>1</v>
      </c>
      <c r="U372" s="657" t="b">
        <f aca="false">$U$8</f>
        <v>0</v>
      </c>
      <c r="V372" s="666" t="b">
        <f aca="false">IF(SUM(W372:AC372)&lt;1,TRUE(),FALSE())</f>
        <v>1</v>
      </c>
      <c r="W372" s="656" t="n">
        <f aca="false">IF($I$3=I372,1,0)</f>
        <v>0</v>
      </c>
      <c r="X372" s="656" t="n">
        <f aca="false">IF($J$3=J372,1,0)</f>
        <v>0</v>
      </c>
      <c r="Y372" s="656" t="n">
        <f aca="false">IF($K$3=K372,1,0)</f>
        <v>0</v>
      </c>
      <c r="Z372" s="656" t="n">
        <f aca="false">IF($L$3=L372,1,0)</f>
        <v>0</v>
      </c>
      <c r="AA372" s="656" t="n">
        <f aca="false">IF($M$3=M372,1,0)</f>
        <v>0</v>
      </c>
      <c r="AB372" s="656" t="n">
        <f aca="false">IF($N$3=N372,1,0)</f>
        <v>0</v>
      </c>
      <c r="AC372" s="656" t="n">
        <f aca="false">IF($O$3=O372,1,0)</f>
        <v>0</v>
      </c>
      <c r="AD372" s="667" t="b">
        <f aca="false">AND($P$2="Non-risk",P372=TRUE())</f>
        <v>0</v>
      </c>
      <c r="AE372" s="667" t="b">
        <f aca="false">AND($Q$3&lt;&gt;$Q372,$Q$3&lt;&gt;"Both")</f>
        <v>1</v>
      </c>
      <c r="AF372" s="667" t="b">
        <f aca="false">AND($Q$3="Both",AH372=1)</f>
        <v>0</v>
      </c>
      <c r="AG372" s="521" t="s">
        <v>2864</v>
      </c>
      <c r="AH372" s="627" t="n">
        <v>1</v>
      </c>
      <c r="AI372" s="521" t="n">
        <v>84</v>
      </c>
      <c r="AJ372" s="627" t="str">
        <f aca="false">IF(AH372="",1,"")</f>
        <v/>
      </c>
      <c r="AK372" s="160" t="n">
        <f aca="false">IF(OR(AL372=TRUE(),AND(AM372=TRUE(),AN372=FALSE()),AF372=TRUE(),(OR(AT372=FALSE(),AT372="NA"))),0,IF(OR(AN372=FALSE(),AO372=FALSE(),AP372=FALSE()),1,0))</f>
        <v>0</v>
      </c>
      <c r="AL372" s="238" t="n">
        <f aca="false">$S372</f>
        <v>1</v>
      </c>
      <c r="AM372" s="238" t="str">
        <f aca="false">IF(OR(Q372="CHIP",AI372=""),"NA",IF(AND(AF372=TRUE(),_xlfn.xlookup(AI372,$A$9:$A$782,$AK$9:$AK$782)=0),TRUE(),FALSE()))</f>
        <v>NA</v>
      </c>
      <c r="AN372" s="148" t="b">
        <f aca="false">IF(F372&lt;&gt;"",TRUE(),FALSE())</f>
        <v>0</v>
      </c>
      <c r="AO372" s="94" t="str">
        <f aca="false">IF(OR($F372&lt;&gt;"Met"),"NA",(IF(AND($F372="Met",$F372&lt;&gt;""),TRUE(),FALSE())))</f>
        <v>NA</v>
      </c>
      <c r="AP372" s="148" t="b">
        <f aca="false">IF(OR($F372="Met",$F372="Not met"),"NA",(IF((AND(OR($F372="N/A",$F372="Unsure"),$G372&lt;&gt;"")),TRUE(),FALSE())))</f>
        <v>0</v>
      </c>
      <c r="AQ372" s="238" t="n">
        <f aca="false">IF(OR(AR372=TRUE(),AND(AS372=TRUE(),AT372=FALSE())),0,(IF(OR(AND(OR(AS372=FALSE(),AS372="N/A"),AT372=FALSE()),AU372=FALSE()),1,0)))</f>
        <v>0</v>
      </c>
      <c r="AR372" s="238" t="n">
        <f aca="false">$S372</f>
        <v>1</v>
      </c>
      <c r="AS372" s="238" t="str">
        <f aca="false">IF(OR(Q372="CHIP",AI372=""),"N/A",IF(AND(AF372=TRUE(),_xlfn.xlookup(AI372,$A$9:$A$782,$AQ$9:$AQ$782)=0),TRUE(),FALSE()))</f>
        <v>N/A</v>
      </c>
      <c r="AT372" s="148" t="b">
        <f aca="false">IF(AND(H372="",F372="Met"),FALSE(),TRUE())</f>
        <v>1</v>
      </c>
      <c r="AU372" s="94" t="str">
        <f aca="false">IF(OR(H372="",H372="Met",H372="N/A"),"NA",(IF(AND((OR(H372="Not Met",H372="Unsure")),G372&lt;&gt;""),TRUE(),FALSE())))</f>
        <v>NA</v>
      </c>
    </row>
    <row r="373" customFormat="false" ht="180" hidden="false" customHeight="false" outlineLevel="0" collapsed="false">
      <c r="A373" s="658" t="s">
        <v>3004</v>
      </c>
      <c r="B373" s="659" t="s">
        <v>3005</v>
      </c>
      <c r="C373" s="659" t="s">
        <v>3006</v>
      </c>
      <c r="D373" s="659" t="s">
        <v>2869</v>
      </c>
      <c r="E373" s="687"/>
      <c r="F373" s="662"/>
      <c r="G373" s="662"/>
      <c r="H373" s="685"/>
      <c r="I373" s="664" t="s">
        <v>15</v>
      </c>
      <c r="J373" s="664"/>
      <c r="K373" s="664" t="s">
        <v>38</v>
      </c>
      <c r="L373" s="665" t="s">
        <v>43</v>
      </c>
      <c r="M373" s="665"/>
      <c r="N373" s="665"/>
      <c r="O373" s="665"/>
      <c r="P373" s="665"/>
      <c r="Q373" s="665" t="s">
        <v>292</v>
      </c>
      <c r="S373" s="666" t="b">
        <f aca="false">IF(OR(T373=TRUE(),U373=TRUE(),V373=TRUE(),AD373=TRUE(),AE373=TRUE()),TRUE(),FALSE())</f>
        <v>1</v>
      </c>
      <c r="T373" s="656" t="n">
        <f aca="false">$T$8</f>
        <v>1</v>
      </c>
      <c r="U373" s="657" t="b">
        <f aca="false">$U$8</f>
        <v>0</v>
      </c>
      <c r="V373" s="666" t="b">
        <f aca="false">IF(SUM(W373:AC373)&lt;1,TRUE(),FALSE())</f>
        <v>1</v>
      </c>
      <c r="W373" s="656" t="n">
        <f aca="false">IF($I$3=I373,1,0)</f>
        <v>0</v>
      </c>
      <c r="X373" s="656" t="n">
        <f aca="false">IF($J$3=J373,1,0)</f>
        <v>0</v>
      </c>
      <c r="Y373" s="656" t="n">
        <f aca="false">IF($K$3=K373,1,0)</f>
        <v>0</v>
      </c>
      <c r="Z373" s="656" t="n">
        <f aca="false">IF($L$3=L373,1,0)</f>
        <v>0</v>
      </c>
      <c r="AA373" s="656" t="n">
        <f aca="false">IF($M$3=M373,1,0)</f>
        <v>0</v>
      </c>
      <c r="AB373" s="656" t="n">
        <f aca="false">IF($N$3=N373,1,0)</f>
        <v>0</v>
      </c>
      <c r="AC373" s="656" t="n">
        <f aca="false">IF($O$3=O373,1,0)</f>
        <v>0</v>
      </c>
      <c r="AD373" s="667" t="b">
        <f aca="false">AND($P$2="Non-risk",P373=TRUE())</f>
        <v>0</v>
      </c>
      <c r="AE373" s="667" t="b">
        <f aca="false">AND($Q$3&lt;&gt;$Q373,$Q$3&lt;&gt;"Both")</f>
        <v>1</v>
      </c>
      <c r="AF373" s="667" t="b">
        <f aca="false">AND($Q$3="Both",AH373=1)</f>
        <v>0</v>
      </c>
      <c r="AG373" s="521" t="s">
        <v>2869</v>
      </c>
      <c r="AH373" s="627" t="n">
        <v>1</v>
      </c>
      <c r="AI373" s="521" t="n">
        <v>85</v>
      </c>
      <c r="AJ373" s="627" t="str">
        <f aca="false">IF(AH373="",1,"")</f>
        <v/>
      </c>
      <c r="AK373" s="160" t="n">
        <f aca="false">IF(OR(AL373=TRUE(),AND(AM373=TRUE(),AN373=FALSE()),AF373=TRUE(),(OR(AT373=FALSE(),AT373="NA"))),0,IF(OR(AN373=FALSE(),AO373=FALSE(),AP373=FALSE()),1,0))</f>
        <v>0</v>
      </c>
      <c r="AL373" s="238" t="n">
        <f aca="false">$S373</f>
        <v>1</v>
      </c>
      <c r="AM373" s="238" t="str">
        <f aca="false">IF(OR(Q373="CHIP",AI373=""),"NA",IF(AND(AF373=TRUE(),_xlfn.xlookup(AI373,$A$9:$A$782,$AK$9:$AK$782)=0),TRUE(),FALSE()))</f>
        <v>NA</v>
      </c>
      <c r="AN373" s="148" t="b">
        <f aca="false">IF(F373&lt;&gt;"",TRUE(),FALSE())</f>
        <v>0</v>
      </c>
      <c r="AO373" s="94" t="str">
        <f aca="false">IF(OR($F373&lt;&gt;"Met"),"NA",(IF(AND($F373="Met",$F373&lt;&gt;""),TRUE(),FALSE())))</f>
        <v>NA</v>
      </c>
      <c r="AP373" s="148" t="b">
        <f aca="false">IF(OR($F373="Met",$F373="Not met"),"NA",(IF((AND(OR($F373="N/A",$F373="Unsure"),$G373&lt;&gt;"")),TRUE(),FALSE())))</f>
        <v>0</v>
      </c>
      <c r="AQ373" s="238" t="n">
        <f aca="false">IF(OR(AR373=TRUE(),AND(AS373=TRUE(),AT373=FALSE())),0,(IF(OR(AND(OR(AS373=FALSE(),AS373="N/A"),AT373=FALSE()),AU373=FALSE()),1,0)))</f>
        <v>0</v>
      </c>
      <c r="AR373" s="238" t="n">
        <f aca="false">$S373</f>
        <v>1</v>
      </c>
      <c r="AS373" s="238" t="str">
        <f aca="false">IF(OR(Q373="CHIP",AI373=""),"N/A",IF(AND(AF373=TRUE(),_xlfn.xlookup(AI373,$A$9:$A$782,$AQ$9:$AQ$782)=0),TRUE(),FALSE()))</f>
        <v>N/A</v>
      </c>
      <c r="AT373" s="148" t="b">
        <f aca="false">IF(AND(H373="",F373="Met"),FALSE(),TRUE())</f>
        <v>1</v>
      </c>
      <c r="AU373" s="94" t="str">
        <f aca="false">IF(OR(H373="",H373="Met",H373="N/A"),"NA",(IF(AND((OR(H373="Not Met",H373="Unsure")),G373&lt;&gt;""),TRUE(),FALSE())))</f>
        <v>NA</v>
      </c>
    </row>
    <row r="374" customFormat="false" ht="162" hidden="false" customHeight="false" outlineLevel="0" collapsed="false">
      <c r="A374" s="658" t="s">
        <v>3007</v>
      </c>
      <c r="B374" s="659" t="s">
        <v>3008</v>
      </c>
      <c r="C374" s="659" t="s">
        <v>3009</v>
      </c>
      <c r="D374" s="659" t="s">
        <v>2873</v>
      </c>
      <c r="E374" s="687"/>
      <c r="F374" s="662"/>
      <c r="G374" s="662"/>
      <c r="H374" s="685"/>
      <c r="I374" s="664" t="s">
        <v>15</v>
      </c>
      <c r="J374" s="664"/>
      <c r="K374" s="664" t="s">
        <v>38</v>
      </c>
      <c r="L374" s="665" t="s">
        <v>43</v>
      </c>
      <c r="M374" s="665"/>
      <c r="N374" s="665"/>
      <c r="O374" s="665"/>
      <c r="P374" s="665"/>
      <c r="Q374" s="665" t="s">
        <v>292</v>
      </c>
      <c r="S374" s="666" t="b">
        <f aca="false">IF(OR(T374=TRUE(),U374=TRUE(),V374=TRUE(),AD374=TRUE(),AE374=TRUE()),TRUE(),FALSE())</f>
        <v>1</v>
      </c>
      <c r="T374" s="656" t="n">
        <f aca="false">$T$8</f>
        <v>1</v>
      </c>
      <c r="U374" s="657" t="b">
        <f aca="false">$U$8</f>
        <v>0</v>
      </c>
      <c r="V374" s="666" t="b">
        <f aca="false">IF(SUM(W374:AC374)&lt;1,TRUE(),FALSE())</f>
        <v>1</v>
      </c>
      <c r="W374" s="656" t="n">
        <f aca="false">IF($I$3=I374,1,0)</f>
        <v>0</v>
      </c>
      <c r="X374" s="656" t="n">
        <f aca="false">IF($J$3=J374,1,0)</f>
        <v>0</v>
      </c>
      <c r="Y374" s="656" t="n">
        <f aca="false">IF($K$3=K374,1,0)</f>
        <v>0</v>
      </c>
      <c r="Z374" s="656" t="n">
        <f aca="false">IF($L$3=L374,1,0)</f>
        <v>0</v>
      </c>
      <c r="AA374" s="656" t="n">
        <f aca="false">IF($M$3=M374,1,0)</f>
        <v>0</v>
      </c>
      <c r="AB374" s="656" t="n">
        <f aca="false">IF($N$3=N374,1,0)</f>
        <v>0</v>
      </c>
      <c r="AC374" s="656" t="n">
        <f aca="false">IF($O$3=O374,1,0)</f>
        <v>0</v>
      </c>
      <c r="AD374" s="667" t="b">
        <f aca="false">AND($P$2="Non-risk",P374=TRUE())</f>
        <v>0</v>
      </c>
      <c r="AE374" s="667" t="b">
        <f aca="false">AND($Q$3&lt;&gt;$Q374,$Q$3&lt;&gt;"Both")</f>
        <v>1</v>
      </c>
      <c r="AF374" s="667" t="b">
        <f aca="false">AND($Q$3="Both",AH374=1)</f>
        <v>0</v>
      </c>
      <c r="AG374" s="521" t="s">
        <v>2873</v>
      </c>
      <c r="AH374" s="627" t="n">
        <v>1</v>
      </c>
      <c r="AI374" s="521" t="n">
        <v>86</v>
      </c>
      <c r="AJ374" s="627" t="str">
        <f aca="false">IF(AH374="",1,"")</f>
        <v/>
      </c>
      <c r="AK374" s="160" t="n">
        <f aca="false">IF(OR(AL374=TRUE(),AND(AM374=TRUE(),AN374=FALSE()),AF374=TRUE(),(OR(AT374=FALSE(),AT374="NA"))),0,IF(OR(AN374=FALSE(),AO374=FALSE(),AP374=FALSE()),1,0))</f>
        <v>0</v>
      </c>
      <c r="AL374" s="238" t="n">
        <f aca="false">$S374</f>
        <v>1</v>
      </c>
      <c r="AM374" s="238" t="str">
        <f aca="false">IF(OR(Q374="CHIP",AI374=""),"NA",IF(AND(AF374=TRUE(),_xlfn.xlookup(AI374,$A$9:$A$782,$AK$9:$AK$782)=0),TRUE(),FALSE()))</f>
        <v>NA</v>
      </c>
      <c r="AN374" s="148" t="b">
        <f aca="false">IF(F374&lt;&gt;"",TRUE(),FALSE())</f>
        <v>0</v>
      </c>
      <c r="AO374" s="94" t="str">
        <f aca="false">IF(OR($F374&lt;&gt;"Met"),"NA",(IF(AND($F374="Met",$F374&lt;&gt;""),TRUE(),FALSE())))</f>
        <v>NA</v>
      </c>
      <c r="AP374" s="148" t="b">
        <f aca="false">IF(OR($F374="Met",$F374="Not met"),"NA",(IF((AND(OR($F374="N/A",$F374="Unsure"),$G374&lt;&gt;"")),TRUE(),FALSE())))</f>
        <v>0</v>
      </c>
      <c r="AQ374" s="238" t="n">
        <f aca="false">IF(OR(AR374=TRUE(),AND(AS374=TRUE(),AT374=FALSE())),0,(IF(OR(AND(OR(AS374=FALSE(),AS374="N/A"),AT374=FALSE()),AU374=FALSE()),1,0)))</f>
        <v>0</v>
      </c>
      <c r="AR374" s="238" t="n">
        <f aca="false">$S374</f>
        <v>1</v>
      </c>
      <c r="AS374" s="238" t="str">
        <f aca="false">IF(OR(Q374="CHIP",AI374=""),"N/A",IF(AND(AF374=TRUE(),_xlfn.xlookup(AI374,$A$9:$A$782,$AQ$9:$AQ$782)=0),TRUE(),FALSE()))</f>
        <v>N/A</v>
      </c>
      <c r="AT374" s="148" t="b">
        <f aca="false">IF(AND(H374="",F374="Met"),FALSE(),TRUE())</f>
        <v>1</v>
      </c>
      <c r="AU374" s="94" t="str">
        <f aca="false">IF(OR(H374="",H374="Met",H374="N/A"),"NA",(IF(AND((OR(H374="Not Met",H374="Unsure")),G374&lt;&gt;""),TRUE(),FALSE())))</f>
        <v>NA</v>
      </c>
    </row>
    <row r="375" customFormat="false" ht="306" hidden="false" customHeight="false" outlineLevel="0" collapsed="false">
      <c r="A375" s="658" t="s">
        <v>3010</v>
      </c>
      <c r="B375" s="659" t="s">
        <v>3011</v>
      </c>
      <c r="C375" s="659" t="s">
        <v>3012</v>
      </c>
      <c r="D375" s="659" t="s">
        <v>3013</v>
      </c>
      <c r="E375" s="678" t="n">
        <v>50</v>
      </c>
      <c r="F375" s="662"/>
      <c r="G375" s="662"/>
      <c r="H375" s="685"/>
      <c r="I375" s="664" t="s">
        <v>15</v>
      </c>
      <c r="J375" s="664"/>
      <c r="K375" s="664" t="s">
        <v>38</v>
      </c>
      <c r="L375" s="665" t="s">
        <v>43</v>
      </c>
      <c r="M375" s="665"/>
      <c r="N375" s="665"/>
      <c r="O375" s="665"/>
      <c r="P375" s="665"/>
      <c r="Q375" s="665" t="s">
        <v>292</v>
      </c>
      <c r="S375" s="666" t="b">
        <f aca="false">IF(OR(T375=TRUE(),U375=TRUE(),V375=TRUE(),AD375=TRUE(),AE375=TRUE()),TRUE(),FALSE())</f>
        <v>1</v>
      </c>
      <c r="T375" s="656" t="n">
        <f aca="false">$T$8</f>
        <v>1</v>
      </c>
      <c r="U375" s="657" t="b">
        <f aca="false">$U$8</f>
        <v>0</v>
      </c>
      <c r="V375" s="666" t="b">
        <f aca="false">IF(SUM(W375:AC375)&lt;1,TRUE(),FALSE())</f>
        <v>1</v>
      </c>
      <c r="W375" s="656" t="n">
        <f aca="false">IF($I$3=I375,1,0)</f>
        <v>0</v>
      </c>
      <c r="X375" s="656" t="n">
        <f aca="false">IF($J$3=J375,1,0)</f>
        <v>0</v>
      </c>
      <c r="Y375" s="656" t="n">
        <f aca="false">IF($K$3=K375,1,0)</f>
        <v>0</v>
      </c>
      <c r="Z375" s="656" t="n">
        <f aca="false">IF($L$3=L375,1,0)</f>
        <v>0</v>
      </c>
      <c r="AA375" s="656" t="n">
        <f aca="false">IF($M$3=M375,1,0)</f>
        <v>0</v>
      </c>
      <c r="AB375" s="656" t="n">
        <f aca="false">IF($N$3=N375,1,0)</f>
        <v>0</v>
      </c>
      <c r="AC375" s="656" t="n">
        <f aca="false">IF($O$3=O375,1,0)</f>
        <v>0</v>
      </c>
      <c r="AD375" s="667" t="b">
        <f aca="false">AND($P$2="Non-risk",P375=TRUE())</f>
        <v>0</v>
      </c>
      <c r="AE375" s="667" t="b">
        <f aca="false">AND($Q$3&lt;&gt;$Q375,$Q$3&lt;&gt;"Both")</f>
        <v>1</v>
      </c>
      <c r="AF375" s="667" t="b">
        <f aca="false">AND($Q$3="Both",AH375=1)</f>
        <v>0</v>
      </c>
      <c r="AG375" s="521" t="s">
        <v>3013</v>
      </c>
      <c r="AH375" s="627" t="n">
        <v>1</v>
      </c>
      <c r="AI375" s="521" t="n">
        <v>87</v>
      </c>
      <c r="AJ375" s="627" t="str">
        <f aca="false">IF(AH375="",1,"")</f>
        <v/>
      </c>
      <c r="AK375" s="160" t="n">
        <f aca="false">IF(OR(AL375=TRUE(),AND(AM375=TRUE(),AN375=FALSE()),AF375=TRUE(),(OR(AT375=FALSE(),AT375="NA"))),0,IF(OR(AN375=FALSE(),AO375=FALSE(),AP375=FALSE()),1,0))</f>
        <v>0</v>
      </c>
      <c r="AL375" s="238" t="n">
        <f aca="false">$S375</f>
        <v>1</v>
      </c>
      <c r="AM375" s="238" t="str">
        <f aca="false">IF(OR(Q375="CHIP",AI375=""),"NA",IF(AND(AF375=TRUE(),_xlfn.xlookup(AI375,$A$9:$A$782,$AK$9:$AK$782)=0),TRUE(),FALSE()))</f>
        <v>NA</v>
      </c>
      <c r="AN375" s="148" t="b">
        <f aca="false">IF(F375&lt;&gt;"",TRUE(),FALSE())</f>
        <v>0</v>
      </c>
      <c r="AO375" s="94" t="str">
        <f aca="false">IF(OR($F375&lt;&gt;"Met"),"NA",(IF(AND($F375="Met",$F375&lt;&gt;""),TRUE(),FALSE())))</f>
        <v>NA</v>
      </c>
      <c r="AP375" s="148" t="b">
        <f aca="false">IF(OR($F375="Met",$F375="Not met"),"NA",(IF((AND(OR($F375="N/A",$F375="Unsure"),$G375&lt;&gt;"")),TRUE(),FALSE())))</f>
        <v>0</v>
      </c>
      <c r="AQ375" s="238" t="n">
        <f aca="false">IF(OR(AR375=TRUE(),AND(AS375=TRUE(),AT375=FALSE())),0,(IF(OR(AND(OR(AS375=FALSE(),AS375="N/A"),AT375=FALSE()),AU375=FALSE()),1,0)))</f>
        <v>0</v>
      </c>
      <c r="AR375" s="238" t="n">
        <f aca="false">$S375</f>
        <v>1</v>
      </c>
      <c r="AS375" s="238" t="str">
        <f aca="false">IF(OR(Q375="CHIP",AI375=""),"N/A",IF(AND(AF375=TRUE(),_xlfn.xlookup(AI375,$A$9:$A$782,$AQ$9:$AQ$782)=0),TRUE(),FALSE()))</f>
        <v>N/A</v>
      </c>
      <c r="AT375" s="148" t="b">
        <f aca="false">IF(AND(H375="",F375="Met"),FALSE(),TRUE())</f>
        <v>1</v>
      </c>
      <c r="AU375" s="94" t="str">
        <f aca="false">IF(OR(H375="",H375="Met",H375="N/A"),"NA",(IF(AND((OR(H375="Not Met",H375="Unsure")),G375&lt;&gt;""),TRUE(),FALSE())))</f>
        <v>NA</v>
      </c>
    </row>
    <row r="376" customFormat="false" ht="72" hidden="false" customHeight="false" outlineLevel="0" collapsed="false">
      <c r="A376" s="658" t="s">
        <v>3014</v>
      </c>
      <c r="B376" s="659" t="s">
        <v>1222</v>
      </c>
      <c r="C376" s="659" t="s">
        <v>1223</v>
      </c>
      <c r="D376" s="659" t="s">
        <v>1108</v>
      </c>
      <c r="E376" s="687"/>
      <c r="F376" s="662"/>
      <c r="G376" s="662"/>
      <c r="H376" s="685"/>
      <c r="I376" s="664" t="s">
        <v>15</v>
      </c>
      <c r="J376" s="664"/>
      <c r="K376" s="664" t="s">
        <v>38</v>
      </c>
      <c r="L376" s="665" t="s">
        <v>43</v>
      </c>
      <c r="M376" s="665"/>
      <c r="N376" s="665"/>
      <c r="O376" s="665"/>
      <c r="P376" s="665"/>
      <c r="Q376" s="665" t="s">
        <v>292</v>
      </c>
      <c r="S376" s="666" t="b">
        <f aca="false">IF(OR(T376=TRUE(),U376=TRUE(),V376=TRUE(),AD376=TRUE(),AE376=TRUE()),TRUE(),FALSE())</f>
        <v>1</v>
      </c>
      <c r="T376" s="656" t="n">
        <f aca="false">$T$8</f>
        <v>1</v>
      </c>
      <c r="U376" s="657" t="b">
        <f aca="false">$U$8</f>
        <v>0</v>
      </c>
      <c r="V376" s="666" t="b">
        <f aca="false">IF(SUM(W376:AC376)&lt;1,TRUE(),FALSE())</f>
        <v>1</v>
      </c>
      <c r="W376" s="656" t="n">
        <f aca="false">IF($I$3=I376,1,0)</f>
        <v>0</v>
      </c>
      <c r="X376" s="656" t="n">
        <f aca="false">IF($J$3=J376,1,0)</f>
        <v>0</v>
      </c>
      <c r="Y376" s="656" t="n">
        <f aca="false">IF($K$3=K376,1,0)</f>
        <v>0</v>
      </c>
      <c r="Z376" s="656" t="n">
        <f aca="false">IF($L$3=L376,1,0)</f>
        <v>0</v>
      </c>
      <c r="AA376" s="656" t="n">
        <f aca="false">IF($M$3=M376,1,0)</f>
        <v>0</v>
      </c>
      <c r="AB376" s="656" t="n">
        <f aca="false">IF($N$3=N376,1,0)</f>
        <v>0</v>
      </c>
      <c r="AC376" s="656" t="n">
        <f aca="false">IF($O$3=O376,1,0)</f>
        <v>0</v>
      </c>
      <c r="AD376" s="667" t="b">
        <f aca="false">AND($P$2="Non-risk",P376=TRUE())</f>
        <v>0</v>
      </c>
      <c r="AE376" s="667" t="b">
        <f aca="false">AND($Q$3&lt;&gt;$Q376,$Q$3&lt;&gt;"Both")</f>
        <v>1</v>
      </c>
      <c r="AF376" s="667" t="b">
        <f aca="false">AND($Q$3="Both",AH376=1)</f>
        <v>0</v>
      </c>
      <c r="AG376" s="521"/>
      <c r="AI376" s="521"/>
      <c r="AK376" s="160" t="n">
        <f aca="false">IF(OR(AL376=TRUE(),AND(AM376=TRUE(),AN376=FALSE()),AF376=TRUE(),(OR(AT376=FALSE(),AT376="NA"))),0,IF(OR(AN376=FALSE(),AO376=FALSE(),AP376=FALSE()),1,0))</f>
        <v>0</v>
      </c>
      <c r="AL376" s="238" t="n">
        <f aca="false">$S376</f>
        <v>1</v>
      </c>
      <c r="AM376" s="238" t="str">
        <f aca="false">IF(OR(Q376="Medicaid",AI376=""),"NA",IF(AND(AF376=TRUE(),_xlfn.xlookup(AI376,$A$9:$A$782,$AK$9:$AK$782)=0),TRUE(),FALSE()))</f>
        <v>NA</v>
      </c>
      <c r="AN376" s="148" t="b">
        <f aca="false">IF(F376&lt;&gt;"",TRUE(),FALSE())</f>
        <v>0</v>
      </c>
      <c r="AO376" s="94" t="str">
        <f aca="false">IF(OR($F376&lt;&gt;"Met"),"NA",(IF(AND($F376="Met",$F376&lt;&gt;""),TRUE(),FALSE())))</f>
        <v>NA</v>
      </c>
      <c r="AP376" s="148" t="b">
        <f aca="false">IF(OR($F376="Met",$F376="Not met"),"NA",(IF((AND(OR($F376="N/A",$F376="Unsure"),$G376&lt;&gt;"")),TRUE(),FALSE())))</f>
        <v>0</v>
      </c>
      <c r="AQ376" s="238" t="n">
        <f aca="false">IF(OR(AR376=TRUE(),AND(AS376=TRUE(),AT376=FALSE())),0,(IF(OR(AND(OR(AS376=FALSE(),AS376="N/A"),AT376=FALSE()),AU376=FALSE()),1,0)))</f>
        <v>0</v>
      </c>
      <c r="AR376" s="238" t="n">
        <f aca="false">$S376</f>
        <v>1</v>
      </c>
      <c r="AS376" s="238" t="str">
        <f aca="false">IF(OR(Q376="Medicaid",AI376=""),"N/A",IF(AND(AF376=TRUE(),_xlfn.xlookup(AI376,$A$9:$A$782,$AQ$9:$AQ$782)=0),TRUE(),FALSE()))</f>
        <v>N/A</v>
      </c>
      <c r="AT376" s="148" t="b">
        <f aca="false">IF(AND(H376="",F376="Met"),FALSE(),TRUE())</f>
        <v>1</v>
      </c>
      <c r="AU376" s="94" t="str">
        <f aca="false">IF(OR(H376="",H376="Met",H376="N/A"),"NA",(IF(AND((OR(H376="Not Met",H376="Unsure")),G376&lt;&gt;""),TRUE(),FALSE())))</f>
        <v>NA</v>
      </c>
    </row>
    <row r="377" customFormat="false" ht="18" hidden="false" customHeight="false" outlineLevel="0" collapsed="false">
      <c r="A377" s="668"/>
      <c r="B377" s="669"/>
      <c r="C377" s="669"/>
      <c r="D377" s="670" t="s">
        <v>1272</v>
      </c>
      <c r="E377" s="671"/>
      <c r="F377" s="672"/>
      <c r="G377" s="672"/>
      <c r="H377" s="673"/>
      <c r="T377" s="656" t="n">
        <f aca="false">$T$8</f>
        <v>1</v>
      </c>
      <c r="U377" s="657" t="b">
        <f aca="false">$U$8</f>
        <v>0</v>
      </c>
      <c r="AK377" s="160"/>
      <c r="AL377" s="238"/>
      <c r="AM377" s="238"/>
      <c r="AN377" s="94"/>
      <c r="AO377" s="94"/>
      <c r="AP377" s="94"/>
      <c r="AQ377" s="238"/>
      <c r="AR377" s="238"/>
      <c r="AS377" s="238"/>
      <c r="AT377" s="94"/>
      <c r="AU377" s="94"/>
    </row>
    <row r="378" customFormat="false" ht="18" hidden="false" customHeight="false" outlineLevel="0" collapsed="false">
      <c r="A378" s="658" t="s">
        <v>3015</v>
      </c>
      <c r="B378" s="659" t="s">
        <v>3016</v>
      </c>
      <c r="C378" s="659" t="s">
        <v>3017</v>
      </c>
      <c r="D378" s="659" t="s">
        <v>3018</v>
      </c>
      <c r="E378" s="660"/>
      <c r="F378" s="662"/>
      <c r="G378" s="662"/>
      <c r="H378" s="689"/>
      <c r="I378" s="665" t="s">
        <v>15</v>
      </c>
      <c r="J378" s="665" t="s">
        <v>30</v>
      </c>
      <c r="K378" s="665" t="s">
        <v>38</v>
      </c>
      <c r="L378" s="665" t="s">
        <v>43</v>
      </c>
      <c r="M378" s="665"/>
      <c r="N378" s="665"/>
      <c r="O378" s="665"/>
      <c r="P378" s="665"/>
      <c r="Q378" s="665" t="s">
        <v>226</v>
      </c>
      <c r="S378" s="666" t="b">
        <f aca="false">IF(OR(T378=TRUE(),U378=TRUE(),V378=TRUE(),AD378=TRUE(),AE378=TRUE()),TRUE(),FALSE())</f>
        <v>1</v>
      </c>
      <c r="T378" s="656" t="n">
        <f aca="false">$T$8</f>
        <v>1</v>
      </c>
      <c r="U378" s="657" t="b">
        <f aca="false">$U$8</f>
        <v>0</v>
      </c>
      <c r="V378" s="666" t="b">
        <f aca="false">IF(SUM(W378:AC378)&lt;1,TRUE(),FALSE())</f>
        <v>1</v>
      </c>
      <c r="W378" s="656" t="n">
        <f aca="false">IF($I$3=I378,1,0)</f>
        <v>0</v>
      </c>
      <c r="X378" s="656" t="n">
        <f aca="false">IF($J$3=J378,1,0)</f>
        <v>0</v>
      </c>
      <c r="Y378" s="656" t="n">
        <f aca="false">IF($K$3=K378,1,0)</f>
        <v>0</v>
      </c>
      <c r="Z378" s="656" t="n">
        <f aca="false">IF($L$3=L378,1,0)</f>
        <v>0</v>
      </c>
      <c r="AA378" s="656" t="n">
        <f aca="false">IF($M$3=M378,1,0)</f>
        <v>0</v>
      </c>
      <c r="AB378" s="656" t="n">
        <f aca="false">IF($N$3=N378,1,0)</f>
        <v>0</v>
      </c>
      <c r="AC378" s="656" t="n">
        <f aca="false">IF($O$3=O378,1,0)</f>
        <v>0</v>
      </c>
      <c r="AD378" s="667" t="b">
        <f aca="false">AND($P$2="Non-risk",P378=TRUE())</f>
        <v>0</v>
      </c>
      <c r="AE378" s="667" t="b">
        <f aca="false">AND($Q$3&lt;&gt;$Q378,$Q$3&lt;&gt;"Both")</f>
        <v>1</v>
      </c>
      <c r="AF378" s="667" t="b">
        <f aca="false">AND($Q$3="Both",AH378=1)</f>
        <v>0</v>
      </c>
      <c r="AI378" s="521"/>
      <c r="AK378" s="160" t="n">
        <f aca="false">IF(OR(AL378=TRUE(),AND(AM378=TRUE(),AN378=FALSE()),AF378=TRUE(),(OR(AT378=FALSE(),AT378="NA"))),0,IF(OR(AN378=FALSE(),AO378=FALSE(),AP378=FALSE()),1,0))</f>
        <v>0</v>
      </c>
      <c r="AL378" s="238" t="n">
        <f aca="false">$S378</f>
        <v>1</v>
      </c>
      <c r="AM378" s="238" t="str">
        <f aca="false">IF(OR(Q378="Medicaid",AI378=""),"NA",IF(AND(AF378=TRUE(),_xlfn.xlookup(AI378,$A$9:$A$782,$AK$9:$AK$782)=0),TRUE(),FALSE()))</f>
        <v>NA</v>
      </c>
      <c r="AN378" s="148" t="b">
        <f aca="false">IF(F378&lt;&gt;"",TRUE(),FALSE())</f>
        <v>0</v>
      </c>
      <c r="AO378" s="94" t="str">
        <f aca="false">IF(OR($F378&lt;&gt;"Met"),"NA",(IF(AND($F378="Met",$F378&lt;&gt;""),TRUE(),FALSE())))</f>
        <v>NA</v>
      </c>
      <c r="AP378" s="148" t="b">
        <f aca="false">IF(OR($F378="Met",$F378="Not met"),"NA",(IF((AND(OR($F378="N/A",$F378="Unsure"),$G378&lt;&gt;"")),TRUE(),FALSE())))</f>
        <v>0</v>
      </c>
      <c r="AQ378" s="238" t="n">
        <f aca="false">IF(OR(AR378=TRUE(),AND(AS378=TRUE(),AT378=FALSE())),0,(IF(OR(AND(OR(AS378=FALSE(),AS378="N/A"),AT378=FALSE()),AU378=FALSE()),1,0)))</f>
        <v>0</v>
      </c>
      <c r="AR378" s="238" t="n">
        <f aca="false">$S378</f>
        <v>1</v>
      </c>
      <c r="AS378" s="238" t="str">
        <f aca="false">IF(OR(Q378="Medicaid",AI378=""),"N/A",IF(AND(AF378=TRUE(),_xlfn.xlookup(AI378,$A$9:$A$782,$AQ$9:$AQ$782)=0),TRUE(),FALSE()))</f>
        <v>N/A</v>
      </c>
      <c r="AT378" s="148" t="b">
        <f aca="false">IF(AND(H378="",F378="Met"),FALSE(),TRUE())</f>
        <v>1</v>
      </c>
      <c r="AU378" s="94" t="str">
        <f aca="false">IF(OR(H378="",H378="Met",H378="N/A"),"NA",(IF(AND((OR(H378="Not Met",H378="Unsure")),G378&lt;&gt;""),TRUE(),FALSE())))</f>
        <v>NA</v>
      </c>
    </row>
    <row r="379" customFormat="false" ht="18" hidden="false" customHeight="false" outlineLevel="0" collapsed="false">
      <c r="A379" s="658" t="s">
        <v>3019</v>
      </c>
      <c r="B379" s="659" t="s">
        <v>3020</v>
      </c>
      <c r="C379" s="659" t="s">
        <v>3017</v>
      </c>
      <c r="D379" s="659" t="s">
        <v>3021</v>
      </c>
      <c r="E379" s="660"/>
      <c r="F379" s="662"/>
      <c r="G379" s="662"/>
      <c r="H379" s="689"/>
      <c r="I379" s="665" t="s">
        <v>15</v>
      </c>
      <c r="J379" s="665" t="s">
        <v>30</v>
      </c>
      <c r="K379" s="665" t="s">
        <v>38</v>
      </c>
      <c r="L379" s="665" t="s">
        <v>43</v>
      </c>
      <c r="M379" s="665"/>
      <c r="N379" s="665"/>
      <c r="O379" s="665"/>
      <c r="P379" s="665"/>
      <c r="Q379" s="665" t="s">
        <v>226</v>
      </c>
      <c r="S379" s="666" t="b">
        <f aca="false">IF(OR(T379=TRUE(),U379=TRUE(),V379=TRUE(),AD379=TRUE(),AE379=TRUE()),TRUE(),FALSE())</f>
        <v>1</v>
      </c>
      <c r="T379" s="656" t="n">
        <f aca="false">$T$8</f>
        <v>1</v>
      </c>
      <c r="U379" s="657" t="b">
        <f aca="false">$U$8</f>
        <v>0</v>
      </c>
      <c r="V379" s="666" t="b">
        <f aca="false">IF(SUM(W379:AC379)&lt;1,TRUE(),FALSE())</f>
        <v>1</v>
      </c>
      <c r="W379" s="656" t="n">
        <f aca="false">IF($I$3=I379,1,0)</f>
        <v>0</v>
      </c>
      <c r="X379" s="656" t="n">
        <f aca="false">IF($J$3=J379,1,0)</f>
        <v>0</v>
      </c>
      <c r="Y379" s="656" t="n">
        <f aca="false">IF($K$3=K379,1,0)</f>
        <v>0</v>
      </c>
      <c r="Z379" s="656" t="n">
        <f aca="false">IF($L$3=L379,1,0)</f>
        <v>0</v>
      </c>
      <c r="AA379" s="656" t="n">
        <f aca="false">IF($M$3=M379,1,0)</f>
        <v>0</v>
      </c>
      <c r="AB379" s="656" t="n">
        <f aca="false">IF($N$3=N379,1,0)</f>
        <v>0</v>
      </c>
      <c r="AC379" s="656" t="n">
        <f aca="false">IF($O$3=O379,1,0)</f>
        <v>0</v>
      </c>
      <c r="AD379" s="667" t="b">
        <f aca="false">AND($P$2="Non-risk",P379=TRUE())</f>
        <v>0</v>
      </c>
      <c r="AE379" s="667" t="b">
        <f aca="false">AND($Q$3&lt;&gt;$Q379,$Q$3&lt;&gt;"Both")</f>
        <v>1</v>
      </c>
      <c r="AF379" s="667" t="b">
        <f aca="false">AND($Q$3="Both",AH379=1)</f>
        <v>0</v>
      </c>
      <c r="AI379" s="521"/>
      <c r="AK379" s="160" t="n">
        <f aca="false">IF(OR(AL379=TRUE(),AND(AM379=TRUE(),AN379=FALSE()),AF379=TRUE(),(OR(AT379=FALSE(),AT379="NA"))),0,IF(OR(AN379=FALSE(),AO379=FALSE(),AP379=FALSE()),1,0))</f>
        <v>0</v>
      </c>
      <c r="AL379" s="238" t="n">
        <f aca="false">$S379</f>
        <v>1</v>
      </c>
      <c r="AM379" s="238" t="str">
        <f aca="false">IF(OR(Q379="Medicaid",AI379=""),"NA",IF(AND(AF379=TRUE(),_xlfn.xlookup(AI379,$A$9:$A$782,$AK$9:$AK$782)=0),TRUE(),FALSE()))</f>
        <v>NA</v>
      </c>
      <c r="AN379" s="148" t="b">
        <f aca="false">IF(F379&lt;&gt;"",TRUE(),FALSE())</f>
        <v>0</v>
      </c>
      <c r="AO379" s="94" t="str">
        <f aca="false">IF(OR($F379&lt;&gt;"Met"),"NA",(IF(AND($F379="Met",$F379&lt;&gt;""),TRUE(),FALSE())))</f>
        <v>NA</v>
      </c>
      <c r="AP379" s="148" t="b">
        <f aca="false">IF(OR($F379="Met",$F379="Not met"),"NA",(IF((AND(OR($F379="N/A",$F379="Unsure"),$G379&lt;&gt;"")),TRUE(),FALSE())))</f>
        <v>0</v>
      </c>
      <c r="AQ379" s="238" t="n">
        <f aca="false">IF(OR(AR379=TRUE(),AND(AS379=TRUE(),AT379=FALSE())),0,(IF(OR(AND(OR(AS379=FALSE(),AS379="N/A"),AT379=FALSE()),AU379=FALSE()),1,0)))</f>
        <v>0</v>
      </c>
      <c r="AR379" s="238" t="n">
        <f aca="false">$S379</f>
        <v>1</v>
      </c>
      <c r="AS379" s="238" t="str">
        <f aca="false">IF(OR(Q379="Medicaid",AI379=""),"N/A",IF(AND(AF379=TRUE(),_xlfn.xlookup(AI379,$A$9:$A$782,$AQ$9:$AQ$782)=0),TRUE(),FALSE()))</f>
        <v>N/A</v>
      </c>
      <c r="AT379" s="148" t="b">
        <f aca="false">IF(AND(H379="",F379="Met"),FALSE(),TRUE())</f>
        <v>1</v>
      </c>
      <c r="AU379" s="94" t="str">
        <f aca="false">IF(OR(H379="",H379="Met",H379="N/A"),"NA",(IF(AND((OR(H379="Not Met",H379="Unsure")),G379&lt;&gt;""),TRUE(),FALSE())))</f>
        <v>NA</v>
      </c>
    </row>
    <row r="380" customFormat="false" ht="36" hidden="false" customHeight="false" outlineLevel="0" collapsed="false">
      <c r="A380" s="658" t="s">
        <v>3022</v>
      </c>
      <c r="B380" s="659" t="s">
        <v>3023</v>
      </c>
      <c r="C380" s="659" t="s">
        <v>3024</v>
      </c>
      <c r="D380" s="659" t="s">
        <v>3025</v>
      </c>
      <c r="E380" s="660"/>
      <c r="F380" s="662"/>
      <c r="G380" s="662"/>
      <c r="H380" s="689"/>
      <c r="I380" s="665" t="s">
        <v>15</v>
      </c>
      <c r="J380" s="665" t="s">
        <v>30</v>
      </c>
      <c r="K380" s="665" t="s">
        <v>38</v>
      </c>
      <c r="L380" s="665" t="s">
        <v>43</v>
      </c>
      <c r="M380" s="665"/>
      <c r="N380" s="665"/>
      <c r="O380" s="665"/>
      <c r="P380" s="665"/>
      <c r="Q380" s="665" t="s">
        <v>226</v>
      </c>
      <c r="S380" s="666" t="b">
        <f aca="false">IF(OR(T380=TRUE(),U380=TRUE(),V380=TRUE(),AD380=TRUE(),AE380=TRUE()),TRUE(),FALSE())</f>
        <v>1</v>
      </c>
      <c r="T380" s="656" t="n">
        <f aca="false">$T$8</f>
        <v>1</v>
      </c>
      <c r="U380" s="657" t="b">
        <f aca="false">$U$8</f>
        <v>0</v>
      </c>
      <c r="V380" s="666" t="b">
        <f aca="false">IF(SUM(W380:AC380)&lt;1,TRUE(),FALSE())</f>
        <v>1</v>
      </c>
      <c r="W380" s="656" t="n">
        <f aca="false">IF($I$3=I380,1,0)</f>
        <v>0</v>
      </c>
      <c r="X380" s="656" t="n">
        <f aca="false">IF($J$3=J380,1,0)</f>
        <v>0</v>
      </c>
      <c r="Y380" s="656" t="n">
        <f aca="false">IF($K$3=K380,1,0)</f>
        <v>0</v>
      </c>
      <c r="Z380" s="656" t="n">
        <f aca="false">IF($L$3=L380,1,0)</f>
        <v>0</v>
      </c>
      <c r="AA380" s="656" t="n">
        <f aca="false">IF($M$3=M380,1,0)</f>
        <v>0</v>
      </c>
      <c r="AB380" s="656" t="n">
        <f aca="false">IF($N$3=N380,1,0)</f>
        <v>0</v>
      </c>
      <c r="AC380" s="656" t="n">
        <f aca="false">IF($O$3=O380,1,0)</f>
        <v>0</v>
      </c>
      <c r="AD380" s="667" t="b">
        <f aca="false">AND($P$2="Non-risk",P380=TRUE())</f>
        <v>0</v>
      </c>
      <c r="AE380" s="667" t="b">
        <f aca="false">AND($Q$3&lt;&gt;$Q380,$Q$3&lt;&gt;"Both")</f>
        <v>1</v>
      </c>
      <c r="AF380" s="667" t="b">
        <f aca="false">AND($Q$3="Both",AH380=1)</f>
        <v>0</v>
      </c>
      <c r="AI380" s="521"/>
      <c r="AK380" s="160" t="n">
        <f aca="false">IF(OR(AL380=TRUE(),AND(AM380=TRUE(),AN380=FALSE()),AF380=TRUE(),(OR(AT380=FALSE(),AT380="NA"))),0,IF(OR(AN380=FALSE(),AO380=FALSE(),AP380=FALSE()),1,0))</f>
        <v>0</v>
      </c>
      <c r="AL380" s="238" t="n">
        <f aca="false">$S380</f>
        <v>1</v>
      </c>
      <c r="AM380" s="238" t="str">
        <f aca="false">IF(OR(Q380="Medicaid",AI380=""),"NA",IF(AND(AF380=TRUE(),_xlfn.xlookup(AI380,$A$9:$A$782,$AK$9:$AK$782)=0),TRUE(),FALSE()))</f>
        <v>NA</v>
      </c>
      <c r="AN380" s="148" t="b">
        <f aca="false">IF(F380&lt;&gt;"",TRUE(),FALSE())</f>
        <v>0</v>
      </c>
      <c r="AO380" s="94" t="str">
        <f aca="false">IF(OR($F380&lt;&gt;"Met"),"NA",(IF(AND($F380="Met",$F380&lt;&gt;""),TRUE(),FALSE())))</f>
        <v>NA</v>
      </c>
      <c r="AP380" s="148" t="b">
        <f aca="false">IF(OR($F380="Met",$F380="Not met"),"NA",(IF((AND(OR($F380="N/A",$F380="Unsure"),$G380&lt;&gt;"")),TRUE(),FALSE())))</f>
        <v>0</v>
      </c>
      <c r="AQ380" s="238" t="n">
        <f aca="false">IF(OR(AR380=TRUE(),AND(AS380=TRUE(),AT380=FALSE())),0,(IF(OR(AND(OR(AS380=FALSE(),AS380="N/A"),AT380=FALSE()),AU380=FALSE()),1,0)))</f>
        <v>0</v>
      </c>
      <c r="AR380" s="238" t="n">
        <f aca="false">$S380</f>
        <v>1</v>
      </c>
      <c r="AS380" s="238" t="str">
        <f aca="false">IF(OR(Q380="Medicaid",AI380=""),"N/A",IF(AND(AF380=TRUE(),_xlfn.xlookup(AI380,$A$9:$A$782,$AQ$9:$AQ$782)=0),TRUE(),FALSE()))</f>
        <v>N/A</v>
      </c>
      <c r="AT380" s="148" t="b">
        <f aca="false">IF(AND(H380="",F380="Met"),FALSE(),TRUE())</f>
        <v>1</v>
      </c>
      <c r="AU380" s="94" t="str">
        <f aca="false">IF(OR(H380="",H380="Met",H380="N/A"),"NA",(IF(AND((OR(H380="Not Met",H380="Unsure")),G380&lt;&gt;""),TRUE(),FALSE())))</f>
        <v>NA</v>
      </c>
    </row>
    <row r="381" customFormat="false" ht="36" hidden="false" customHeight="false" outlineLevel="0" collapsed="false">
      <c r="A381" s="658" t="s">
        <v>3026</v>
      </c>
      <c r="B381" s="659" t="s">
        <v>3027</v>
      </c>
      <c r="C381" s="659" t="s">
        <v>3028</v>
      </c>
      <c r="D381" s="659" t="s">
        <v>3029</v>
      </c>
      <c r="E381" s="680" t="s">
        <v>3030</v>
      </c>
      <c r="F381" s="662"/>
      <c r="G381" s="662"/>
      <c r="H381" s="689"/>
      <c r="I381" s="665" t="s">
        <v>15</v>
      </c>
      <c r="J381" s="665" t="s">
        <v>30</v>
      </c>
      <c r="K381" s="665" t="s">
        <v>38</v>
      </c>
      <c r="L381" s="665" t="s">
        <v>43</v>
      </c>
      <c r="M381" s="665"/>
      <c r="N381" s="665"/>
      <c r="O381" s="665"/>
      <c r="P381" s="665"/>
      <c r="Q381" s="665" t="s">
        <v>226</v>
      </c>
      <c r="S381" s="666" t="b">
        <f aca="false">IF(OR(T381=TRUE(),U381=TRUE(),V381=TRUE(),AD381=TRUE(),AE381=TRUE()),TRUE(),FALSE())</f>
        <v>1</v>
      </c>
      <c r="T381" s="656" t="n">
        <f aca="false">$T$8</f>
        <v>1</v>
      </c>
      <c r="U381" s="657" t="b">
        <f aca="false">$U$8</f>
        <v>0</v>
      </c>
      <c r="V381" s="666" t="b">
        <f aca="false">IF(SUM(W381:AC381)&lt;1,TRUE(),FALSE())</f>
        <v>1</v>
      </c>
      <c r="W381" s="656" t="n">
        <f aca="false">IF($I$3=I381,1,0)</f>
        <v>0</v>
      </c>
      <c r="X381" s="656" t="n">
        <f aca="false">IF($J$3=J381,1,0)</f>
        <v>0</v>
      </c>
      <c r="Y381" s="656" t="n">
        <f aca="false">IF($K$3=K381,1,0)</f>
        <v>0</v>
      </c>
      <c r="Z381" s="656" t="n">
        <f aca="false">IF($L$3=L381,1,0)</f>
        <v>0</v>
      </c>
      <c r="AA381" s="656" t="n">
        <f aca="false">IF($M$3=M381,1,0)</f>
        <v>0</v>
      </c>
      <c r="AB381" s="656" t="n">
        <f aca="false">IF($N$3=N381,1,0)</f>
        <v>0</v>
      </c>
      <c r="AC381" s="656" t="n">
        <f aca="false">IF($O$3=O381,1,0)</f>
        <v>0</v>
      </c>
      <c r="AD381" s="667" t="b">
        <f aca="false">AND($P$2="Non-risk",P381=TRUE())</f>
        <v>0</v>
      </c>
      <c r="AE381" s="667" t="b">
        <f aca="false">AND($Q$3&lt;&gt;$Q381,$Q$3&lt;&gt;"Both")</f>
        <v>1</v>
      </c>
      <c r="AF381" s="667" t="b">
        <f aca="false">AND($Q$3="Both",AH381=1)</f>
        <v>0</v>
      </c>
      <c r="AI381" s="521"/>
      <c r="AK381" s="160" t="n">
        <f aca="false">IF(OR(AL381=TRUE(),AND(AM381=TRUE(),AN381=FALSE()),AF381=TRUE(),(OR(AT381=FALSE(),AT381="NA"))),0,IF(OR(AN381=FALSE(),AO381=FALSE(),AP381=FALSE()),1,0))</f>
        <v>0</v>
      </c>
      <c r="AL381" s="238" t="n">
        <f aca="false">$S381</f>
        <v>1</v>
      </c>
      <c r="AM381" s="238" t="str">
        <f aca="false">IF(OR(Q381="Medicaid",AI381=""),"NA",IF(AND(AF381=TRUE(),_xlfn.xlookup(AI381,$A$9:$A$782,$AK$9:$AK$782)=0),TRUE(),FALSE()))</f>
        <v>NA</v>
      </c>
      <c r="AN381" s="148" t="b">
        <f aca="false">IF(F381&lt;&gt;"",TRUE(),FALSE())</f>
        <v>0</v>
      </c>
      <c r="AO381" s="94" t="str">
        <f aca="false">IF(OR($F381&lt;&gt;"Met"),"NA",(IF(AND($F381="Met",$F381&lt;&gt;""),TRUE(),FALSE())))</f>
        <v>NA</v>
      </c>
      <c r="AP381" s="148" t="b">
        <f aca="false">IF(OR($F381="Met",$F381="Not met"),"NA",(IF((AND(OR($F381="N/A",$F381="Unsure"),$G381&lt;&gt;"")),TRUE(),FALSE())))</f>
        <v>0</v>
      </c>
      <c r="AQ381" s="238" t="n">
        <f aca="false">IF(OR(AR381=TRUE(),AND(AS381=TRUE(),AT381=FALSE())),0,(IF(OR(AND(OR(AS381=FALSE(),AS381="N/A"),AT381=FALSE()),AU381=FALSE()),1,0)))</f>
        <v>0</v>
      </c>
      <c r="AR381" s="238" t="n">
        <f aca="false">$S381</f>
        <v>1</v>
      </c>
      <c r="AS381" s="238" t="str">
        <f aca="false">IF(OR(Q381="Medicaid",AI381=""),"N/A",IF(AND(AF381=TRUE(),_xlfn.xlookup(AI381,$A$9:$A$782,$AQ$9:$AQ$782)=0),TRUE(),FALSE()))</f>
        <v>N/A</v>
      </c>
      <c r="AT381" s="148" t="b">
        <f aca="false">IF(AND(H381="",F381="Met"),FALSE(),TRUE())</f>
        <v>1</v>
      </c>
      <c r="AU381" s="94" t="str">
        <f aca="false">IF(OR(H381="",H381="Met",H381="N/A"),"NA",(IF(AND((OR(H381="Not Met",H381="Unsure")),G381&lt;&gt;""),TRUE(),FALSE())))</f>
        <v>NA</v>
      </c>
    </row>
    <row r="382" customFormat="false" ht="36" hidden="false" customHeight="false" outlineLevel="0" collapsed="false">
      <c r="A382" s="658" t="s">
        <v>3031</v>
      </c>
      <c r="B382" s="659" t="s">
        <v>3032</v>
      </c>
      <c r="C382" s="659" t="s">
        <v>3033</v>
      </c>
      <c r="D382" s="659" t="s">
        <v>3034</v>
      </c>
      <c r="E382" s="660"/>
      <c r="F382" s="662"/>
      <c r="G382" s="662"/>
      <c r="H382" s="689"/>
      <c r="I382" s="665" t="s">
        <v>15</v>
      </c>
      <c r="J382" s="665" t="s">
        <v>30</v>
      </c>
      <c r="K382" s="665" t="s">
        <v>38</v>
      </c>
      <c r="L382" s="665" t="s">
        <v>43</v>
      </c>
      <c r="M382" s="665"/>
      <c r="N382" s="665"/>
      <c r="O382" s="665"/>
      <c r="P382" s="665"/>
      <c r="Q382" s="665" t="s">
        <v>226</v>
      </c>
      <c r="S382" s="666" t="b">
        <f aca="false">IF(OR(T382=TRUE(),U382=TRUE(),V382=TRUE(),AD382=TRUE(),AE382=TRUE()),TRUE(),FALSE())</f>
        <v>1</v>
      </c>
      <c r="T382" s="656" t="n">
        <f aca="false">$T$8</f>
        <v>1</v>
      </c>
      <c r="U382" s="657" t="b">
        <f aca="false">$U$8</f>
        <v>0</v>
      </c>
      <c r="V382" s="666" t="b">
        <f aca="false">IF(SUM(W382:AC382)&lt;1,TRUE(),FALSE())</f>
        <v>1</v>
      </c>
      <c r="W382" s="656" t="n">
        <f aca="false">IF($I$3=I382,1,0)</f>
        <v>0</v>
      </c>
      <c r="X382" s="656" t="n">
        <f aca="false">IF($J$3=J382,1,0)</f>
        <v>0</v>
      </c>
      <c r="Y382" s="656" t="n">
        <f aca="false">IF($K$3=K382,1,0)</f>
        <v>0</v>
      </c>
      <c r="Z382" s="656" t="n">
        <f aca="false">IF($L$3=L382,1,0)</f>
        <v>0</v>
      </c>
      <c r="AA382" s="656" t="n">
        <f aca="false">IF($M$3=M382,1,0)</f>
        <v>0</v>
      </c>
      <c r="AB382" s="656" t="n">
        <f aca="false">IF($N$3=N382,1,0)</f>
        <v>0</v>
      </c>
      <c r="AC382" s="656" t="n">
        <f aca="false">IF($O$3=O382,1,0)</f>
        <v>0</v>
      </c>
      <c r="AD382" s="667" t="b">
        <f aca="false">AND($P$2="Non-risk",P382=TRUE())</f>
        <v>0</v>
      </c>
      <c r="AE382" s="667" t="b">
        <f aca="false">AND($Q$3&lt;&gt;$Q382,$Q$3&lt;&gt;"Both")</f>
        <v>1</v>
      </c>
      <c r="AF382" s="667" t="b">
        <f aca="false">AND($Q$3="Both",AH382=1)</f>
        <v>0</v>
      </c>
      <c r="AI382" s="521"/>
      <c r="AK382" s="160" t="n">
        <f aca="false">IF(OR(AL382=TRUE(),AND(AM382=TRUE(),AN382=FALSE()),AF382=TRUE(),(OR(AT382=FALSE(),AT382="NA"))),0,IF(OR(AN382=FALSE(),AO382=FALSE(),AP382=FALSE()),1,0))</f>
        <v>0</v>
      </c>
      <c r="AL382" s="238" t="n">
        <f aca="false">$S382</f>
        <v>1</v>
      </c>
      <c r="AM382" s="238" t="str">
        <f aca="false">IF(OR(Q382="Medicaid",AI382=""),"NA",IF(AND(AF382=TRUE(),_xlfn.xlookup(AI382,$A$9:$A$782,$AK$9:$AK$782)=0),TRUE(),FALSE()))</f>
        <v>NA</v>
      </c>
      <c r="AN382" s="148" t="b">
        <f aca="false">IF(F382&lt;&gt;"",TRUE(),FALSE())</f>
        <v>0</v>
      </c>
      <c r="AO382" s="94" t="str">
        <f aca="false">IF(OR($F382&lt;&gt;"Met"),"NA",(IF(AND($F382="Met",$F382&lt;&gt;""),TRUE(),FALSE())))</f>
        <v>NA</v>
      </c>
      <c r="AP382" s="148" t="b">
        <f aca="false">IF(OR($F382="Met",$F382="Not met"),"NA",(IF((AND(OR($F382="N/A",$F382="Unsure"),$G382&lt;&gt;"")),TRUE(),FALSE())))</f>
        <v>0</v>
      </c>
      <c r="AQ382" s="238" t="n">
        <f aca="false">IF(OR(AR382=TRUE(),AND(AS382=TRUE(),AT382=FALSE())),0,(IF(OR(AND(OR(AS382=FALSE(),AS382="N/A"),AT382=FALSE()),AU382=FALSE()),1,0)))</f>
        <v>0</v>
      </c>
      <c r="AR382" s="238" t="n">
        <f aca="false">$S382</f>
        <v>1</v>
      </c>
      <c r="AS382" s="238" t="str">
        <f aca="false">IF(OR(Q382="Medicaid",AI382=""),"N/A",IF(AND(AF382=TRUE(),_xlfn.xlookup(AI382,$A$9:$A$782,$AQ$9:$AQ$782)=0),TRUE(),FALSE()))</f>
        <v>N/A</v>
      </c>
      <c r="AT382" s="148" t="b">
        <f aca="false">IF(AND(H382="",F382="Met"),FALSE(),TRUE())</f>
        <v>1</v>
      </c>
      <c r="AU382" s="94" t="str">
        <f aca="false">IF(OR(H382="",H382="Met",H382="N/A"),"NA",(IF(AND((OR(H382="Not Met",H382="Unsure")),G382&lt;&gt;""),TRUE(),FALSE())))</f>
        <v>NA</v>
      </c>
    </row>
    <row r="383" customFormat="false" ht="36" hidden="false" customHeight="false" outlineLevel="0" collapsed="false">
      <c r="A383" s="658" t="s">
        <v>3035</v>
      </c>
      <c r="B383" s="659" t="s">
        <v>3036</v>
      </c>
      <c r="C383" s="659" t="s">
        <v>3037</v>
      </c>
      <c r="D383" s="659" t="s">
        <v>3038</v>
      </c>
      <c r="E383" s="660"/>
      <c r="F383" s="662"/>
      <c r="G383" s="662"/>
      <c r="H383" s="689"/>
      <c r="I383" s="665" t="s">
        <v>15</v>
      </c>
      <c r="J383" s="665" t="s">
        <v>30</v>
      </c>
      <c r="K383" s="665" t="s">
        <v>38</v>
      </c>
      <c r="L383" s="665" t="s">
        <v>43</v>
      </c>
      <c r="M383" s="665"/>
      <c r="N383" s="665"/>
      <c r="O383" s="665"/>
      <c r="P383" s="665"/>
      <c r="Q383" s="665" t="s">
        <v>226</v>
      </c>
      <c r="S383" s="666" t="b">
        <f aca="false">IF(OR(T383=TRUE(),U383=TRUE(),V383=TRUE(),AD383=TRUE(),AE383=TRUE()),TRUE(),FALSE())</f>
        <v>1</v>
      </c>
      <c r="T383" s="656" t="n">
        <f aca="false">$T$8</f>
        <v>1</v>
      </c>
      <c r="U383" s="657" t="b">
        <f aca="false">$U$8</f>
        <v>0</v>
      </c>
      <c r="V383" s="666" t="b">
        <f aca="false">IF(SUM(W383:AC383)&lt;1,TRUE(),FALSE())</f>
        <v>1</v>
      </c>
      <c r="W383" s="656" t="n">
        <f aca="false">IF($I$3=I383,1,0)</f>
        <v>0</v>
      </c>
      <c r="X383" s="656" t="n">
        <f aca="false">IF($J$3=J383,1,0)</f>
        <v>0</v>
      </c>
      <c r="Y383" s="656" t="n">
        <f aca="false">IF($K$3=K383,1,0)</f>
        <v>0</v>
      </c>
      <c r="Z383" s="656" t="n">
        <f aca="false">IF($L$3=L383,1,0)</f>
        <v>0</v>
      </c>
      <c r="AA383" s="656" t="n">
        <f aca="false">IF($M$3=M383,1,0)</f>
        <v>0</v>
      </c>
      <c r="AB383" s="656" t="n">
        <f aca="false">IF($N$3=N383,1,0)</f>
        <v>0</v>
      </c>
      <c r="AC383" s="656" t="n">
        <f aca="false">IF($O$3=O383,1,0)</f>
        <v>0</v>
      </c>
      <c r="AD383" s="667" t="b">
        <f aca="false">AND($P$2="Non-risk",P383=TRUE())</f>
        <v>0</v>
      </c>
      <c r="AE383" s="667" t="b">
        <f aca="false">AND($Q$3&lt;&gt;$Q383,$Q$3&lt;&gt;"Both")</f>
        <v>1</v>
      </c>
      <c r="AF383" s="667" t="b">
        <f aca="false">AND($Q$3="Both",AH383=1)</f>
        <v>0</v>
      </c>
      <c r="AI383" s="521"/>
      <c r="AK383" s="160" t="n">
        <f aca="false">IF(OR(AL383=TRUE(),AND(AM383=TRUE(),AN383=FALSE()),AF383=TRUE(),(OR(AT383=FALSE(),AT383="NA"))),0,IF(OR(AN383=FALSE(),AO383=FALSE(),AP383=FALSE()),1,0))</f>
        <v>0</v>
      </c>
      <c r="AL383" s="238" t="n">
        <f aca="false">$S383</f>
        <v>1</v>
      </c>
      <c r="AM383" s="238" t="str">
        <f aca="false">IF(OR(Q383="Medicaid",AI383=""),"NA",IF(AND(AF383=TRUE(),_xlfn.xlookup(AI383,$A$9:$A$782,$AK$9:$AK$782)=0),TRUE(),FALSE()))</f>
        <v>NA</v>
      </c>
      <c r="AN383" s="148" t="b">
        <f aca="false">IF(F383&lt;&gt;"",TRUE(),FALSE())</f>
        <v>0</v>
      </c>
      <c r="AO383" s="94" t="str">
        <f aca="false">IF(OR($F383&lt;&gt;"Met"),"NA",(IF(AND($F383="Met",$F383&lt;&gt;""),TRUE(),FALSE())))</f>
        <v>NA</v>
      </c>
      <c r="AP383" s="148" t="b">
        <f aca="false">IF(OR($F383="Met",$F383="Not met"),"NA",(IF((AND(OR($F383="N/A",$F383="Unsure"),$G383&lt;&gt;"")),TRUE(),FALSE())))</f>
        <v>0</v>
      </c>
      <c r="AQ383" s="238" t="n">
        <f aca="false">IF(OR(AR383=TRUE(),AND(AS383=TRUE(),AT383=FALSE())),0,(IF(OR(AND(OR(AS383=FALSE(),AS383="N/A"),AT383=FALSE()),AU383=FALSE()),1,0)))</f>
        <v>0</v>
      </c>
      <c r="AR383" s="238" t="n">
        <f aca="false">$S383</f>
        <v>1</v>
      </c>
      <c r="AS383" s="238" t="str">
        <f aca="false">IF(OR(Q383="Medicaid",AI383=""),"N/A",IF(AND(AF383=TRUE(),_xlfn.xlookup(AI383,$A$9:$A$782,$AQ$9:$AQ$782)=0),TRUE(),FALSE()))</f>
        <v>N/A</v>
      </c>
      <c r="AT383" s="148" t="b">
        <f aca="false">IF(AND(H383="",F383="Met"),FALSE(),TRUE())</f>
        <v>1</v>
      </c>
      <c r="AU383" s="94" t="str">
        <f aca="false">IF(OR(H383="",H383="Met",H383="N/A"),"NA",(IF(AND((OR(H383="Not Met",H383="Unsure")),G383&lt;&gt;""),TRUE(),FALSE())))</f>
        <v>NA</v>
      </c>
    </row>
    <row r="384" customFormat="false" ht="36" hidden="false" customHeight="false" outlineLevel="0" collapsed="false">
      <c r="A384" s="658" t="s">
        <v>3039</v>
      </c>
      <c r="B384" s="659" t="s">
        <v>3040</v>
      </c>
      <c r="C384" s="659" t="s">
        <v>3041</v>
      </c>
      <c r="D384" s="659" t="s">
        <v>3042</v>
      </c>
      <c r="E384" s="660"/>
      <c r="F384" s="662"/>
      <c r="G384" s="662"/>
      <c r="H384" s="689"/>
      <c r="I384" s="665" t="s">
        <v>15</v>
      </c>
      <c r="J384" s="665" t="s">
        <v>30</v>
      </c>
      <c r="K384" s="665" t="s">
        <v>38</v>
      </c>
      <c r="L384" s="665" t="s">
        <v>43</v>
      </c>
      <c r="M384" s="665"/>
      <c r="N384" s="665"/>
      <c r="O384" s="665"/>
      <c r="P384" s="665"/>
      <c r="Q384" s="665" t="s">
        <v>226</v>
      </c>
      <c r="S384" s="666" t="b">
        <f aca="false">IF(OR(T384=TRUE(),U384=TRUE(),V384=TRUE(),AD384=TRUE(),AE384=TRUE()),TRUE(),FALSE())</f>
        <v>1</v>
      </c>
      <c r="T384" s="656" t="n">
        <f aca="false">$T$8</f>
        <v>1</v>
      </c>
      <c r="U384" s="657" t="b">
        <f aca="false">$U$8</f>
        <v>0</v>
      </c>
      <c r="V384" s="666" t="b">
        <f aca="false">IF(SUM(W384:AC384)&lt;1,TRUE(),FALSE())</f>
        <v>1</v>
      </c>
      <c r="W384" s="656" t="n">
        <f aca="false">IF($I$3=I384,1,0)</f>
        <v>0</v>
      </c>
      <c r="X384" s="656" t="n">
        <f aca="false">IF($J$3=J384,1,0)</f>
        <v>0</v>
      </c>
      <c r="Y384" s="656" t="n">
        <f aca="false">IF($K$3=K384,1,0)</f>
        <v>0</v>
      </c>
      <c r="Z384" s="656" t="n">
        <f aca="false">IF($L$3=L384,1,0)</f>
        <v>0</v>
      </c>
      <c r="AA384" s="656" t="n">
        <f aca="false">IF($M$3=M384,1,0)</f>
        <v>0</v>
      </c>
      <c r="AB384" s="656" t="n">
        <f aca="false">IF($N$3=N384,1,0)</f>
        <v>0</v>
      </c>
      <c r="AC384" s="656" t="n">
        <f aca="false">IF($O$3=O384,1,0)</f>
        <v>0</v>
      </c>
      <c r="AD384" s="667" t="b">
        <f aca="false">AND($P$2="Non-risk",P384=TRUE())</f>
        <v>0</v>
      </c>
      <c r="AE384" s="667" t="b">
        <f aca="false">AND($Q$3&lt;&gt;$Q384,$Q$3&lt;&gt;"Both")</f>
        <v>1</v>
      </c>
      <c r="AF384" s="667" t="b">
        <f aca="false">AND($Q$3="Both",AH384=1)</f>
        <v>0</v>
      </c>
      <c r="AI384" s="521"/>
      <c r="AK384" s="160" t="n">
        <f aca="false">IF(OR(AL384=TRUE(),AND(AM384=TRUE(),AN384=FALSE()),AF384=TRUE(),(OR(AT384=FALSE(),AT384="NA"))),0,IF(OR(AN384=FALSE(),AO384=FALSE(),AP384=FALSE()),1,0))</f>
        <v>0</v>
      </c>
      <c r="AL384" s="238" t="n">
        <f aca="false">$S384</f>
        <v>1</v>
      </c>
      <c r="AM384" s="238" t="str">
        <f aca="false">IF(OR(Q384="Medicaid",AI384=""),"NA",IF(AND(AF384=TRUE(),_xlfn.xlookup(AI384,$A$9:$A$782,$AK$9:$AK$782)=0),TRUE(),FALSE()))</f>
        <v>NA</v>
      </c>
      <c r="AN384" s="148" t="b">
        <f aca="false">IF(F384&lt;&gt;"",TRUE(),FALSE())</f>
        <v>0</v>
      </c>
      <c r="AO384" s="94" t="str">
        <f aca="false">IF(OR($F384&lt;&gt;"Met"),"NA",(IF(AND($F384="Met",$F384&lt;&gt;""),TRUE(),FALSE())))</f>
        <v>NA</v>
      </c>
      <c r="AP384" s="148" t="b">
        <f aca="false">IF(OR($F384="Met",$F384="Not met"),"NA",(IF((AND(OR($F384="N/A",$F384="Unsure"),$G384&lt;&gt;"")),TRUE(),FALSE())))</f>
        <v>0</v>
      </c>
      <c r="AQ384" s="238" t="n">
        <f aca="false">IF(OR(AR384=TRUE(),AND(AS384=TRUE(),AT384=FALSE())),0,(IF(OR(AND(OR(AS384=FALSE(),AS384="N/A"),AT384=FALSE()),AU384=FALSE()),1,0)))</f>
        <v>0</v>
      </c>
      <c r="AR384" s="238" t="n">
        <f aca="false">$S384</f>
        <v>1</v>
      </c>
      <c r="AS384" s="238" t="str">
        <f aca="false">IF(OR(Q384="Medicaid",AI384=""),"N/A",IF(AND(AF384=TRUE(),_xlfn.xlookup(AI384,$A$9:$A$782,$AQ$9:$AQ$782)=0),TRUE(),FALSE()))</f>
        <v>N/A</v>
      </c>
      <c r="AT384" s="148" t="b">
        <f aca="false">IF(AND(H384="",F384="Met"),FALSE(),TRUE())</f>
        <v>1</v>
      </c>
      <c r="AU384" s="94" t="str">
        <f aca="false">IF(OR(H384="",H384="Met",H384="N/A"),"NA",(IF(AND((OR(H384="Not Met",H384="Unsure")),G384&lt;&gt;""),TRUE(),FALSE())))</f>
        <v>NA</v>
      </c>
    </row>
    <row r="385" customFormat="false" ht="36" hidden="false" customHeight="false" outlineLevel="0" collapsed="false">
      <c r="A385" s="658" t="s">
        <v>3043</v>
      </c>
      <c r="B385" s="659" t="s">
        <v>3044</v>
      </c>
      <c r="C385" s="659" t="s">
        <v>3045</v>
      </c>
      <c r="D385" s="659" t="s">
        <v>3046</v>
      </c>
      <c r="E385" s="660"/>
      <c r="F385" s="662"/>
      <c r="G385" s="662"/>
      <c r="H385" s="689"/>
      <c r="I385" s="665" t="s">
        <v>15</v>
      </c>
      <c r="J385" s="665" t="s">
        <v>30</v>
      </c>
      <c r="K385" s="665" t="s">
        <v>38</v>
      </c>
      <c r="L385" s="665" t="s">
        <v>43</v>
      </c>
      <c r="M385" s="665"/>
      <c r="N385" s="665"/>
      <c r="O385" s="665"/>
      <c r="P385" s="665"/>
      <c r="Q385" s="665" t="s">
        <v>226</v>
      </c>
      <c r="S385" s="666" t="b">
        <f aca="false">IF(OR(T385=TRUE(),U385=TRUE(),V385=TRUE(),AD385=TRUE(),AE385=TRUE()),TRUE(),FALSE())</f>
        <v>1</v>
      </c>
      <c r="T385" s="656" t="n">
        <f aca="false">$T$8</f>
        <v>1</v>
      </c>
      <c r="U385" s="657" t="b">
        <f aca="false">$U$8</f>
        <v>0</v>
      </c>
      <c r="V385" s="666" t="b">
        <f aca="false">IF(SUM(W385:AC385)&lt;1,TRUE(),FALSE())</f>
        <v>1</v>
      </c>
      <c r="W385" s="656" t="n">
        <f aca="false">IF($I$3=I385,1,0)</f>
        <v>0</v>
      </c>
      <c r="X385" s="656" t="n">
        <f aca="false">IF($J$3=J385,1,0)</f>
        <v>0</v>
      </c>
      <c r="Y385" s="656" t="n">
        <f aca="false">IF($K$3=K385,1,0)</f>
        <v>0</v>
      </c>
      <c r="Z385" s="656" t="n">
        <f aca="false">IF($L$3=L385,1,0)</f>
        <v>0</v>
      </c>
      <c r="AA385" s="656" t="n">
        <f aca="false">IF($M$3=M385,1,0)</f>
        <v>0</v>
      </c>
      <c r="AB385" s="656" t="n">
        <f aca="false">IF($N$3=N385,1,0)</f>
        <v>0</v>
      </c>
      <c r="AC385" s="656" t="n">
        <f aca="false">IF($O$3=O385,1,0)</f>
        <v>0</v>
      </c>
      <c r="AD385" s="667" t="b">
        <f aca="false">AND($P$2="Non-risk",P385=TRUE())</f>
        <v>0</v>
      </c>
      <c r="AE385" s="667" t="b">
        <f aca="false">AND($Q$3&lt;&gt;$Q385,$Q$3&lt;&gt;"Both")</f>
        <v>1</v>
      </c>
      <c r="AF385" s="667" t="b">
        <f aca="false">AND($Q$3="Both",AH385=1)</f>
        <v>0</v>
      </c>
      <c r="AI385" s="521"/>
      <c r="AK385" s="160" t="n">
        <f aca="false">IF(OR(AL385=TRUE(),AND(AM385=TRUE(),AN385=FALSE()),AF385=TRUE(),(OR(AT385=FALSE(),AT385="NA"))),0,IF(OR(AN385=FALSE(),AO385=FALSE(),AP385=FALSE()),1,0))</f>
        <v>0</v>
      </c>
      <c r="AL385" s="238" t="n">
        <f aca="false">$S385</f>
        <v>1</v>
      </c>
      <c r="AM385" s="238" t="str">
        <f aca="false">IF(OR(Q385="Medicaid",AI385=""),"NA",IF(AND(AF385=TRUE(),_xlfn.xlookup(AI385,$A$9:$A$782,$AK$9:$AK$782)=0),TRUE(),FALSE()))</f>
        <v>NA</v>
      </c>
      <c r="AN385" s="148" t="b">
        <f aca="false">IF(F385&lt;&gt;"",TRUE(),FALSE())</f>
        <v>0</v>
      </c>
      <c r="AO385" s="94" t="str">
        <f aca="false">IF(OR($F385&lt;&gt;"Met"),"NA",(IF(AND($F385="Met",$F385&lt;&gt;""),TRUE(),FALSE())))</f>
        <v>NA</v>
      </c>
      <c r="AP385" s="148" t="b">
        <f aca="false">IF(OR($F385="Met",$F385="Not met"),"NA",(IF((AND(OR($F385="N/A",$F385="Unsure"),$G385&lt;&gt;"")),TRUE(),FALSE())))</f>
        <v>0</v>
      </c>
      <c r="AQ385" s="238" t="n">
        <f aca="false">IF(OR(AR385=TRUE(),AND(AS385=TRUE(),AT385=FALSE())),0,(IF(OR(AND(OR(AS385=FALSE(),AS385="N/A"),AT385=FALSE()),AU385=FALSE()),1,0)))</f>
        <v>0</v>
      </c>
      <c r="AR385" s="238" t="n">
        <f aca="false">$S385</f>
        <v>1</v>
      </c>
      <c r="AS385" s="238" t="str">
        <f aca="false">IF(OR(Q385="Medicaid",AI385=""),"N/A",IF(AND(AF385=TRUE(),_xlfn.xlookup(AI385,$A$9:$A$782,$AQ$9:$AQ$782)=0),TRUE(),FALSE()))</f>
        <v>N/A</v>
      </c>
      <c r="AT385" s="148" t="b">
        <f aca="false">IF(AND(H385="",F385="Met"),FALSE(),TRUE())</f>
        <v>1</v>
      </c>
      <c r="AU385" s="94" t="str">
        <f aca="false">IF(OR(H385="",H385="Met",H385="N/A"),"NA",(IF(AND((OR(H385="Not Met",H385="Unsure")),G385&lt;&gt;""),TRUE(),FALSE())))</f>
        <v>NA</v>
      </c>
    </row>
    <row r="386" customFormat="false" ht="18" hidden="false" customHeight="false" outlineLevel="0" collapsed="false">
      <c r="A386" s="668"/>
      <c r="B386" s="669"/>
      <c r="C386" s="669"/>
      <c r="D386" s="670" t="s">
        <v>1282</v>
      </c>
      <c r="E386" s="671"/>
      <c r="F386" s="672"/>
      <c r="G386" s="672"/>
      <c r="H386" s="673"/>
      <c r="T386" s="656" t="n">
        <f aca="false">$T$8</f>
        <v>1</v>
      </c>
      <c r="U386" s="657" t="b">
        <f aca="false">$U$8</f>
        <v>0</v>
      </c>
      <c r="W386" s="656"/>
      <c r="X386" s="656"/>
      <c r="Y386" s="656"/>
      <c r="Z386" s="656"/>
      <c r="AA386" s="656"/>
      <c r="AB386" s="656"/>
      <c r="AC386" s="656"/>
      <c r="AD386" s="677"/>
      <c r="AE386" s="677"/>
      <c r="AF386" s="677"/>
      <c r="AK386" s="160"/>
      <c r="AL386" s="238"/>
      <c r="AM386" s="238"/>
      <c r="AN386" s="94"/>
      <c r="AO386" s="94"/>
      <c r="AP386" s="94"/>
      <c r="AQ386" s="238"/>
      <c r="AR386" s="238"/>
      <c r="AS386" s="238"/>
      <c r="AT386" s="94"/>
      <c r="AU386" s="94"/>
    </row>
    <row r="387" customFormat="false" ht="18" hidden="false" customHeight="false" outlineLevel="0" collapsed="false">
      <c r="A387" s="658" t="s">
        <v>3047</v>
      </c>
      <c r="B387" s="659" t="s">
        <v>3048</v>
      </c>
      <c r="C387" s="659" t="s">
        <v>3049</v>
      </c>
      <c r="D387" s="659" t="s">
        <v>3050</v>
      </c>
      <c r="E387" s="660"/>
      <c r="F387" s="662"/>
      <c r="G387" s="662"/>
      <c r="H387" s="689"/>
      <c r="I387" s="665" t="s">
        <v>15</v>
      </c>
      <c r="J387" s="665" t="s">
        <v>30</v>
      </c>
      <c r="K387" s="665" t="s">
        <v>38</v>
      </c>
      <c r="L387" s="665" t="s">
        <v>43</v>
      </c>
      <c r="M387" s="665" t="s">
        <v>48</v>
      </c>
      <c r="N387" s="665"/>
      <c r="O387" s="665"/>
      <c r="P387" s="665"/>
      <c r="Q387" s="665" t="s">
        <v>226</v>
      </c>
      <c r="S387" s="666" t="b">
        <f aca="false">IF(OR(T387=TRUE(),U387=TRUE(),V387=TRUE(),AD387=TRUE(),AE387=TRUE()),TRUE(),FALSE())</f>
        <v>1</v>
      </c>
      <c r="T387" s="656" t="n">
        <f aca="false">$T$8</f>
        <v>1</v>
      </c>
      <c r="U387" s="657" t="b">
        <f aca="false">$U$8</f>
        <v>0</v>
      </c>
      <c r="V387" s="666" t="b">
        <f aca="false">IF(SUM(W387:AC387)&lt;1,TRUE(),FALSE())</f>
        <v>1</v>
      </c>
      <c r="W387" s="656" t="n">
        <f aca="false">IF($I$3=I387,1,0)</f>
        <v>0</v>
      </c>
      <c r="X387" s="656" t="n">
        <f aca="false">IF($J$3=J387,1,0)</f>
        <v>0</v>
      </c>
      <c r="Y387" s="656" t="n">
        <f aca="false">IF($K$3=K387,1,0)</f>
        <v>0</v>
      </c>
      <c r="Z387" s="656" t="n">
        <f aca="false">IF($L$3=L387,1,0)</f>
        <v>0</v>
      </c>
      <c r="AA387" s="656" t="n">
        <f aca="false">IF($M$3=M387,1,0)</f>
        <v>0</v>
      </c>
      <c r="AB387" s="656" t="n">
        <f aca="false">IF($N$3=N387,1,0)</f>
        <v>0</v>
      </c>
      <c r="AC387" s="656" t="n">
        <f aca="false">IF($O$3=O387,1,0)</f>
        <v>0</v>
      </c>
      <c r="AD387" s="667" t="b">
        <f aca="false">AND($P$2="Non-risk",P387=TRUE())</f>
        <v>0</v>
      </c>
      <c r="AE387" s="667" t="b">
        <f aca="false">AND($Q$3&lt;&gt;$Q387,$Q$3&lt;&gt;"Both")</f>
        <v>1</v>
      </c>
      <c r="AF387" s="667" t="b">
        <f aca="false">AND($Q$3="Both",AH387=1)</f>
        <v>0</v>
      </c>
      <c r="AI387" s="521"/>
      <c r="AK387" s="160" t="n">
        <f aca="false">IF(OR(AL387=TRUE(),AND(AM387=TRUE(),AN387=FALSE()),AF387=TRUE(),(OR(AT387=FALSE(),AT387="NA"))),0,IF(OR(AN387=FALSE(),AO387=FALSE(),AP387=FALSE()),1,0))</f>
        <v>0</v>
      </c>
      <c r="AL387" s="238" t="n">
        <f aca="false">$S387</f>
        <v>1</v>
      </c>
      <c r="AM387" s="238" t="str">
        <f aca="false">IF(OR(Q387="Medicaid",AI387=""),"NA",IF(AND(AF387=TRUE(),_xlfn.xlookup(AI387,$A$9:$A$782,$AK$9:$AK$782)=0),TRUE(),FALSE()))</f>
        <v>NA</v>
      </c>
      <c r="AN387" s="148" t="b">
        <f aca="false">IF(F387&lt;&gt;"",TRUE(),FALSE())</f>
        <v>0</v>
      </c>
      <c r="AO387" s="94" t="str">
        <f aca="false">IF(OR($F387&lt;&gt;"Met"),"NA",(IF(AND($F387="Met",$F387&lt;&gt;""),TRUE(),FALSE())))</f>
        <v>NA</v>
      </c>
      <c r="AP387" s="148" t="b">
        <f aca="false">IF(OR($F387="Met",$F387="Not met"),"NA",(IF((AND(OR($F387="N/A",$F387="Unsure"),$G387&lt;&gt;"")),TRUE(),FALSE())))</f>
        <v>0</v>
      </c>
      <c r="AQ387" s="238" t="n">
        <f aca="false">IF(OR(AR387=TRUE(),AND(AS387=TRUE(),AT387=FALSE())),0,(IF(OR(AND(OR(AS387=FALSE(),AS387="N/A"),AT387=FALSE()),AU387=FALSE()),1,0)))</f>
        <v>0</v>
      </c>
      <c r="AR387" s="238" t="n">
        <f aca="false">$S387</f>
        <v>1</v>
      </c>
      <c r="AS387" s="238" t="str">
        <f aca="false">IF(OR(Q387="Medicaid",AI387=""),"N/A",IF(AND(AF387=TRUE(),_xlfn.xlookup(AI387,$A$9:$A$782,$AQ$9:$AQ$782)=0),TRUE(),FALSE()))</f>
        <v>N/A</v>
      </c>
      <c r="AT387" s="148" t="b">
        <f aca="false">IF(AND(H387="",F387="Met"),FALSE(),TRUE())</f>
        <v>1</v>
      </c>
      <c r="AU387" s="94" t="str">
        <f aca="false">IF(OR(H387="",H387="Met",H387="N/A"),"NA",(IF(AND((OR(H387="Not Met",H387="Unsure")),G387&lt;&gt;""),TRUE(),FALSE())))</f>
        <v>NA</v>
      </c>
    </row>
    <row r="388" customFormat="false" ht="18" hidden="false" customHeight="false" outlineLevel="0" collapsed="false">
      <c r="A388" s="658" t="s">
        <v>3051</v>
      </c>
      <c r="B388" s="659" t="s">
        <v>3052</v>
      </c>
      <c r="C388" s="659" t="s">
        <v>3053</v>
      </c>
      <c r="D388" s="659" t="s">
        <v>3054</v>
      </c>
      <c r="E388" s="660"/>
      <c r="F388" s="662"/>
      <c r="G388" s="662"/>
      <c r="H388" s="689"/>
      <c r="I388" s="665" t="s">
        <v>15</v>
      </c>
      <c r="J388" s="665" t="s">
        <v>30</v>
      </c>
      <c r="K388" s="665" t="s">
        <v>38</v>
      </c>
      <c r="L388" s="665" t="s">
        <v>43</v>
      </c>
      <c r="M388" s="665" t="s">
        <v>48</v>
      </c>
      <c r="N388" s="665"/>
      <c r="O388" s="665"/>
      <c r="P388" s="665"/>
      <c r="Q388" s="665" t="s">
        <v>226</v>
      </c>
      <c r="S388" s="666" t="b">
        <f aca="false">IF(OR(T388=TRUE(),U388=TRUE(),V388=TRUE(),AD388=TRUE(),AE388=TRUE()),TRUE(),FALSE())</f>
        <v>1</v>
      </c>
      <c r="T388" s="656" t="n">
        <f aca="false">$T$8</f>
        <v>1</v>
      </c>
      <c r="U388" s="657" t="b">
        <f aca="false">$U$8</f>
        <v>0</v>
      </c>
      <c r="V388" s="666" t="b">
        <f aca="false">IF(SUM(W388:AC388)&lt;1,TRUE(),FALSE())</f>
        <v>1</v>
      </c>
      <c r="W388" s="656" t="n">
        <f aca="false">IF($I$3=I388,1,0)</f>
        <v>0</v>
      </c>
      <c r="X388" s="656" t="n">
        <f aca="false">IF($J$3=J388,1,0)</f>
        <v>0</v>
      </c>
      <c r="Y388" s="656" t="n">
        <f aca="false">IF($K$3=K388,1,0)</f>
        <v>0</v>
      </c>
      <c r="Z388" s="656" t="n">
        <f aca="false">IF($L$3=L388,1,0)</f>
        <v>0</v>
      </c>
      <c r="AA388" s="656" t="n">
        <f aca="false">IF($M$3=M388,1,0)</f>
        <v>0</v>
      </c>
      <c r="AB388" s="656" t="n">
        <f aca="false">IF($N$3=N388,1,0)</f>
        <v>0</v>
      </c>
      <c r="AC388" s="656" t="n">
        <f aca="false">IF($O$3=O388,1,0)</f>
        <v>0</v>
      </c>
      <c r="AD388" s="667" t="b">
        <f aca="false">AND($P$2="Non-risk",P388=TRUE())</f>
        <v>0</v>
      </c>
      <c r="AE388" s="667" t="b">
        <f aca="false">AND($Q$3&lt;&gt;$Q388,$Q$3&lt;&gt;"Both")</f>
        <v>1</v>
      </c>
      <c r="AF388" s="667" t="b">
        <f aca="false">AND($Q$3="Both",AH388=1)</f>
        <v>0</v>
      </c>
      <c r="AI388" s="521"/>
      <c r="AK388" s="160" t="n">
        <f aca="false">IF(OR(AL388=TRUE(),AND(AM388=TRUE(),AN388=FALSE()),AF388=TRUE(),(OR(AT388=FALSE(),AT388="NA"))),0,IF(OR(AN388=FALSE(),AO388=FALSE(),AP388=FALSE()),1,0))</f>
        <v>0</v>
      </c>
      <c r="AL388" s="238" t="n">
        <f aca="false">$S388</f>
        <v>1</v>
      </c>
      <c r="AM388" s="238" t="str">
        <f aca="false">IF(OR(Q388="Medicaid",AI388=""),"NA",IF(AND(AF388=TRUE(),_xlfn.xlookup(AI388,$A$9:$A$782,$AK$9:$AK$782)=0),TRUE(),FALSE()))</f>
        <v>NA</v>
      </c>
      <c r="AN388" s="148" t="b">
        <f aca="false">IF(F388&lt;&gt;"",TRUE(),FALSE())</f>
        <v>0</v>
      </c>
      <c r="AO388" s="94" t="str">
        <f aca="false">IF(OR($F388&lt;&gt;"Met"),"NA",(IF(AND($F388="Met",$F388&lt;&gt;""),TRUE(),FALSE())))</f>
        <v>NA</v>
      </c>
      <c r="AP388" s="148" t="b">
        <f aca="false">IF(OR($F388="Met",$F388="Not met"),"NA",(IF((AND(OR($F388="N/A",$F388="Unsure"),$G388&lt;&gt;"")),TRUE(),FALSE())))</f>
        <v>0</v>
      </c>
      <c r="AQ388" s="238" t="n">
        <f aca="false">IF(OR(AR388=TRUE(),AND(AS388=TRUE(),AT388=FALSE())),0,(IF(OR(AND(OR(AS388=FALSE(),AS388="N/A"),AT388=FALSE()),AU388=FALSE()),1,0)))</f>
        <v>0</v>
      </c>
      <c r="AR388" s="238" t="n">
        <f aca="false">$S388</f>
        <v>1</v>
      </c>
      <c r="AS388" s="238" t="str">
        <f aca="false">IF(OR(Q388="Medicaid",AI388=""),"N/A",IF(AND(AF388=TRUE(),_xlfn.xlookup(AI388,$A$9:$A$782,$AQ$9:$AQ$782)=0),TRUE(),FALSE()))</f>
        <v>N/A</v>
      </c>
      <c r="AT388" s="148" t="b">
        <f aca="false">IF(AND(H388="",F388="Met"),FALSE(),TRUE())</f>
        <v>1</v>
      </c>
      <c r="AU388" s="94" t="str">
        <f aca="false">IF(OR(H388="",H388="Met",H388="N/A"),"NA",(IF(AND((OR(H388="Not Met",H388="Unsure")),G388&lt;&gt;""),TRUE(),FALSE())))</f>
        <v>NA</v>
      </c>
    </row>
    <row r="389" customFormat="false" ht="36" hidden="false" customHeight="false" outlineLevel="0" collapsed="false">
      <c r="A389" s="658" t="s">
        <v>3055</v>
      </c>
      <c r="B389" s="659" t="s">
        <v>3056</v>
      </c>
      <c r="C389" s="659" t="s">
        <v>3057</v>
      </c>
      <c r="D389" s="659" t="s">
        <v>3058</v>
      </c>
      <c r="E389" s="660"/>
      <c r="F389" s="662"/>
      <c r="G389" s="662"/>
      <c r="H389" s="689"/>
      <c r="I389" s="665" t="s">
        <v>15</v>
      </c>
      <c r="J389" s="665" t="s">
        <v>30</v>
      </c>
      <c r="K389" s="665" t="s">
        <v>38</v>
      </c>
      <c r="L389" s="665" t="s">
        <v>43</v>
      </c>
      <c r="M389" s="665"/>
      <c r="N389" s="665"/>
      <c r="O389" s="665"/>
      <c r="P389" s="665"/>
      <c r="Q389" s="665" t="s">
        <v>226</v>
      </c>
      <c r="S389" s="666" t="b">
        <f aca="false">IF(OR(T389=TRUE(),U389=TRUE(),V389=TRUE(),AD389=TRUE(),AE389=TRUE()),TRUE(),FALSE())</f>
        <v>1</v>
      </c>
      <c r="T389" s="656" t="n">
        <f aca="false">$T$8</f>
        <v>1</v>
      </c>
      <c r="U389" s="657" t="b">
        <f aca="false">$U$8</f>
        <v>0</v>
      </c>
      <c r="V389" s="666" t="b">
        <f aca="false">IF(SUM(W389:AC389)&lt;1,TRUE(),FALSE())</f>
        <v>1</v>
      </c>
      <c r="W389" s="656" t="n">
        <f aca="false">IF($I$3=I389,1,0)</f>
        <v>0</v>
      </c>
      <c r="X389" s="656" t="n">
        <f aca="false">IF($J$3=J389,1,0)</f>
        <v>0</v>
      </c>
      <c r="Y389" s="656" t="n">
        <f aca="false">IF($K$3=K389,1,0)</f>
        <v>0</v>
      </c>
      <c r="Z389" s="656" t="n">
        <f aca="false">IF($L$3=L389,1,0)</f>
        <v>0</v>
      </c>
      <c r="AA389" s="656" t="n">
        <f aca="false">IF($M$3=M389,1,0)</f>
        <v>0</v>
      </c>
      <c r="AB389" s="656" t="n">
        <f aca="false">IF($N$3=N389,1,0)</f>
        <v>0</v>
      </c>
      <c r="AC389" s="656" t="n">
        <f aca="false">IF($O$3=O389,1,0)</f>
        <v>0</v>
      </c>
      <c r="AD389" s="667" t="b">
        <f aca="false">AND($P$2="Non-risk",P389=TRUE())</f>
        <v>0</v>
      </c>
      <c r="AE389" s="667" t="b">
        <f aca="false">AND($Q$3&lt;&gt;$Q389,$Q$3&lt;&gt;"Both")</f>
        <v>1</v>
      </c>
      <c r="AF389" s="667" t="b">
        <f aca="false">AND($Q$3="Both",AH389=1)</f>
        <v>0</v>
      </c>
      <c r="AI389" s="521"/>
      <c r="AJ389" s="627" t="n">
        <v>1</v>
      </c>
      <c r="AK389" s="160" t="n">
        <f aca="false">IF(OR(AL389=TRUE(),AND(AM389=TRUE(),AN389=FALSE()),AF389=TRUE(),(OR(AT389=FALSE(),AT389="NA"))),0,IF(OR(AN389=FALSE(),AO389=FALSE(),AP389=FALSE()),1,0))</f>
        <v>0</v>
      </c>
      <c r="AL389" s="238" t="n">
        <f aca="false">$S389</f>
        <v>1</v>
      </c>
      <c r="AM389" s="238" t="str">
        <f aca="false">IF(OR(Q389="Medicaid",AI389=""),"NA",IF(AND(AF389=TRUE(),_xlfn.xlookup(AI389,$A$9:$A$782,$AK$9:$AK$782)=0),TRUE(),FALSE()))</f>
        <v>NA</v>
      </c>
      <c r="AN389" s="148" t="b">
        <f aca="false">IF(F389&lt;&gt;"",TRUE(),FALSE())</f>
        <v>0</v>
      </c>
      <c r="AO389" s="94" t="str">
        <f aca="false">IF(OR($F389&lt;&gt;"Met"),"NA",(IF(AND($F389="Met",$F389&lt;&gt;""),TRUE(),FALSE())))</f>
        <v>NA</v>
      </c>
      <c r="AP389" s="148" t="b">
        <f aca="false">IF(OR($F389="Met",$F389="Not met"),"NA",(IF((AND(OR($F389="N/A",$F389="Unsure"),$G389&lt;&gt;"")),TRUE(),FALSE())))</f>
        <v>0</v>
      </c>
      <c r="AQ389" s="238" t="n">
        <f aca="false">IF(OR(AR389=TRUE(),AND(AS389=TRUE(),AT389=FALSE())),0,(IF(OR(AND(OR(AS389=FALSE(),AS389="N/A"),AT389=FALSE()),AU389=FALSE()),1,0)))</f>
        <v>0</v>
      </c>
      <c r="AR389" s="238" t="n">
        <f aca="false">$S389</f>
        <v>1</v>
      </c>
      <c r="AS389" s="238" t="str">
        <f aca="false">IF(OR(Q389="Medicaid",AI389=""),"N/A",IF(AND(AF389=TRUE(),_xlfn.xlookup(AI389,$A$9:$A$782,$AQ$9:$AQ$782)=0),TRUE(),FALSE()))</f>
        <v>N/A</v>
      </c>
      <c r="AT389" s="148" t="b">
        <f aca="false">IF(AND(H389="",F389="Met"),FALSE(),TRUE())</f>
        <v>1</v>
      </c>
      <c r="AU389" s="94" t="str">
        <f aca="false">IF(OR(H389="",H389="Met",H389="N/A"),"NA",(IF(AND((OR(H389="Not Met",H389="Unsure")),G389&lt;&gt;""),TRUE(),FALSE())))</f>
        <v>NA</v>
      </c>
    </row>
    <row r="390" customFormat="false" ht="72" hidden="false" customHeight="false" outlineLevel="0" collapsed="false">
      <c r="A390" s="658" t="s">
        <v>3059</v>
      </c>
      <c r="B390" s="659" t="s">
        <v>3060</v>
      </c>
      <c r="C390" s="659" t="s">
        <v>3061</v>
      </c>
      <c r="D390" s="659" t="s">
        <v>3062</v>
      </c>
      <c r="E390" s="660"/>
      <c r="F390" s="662"/>
      <c r="G390" s="662"/>
      <c r="H390" s="689"/>
      <c r="I390" s="665" t="s">
        <v>15</v>
      </c>
      <c r="J390" s="665" t="s">
        <v>30</v>
      </c>
      <c r="K390" s="665" t="s">
        <v>38</v>
      </c>
      <c r="L390" s="665" t="s">
        <v>43</v>
      </c>
      <c r="M390" s="665" t="s">
        <v>48</v>
      </c>
      <c r="N390" s="665"/>
      <c r="O390" s="665"/>
      <c r="P390" s="665"/>
      <c r="Q390" s="665" t="s">
        <v>226</v>
      </c>
      <c r="S390" s="666" t="b">
        <f aca="false">IF(OR(T390=TRUE(),U390=TRUE(),V390=TRUE(),AD390=TRUE(),AE390=TRUE()),TRUE(),FALSE())</f>
        <v>1</v>
      </c>
      <c r="T390" s="656" t="n">
        <f aca="false">$T$8</f>
        <v>1</v>
      </c>
      <c r="U390" s="657" t="b">
        <f aca="false">$U$8</f>
        <v>0</v>
      </c>
      <c r="V390" s="666" t="b">
        <f aca="false">IF(SUM(W390:AC390)&lt;1,TRUE(),FALSE())</f>
        <v>1</v>
      </c>
      <c r="W390" s="656" t="n">
        <f aca="false">IF($I$3=I390,1,0)</f>
        <v>0</v>
      </c>
      <c r="X390" s="656" t="n">
        <f aca="false">IF($J$3=J390,1,0)</f>
        <v>0</v>
      </c>
      <c r="Y390" s="656" t="n">
        <f aca="false">IF($K$3=K390,1,0)</f>
        <v>0</v>
      </c>
      <c r="Z390" s="656" t="n">
        <f aca="false">IF($L$3=L390,1,0)</f>
        <v>0</v>
      </c>
      <c r="AA390" s="656" t="n">
        <f aca="false">IF($M$3=M390,1,0)</f>
        <v>0</v>
      </c>
      <c r="AB390" s="656" t="n">
        <f aca="false">IF($N$3=N390,1,0)</f>
        <v>0</v>
      </c>
      <c r="AC390" s="656" t="n">
        <f aca="false">IF($O$3=O390,1,0)</f>
        <v>0</v>
      </c>
      <c r="AD390" s="667" t="b">
        <f aca="false">AND($P$2="Non-risk",P390=TRUE())</f>
        <v>0</v>
      </c>
      <c r="AE390" s="667" t="b">
        <f aca="false">AND($Q$3&lt;&gt;$Q390,$Q$3&lt;&gt;"Both")</f>
        <v>1</v>
      </c>
      <c r="AF390" s="667" t="b">
        <f aca="false">AND($Q$3="Both",AH390=1)</f>
        <v>0</v>
      </c>
      <c r="AI390" s="521"/>
      <c r="AK390" s="160" t="n">
        <f aca="false">IF(OR(AL390=TRUE(),AND(AM390=TRUE(),AN390=FALSE()),AF390=TRUE(),(OR(AT390=FALSE(),AT390="NA"))),0,IF(OR(AN390=FALSE(),AO390=FALSE(),AP390=FALSE()),1,0))</f>
        <v>0</v>
      </c>
      <c r="AL390" s="238" t="n">
        <f aca="false">$S390</f>
        <v>1</v>
      </c>
      <c r="AM390" s="238" t="str">
        <f aca="false">IF(OR(Q390="Medicaid",AI390=""),"NA",IF(AND(AF390=TRUE(),_xlfn.xlookup(AI390,$A$9:$A$782,$AK$9:$AK$782)=0),TRUE(),FALSE()))</f>
        <v>NA</v>
      </c>
      <c r="AN390" s="148" t="b">
        <f aca="false">IF(F390&lt;&gt;"",TRUE(),FALSE())</f>
        <v>0</v>
      </c>
      <c r="AO390" s="94" t="str">
        <f aca="false">IF(OR($F390&lt;&gt;"Met"),"NA",(IF(AND($F390="Met",$F390&lt;&gt;""),TRUE(),FALSE())))</f>
        <v>NA</v>
      </c>
      <c r="AP390" s="148" t="b">
        <f aca="false">IF(OR($F390="Met",$F390="Not met"),"NA",(IF((AND(OR($F390="N/A",$F390="Unsure"),$G390&lt;&gt;"")),TRUE(),FALSE())))</f>
        <v>0</v>
      </c>
      <c r="AQ390" s="238" t="n">
        <f aca="false">IF(OR(AR390=TRUE(),AND(AS390=TRUE(),AT390=FALSE())),0,(IF(OR(AND(OR(AS390=FALSE(),AS390="N/A"),AT390=FALSE()),AU390=FALSE()),1,0)))</f>
        <v>0</v>
      </c>
      <c r="AR390" s="238" t="n">
        <f aca="false">$S390</f>
        <v>1</v>
      </c>
      <c r="AS390" s="238" t="str">
        <f aca="false">IF(OR(Q390="Medicaid",AI390=""),"N/A",IF(AND(AF390=TRUE(),_xlfn.xlookup(AI390,$A$9:$A$782,$AQ$9:$AQ$782)=0),TRUE(),FALSE()))</f>
        <v>N/A</v>
      </c>
      <c r="AT390" s="148" t="b">
        <f aca="false">IF(AND(H390="",F390="Met"),FALSE(),TRUE())</f>
        <v>1</v>
      </c>
      <c r="AU390" s="94" t="str">
        <f aca="false">IF(OR(H390="",H390="Met",H390="N/A"),"NA",(IF(AND((OR(H390="Not Met",H390="Unsure")),G390&lt;&gt;""),TRUE(),FALSE())))</f>
        <v>NA</v>
      </c>
    </row>
    <row r="391" customFormat="false" ht="54" hidden="false" customHeight="false" outlineLevel="0" collapsed="false">
      <c r="A391" s="658" t="s">
        <v>3063</v>
      </c>
      <c r="B391" s="659" t="s">
        <v>3064</v>
      </c>
      <c r="C391" s="659" t="s">
        <v>3065</v>
      </c>
      <c r="D391" s="659" t="s">
        <v>3066</v>
      </c>
      <c r="E391" s="660"/>
      <c r="F391" s="662"/>
      <c r="G391" s="662"/>
      <c r="H391" s="689"/>
      <c r="I391" s="665" t="s">
        <v>15</v>
      </c>
      <c r="J391" s="665" t="s">
        <v>30</v>
      </c>
      <c r="K391" s="665" t="s">
        <v>38</v>
      </c>
      <c r="L391" s="665" t="s">
        <v>43</v>
      </c>
      <c r="M391" s="665" t="s">
        <v>48</v>
      </c>
      <c r="N391" s="665"/>
      <c r="O391" s="665"/>
      <c r="P391" s="665"/>
      <c r="Q391" s="665" t="s">
        <v>226</v>
      </c>
      <c r="S391" s="666" t="b">
        <f aca="false">IF(OR(T391=TRUE(),U391=TRUE(),V391=TRUE(),AD391=TRUE(),AE391=TRUE()),TRUE(),FALSE())</f>
        <v>1</v>
      </c>
      <c r="T391" s="656" t="n">
        <f aca="false">$T$8</f>
        <v>1</v>
      </c>
      <c r="U391" s="657" t="b">
        <f aca="false">$U$8</f>
        <v>0</v>
      </c>
      <c r="V391" s="666" t="b">
        <f aca="false">IF(SUM(W391:AC391)&lt;1,TRUE(),FALSE())</f>
        <v>1</v>
      </c>
      <c r="W391" s="656" t="n">
        <f aca="false">IF($I$3=I391,1,0)</f>
        <v>0</v>
      </c>
      <c r="X391" s="656" t="n">
        <f aca="false">IF($J$3=J391,1,0)</f>
        <v>0</v>
      </c>
      <c r="Y391" s="656" t="n">
        <f aca="false">IF($K$3=K391,1,0)</f>
        <v>0</v>
      </c>
      <c r="Z391" s="656" t="n">
        <f aca="false">IF($L$3=L391,1,0)</f>
        <v>0</v>
      </c>
      <c r="AA391" s="656" t="n">
        <f aca="false">IF($M$3=M391,1,0)</f>
        <v>0</v>
      </c>
      <c r="AB391" s="656" t="n">
        <f aca="false">IF($N$3=N391,1,0)</f>
        <v>0</v>
      </c>
      <c r="AC391" s="656" t="n">
        <f aca="false">IF($O$3=O391,1,0)</f>
        <v>0</v>
      </c>
      <c r="AD391" s="667" t="b">
        <f aca="false">AND($P$2="Non-risk",P391=TRUE())</f>
        <v>0</v>
      </c>
      <c r="AE391" s="667" t="b">
        <f aca="false">AND($Q$3&lt;&gt;$Q391,$Q$3&lt;&gt;"Both")</f>
        <v>1</v>
      </c>
      <c r="AF391" s="667" t="b">
        <f aca="false">AND($Q$3="Both",AH391=1)</f>
        <v>0</v>
      </c>
      <c r="AI391" s="521"/>
      <c r="AK391" s="160" t="n">
        <f aca="false">IF(OR(AL391=TRUE(),AND(AM391=TRUE(),AN391=FALSE()),AF391=TRUE(),(OR(AT391=FALSE(),AT391="NA"))),0,IF(OR(AN391=FALSE(),AO391=FALSE(),AP391=FALSE()),1,0))</f>
        <v>0</v>
      </c>
      <c r="AL391" s="238" t="n">
        <f aca="false">$S391</f>
        <v>1</v>
      </c>
      <c r="AM391" s="238" t="str">
        <f aca="false">IF(OR(Q391="Medicaid",AI391=""),"NA",IF(AND(AF391=TRUE(),_xlfn.xlookup(AI391,$A$9:$A$782,$AK$9:$AK$782)=0),TRUE(),FALSE()))</f>
        <v>NA</v>
      </c>
      <c r="AN391" s="148" t="b">
        <f aca="false">IF(F391&lt;&gt;"",TRUE(),FALSE())</f>
        <v>0</v>
      </c>
      <c r="AO391" s="94" t="str">
        <f aca="false">IF(OR($F391&lt;&gt;"Met"),"NA",(IF(AND($F391="Met",$F391&lt;&gt;""),TRUE(),FALSE())))</f>
        <v>NA</v>
      </c>
      <c r="AP391" s="148" t="b">
        <f aca="false">IF(OR($F391="Met",$F391="Not met"),"NA",(IF((AND(OR($F391="N/A",$F391="Unsure"),$G391&lt;&gt;"")),TRUE(),FALSE())))</f>
        <v>0</v>
      </c>
      <c r="AQ391" s="238" t="n">
        <f aca="false">IF(OR(AR391=TRUE(),AND(AS391=TRUE(),AT391=FALSE())),0,(IF(OR(AND(OR(AS391=FALSE(),AS391="N/A"),AT391=FALSE()),AU391=FALSE()),1,0)))</f>
        <v>0</v>
      </c>
      <c r="AR391" s="238" t="n">
        <f aca="false">$S391</f>
        <v>1</v>
      </c>
      <c r="AS391" s="238" t="str">
        <f aca="false">IF(OR(Q391="Medicaid",AI391=""),"N/A",IF(AND(AF391=TRUE(),_xlfn.xlookup(AI391,$A$9:$A$782,$AQ$9:$AQ$782)=0),TRUE(),FALSE()))</f>
        <v>N/A</v>
      </c>
      <c r="AT391" s="148" t="b">
        <f aca="false">IF(AND(H391="",F391="Met"),FALSE(),TRUE())</f>
        <v>1</v>
      </c>
      <c r="AU391" s="94" t="str">
        <f aca="false">IF(OR(H391="",H391="Met",H391="N/A"),"NA",(IF(AND((OR(H391="Not Met",H391="Unsure")),G391&lt;&gt;""),TRUE(),FALSE())))</f>
        <v>NA</v>
      </c>
    </row>
    <row r="392" customFormat="false" ht="90" hidden="false" customHeight="false" outlineLevel="0" collapsed="false">
      <c r="A392" s="658" t="s">
        <v>3067</v>
      </c>
      <c r="B392" s="659" t="s">
        <v>3068</v>
      </c>
      <c r="C392" s="659" t="s">
        <v>3069</v>
      </c>
      <c r="D392" s="659" t="s">
        <v>3070</v>
      </c>
      <c r="E392" s="660"/>
      <c r="F392" s="662"/>
      <c r="G392" s="662"/>
      <c r="H392" s="689"/>
      <c r="I392" s="665" t="s">
        <v>15</v>
      </c>
      <c r="J392" s="665" t="s">
        <v>30</v>
      </c>
      <c r="K392" s="665" t="s">
        <v>38</v>
      </c>
      <c r="L392" s="665" t="s">
        <v>43</v>
      </c>
      <c r="M392" s="665"/>
      <c r="N392" s="665"/>
      <c r="O392" s="665"/>
      <c r="P392" s="665"/>
      <c r="Q392" s="665" t="s">
        <v>226</v>
      </c>
      <c r="S392" s="666" t="b">
        <f aca="false">IF(OR(T392=TRUE(),U392=TRUE(),V392=TRUE(),AD392=TRUE(),AE392=TRUE()),TRUE(),FALSE())</f>
        <v>1</v>
      </c>
      <c r="T392" s="656" t="n">
        <f aca="false">$T$8</f>
        <v>1</v>
      </c>
      <c r="U392" s="657" t="b">
        <f aca="false">$U$8</f>
        <v>0</v>
      </c>
      <c r="V392" s="666" t="b">
        <f aca="false">IF(SUM(W392:AC392)&lt;1,TRUE(),FALSE())</f>
        <v>1</v>
      </c>
      <c r="W392" s="656" t="n">
        <f aca="false">IF($I$3=I392,1,0)</f>
        <v>0</v>
      </c>
      <c r="X392" s="656" t="n">
        <f aca="false">IF($J$3=J392,1,0)</f>
        <v>0</v>
      </c>
      <c r="Y392" s="656" t="n">
        <f aca="false">IF($K$3=K392,1,0)</f>
        <v>0</v>
      </c>
      <c r="Z392" s="656" t="n">
        <f aca="false">IF($L$3=L392,1,0)</f>
        <v>0</v>
      </c>
      <c r="AA392" s="656" t="n">
        <f aca="false">IF($M$3=M392,1,0)</f>
        <v>0</v>
      </c>
      <c r="AB392" s="656" t="n">
        <f aca="false">IF($N$3=N392,1,0)</f>
        <v>0</v>
      </c>
      <c r="AC392" s="656" t="n">
        <f aca="false">IF($O$3=O392,1,0)</f>
        <v>0</v>
      </c>
      <c r="AD392" s="667" t="b">
        <f aca="false">AND($P$2="Non-risk",P392=TRUE())</f>
        <v>0</v>
      </c>
      <c r="AE392" s="667" t="b">
        <f aca="false">AND($Q$3&lt;&gt;$Q392,$Q$3&lt;&gt;"Both")</f>
        <v>1</v>
      </c>
      <c r="AF392" s="667" t="b">
        <f aca="false">AND($Q$3="Both",AH392=1)</f>
        <v>0</v>
      </c>
      <c r="AI392" s="521"/>
      <c r="AK392" s="160" t="n">
        <f aca="false">IF(OR(AL392=TRUE(),AND(AM392=TRUE(),AN392=FALSE()),AF392=TRUE(),(OR(AT392=FALSE(),AT392="NA"))),0,IF(OR(AN392=FALSE(),AO392=FALSE(),AP392=FALSE()),1,0))</f>
        <v>0</v>
      </c>
      <c r="AL392" s="238" t="n">
        <f aca="false">$S392</f>
        <v>1</v>
      </c>
      <c r="AM392" s="238" t="str">
        <f aca="false">IF(OR(Q392="Medicaid",AI392=""),"NA",IF(AND(AF392=TRUE(),_xlfn.xlookup(AI392,$A$9:$A$782,$AK$9:$AK$782)=0),TRUE(),FALSE()))</f>
        <v>NA</v>
      </c>
      <c r="AN392" s="148" t="b">
        <f aca="false">IF(F392&lt;&gt;"",TRUE(),FALSE())</f>
        <v>0</v>
      </c>
      <c r="AO392" s="94" t="str">
        <f aca="false">IF(OR($F392&lt;&gt;"Met"),"NA",(IF(AND($F392="Met",$F392&lt;&gt;""),TRUE(),FALSE())))</f>
        <v>NA</v>
      </c>
      <c r="AP392" s="148" t="b">
        <f aca="false">IF(OR($F392="Met",$F392="Not met"),"NA",(IF((AND(OR($F392="N/A",$F392="Unsure"),$G392&lt;&gt;"")),TRUE(),FALSE())))</f>
        <v>0</v>
      </c>
      <c r="AQ392" s="238" t="n">
        <f aca="false">IF(OR(AR392=TRUE(),AND(AS392=TRUE(),AT392=FALSE())),0,(IF(OR(AND(OR(AS392=FALSE(),AS392="N/A"),AT392=FALSE()),AU392=FALSE()),1,0)))</f>
        <v>0</v>
      </c>
      <c r="AR392" s="238" t="n">
        <f aca="false">$S392</f>
        <v>1</v>
      </c>
      <c r="AS392" s="238" t="str">
        <f aca="false">IF(OR(Q392="Medicaid",AI392=""),"N/A",IF(AND(AF392=TRUE(),_xlfn.xlookup(AI392,$A$9:$A$782,$AQ$9:$AQ$782)=0),TRUE(),FALSE()))</f>
        <v>N/A</v>
      </c>
      <c r="AT392" s="148" t="b">
        <f aca="false">IF(AND(H392="",F392="Met"),FALSE(),TRUE())</f>
        <v>1</v>
      </c>
      <c r="AU392" s="94" t="str">
        <f aca="false">IF(OR(H392="",H392="Met",H392="N/A"),"NA",(IF(AND((OR(H392="Not Met",H392="Unsure")),G392&lt;&gt;""),TRUE(),FALSE())))</f>
        <v>NA</v>
      </c>
    </row>
    <row r="393" customFormat="false" ht="18" hidden="false" customHeight="false" outlineLevel="0" collapsed="false">
      <c r="A393" s="668"/>
      <c r="B393" s="669"/>
      <c r="C393" s="669"/>
      <c r="D393" s="670" t="s">
        <v>1304</v>
      </c>
      <c r="E393" s="671"/>
      <c r="F393" s="672"/>
      <c r="G393" s="672"/>
      <c r="H393" s="673"/>
      <c r="T393" s="656" t="n">
        <f aca="false">$T$8</f>
        <v>1</v>
      </c>
      <c r="U393" s="657" t="b">
        <f aca="false">$U$8</f>
        <v>0</v>
      </c>
      <c r="AK393" s="160"/>
      <c r="AL393" s="238"/>
      <c r="AM393" s="238"/>
      <c r="AN393" s="94"/>
      <c r="AO393" s="94"/>
      <c r="AP393" s="94"/>
      <c r="AQ393" s="238"/>
      <c r="AR393" s="238"/>
      <c r="AS393" s="238"/>
      <c r="AT393" s="94"/>
      <c r="AU393" s="94"/>
    </row>
    <row r="394" customFormat="false" ht="36" hidden="false" customHeight="false" outlineLevel="0" collapsed="false">
      <c r="A394" s="658" t="s">
        <v>3071</v>
      </c>
      <c r="B394" s="659" t="s">
        <v>3072</v>
      </c>
      <c r="C394" s="659" t="s">
        <v>3073</v>
      </c>
      <c r="D394" s="659" t="s">
        <v>3074</v>
      </c>
      <c r="E394" s="660"/>
      <c r="F394" s="662"/>
      <c r="G394" s="662"/>
      <c r="H394" s="689"/>
      <c r="I394" s="665" t="s">
        <v>15</v>
      </c>
      <c r="J394" s="665" t="s">
        <v>30</v>
      </c>
      <c r="K394" s="665" t="s">
        <v>38</v>
      </c>
      <c r="L394" s="665" t="s">
        <v>43</v>
      </c>
      <c r="M394" s="665"/>
      <c r="N394" s="665"/>
      <c r="O394" s="665"/>
      <c r="P394" s="665"/>
      <c r="Q394" s="665" t="s">
        <v>226</v>
      </c>
      <c r="S394" s="666" t="b">
        <f aca="false">IF(OR(T394=TRUE(),U394=TRUE(),V394=TRUE(),AD394=TRUE(),AE394=TRUE()),TRUE(),FALSE())</f>
        <v>1</v>
      </c>
      <c r="T394" s="656" t="n">
        <f aca="false">$T$8</f>
        <v>1</v>
      </c>
      <c r="U394" s="657" t="b">
        <f aca="false">$U$8</f>
        <v>0</v>
      </c>
      <c r="V394" s="666" t="b">
        <f aca="false">IF(SUM(W394:AC394)&lt;1,TRUE(),FALSE())</f>
        <v>1</v>
      </c>
      <c r="W394" s="656" t="n">
        <f aca="false">IF($I$3=I394,1,0)</f>
        <v>0</v>
      </c>
      <c r="X394" s="656" t="n">
        <f aca="false">IF($J$3=J394,1,0)</f>
        <v>0</v>
      </c>
      <c r="Y394" s="656" t="n">
        <f aca="false">IF($K$3=K394,1,0)</f>
        <v>0</v>
      </c>
      <c r="Z394" s="656" t="n">
        <f aca="false">IF($L$3=L394,1,0)</f>
        <v>0</v>
      </c>
      <c r="AA394" s="656" t="n">
        <f aca="false">IF($M$3=M394,1,0)</f>
        <v>0</v>
      </c>
      <c r="AB394" s="656" t="n">
        <f aca="false">IF($N$3=N394,1,0)</f>
        <v>0</v>
      </c>
      <c r="AC394" s="656" t="n">
        <f aca="false">IF($O$3=O394,1,0)</f>
        <v>0</v>
      </c>
      <c r="AD394" s="667" t="b">
        <f aca="false">AND($P$2="Non-risk",P394=TRUE())</f>
        <v>0</v>
      </c>
      <c r="AE394" s="667" t="b">
        <f aca="false">AND($Q$3&lt;&gt;$Q394,$Q$3&lt;&gt;"Both")</f>
        <v>1</v>
      </c>
      <c r="AF394" s="667" t="b">
        <f aca="false">AND($Q$3="Both",AH394=1)</f>
        <v>0</v>
      </c>
      <c r="AI394" s="521"/>
      <c r="AK394" s="160" t="n">
        <f aca="false">IF(OR(AL394=TRUE(),AND(AM394=TRUE(),AN394=FALSE()),AF394=TRUE(),(OR(AT394=FALSE(),AT394="NA"))),0,IF(OR(AN394=FALSE(),AO394=FALSE(),AP394=FALSE()),1,0))</f>
        <v>0</v>
      </c>
      <c r="AL394" s="238" t="n">
        <f aca="false">$S394</f>
        <v>1</v>
      </c>
      <c r="AM394" s="238" t="str">
        <f aca="false">IF(OR(Q394="Medicaid",AI394=""),"NA",IF(AND(AF394=TRUE(),_xlfn.xlookup(AI394,$A$9:$A$782,$AK$9:$AK$782)=0),TRUE(),FALSE()))</f>
        <v>NA</v>
      </c>
      <c r="AN394" s="148" t="b">
        <f aca="false">IF(F394&lt;&gt;"",TRUE(),FALSE())</f>
        <v>0</v>
      </c>
      <c r="AO394" s="94" t="str">
        <f aca="false">IF(OR($F394&lt;&gt;"Met"),"NA",(IF(AND($F394="Met",$F394&lt;&gt;""),TRUE(),FALSE())))</f>
        <v>NA</v>
      </c>
      <c r="AP394" s="148" t="b">
        <f aca="false">IF(OR($F394="Met",$F394="Not met"),"NA",(IF((AND(OR($F394="N/A",$F394="Unsure"),$G394&lt;&gt;"")),TRUE(),FALSE())))</f>
        <v>0</v>
      </c>
      <c r="AQ394" s="238" t="n">
        <f aca="false">IF(OR(AR394=TRUE(),AND(AS394=TRUE(),AT394=FALSE())),0,(IF(OR(AND(OR(AS394=FALSE(),AS394="N/A"),AT394=FALSE()),AU394=FALSE()),1,0)))</f>
        <v>0</v>
      </c>
      <c r="AR394" s="238" t="n">
        <f aca="false">$S394</f>
        <v>1</v>
      </c>
      <c r="AS394" s="238" t="str">
        <f aca="false">IF(OR(Q394="Medicaid",AI394=""),"N/A",IF(AND(AF394=TRUE(),_xlfn.xlookup(AI394,$A$9:$A$782,$AQ$9:$AQ$782)=0),TRUE(),FALSE()))</f>
        <v>N/A</v>
      </c>
      <c r="AT394" s="148" t="b">
        <f aca="false">IF(AND(H394="",F394="Met"),FALSE(),TRUE())</f>
        <v>1</v>
      </c>
      <c r="AU394" s="94" t="str">
        <f aca="false">IF(OR(H394="",H394="Met",H394="N/A"),"NA",(IF(AND((OR(H394="Not Met",H394="Unsure")),G394&lt;&gt;""),TRUE(),FALSE())))</f>
        <v>NA</v>
      </c>
    </row>
    <row r="395" customFormat="false" ht="18" hidden="false" customHeight="false" outlineLevel="0" collapsed="false">
      <c r="A395" s="658" t="s">
        <v>3075</v>
      </c>
      <c r="B395" s="659" t="s">
        <v>3076</v>
      </c>
      <c r="C395" s="659" t="s">
        <v>3077</v>
      </c>
      <c r="D395" s="659" t="s">
        <v>3078</v>
      </c>
      <c r="E395" s="660"/>
      <c r="F395" s="662"/>
      <c r="G395" s="662"/>
      <c r="H395" s="689"/>
      <c r="I395" s="665" t="s">
        <v>15</v>
      </c>
      <c r="J395" s="665" t="s">
        <v>30</v>
      </c>
      <c r="K395" s="665" t="s">
        <v>38</v>
      </c>
      <c r="L395" s="665" t="s">
        <v>43</v>
      </c>
      <c r="M395" s="665"/>
      <c r="N395" s="665"/>
      <c r="O395" s="665"/>
      <c r="P395" s="665"/>
      <c r="Q395" s="665" t="s">
        <v>226</v>
      </c>
      <c r="S395" s="666" t="b">
        <f aca="false">IF(OR(T395=TRUE(),U395=TRUE(),V395=TRUE(),AD395=TRUE(),AE395=TRUE()),TRUE(),FALSE())</f>
        <v>1</v>
      </c>
      <c r="T395" s="656" t="n">
        <f aca="false">$T$8</f>
        <v>1</v>
      </c>
      <c r="U395" s="657" t="b">
        <f aca="false">$U$8</f>
        <v>0</v>
      </c>
      <c r="V395" s="666" t="b">
        <f aca="false">IF(SUM(W395:AC395)&lt;1,TRUE(),FALSE())</f>
        <v>1</v>
      </c>
      <c r="W395" s="656" t="n">
        <f aca="false">IF($I$3=I395,1,0)</f>
        <v>0</v>
      </c>
      <c r="X395" s="656" t="n">
        <f aca="false">IF($J$3=J395,1,0)</f>
        <v>0</v>
      </c>
      <c r="Y395" s="656" t="n">
        <f aca="false">IF($K$3=K395,1,0)</f>
        <v>0</v>
      </c>
      <c r="Z395" s="656" t="n">
        <f aca="false">IF($L$3=L395,1,0)</f>
        <v>0</v>
      </c>
      <c r="AA395" s="656" t="n">
        <f aca="false">IF($M$3=M395,1,0)</f>
        <v>0</v>
      </c>
      <c r="AB395" s="656" t="n">
        <f aca="false">IF($N$3=N395,1,0)</f>
        <v>0</v>
      </c>
      <c r="AC395" s="656" t="n">
        <f aca="false">IF($O$3=O395,1,0)</f>
        <v>0</v>
      </c>
      <c r="AD395" s="667" t="b">
        <f aca="false">AND($P$2="Non-risk",P395=TRUE())</f>
        <v>0</v>
      </c>
      <c r="AE395" s="667" t="b">
        <f aca="false">AND($Q$3&lt;&gt;$Q395,$Q$3&lt;&gt;"Both")</f>
        <v>1</v>
      </c>
      <c r="AF395" s="667" t="b">
        <f aca="false">AND($Q$3="Both",AH395=1)</f>
        <v>0</v>
      </c>
      <c r="AI395" s="521"/>
      <c r="AK395" s="160" t="n">
        <f aca="false">IF(OR(AL395=TRUE(),AND(AM395=TRUE(),AN395=FALSE()),AF395=TRUE(),(OR(AT395=FALSE(),AT395="NA"))),0,IF(OR(AN395=FALSE(),AO395=FALSE(),AP395=FALSE()),1,0))</f>
        <v>0</v>
      </c>
      <c r="AL395" s="238" t="n">
        <f aca="false">$S395</f>
        <v>1</v>
      </c>
      <c r="AM395" s="238" t="str">
        <f aca="false">IF(OR(Q395="Medicaid",AI395=""),"NA",IF(AND(AF395=TRUE(),_xlfn.xlookup(AI395,$A$9:$A$782,$AK$9:$AK$782)=0),TRUE(),FALSE()))</f>
        <v>NA</v>
      </c>
      <c r="AN395" s="148" t="b">
        <f aca="false">IF(F395&lt;&gt;"",TRUE(),FALSE())</f>
        <v>0</v>
      </c>
      <c r="AO395" s="94" t="str">
        <f aca="false">IF(OR($F395&lt;&gt;"Met"),"NA",(IF(AND($F395="Met",$F395&lt;&gt;""),TRUE(),FALSE())))</f>
        <v>NA</v>
      </c>
      <c r="AP395" s="148" t="b">
        <f aca="false">IF(OR($F395="Met",$F395="Not met"),"NA",(IF((AND(OR($F395="N/A",$F395="Unsure"),$G395&lt;&gt;"")),TRUE(),FALSE())))</f>
        <v>0</v>
      </c>
      <c r="AQ395" s="238" t="n">
        <f aca="false">IF(OR(AR395=TRUE(),AND(AS395=TRUE(),AT395=FALSE())),0,(IF(OR(AND(OR(AS395=FALSE(),AS395="N/A"),AT395=FALSE()),AU395=FALSE()),1,0)))</f>
        <v>0</v>
      </c>
      <c r="AR395" s="238" t="n">
        <f aca="false">$S395</f>
        <v>1</v>
      </c>
      <c r="AS395" s="238" t="str">
        <f aca="false">IF(OR(Q395="Medicaid",AI395=""),"N/A",IF(AND(AF395=TRUE(),_xlfn.xlookup(AI395,$A$9:$A$782,$AQ$9:$AQ$782)=0),TRUE(),FALSE()))</f>
        <v>N/A</v>
      </c>
      <c r="AT395" s="148" t="b">
        <f aca="false">IF(AND(H395="",F395="Met"),FALSE(),TRUE())</f>
        <v>1</v>
      </c>
      <c r="AU395" s="94" t="str">
        <f aca="false">IF(OR(H395="",H395="Met",H395="N/A"),"NA",(IF(AND((OR(H395="Not Met",H395="Unsure")),G395&lt;&gt;""),TRUE(),FALSE())))</f>
        <v>NA</v>
      </c>
    </row>
    <row r="396" customFormat="false" ht="18" hidden="false" customHeight="false" outlineLevel="0" collapsed="false">
      <c r="A396" s="658" t="s">
        <v>3079</v>
      </c>
      <c r="B396" s="659" t="s">
        <v>3080</v>
      </c>
      <c r="C396" s="659" t="s">
        <v>3081</v>
      </c>
      <c r="D396" s="659" t="s">
        <v>3082</v>
      </c>
      <c r="E396" s="660"/>
      <c r="F396" s="662"/>
      <c r="G396" s="662"/>
      <c r="H396" s="689"/>
      <c r="I396" s="665" t="s">
        <v>15</v>
      </c>
      <c r="J396" s="665" t="s">
        <v>30</v>
      </c>
      <c r="K396" s="665" t="s">
        <v>38</v>
      </c>
      <c r="L396" s="665" t="s">
        <v>43</v>
      </c>
      <c r="M396" s="665"/>
      <c r="N396" s="665"/>
      <c r="O396" s="665"/>
      <c r="P396" s="665"/>
      <c r="Q396" s="665" t="s">
        <v>226</v>
      </c>
      <c r="S396" s="666" t="b">
        <f aca="false">IF(OR(T396=TRUE(),U396=TRUE(),V396=TRUE(),AD396=TRUE(),AE396=TRUE()),TRUE(),FALSE())</f>
        <v>1</v>
      </c>
      <c r="T396" s="656" t="n">
        <f aca="false">$T$8</f>
        <v>1</v>
      </c>
      <c r="U396" s="657" t="b">
        <f aca="false">$U$8</f>
        <v>0</v>
      </c>
      <c r="V396" s="666" t="b">
        <f aca="false">IF(SUM(W396:AC396)&lt;1,TRUE(),FALSE())</f>
        <v>1</v>
      </c>
      <c r="W396" s="656" t="n">
        <f aca="false">IF($I$3=I396,1,0)</f>
        <v>0</v>
      </c>
      <c r="X396" s="656" t="n">
        <f aca="false">IF($J$3=J396,1,0)</f>
        <v>0</v>
      </c>
      <c r="Y396" s="656" t="n">
        <f aca="false">IF($K$3=K396,1,0)</f>
        <v>0</v>
      </c>
      <c r="Z396" s="656" t="n">
        <f aca="false">IF($L$3=L396,1,0)</f>
        <v>0</v>
      </c>
      <c r="AA396" s="656" t="n">
        <f aca="false">IF($M$3=M396,1,0)</f>
        <v>0</v>
      </c>
      <c r="AB396" s="656" t="n">
        <f aca="false">IF($N$3=N396,1,0)</f>
        <v>0</v>
      </c>
      <c r="AC396" s="656" t="n">
        <f aca="false">IF($O$3=O396,1,0)</f>
        <v>0</v>
      </c>
      <c r="AD396" s="667" t="b">
        <f aca="false">AND($P$2="Non-risk",P396=TRUE())</f>
        <v>0</v>
      </c>
      <c r="AE396" s="667" t="b">
        <f aca="false">AND($Q$3&lt;&gt;$Q396,$Q$3&lt;&gt;"Both")</f>
        <v>1</v>
      </c>
      <c r="AF396" s="667" t="b">
        <f aca="false">AND($Q$3="Both",AH396=1)</f>
        <v>0</v>
      </c>
      <c r="AI396" s="521"/>
      <c r="AK396" s="160" t="n">
        <f aca="false">IF(OR(AL396=TRUE(),AND(AM396=TRUE(),AN396=FALSE()),AF396=TRUE(),(OR(AT396=FALSE(),AT396="NA"))),0,IF(OR(AN396=FALSE(),AO396=FALSE(),AP396=FALSE()),1,0))</f>
        <v>0</v>
      </c>
      <c r="AL396" s="238" t="n">
        <f aca="false">$S396</f>
        <v>1</v>
      </c>
      <c r="AM396" s="238" t="str">
        <f aca="false">IF(OR(Q396="Medicaid",AI396=""),"NA",IF(AND(AF396=TRUE(),_xlfn.xlookup(AI396,$A$9:$A$782,$AK$9:$AK$782)=0),TRUE(),FALSE()))</f>
        <v>NA</v>
      </c>
      <c r="AN396" s="148" t="b">
        <f aca="false">IF(F396&lt;&gt;"",TRUE(),FALSE())</f>
        <v>0</v>
      </c>
      <c r="AO396" s="94" t="str">
        <f aca="false">IF(OR($F396&lt;&gt;"Met"),"NA",(IF(AND($F396="Met",$F396&lt;&gt;""),TRUE(),FALSE())))</f>
        <v>NA</v>
      </c>
      <c r="AP396" s="148" t="b">
        <f aca="false">IF(OR($F396="Met",$F396="Not met"),"NA",(IF((AND(OR($F396="N/A",$F396="Unsure"),$G396&lt;&gt;"")),TRUE(),FALSE())))</f>
        <v>0</v>
      </c>
      <c r="AQ396" s="238" t="n">
        <f aca="false">IF(OR(AR396=TRUE(),AND(AS396=TRUE(),AT396=FALSE())),0,(IF(OR(AND(OR(AS396=FALSE(),AS396="N/A"),AT396=FALSE()),AU396=FALSE()),1,0)))</f>
        <v>0</v>
      </c>
      <c r="AR396" s="238" t="n">
        <f aca="false">$S396</f>
        <v>1</v>
      </c>
      <c r="AS396" s="238" t="str">
        <f aca="false">IF(OR(Q396="Medicaid",AI396=""),"N/A",IF(AND(AF396=TRUE(),_xlfn.xlookup(AI396,$A$9:$A$782,$AQ$9:$AQ$782)=0),TRUE(),FALSE()))</f>
        <v>N/A</v>
      </c>
      <c r="AT396" s="148" t="b">
        <f aca="false">IF(AND(H396="",F396="Met"),FALSE(),TRUE())</f>
        <v>1</v>
      </c>
      <c r="AU396" s="94" t="str">
        <f aca="false">IF(OR(H396="",H396="Met",H396="N/A"),"NA",(IF(AND((OR(H396="Not Met",H396="Unsure")),G396&lt;&gt;""),TRUE(),FALSE())))</f>
        <v>NA</v>
      </c>
    </row>
    <row r="397" customFormat="false" ht="18" hidden="false" customHeight="false" outlineLevel="0" collapsed="false">
      <c r="A397" s="668"/>
      <c r="B397" s="669"/>
      <c r="C397" s="669"/>
      <c r="D397" s="670" t="s">
        <v>1309</v>
      </c>
      <c r="E397" s="671"/>
      <c r="F397" s="672"/>
      <c r="G397" s="672"/>
      <c r="H397" s="673"/>
      <c r="T397" s="656" t="n">
        <f aca="false">$T$8</f>
        <v>1</v>
      </c>
      <c r="U397" s="657" t="b">
        <f aca="false">$U$8</f>
        <v>0</v>
      </c>
      <c r="AK397" s="160"/>
      <c r="AL397" s="238"/>
      <c r="AM397" s="238"/>
      <c r="AN397" s="94"/>
      <c r="AO397" s="94"/>
      <c r="AP397" s="94"/>
      <c r="AQ397" s="238"/>
      <c r="AR397" s="238"/>
      <c r="AS397" s="238"/>
      <c r="AT397" s="94"/>
      <c r="AU397" s="94"/>
    </row>
    <row r="398" customFormat="false" ht="36" hidden="false" customHeight="false" outlineLevel="0" collapsed="false">
      <c r="A398" s="658" t="s">
        <v>3083</v>
      </c>
      <c r="B398" s="659" t="s">
        <v>3084</v>
      </c>
      <c r="C398" s="659" t="s">
        <v>3085</v>
      </c>
      <c r="D398" s="659" t="s">
        <v>3086</v>
      </c>
      <c r="E398" s="660"/>
      <c r="F398" s="662"/>
      <c r="G398" s="662"/>
      <c r="H398" s="689"/>
      <c r="I398" s="665" t="s">
        <v>15</v>
      </c>
      <c r="J398" s="665" t="s">
        <v>30</v>
      </c>
      <c r="K398" s="665" t="s">
        <v>38</v>
      </c>
      <c r="L398" s="665" t="s">
        <v>43</v>
      </c>
      <c r="M398" s="665"/>
      <c r="N398" s="665"/>
      <c r="O398" s="665"/>
      <c r="P398" s="665"/>
      <c r="Q398" s="665" t="s">
        <v>226</v>
      </c>
      <c r="S398" s="666" t="b">
        <f aca="false">IF(OR(T398=TRUE(),U398=TRUE(),V398=TRUE(),AD398=TRUE(),AE398=TRUE()),TRUE(),FALSE())</f>
        <v>1</v>
      </c>
      <c r="T398" s="656" t="n">
        <f aca="false">$T$8</f>
        <v>1</v>
      </c>
      <c r="U398" s="657" t="b">
        <f aca="false">$U$8</f>
        <v>0</v>
      </c>
      <c r="V398" s="666" t="b">
        <f aca="false">IF(SUM(W398:AC398)&lt;1,TRUE(),FALSE())</f>
        <v>1</v>
      </c>
      <c r="W398" s="656" t="n">
        <f aca="false">IF($I$3=I398,1,0)</f>
        <v>0</v>
      </c>
      <c r="X398" s="656" t="n">
        <f aca="false">IF($J$3=J398,1,0)</f>
        <v>0</v>
      </c>
      <c r="Y398" s="656" t="n">
        <f aca="false">IF($K$3=K398,1,0)</f>
        <v>0</v>
      </c>
      <c r="Z398" s="656" t="n">
        <f aca="false">IF($L$3=L398,1,0)</f>
        <v>0</v>
      </c>
      <c r="AA398" s="656" t="n">
        <f aca="false">IF($M$3=M398,1,0)</f>
        <v>0</v>
      </c>
      <c r="AB398" s="656" t="n">
        <f aca="false">IF($N$3=N398,1,0)</f>
        <v>0</v>
      </c>
      <c r="AC398" s="656" t="n">
        <f aca="false">IF($O$3=O398,1,0)</f>
        <v>0</v>
      </c>
      <c r="AD398" s="667" t="b">
        <f aca="false">AND($P$2="Non-risk",P398=TRUE())</f>
        <v>0</v>
      </c>
      <c r="AE398" s="667" t="b">
        <f aca="false">AND($Q$3&lt;&gt;$Q398,$Q$3&lt;&gt;"Both")</f>
        <v>1</v>
      </c>
      <c r="AF398" s="667" t="b">
        <f aca="false">AND($Q$3="Both",AH398=1)</f>
        <v>0</v>
      </c>
      <c r="AI398" s="521"/>
      <c r="AK398" s="160" t="n">
        <f aca="false">IF(OR(AL398=TRUE(),AND(AM398=TRUE(),AN398=FALSE()),AF398=TRUE(),(OR(AT398=FALSE(),AT398="NA"))),0,IF(OR(AN398=FALSE(),AO398=FALSE(),AP398=FALSE()),1,0))</f>
        <v>0</v>
      </c>
      <c r="AL398" s="238" t="n">
        <f aca="false">$S398</f>
        <v>1</v>
      </c>
      <c r="AM398" s="238" t="str">
        <f aca="false">IF(OR(Q398="Medicaid",AI398=""),"NA",IF(AND(AF398=TRUE(),_xlfn.xlookup(AI398,$A$9:$A$782,$AK$9:$AK$782)=0),TRUE(),FALSE()))</f>
        <v>NA</v>
      </c>
      <c r="AN398" s="148" t="b">
        <f aca="false">IF(F398&lt;&gt;"",TRUE(),FALSE())</f>
        <v>0</v>
      </c>
      <c r="AO398" s="94" t="str">
        <f aca="false">IF(OR($F398&lt;&gt;"Met"),"NA",(IF(AND($F398="Met",$F398&lt;&gt;""),TRUE(),FALSE())))</f>
        <v>NA</v>
      </c>
      <c r="AP398" s="148" t="b">
        <f aca="false">IF(OR($F398="Met",$F398="Not met"),"NA",(IF((AND(OR($F398="N/A",$F398="Unsure"),$G398&lt;&gt;"")),TRUE(),FALSE())))</f>
        <v>0</v>
      </c>
      <c r="AQ398" s="238" t="n">
        <f aca="false">IF(OR(AR398=TRUE(),AND(AS398=TRUE(),AT398=FALSE())),0,(IF(OR(AND(OR(AS398=FALSE(),AS398="N/A"),AT398=FALSE()),AU398=FALSE()),1,0)))</f>
        <v>0</v>
      </c>
      <c r="AR398" s="238" t="n">
        <f aca="false">$S398</f>
        <v>1</v>
      </c>
      <c r="AS398" s="238" t="str">
        <f aca="false">IF(OR(Q398="Medicaid",AI398=""),"N/A",IF(AND(AF398=TRUE(),_xlfn.xlookup(AI398,$A$9:$A$782,$AQ$9:$AQ$782)=0),TRUE(),FALSE()))</f>
        <v>N/A</v>
      </c>
      <c r="AT398" s="148" t="b">
        <f aca="false">IF(AND(H398="",F398="Met"),FALSE(),TRUE())</f>
        <v>1</v>
      </c>
      <c r="AU398" s="94" t="str">
        <f aca="false">IF(OR(H398="",H398="Met",H398="N/A"),"NA",(IF(AND((OR(H398="Not Met",H398="Unsure")),G398&lt;&gt;""),TRUE(),FALSE())))</f>
        <v>NA</v>
      </c>
    </row>
    <row r="399" customFormat="false" ht="36" hidden="false" customHeight="false" outlineLevel="0" collapsed="false">
      <c r="A399" s="658" t="s">
        <v>3087</v>
      </c>
      <c r="B399" s="659" t="s">
        <v>3088</v>
      </c>
      <c r="C399" s="659" t="s">
        <v>3089</v>
      </c>
      <c r="D399" s="659" t="s">
        <v>3090</v>
      </c>
      <c r="E399" s="680" t="s">
        <v>3091</v>
      </c>
      <c r="F399" s="662"/>
      <c r="G399" s="662"/>
      <c r="H399" s="689"/>
      <c r="I399" s="665" t="s">
        <v>15</v>
      </c>
      <c r="J399" s="665" t="s">
        <v>30</v>
      </c>
      <c r="K399" s="665" t="s">
        <v>38</v>
      </c>
      <c r="L399" s="665" t="s">
        <v>43</v>
      </c>
      <c r="M399" s="665"/>
      <c r="N399" s="665"/>
      <c r="O399" s="665" t="s">
        <v>52</v>
      </c>
      <c r="P399" s="665"/>
      <c r="Q399" s="665" t="s">
        <v>226</v>
      </c>
      <c r="S399" s="666" t="b">
        <f aca="false">IF(OR(T399=TRUE(),U399=TRUE(),V399=TRUE(),AD399=TRUE(),AE399=TRUE()),TRUE(),FALSE())</f>
        <v>1</v>
      </c>
      <c r="T399" s="656" t="n">
        <f aca="false">$T$8</f>
        <v>1</v>
      </c>
      <c r="U399" s="657" t="b">
        <f aca="false">$U$8</f>
        <v>0</v>
      </c>
      <c r="V399" s="666" t="b">
        <f aca="false">IF(SUM(W399:AC399)&lt;1,TRUE(),FALSE())</f>
        <v>1</v>
      </c>
      <c r="W399" s="656" t="n">
        <f aca="false">IF($I$3=I399,1,0)</f>
        <v>0</v>
      </c>
      <c r="X399" s="656" t="n">
        <f aca="false">IF($J$3=J399,1,0)</f>
        <v>0</v>
      </c>
      <c r="Y399" s="656" t="n">
        <f aca="false">IF($K$3=K399,1,0)</f>
        <v>0</v>
      </c>
      <c r="Z399" s="656" t="n">
        <f aca="false">IF($L$3=L399,1,0)</f>
        <v>0</v>
      </c>
      <c r="AA399" s="656" t="n">
        <f aca="false">IF($M$3=M399,1,0)</f>
        <v>0</v>
      </c>
      <c r="AB399" s="656" t="n">
        <f aca="false">IF($N$3=N399,1,0)</f>
        <v>0</v>
      </c>
      <c r="AC399" s="656" t="n">
        <f aca="false">IF($O$3=O399,1,0)</f>
        <v>0</v>
      </c>
      <c r="AD399" s="667" t="b">
        <f aca="false">AND($P$2="Non-risk",P399=TRUE())</f>
        <v>0</v>
      </c>
      <c r="AE399" s="667" t="b">
        <f aca="false">AND($Q$3&lt;&gt;$Q399,$Q$3&lt;&gt;"Both")</f>
        <v>1</v>
      </c>
      <c r="AF399" s="667" t="b">
        <f aca="false">AND($Q$3="Both",AH399=1)</f>
        <v>0</v>
      </c>
      <c r="AI399" s="521"/>
      <c r="AK399" s="160" t="n">
        <f aca="false">IF(OR(AL399=TRUE(),AND(AM399=TRUE(),AN399=FALSE()),AF399=TRUE(),(OR(AT399=FALSE(),AT399="NA"))),0,IF(OR(AN399=FALSE(),AO399=FALSE(),AP399=FALSE()),1,0))</f>
        <v>0</v>
      </c>
      <c r="AL399" s="238" t="n">
        <f aca="false">$S399</f>
        <v>1</v>
      </c>
      <c r="AM399" s="238" t="str">
        <f aca="false">IF(OR(Q399="Medicaid",AI399=""),"NA",IF(AND(AF399=TRUE(),_xlfn.xlookup(AI399,$A$9:$A$782,$AK$9:$AK$782)=0),TRUE(),FALSE()))</f>
        <v>NA</v>
      </c>
      <c r="AN399" s="148" t="b">
        <f aca="false">IF(F399&lt;&gt;"",TRUE(),FALSE())</f>
        <v>0</v>
      </c>
      <c r="AO399" s="94" t="str">
        <f aca="false">IF(OR($F399&lt;&gt;"Met"),"NA",(IF(AND($F399="Met",$F399&lt;&gt;""),TRUE(),FALSE())))</f>
        <v>NA</v>
      </c>
      <c r="AP399" s="148" t="b">
        <f aca="false">IF(OR($F399="Met",$F399="Not met"),"NA",(IF((AND(OR($F399="N/A",$F399="Unsure"),$G399&lt;&gt;"")),TRUE(),FALSE())))</f>
        <v>0</v>
      </c>
      <c r="AQ399" s="238" t="n">
        <f aca="false">IF(OR(AR399=TRUE(),AND(AS399=TRUE(),AT399=FALSE())),0,(IF(OR(AND(OR(AS399=FALSE(),AS399="N/A"),AT399=FALSE()),AU399=FALSE()),1,0)))</f>
        <v>0</v>
      </c>
      <c r="AR399" s="238" t="n">
        <f aca="false">$S399</f>
        <v>1</v>
      </c>
      <c r="AS399" s="238" t="str">
        <f aca="false">IF(OR(Q399="Medicaid",AI399=""),"N/A",IF(AND(AF399=TRUE(),_xlfn.xlookup(AI399,$A$9:$A$782,$AQ$9:$AQ$782)=0),TRUE(),FALSE()))</f>
        <v>N/A</v>
      </c>
      <c r="AT399" s="148" t="b">
        <f aca="false">IF(AND(H399="",F399="Met"),FALSE(),TRUE())</f>
        <v>1</v>
      </c>
      <c r="AU399" s="94" t="str">
        <f aca="false">IF(OR(H399="",H399="Met",H399="N/A"),"NA",(IF(AND((OR(H399="Not Met",H399="Unsure")),G399&lt;&gt;""),TRUE(),FALSE())))</f>
        <v>NA</v>
      </c>
    </row>
    <row r="400" customFormat="false" ht="36" hidden="false" customHeight="false" outlineLevel="0" collapsed="false">
      <c r="A400" s="658" t="s">
        <v>3092</v>
      </c>
      <c r="B400" s="659" t="s">
        <v>3093</v>
      </c>
      <c r="C400" s="659" t="s">
        <v>3094</v>
      </c>
      <c r="D400" s="659" t="s">
        <v>3095</v>
      </c>
      <c r="E400" s="680" t="s">
        <v>3091</v>
      </c>
      <c r="F400" s="662"/>
      <c r="G400" s="662"/>
      <c r="H400" s="689"/>
      <c r="I400" s="665" t="s">
        <v>15</v>
      </c>
      <c r="J400" s="665" t="s">
        <v>30</v>
      </c>
      <c r="K400" s="665" t="s">
        <v>38</v>
      </c>
      <c r="L400" s="665" t="s">
        <v>43</v>
      </c>
      <c r="M400" s="665"/>
      <c r="N400" s="665"/>
      <c r="O400" s="665" t="s">
        <v>52</v>
      </c>
      <c r="P400" s="665"/>
      <c r="Q400" s="665" t="s">
        <v>226</v>
      </c>
      <c r="S400" s="666" t="b">
        <f aca="false">IF(OR(T400=TRUE(),U400=TRUE(),V400=TRUE(),AD400=TRUE(),AE400=TRUE()),TRUE(),FALSE())</f>
        <v>1</v>
      </c>
      <c r="T400" s="656" t="n">
        <f aca="false">$T$8</f>
        <v>1</v>
      </c>
      <c r="U400" s="657" t="b">
        <f aca="false">$U$8</f>
        <v>0</v>
      </c>
      <c r="V400" s="666" t="b">
        <f aca="false">IF(SUM(W400:AC400)&lt;1,TRUE(),FALSE())</f>
        <v>1</v>
      </c>
      <c r="W400" s="656" t="n">
        <f aca="false">IF($I$3=I400,1,0)</f>
        <v>0</v>
      </c>
      <c r="X400" s="656" t="n">
        <f aca="false">IF($J$3=J400,1,0)</f>
        <v>0</v>
      </c>
      <c r="Y400" s="656" t="n">
        <f aca="false">IF($K$3=K400,1,0)</f>
        <v>0</v>
      </c>
      <c r="Z400" s="656" t="n">
        <f aca="false">IF($L$3=L400,1,0)</f>
        <v>0</v>
      </c>
      <c r="AA400" s="656" t="n">
        <f aca="false">IF($M$3=M400,1,0)</f>
        <v>0</v>
      </c>
      <c r="AB400" s="656" t="n">
        <f aca="false">IF($N$3=N400,1,0)</f>
        <v>0</v>
      </c>
      <c r="AC400" s="656" t="n">
        <f aca="false">IF($O$3=O400,1,0)</f>
        <v>0</v>
      </c>
      <c r="AD400" s="667" t="b">
        <f aca="false">AND($P$2="Non-risk",P400=TRUE())</f>
        <v>0</v>
      </c>
      <c r="AE400" s="667" t="b">
        <f aca="false">AND($Q$3&lt;&gt;$Q400,$Q$3&lt;&gt;"Both")</f>
        <v>1</v>
      </c>
      <c r="AF400" s="667" t="b">
        <f aca="false">AND($Q$3="Both",AH400=1)</f>
        <v>0</v>
      </c>
      <c r="AI400" s="521"/>
      <c r="AK400" s="160" t="n">
        <f aca="false">IF(OR(AL400=TRUE(),AND(AM400=TRUE(),AN400=FALSE()),AF400=TRUE(),(OR(AT400=FALSE(),AT400="NA"))),0,IF(OR(AN400=FALSE(),AO400=FALSE(),AP400=FALSE()),1,0))</f>
        <v>0</v>
      </c>
      <c r="AL400" s="238" t="n">
        <f aca="false">$S400</f>
        <v>1</v>
      </c>
      <c r="AM400" s="238" t="str">
        <f aca="false">IF(OR(Q400="Medicaid",AI400=""),"NA",IF(AND(AF400=TRUE(),_xlfn.xlookup(AI400,$A$9:$A$782,$AK$9:$AK$782)=0),TRUE(),FALSE()))</f>
        <v>NA</v>
      </c>
      <c r="AN400" s="148" t="b">
        <f aca="false">IF(F400&lt;&gt;"",TRUE(),FALSE())</f>
        <v>0</v>
      </c>
      <c r="AO400" s="94" t="str">
        <f aca="false">IF(OR($F400&lt;&gt;"Met"),"NA",(IF(AND($F400="Met",$F400&lt;&gt;""),TRUE(),FALSE())))</f>
        <v>NA</v>
      </c>
      <c r="AP400" s="148" t="b">
        <f aca="false">IF(OR($F400="Met",$F400="Not met"),"NA",(IF((AND(OR($F400="N/A",$F400="Unsure"),$G400&lt;&gt;"")),TRUE(),FALSE())))</f>
        <v>0</v>
      </c>
      <c r="AQ400" s="238" t="n">
        <f aca="false">IF(OR(AR400=TRUE(),AND(AS400=TRUE(),AT400=FALSE())),0,(IF(OR(AND(OR(AS400=FALSE(),AS400="N/A"),AT400=FALSE()),AU400=FALSE()),1,0)))</f>
        <v>0</v>
      </c>
      <c r="AR400" s="238" t="n">
        <f aca="false">$S400</f>
        <v>1</v>
      </c>
      <c r="AS400" s="238" t="str">
        <f aca="false">IF(OR(Q400="Medicaid",AI400=""),"N/A",IF(AND(AF400=TRUE(),_xlfn.xlookup(AI400,$A$9:$A$782,$AQ$9:$AQ$782)=0),TRUE(),FALSE()))</f>
        <v>N/A</v>
      </c>
      <c r="AT400" s="148" t="b">
        <f aca="false">IF(AND(H400="",F400="Met"),FALSE(),TRUE())</f>
        <v>1</v>
      </c>
      <c r="AU400" s="94" t="str">
        <f aca="false">IF(OR(H400="",H400="Met",H400="N/A"),"NA",(IF(AND((OR(H400="Not Met",H400="Unsure")),G400&lt;&gt;""),TRUE(),FALSE())))</f>
        <v>NA</v>
      </c>
    </row>
    <row r="401" customFormat="false" ht="36" hidden="false" customHeight="false" outlineLevel="0" collapsed="false">
      <c r="A401" s="658" t="s">
        <v>3096</v>
      </c>
      <c r="B401" s="659" t="s">
        <v>3097</v>
      </c>
      <c r="C401" s="659" t="s">
        <v>3098</v>
      </c>
      <c r="D401" s="659" t="s">
        <v>3099</v>
      </c>
      <c r="E401" s="660"/>
      <c r="F401" s="662"/>
      <c r="G401" s="662"/>
      <c r="H401" s="689"/>
      <c r="I401" s="665" t="s">
        <v>15</v>
      </c>
      <c r="J401" s="665" t="s">
        <v>30</v>
      </c>
      <c r="K401" s="665" t="s">
        <v>38</v>
      </c>
      <c r="L401" s="665" t="s">
        <v>43</v>
      </c>
      <c r="M401" s="665"/>
      <c r="N401" s="665"/>
      <c r="O401" s="665"/>
      <c r="P401" s="665"/>
      <c r="Q401" s="665" t="s">
        <v>226</v>
      </c>
      <c r="S401" s="666" t="b">
        <f aca="false">IF(OR(T401=TRUE(),U401=TRUE(),V401=TRUE(),AD401=TRUE(),AE401=TRUE()),TRUE(),FALSE())</f>
        <v>1</v>
      </c>
      <c r="T401" s="656" t="n">
        <f aca="false">$T$8</f>
        <v>1</v>
      </c>
      <c r="U401" s="657" t="b">
        <f aca="false">$U$8</f>
        <v>0</v>
      </c>
      <c r="V401" s="666" t="b">
        <f aca="false">IF(SUM(W401:AC401)&lt;1,TRUE(),FALSE())</f>
        <v>1</v>
      </c>
      <c r="W401" s="656" t="n">
        <f aca="false">IF($I$3=I401,1,0)</f>
        <v>0</v>
      </c>
      <c r="X401" s="656" t="n">
        <f aca="false">IF($J$3=J401,1,0)</f>
        <v>0</v>
      </c>
      <c r="Y401" s="656" t="n">
        <f aca="false">IF($K$3=K401,1,0)</f>
        <v>0</v>
      </c>
      <c r="Z401" s="656" t="n">
        <f aca="false">IF($L$3=L401,1,0)</f>
        <v>0</v>
      </c>
      <c r="AA401" s="656" t="n">
        <f aca="false">IF($M$3=M401,1,0)</f>
        <v>0</v>
      </c>
      <c r="AB401" s="656" t="n">
        <f aca="false">IF($N$3=N401,1,0)</f>
        <v>0</v>
      </c>
      <c r="AC401" s="656" t="n">
        <f aca="false">IF($O$3=O401,1,0)</f>
        <v>0</v>
      </c>
      <c r="AD401" s="667" t="b">
        <f aca="false">AND($P$2="Non-risk",P401=TRUE())</f>
        <v>0</v>
      </c>
      <c r="AE401" s="667" t="b">
        <f aca="false">AND($Q$3&lt;&gt;$Q401,$Q$3&lt;&gt;"Both")</f>
        <v>1</v>
      </c>
      <c r="AF401" s="667" t="b">
        <f aca="false">AND($Q$3="Both",AH401=1)</f>
        <v>0</v>
      </c>
      <c r="AI401" s="521"/>
      <c r="AK401" s="160" t="n">
        <f aca="false">IF(OR(AL401=TRUE(),AND(AM401=TRUE(),AN401=FALSE()),AF401=TRUE(),(OR(AT401=FALSE(),AT401="NA"))),0,IF(OR(AN401=FALSE(),AO401=FALSE(),AP401=FALSE()),1,0))</f>
        <v>0</v>
      </c>
      <c r="AL401" s="238" t="n">
        <f aca="false">$S401</f>
        <v>1</v>
      </c>
      <c r="AM401" s="238" t="str">
        <f aca="false">IF(OR(Q401="Medicaid",AI401=""),"NA",IF(AND(AF401=TRUE(),_xlfn.xlookup(AI401,$A$9:$A$782,$AK$9:$AK$782)=0),TRUE(),FALSE()))</f>
        <v>NA</v>
      </c>
      <c r="AN401" s="148" t="b">
        <f aca="false">IF(F401&lt;&gt;"",TRUE(),FALSE())</f>
        <v>0</v>
      </c>
      <c r="AO401" s="94" t="str">
        <f aca="false">IF(OR($F401&lt;&gt;"Met"),"NA",(IF(AND($F401="Met",$F401&lt;&gt;""),TRUE(),FALSE())))</f>
        <v>NA</v>
      </c>
      <c r="AP401" s="148" t="b">
        <f aca="false">IF(OR($F401="Met",$F401="Not met"),"NA",(IF((AND(OR($F401="N/A",$F401="Unsure"),$G401&lt;&gt;"")),TRUE(),FALSE())))</f>
        <v>0</v>
      </c>
      <c r="AQ401" s="238" t="n">
        <f aca="false">IF(OR(AR401=TRUE(),AND(AS401=TRUE(),AT401=FALSE())),0,(IF(OR(AND(OR(AS401=FALSE(),AS401="N/A"),AT401=FALSE()),AU401=FALSE()),1,0)))</f>
        <v>0</v>
      </c>
      <c r="AR401" s="238" t="n">
        <f aca="false">$S401</f>
        <v>1</v>
      </c>
      <c r="AS401" s="238" t="str">
        <f aca="false">IF(OR(Q401="Medicaid",AI401=""),"N/A",IF(AND(AF401=TRUE(),_xlfn.xlookup(AI401,$A$9:$A$782,$AQ$9:$AQ$782)=0),TRUE(),FALSE()))</f>
        <v>N/A</v>
      </c>
      <c r="AT401" s="148" t="b">
        <f aca="false">IF(AND(H401="",F401="Met"),FALSE(),TRUE())</f>
        <v>1</v>
      </c>
      <c r="AU401" s="94" t="str">
        <f aca="false">IF(OR(H401="",H401="Met",H401="N/A"),"NA",(IF(AND((OR(H401="Not Met",H401="Unsure")),G401&lt;&gt;""),TRUE(),FALSE())))</f>
        <v>NA</v>
      </c>
    </row>
    <row r="402" customFormat="false" ht="36" hidden="false" customHeight="false" outlineLevel="0" collapsed="false">
      <c r="A402" s="658" t="s">
        <v>3100</v>
      </c>
      <c r="B402" s="659" t="s">
        <v>3101</v>
      </c>
      <c r="C402" s="659" t="s">
        <v>3102</v>
      </c>
      <c r="D402" s="659" t="s">
        <v>3103</v>
      </c>
      <c r="E402" s="660"/>
      <c r="F402" s="662"/>
      <c r="G402" s="662"/>
      <c r="H402" s="689"/>
      <c r="I402" s="665" t="s">
        <v>15</v>
      </c>
      <c r="J402" s="665" t="s">
        <v>30</v>
      </c>
      <c r="K402" s="665" t="s">
        <v>38</v>
      </c>
      <c r="L402" s="665" t="s">
        <v>43</v>
      </c>
      <c r="M402" s="665"/>
      <c r="N402" s="665"/>
      <c r="O402" s="665"/>
      <c r="P402" s="665"/>
      <c r="Q402" s="665" t="s">
        <v>226</v>
      </c>
      <c r="S402" s="666" t="b">
        <f aca="false">IF(OR(T402=TRUE(),U402=TRUE(),V402=TRUE(),AD402=TRUE(),AE402=TRUE()),TRUE(),FALSE())</f>
        <v>1</v>
      </c>
      <c r="T402" s="656" t="n">
        <f aca="false">$T$8</f>
        <v>1</v>
      </c>
      <c r="U402" s="657" t="b">
        <f aca="false">$U$8</f>
        <v>0</v>
      </c>
      <c r="V402" s="666" t="b">
        <f aca="false">IF(SUM(W402:AC402)&lt;1,TRUE(),FALSE())</f>
        <v>1</v>
      </c>
      <c r="W402" s="656" t="n">
        <f aca="false">IF($I$3=I402,1,0)</f>
        <v>0</v>
      </c>
      <c r="X402" s="656" t="n">
        <f aca="false">IF($J$3=J402,1,0)</f>
        <v>0</v>
      </c>
      <c r="Y402" s="656" t="n">
        <f aca="false">IF($K$3=K402,1,0)</f>
        <v>0</v>
      </c>
      <c r="Z402" s="656" t="n">
        <f aca="false">IF($L$3=L402,1,0)</f>
        <v>0</v>
      </c>
      <c r="AA402" s="656" t="n">
        <f aca="false">IF($M$3=M402,1,0)</f>
        <v>0</v>
      </c>
      <c r="AB402" s="656" t="n">
        <f aca="false">IF($N$3=N402,1,0)</f>
        <v>0</v>
      </c>
      <c r="AC402" s="656" t="n">
        <f aca="false">IF($O$3=O402,1,0)</f>
        <v>0</v>
      </c>
      <c r="AD402" s="667" t="b">
        <f aca="false">AND($P$2="Non-risk",P402=TRUE())</f>
        <v>0</v>
      </c>
      <c r="AE402" s="667" t="b">
        <f aca="false">AND($Q$3&lt;&gt;$Q402,$Q$3&lt;&gt;"Both")</f>
        <v>1</v>
      </c>
      <c r="AF402" s="667" t="b">
        <f aca="false">AND($Q$3="Both",AH402=1)</f>
        <v>0</v>
      </c>
      <c r="AI402" s="521"/>
      <c r="AJ402" s="627" t="n">
        <v>1</v>
      </c>
      <c r="AK402" s="160" t="n">
        <f aca="false">IF(OR(AL402=TRUE(),AND(AM402=TRUE(),AN402=FALSE()),AF402=TRUE(),(OR(AT402=FALSE(),AT402="NA"))),0,IF(OR(AN402=FALSE(),AO402=FALSE(),AP402=FALSE()),1,0))</f>
        <v>0</v>
      </c>
      <c r="AL402" s="238" t="n">
        <f aca="false">$S402</f>
        <v>1</v>
      </c>
      <c r="AM402" s="238" t="str">
        <f aca="false">IF(OR(Q402="Medicaid",AI402=""),"NA",IF(AND(AF402=TRUE(),_xlfn.xlookup(AI402,$A$9:$A$782,$AK$9:$AK$782)=0),TRUE(),FALSE()))</f>
        <v>NA</v>
      </c>
      <c r="AN402" s="148" t="b">
        <f aca="false">IF(F402&lt;&gt;"",TRUE(),FALSE())</f>
        <v>0</v>
      </c>
      <c r="AO402" s="94" t="str">
        <f aca="false">IF(OR($F402&lt;&gt;"Met"),"NA",(IF(AND($F402="Met",$F402&lt;&gt;""),TRUE(),FALSE())))</f>
        <v>NA</v>
      </c>
      <c r="AP402" s="148" t="b">
        <f aca="false">IF(OR($F402="Met",$F402="Not met"),"NA",(IF((AND(OR($F402="N/A",$F402="Unsure"),$G402&lt;&gt;"")),TRUE(),FALSE())))</f>
        <v>0</v>
      </c>
      <c r="AQ402" s="238" t="n">
        <f aca="false">IF(OR(AR402=TRUE(),AND(AS402=TRUE(),AT402=FALSE())),0,(IF(OR(AND(OR(AS402=FALSE(),AS402="N/A"),AT402=FALSE()),AU402=FALSE()),1,0)))</f>
        <v>0</v>
      </c>
      <c r="AR402" s="238" t="n">
        <f aca="false">$S402</f>
        <v>1</v>
      </c>
      <c r="AS402" s="238" t="str">
        <f aca="false">IF(OR(Q402="Medicaid",AI402=""),"N/A",IF(AND(AF402=TRUE(),_xlfn.xlookup(AI402,$A$9:$A$782,$AQ$9:$AQ$782)=0),TRUE(),FALSE()))</f>
        <v>N/A</v>
      </c>
      <c r="AT402" s="148" t="b">
        <f aca="false">IF(AND(H402="",F402="Met"),FALSE(),TRUE())</f>
        <v>1</v>
      </c>
      <c r="AU402" s="94" t="str">
        <f aca="false">IF(OR(H402="",H402="Met",H402="N/A"),"NA",(IF(AND((OR(H402="Not Met",H402="Unsure")),G402&lt;&gt;""),TRUE(),FALSE())))</f>
        <v>NA</v>
      </c>
    </row>
    <row r="403" customFormat="false" ht="54" hidden="false" customHeight="false" outlineLevel="0" collapsed="false">
      <c r="A403" s="658" t="s">
        <v>3104</v>
      </c>
      <c r="B403" s="659" t="s">
        <v>3105</v>
      </c>
      <c r="C403" s="659" t="s">
        <v>3102</v>
      </c>
      <c r="D403" s="659" t="s">
        <v>3106</v>
      </c>
      <c r="E403" s="660"/>
      <c r="F403" s="662"/>
      <c r="G403" s="662"/>
      <c r="H403" s="689"/>
      <c r="I403" s="665" t="s">
        <v>15</v>
      </c>
      <c r="J403" s="665" t="s">
        <v>30</v>
      </c>
      <c r="K403" s="665" t="s">
        <v>38</v>
      </c>
      <c r="L403" s="665" t="s">
        <v>43</v>
      </c>
      <c r="M403" s="665"/>
      <c r="N403" s="665"/>
      <c r="O403" s="665"/>
      <c r="P403" s="665"/>
      <c r="Q403" s="665" t="s">
        <v>226</v>
      </c>
      <c r="S403" s="666" t="b">
        <f aca="false">IF(OR(T403=TRUE(),U403=TRUE(),V403=TRUE(),AD403=TRUE(),AE403=TRUE()),TRUE(),FALSE())</f>
        <v>1</v>
      </c>
      <c r="T403" s="656" t="n">
        <f aca="false">$T$8</f>
        <v>1</v>
      </c>
      <c r="U403" s="657" t="b">
        <f aca="false">$U$8</f>
        <v>0</v>
      </c>
      <c r="V403" s="666" t="b">
        <f aca="false">IF(SUM(W403:AC403)&lt;1,TRUE(),FALSE())</f>
        <v>1</v>
      </c>
      <c r="W403" s="656" t="n">
        <f aca="false">IF($I$3=I403,1,0)</f>
        <v>0</v>
      </c>
      <c r="X403" s="656" t="n">
        <f aca="false">IF($J$3=J403,1,0)</f>
        <v>0</v>
      </c>
      <c r="Y403" s="656" t="n">
        <f aca="false">IF($K$3=K403,1,0)</f>
        <v>0</v>
      </c>
      <c r="Z403" s="656" t="n">
        <f aca="false">IF($L$3=L403,1,0)</f>
        <v>0</v>
      </c>
      <c r="AA403" s="656" t="n">
        <f aca="false">IF($M$3=M403,1,0)</f>
        <v>0</v>
      </c>
      <c r="AB403" s="656" t="n">
        <f aca="false">IF($N$3=N403,1,0)</f>
        <v>0</v>
      </c>
      <c r="AC403" s="656" t="n">
        <f aca="false">IF($O$3=O403,1,0)</f>
        <v>0</v>
      </c>
      <c r="AD403" s="667" t="b">
        <f aca="false">AND($P$2="Non-risk",P403=TRUE())</f>
        <v>0</v>
      </c>
      <c r="AE403" s="667" t="b">
        <f aca="false">AND($Q$3&lt;&gt;$Q403,$Q$3&lt;&gt;"Both")</f>
        <v>1</v>
      </c>
      <c r="AF403" s="667" t="b">
        <f aca="false">AND($Q$3="Both",AH403=1)</f>
        <v>0</v>
      </c>
      <c r="AI403" s="521"/>
      <c r="AJ403" s="627" t="n">
        <v>1</v>
      </c>
      <c r="AK403" s="160" t="n">
        <f aca="false">IF(OR(AL403=TRUE(),AND(AM403=TRUE(),AN403=FALSE()),AF403=TRUE(),(OR(AT403=FALSE(),AT403="NA"))),0,IF(OR(AN403=FALSE(),AO403=FALSE(),AP403=FALSE()),1,0))</f>
        <v>0</v>
      </c>
      <c r="AL403" s="238" t="n">
        <f aca="false">$S403</f>
        <v>1</v>
      </c>
      <c r="AM403" s="238" t="str">
        <f aca="false">IF(OR(Q403="Medicaid",AI403=""),"NA",IF(AND(AF403=TRUE(),_xlfn.xlookup(AI403,$A$9:$A$782,$AK$9:$AK$782)=0),TRUE(),FALSE()))</f>
        <v>NA</v>
      </c>
      <c r="AN403" s="148" t="b">
        <f aca="false">IF(F403&lt;&gt;"",TRUE(),FALSE())</f>
        <v>0</v>
      </c>
      <c r="AO403" s="94" t="str">
        <f aca="false">IF(OR($F403&lt;&gt;"Met"),"NA",(IF(AND($F403="Met",$F403&lt;&gt;""),TRUE(),FALSE())))</f>
        <v>NA</v>
      </c>
      <c r="AP403" s="148" t="b">
        <f aca="false">IF(OR($F403="Met",$F403="Not met"),"NA",(IF((AND(OR($F403="N/A",$F403="Unsure"),$G403&lt;&gt;"")),TRUE(),FALSE())))</f>
        <v>0</v>
      </c>
      <c r="AQ403" s="238" t="n">
        <f aca="false">IF(OR(AR403=TRUE(),AND(AS403=TRUE(),AT403=FALSE())),0,(IF(OR(AND(OR(AS403=FALSE(),AS403="N/A"),AT403=FALSE()),AU403=FALSE()),1,0)))</f>
        <v>0</v>
      </c>
      <c r="AR403" s="238" t="n">
        <f aca="false">$S403</f>
        <v>1</v>
      </c>
      <c r="AS403" s="238" t="str">
        <f aca="false">IF(OR(Q403="Medicaid",AI403=""),"N/A",IF(AND(AF403=TRUE(),_xlfn.xlookup(AI403,$A$9:$A$782,$AQ$9:$AQ$782)=0),TRUE(),FALSE()))</f>
        <v>N/A</v>
      </c>
      <c r="AT403" s="148" t="b">
        <f aca="false">IF(AND(H403="",F403="Met"),FALSE(),TRUE())</f>
        <v>1</v>
      </c>
      <c r="AU403" s="94" t="str">
        <f aca="false">IF(OR(H403="",H403="Met",H403="N/A"),"NA",(IF(AND((OR(H403="Not Met",H403="Unsure")),G403&lt;&gt;""),TRUE(),FALSE())))</f>
        <v>NA</v>
      </c>
    </row>
    <row r="404" customFormat="false" ht="54" hidden="false" customHeight="false" outlineLevel="0" collapsed="false">
      <c r="A404" s="658" t="s">
        <v>3107</v>
      </c>
      <c r="B404" s="659" t="s">
        <v>3108</v>
      </c>
      <c r="C404" s="659" t="s">
        <v>3109</v>
      </c>
      <c r="D404" s="659" t="s">
        <v>3110</v>
      </c>
      <c r="E404" s="660"/>
      <c r="F404" s="662"/>
      <c r="G404" s="662"/>
      <c r="H404" s="689"/>
      <c r="I404" s="665" t="s">
        <v>15</v>
      </c>
      <c r="J404" s="665" t="s">
        <v>30</v>
      </c>
      <c r="K404" s="665" t="s">
        <v>38</v>
      </c>
      <c r="L404" s="665" t="s">
        <v>43</v>
      </c>
      <c r="M404" s="665"/>
      <c r="N404" s="665"/>
      <c r="O404" s="665"/>
      <c r="P404" s="665"/>
      <c r="Q404" s="665" t="s">
        <v>226</v>
      </c>
      <c r="S404" s="666" t="b">
        <f aca="false">IF(OR(T404=TRUE(),U404=TRUE(),V404=TRUE(),AD404=TRUE(),AE404=TRUE()),TRUE(),FALSE())</f>
        <v>1</v>
      </c>
      <c r="T404" s="656" t="n">
        <f aca="false">$T$8</f>
        <v>1</v>
      </c>
      <c r="U404" s="657" t="b">
        <f aca="false">$U$8</f>
        <v>0</v>
      </c>
      <c r="V404" s="666" t="b">
        <f aca="false">IF(SUM(W404:AC404)&lt;1,TRUE(),FALSE())</f>
        <v>1</v>
      </c>
      <c r="W404" s="656" t="n">
        <f aca="false">IF($I$3=I404,1,0)</f>
        <v>0</v>
      </c>
      <c r="X404" s="656" t="n">
        <f aca="false">IF($J$3=J404,1,0)</f>
        <v>0</v>
      </c>
      <c r="Y404" s="656" t="n">
        <f aca="false">IF($K$3=K404,1,0)</f>
        <v>0</v>
      </c>
      <c r="Z404" s="656" t="n">
        <f aca="false">IF($L$3=L404,1,0)</f>
        <v>0</v>
      </c>
      <c r="AA404" s="656" t="n">
        <f aca="false">IF($M$3=M404,1,0)</f>
        <v>0</v>
      </c>
      <c r="AB404" s="656" t="n">
        <f aca="false">IF($N$3=N404,1,0)</f>
        <v>0</v>
      </c>
      <c r="AC404" s="656" t="n">
        <f aca="false">IF($O$3=O404,1,0)</f>
        <v>0</v>
      </c>
      <c r="AD404" s="667" t="b">
        <f aca="false">AND($P$2="Non-risk",P404=TRUE())</f>
        <v>0</v>
      </c>
      <c r="AE404" s="667" t="b">
        <f aca="false">AND($Q$3&lt;&gt;$Q404,$Q$3&lt;&gt;"Both")</f>
        <v>1</v>
      </c>
      <c r="AF404" s="667" t="b">
        <f aca="false">AND($Q$3="Both",AH404=1)</f>
        <v>0</v>
      </c>
      <c r="AI404" s="521"/>
      <c r="AJ404" s="627" t="n">
        <v>1</v>
      </c>
      <c r="AK404" s="160" t="n">
        <f aca="false">IF(OR(AL404=TRUE(),AND(AM404=TRUE(),AN404=FALSE()),AF404=TRUE(),(OR(AT404=FALSE(),AT404="NA"))),0,IF(OR(AN404=FALSE(),AO404=FALSE(),AP404=FALSE()),1,0))</f>
        <v>0</v>
      </c>
      <c r="AL404" s="238" t="n">
        <f aca="false">$S404</f>
        <v>1</v>
      </c>
      <c r="AM404" s="238" t="str">
        <f aca="false">IF(OR(Q404="Medicaid",AI404=""),"NA",IF(AND(AF404=TRUE(),_xlfn.xlookup(AI404,$A$9:$A$782,$AK$9:$AK$782)=0),TRUE(),FALSE()))</f>
        <v>NA</v>
      </c>
      <c r="AN404" s="148" t="b">
        <f aca="false">IF(F404&lt;&gt;"",TRUE(),FALSE())</f>
        <v>0</v>
      </c>
      <c r="AO404" s="94" t="str">
        <f aca="false">IF(OR($F404&lt;&gt;"Met"),"NA",(IF(AND($F404="Met",$F404&lt;&gt;""),TRUE(),FALSE())))</f>
        <v>NA</v>
      </c>
      <c r="AP404" s="148" t="b">
        <f aca="false">IF(OR($F404="Met",$F404="Not met"),"NA",(IF((AND(OR($F404="N/A",$F404="Unsure"),$G404&lt;&gt;"")),TRUE(),FALSE())))</f>
        <v>0</v>
      </c>
      <c r="AQ404" s="238" t="n">
        <f aca="false">IF(OR(AR404=TRUE(),AND(AS404=TRUE(),AT404=FALSE())),0,(IF(OR(AND(OR(AS404=FALSE(),AS404="N/A"),AT404=FALSE()),AU404=FALSE()),1,0)))</f>
        <v>0</v>
      </c>
      <c r="AR404" s="238" t="n">
        <f aca="false">$S404</f>
        <v>1</v>
      </c>
      <c r="AS404" s="238" t="str">
        <f aca="false">IF(OR(Q404="Medicaid",AI404=""),"N/A",IF(AND(AF404=TRUE(),_xlfn.xlookup(AI404,$A$9:$A$782,$AQ$9:$AQ$782)=0),TRUE(),FALSE()))</f>
        <v>N/A</v>
      </c>
      <c r="AT404" s="148" t="b">
        <f aca="false">IF(AND(H404="",F404="Met"),FALSE(),TRUE())</f>
        <v>1</v>
      </c>
      <c r="AU404" s="94" t="str">
        <f aca="false">IF(OR(H404="",H404="Met",H404="N/A"),"NA",(IF(AND((OR(H404="Not Met",H404="Unsure")),G404&lt;&gt;""),TRUE(),FALSE())))</f>
        <v>NA</v>
      </c>
    </row>
    <row r="405" customFormat="false" ht="36" hidden="false" customHeight="false" outlineLevel="0" collapsed="false">
      <c r="A405" s="658" t="s">
        <v>3111</v>
      </c>
      <c r="B405" s="659" t="s">
        <v>3112</v>
      </c>
      <c r="C405" s="659" t="s">
        <v>3113</v>
      </c>
      <c r="D405" s="659" t="s">
        <v>3114</v>
      </c>
      <c r="E405" s="660"/>
      <c r="F405" s="662"/>
      <c r="G405" s="662"/>
      <c r="H405" s="689"/>
      <c r="I405" s="665" t="s">
        <v>15</v>
      </c>
      <c r="J405" s="665" t="s">
        <v>30</v>
      </c>
      <c r="K405" s="665" t="s">
        <v>38</v>
      </c>
      <c r="L405" s="665" t="s">
        <v>43</v>
      </c>
      <c r="M405" s="665"/>
      <c r="N405" s="665"/>
      <c r="O405" s="665"/>
      <c r="P405" s="665"/>
      <c r="Q405" s="665" t="s">
        <v>226</v>
      </c>
      <c r="S405" s="666" t="b">
        <f aca="false">IF(OR(T405=TRUE(),U405=TRUE(),V405=TRUE(),AD405=TRUE(),AE405=TRUE()),TRUE(),FALSE())</f>
        <v>1</v>
      </c>
      <c r="T405" s="656" t="n">
        <f aca="false">$T$8</f>
        <v>1</v>
      </c>
      <c r="U405" s="657" t="b">
        <f aca="false">$U$8</f>
        <v>0</v>
      </c>
      <c r="V405" s="666" t="b">
        <f aca="false">IF(SUM(W405:AC405)&lt;1,TRUE(),FALSE())</f>
        <v>1</v>
      </c>
      <c r="W405" s="656" t="n">
        <f aca="false">IF($I$3=I405,1,0)</f>
        <v>0</v>
      </c>
      <c r="X405" s="656" t="n">
        <f aca="false">IF($J$3=J405,1,0)</f>
        <v>0</v>
      </c>
      <c r="Y405" s="656" t="n">
        <f aca="false">IF($K$3=K405,1,0)</f>
        <v>0</v>
      </c>
      <c r="Z405" s="656" t="n">
        <f aca="false">IF($L$3=L405,1,0)</f>
        <v>0</v>
      </c>
      <c r="AA405" s="656" t="n">
        <f aca="false">IF($M$3=M405,1,0)</f>
        <v>0</v>
      </c>
      <c r="AB405" s="656" t="n">
        <f aca="false">IF($N$3=N405,1,0)</f>
        <v>0</v>
      </c>
      <c r="AC405" s="656" t="n">
        <f aca="false">IF($O$3=O405,1,0)</f>
        <v>0</v>
      </c>
      <c r="AD405" s="667" t="b">
        <f aca="false">AND($P$2="Non-risk",P405=TRUE())</f>
        <v>0</v>
      </c>
      <c r="AE405" s="667" t="b">
        <f aca="false">AND($Q$3&lt;&gt;$Q405,$Q$3&lt;&gt;"Both")</f>
        <v>1</v>
      </c>
      <c r="AF405" s="667" t="b">
        <f aca="false">AND($Q$3="Both",AH405=1)</f>
        <v>0</v>
      </c>
      <c r="AI405" s="521"/>
      <c r="AK405" s="160" t="n">
        <f aca="false">IF(OR(AL405=TRUE(),AND(AM405=TRUE(),AN405=FALSE()),AF405=TRUE(),(OR(AT405=FALSE(),AT405="NA"))),0,IF(OR(AN405=FALSE(),AO405=FALSE(),AP405=FALSE()),1,0))</f>
        <v>0</v>
      </c>
      <c r="AL405" s="238" t="n">
        <f aca="false">$S405</f>
        <v>1</v>
      </c>
      <c r="AM405" s="238" t="str">
        <f aca="false">IF(OR(Q405="Medicaid",AI405=""),"NA",IF(AND(AF405=TRUE(),_xlfn.xlookup(AI405,$A$9:$A$782,$AK$9:$AK$782)=0),TRUE(),FALSE()))</f>
        <v>NA</v>
      </c>
      <c r="AN405" s="148" t="b">
        <f aca="false">IF(F405&lt;&gt;"",TRUE(),FALSE())</f>
        <v>0</v>
      </c>
      <c r="AO405" s="94" t="str">
        <f aca="false">IF(OR($F405&lt;&gt;"Met"),"NA",(IF(AND($F405="Met",$F405&lt;&gt;""),TRUE(),FALSE())))</f>
        <v>NA</v>
      </c>
      <c r="AP405" s="148" t="b">
        <f aca="false">IF(OR($F405="Met",$F405="Not met"),"NA",(IF((AND(OR($F405="N/A",$F405="Unsure"),$G405&lt;&gt;"")),TRUE(),FALSE())))</f>
        <v>0</v>
      </c>
      <c r="AQ405" s="238" t="n">
        <f aca="false">IF(OR(AR405=TRUE(),AND(AS405=TRUE(),AT405=FALSE())),0,(IF(OR(AND(OR(AS405=FALSE(),AS405="N/A"),AT405=FALSE()),AU405=FALSE()),1,0)))</f>
        <v>0</v>
      </c>
      <c r="AR405" s="238" t="n">
        <f aca="false">$S405</f>
        <v>1</v>
      </c>
      <c r="AS405" s="238" t="str">
        <f aca="false">IF(OR(Q405="Medicaid",AI405=""),"N/A",IF(AND(AF405=TRUE(),_xlfn.xlookup(AI405,$A$9:$A$782,$AQ$9:$AQ$782)=0),TRUE(),FALSE()))</f>
        <v>N/A</v>
      </c>
      <c r="AT405" s="148" t="b">
        <f aca="false">IF(AND(H405="",F405="Met"),FALSE(),TRUE())</f>
        <v>1</v>
      </c>
      <c r="AU405" s="94" t="str">
        <f aca="false">IF(OR(H405="",H405="Met",H405="N/A"),"NA",(IF(AND((OR(H405="Not Met",H405="Unsure")),G405&lt;&gt;""),TRUE(),FALSE())))</f>
        <v>NA</v>
      </c>
    </row>
    <row r="406" customFormat="false" ht="18" hidden="false" customHeight="false" outlineLevel="0" collapsed="false">
      <c r="A406" s="658" t="s">
        <v>3115</v>
      </c>
      <c r="B406" s="659" t="s">
        <v>3116</v>
      </c>
      <c r="C406" s="659" t="s">
        <v>3117</v>
      </c>
      <c r="D406" s="659" t="s">
        <v>3118</v>
      </c>
      <c r="E406" s="660"/>
      <c r="F406" s="662"/>
      <c r="G406" s="662"/>
      <c r="H406" s="689"/>
      <c r="I406" s="665" t="s">
        <v>15</v>
      </c>
      <c r="J406" s="665" t="s">
        <v>30</v>
      </c>
      <c r="K406" s="665" t="s">
        <v>38</v>
      </c>
      <c r="L406" s="665" t="s">
        <v>43</v>
      </c>
      <c r="M406" s="665"/>
      <c r="N406" s="665"/>
      <c r="O406" s="665"/>
      <c r="P406" s="665"/>
      <c r="Q406" s="665" t="s">
        <v>226</v>
      </c>
      <c r="S406" s="666" t="b">
        <f aca="false">IF(OR(T406=TRUE(),U406=TRUE(),V406=TRUE(),AD406=TRUE(),AE406=TRUE()),TRUE(),FALSE())</f>
        <v>1</v>
      </c>
      <c r="T406" s="656" t="n">
        <f aca="false">$T$8</f>
        <v>1</v>
      </c>
      <c r="U406" s="657" t="b">
        <f aca="false">$U$8</f>
        <v>0</v>
      </c>
      <c r="V406" s="666" t="b">
        <f aca="false">IF(SUM(W406:AC406)&lt;1,TRUE(),FALSE())</f>
        <v>1</v>
      </c>
      <c r="W406" s="656" t="n">
        <f aca="false">IF($I$3=I406,1,0)</f>
        <v>0</v>
      </c>
      <c r="X406" s="656" t="n">
        <f aca="false">IF($J$3=J406,1,0)</f>
        <v>0</v>
      </c>
      <c r="Y406" s="656" t="n">
        <f aca="false">IF($K$3=K406,1,0)</f>
        <v>0</v>
      </c>
      <c r="Z406" s="656" t="n">
        <f aca="false">IF($L$3=L406,1,0)</f>
        <v>0</v>
      </c>
      <c r="AA406" s="656" t="n">
        <f aca="false">IF($M$3=M406,1,0)</f>
        <v>0</v>
      </c>
      <c r="AB406" s="656" t="n">
        <f aca="false">IF($N$3=N406,1,0)</f>
        <v>0</v>
      </c>
      <c r="AC406" s="656" t="n">
        <f aca="false">IF($O$3=O406,1,0)</f>
        <v>0</v>
      </c>
      <c r="AD406" s="667" t="b">
        <f aca="false">AND($P$2="Non-risk",P406=TRUE())</f>
        <v>0</v>
      </c>
      <c r="AE406" s="667" t="b">
        <f aca="false">AND($Q$3&lt;&gt;$Q406,$Q$3&lt;&gt;"Both")</f>
        <v>1</v>
      </c>
      <c r="AF406" s="667" t="b">
        <f aca="false">AND($Q$3="Both",AH406=1)</f>
        <v>0</v>
      </c>
      <c r="AI406" s="521"/>
      <c r="AK406" s="160" t="n">
        <f aca="false">IF(OR(AL406=TRUE(),AND(AM406=TRUE(),AN406=FALSE()),AF406=TRUE(),(OR(AT406=FALSE(),AT406="NA"))),0,IF(OR(AN406=FALSE(),AO406=FALSE(),AP406=FALSE()),1,0))</f>
        <v>0</v>
      </c>
      <c r="AL406" s="238" t="n">
        <f aca="false">$S406</f>
        <v>1</v>
      </c>
      <c r="AM406" s="238" t="str">
        <f aca="false">IF(OR(Q406="Medicaid",AI406=""),"NA",IF(AND(AF406=TRUE(),_xlfn.xlookup(AI406,$A$9:$A$782,$AK$9:$AK$782)=0),TRUE(),FALSE()))</f>
        <v>NA</v>
      </c>
      <c r="AN406" s="148" t="b">
        <f aca="false">IF(F406&lt;&gt;"",TRUE(),FALSE())</f>
        <v>0</v>
      </c>
      <c r="AO406" s="94" t="str">
        <f aca="false">IF(OR($F406&lt;&gt;"Met"),"NA",(IF(AND($F406="Met",$F406&lt;&gt;""),TRUE(),FALSE())))</f>
        <v>NA</v>
      </c>
      <c r="AP406" s="148" t="b">
        <f aca="false">IF(OR($F406="Met",$F406="Not met"),"NA",(IF((AND(OR($F406="N/A",$F406="Unsure"),$G406&lt;&gt;"")),TRUE(),FALSE())))</f>
        <v>0</v>
      </c>
      <c r="AQ406" s="238" t="n">
        <f aca="false">IF(OR(AR406=TRUE(),AND(AS406=TRUE(),AT406=FALSE())),0,(IF(OR(AND(OR(AS406=FALSE(),AS406="N/A"),AT406=FALSE()),AU406=FALSE()),1,0)))</f>
        <v>0</v>
      </c>
      <c r="AR406" s="238" t="n">
        <f aca="false">$S406</f>
        <v>1</v>
      </c>
      <c r="AS406" s="238" t="str">
        <f aca="false">IF(OR(Q406="Medicaid",AI406=""),"N/A",IF(AND(AF406=TRUE(),_xlfn.xlookup(AI406,$A$9:$A$782,$AQ$9:$AQ$782)=0),TRUE(),FALSE()))</f>
        <v>N/A</v>
      </c>
      <c r="AT406" s="148" t="b">
        <f aca="false">IF(AND(H406="",F406="Met"),FALSE(),TRUE())</f>
        <v>1</v>
      </c>
      <c r="AU406" s="94" t="str">
        <f aca="false">IF(OR(H406="",H406="Met",H406="N/A"),"NA",(IF(AND((OR(H406="Not Met",H406="Unsure")),G406&lt;&gt;""),TRUE(),FALSE())))</f>
        <v>NA</v>
      </c>
    </row>
    <row r="407" customFormat="false" ht="18" hidden="false" customHeight="false" outlineLevel="0" collapsed="false">
      <c r="A407" s="658" t="s">
        <v>3119</v>
      </c>
      <c r="B407" s="659" t="s">
        <v>3120</v>
      </c>
      <c r="C407" s="659" t="s">
        <v>3121</v>
      </c>
      <c r="D407" s="659" t="s">
        <v>3122</v>
      </c>
      <c r="E407" s="660"/>
      <c r="F407" s="662"/>
      <c r="G407" s="662"/>
      <c r="H407" s="689"/>
      <c r="I407" s="665" t="s">
        <v>15</v>
      </c>
      <c r="J407" s="665" t="s">
        <v>30</v>
      </c>
      <c r="K407" s="665" t="s">
        <v>38</v>
      </c>
      <c r="L407" s="665" t="s">
        <v>43</v>
      </c>
      <c r="M407" s="665"/>
      <c r="N407" s="665"/>
      <c r="O407" s="665"/>
      <c r="P407" s="665"/>
      <c r="Q407" s="665" t="s">
        <v>226</v>
      </c>
      <c r="S407" s="666" t="b">
        <f aca="false">IF(OR(T407=TRUE(),U407=TRUE(),V407=TRUE(),AD407=TRUE(),AE407=TRUE()),TRUE(),FALSE())</f>
        <v>1</v>
      </c>
      <c r="T407" s="656" t="n">
        <f aca="false">$T$8</f>
        <v>1</v>
      </c>
      <c r="U407" s="657" t="b">
        <f aca="false">$U$8</f>
        <v>0</v>
      </c>
      <c r="V407" s="666" t="b">
        <f aca="false">IF(SUM(W407:AC407)&lt;1,TRUE(),FALSE())</f>
        <v>1</v>
      </c>
      <c r="W407" s="656" t="n">
        <f aca="false">IF($I$3=I407,1,0)</f>
        <v>0</v>
      </c>
      <c r="X407" s="656" t="n">
        <f aca="false">IF($J$3=J407,1,0)</f>
        <v>0</v>
      </c>
      <c r="Y407" s="656" t="n">
        <f aca="false">IF($K$3=K407,1,0)</f>
        <v>0</v>
      </c>
      <c r="Z407" s="656" t="n">
        <f aca="false">IF($L$3=L407,1,0)</f>
        <v>0</v>
      </c>
      <c r="AA407" s="656" t="n">
        <f aca="false">IF($M$3=M407,1,0)</f>
        <v>0</v>
      </c>
      <c r="AB407" s="656" t="n">
        <f aca="false">IF($N$3=N407,1,0)</f>
        <v>0</v>
      </c>
      <c r="AC407" s="656" t="n">
        <f aca="false">IF($O$3=O407,1,0)</f>
        <v>0</v>
      </c>
      <c r="AD407" s="667" t="b">
        <f aca="false">AND($P$2="Non-risk",P407=TRUE())</f>
        <v>0</v>
      </c>
      <c r="AE407" s="667" t="b">
        <f aca="false">AND($Q$3&lt;&gt;$Q407,$Q$3&lt;&gt;"Both")</f>
        <v>1</v>
      </c>
      <c r="AF407" s="667" t="b">
        <f aca="false">AND($Q$3="Both",AH407=1)</f>
        <v>0</v>
      </c>
      <c r="AI407" s="521"/>
      <c r="AK407" s="160" t="n">
        <f aca="false">IF(OR(AL407=TRUE(),AND(AM407=TRUE(),AN407=FALSE()),AF407=TRUE(),(OR(AT407=FALSE(),AT407="NA"))),0,IF(OR(AN407=FALSE(),AO407=FALSE(),AP407=FALSE()),1,0))</f>
        <v>0</v>
      </c>
      <c r="AL407" s="238" t="n">
        <f aca="false">$S407</f>
        <v>1</v>
      </c>
      <c r="AM407" s="238" t="str">
        <f aca="false">IF(OR(Q407="Medicaid",AI407=""),"NA",IF(AND(AF407=TRUE(),_xlfn.xlookup(AI407,$A$9:$A$782,$AK$9:$AK$782)=0),TRUE(),FALSE()))</f>
        <v>NA</v>
      </c>
      <c r="AN407" s="148" t="b">
        <f aca="false">IF(F407&lt;&gt;"",TRUE(),FALSE())</f>
        <v>0</v>
      </c>
      <c r="AO407" s="94" t="str">
        <f aca="false">IF(OR($F407&lt;&gt;"Met"),"NA",(IF(AND($F407="Met",$F407&lt;&gt;""),TRUE(),FALSE())))</f>
        <v>NA</v>
      </c>
      <c r="AP407" s="148" t="b">
        <f aca="false">IF(OR($F407="Met",$F407="Not met"),"NA",(IF((AND(OR($F407="N/A",$F407="Unsure"),$G407&lt;&gt;"")),TRUE(),FALSE())))</f>
        <v>0</v>
      </c>
      <c r="AQ407" s="238" t="n">
        <f aca="false">IF(OR(AR407=TRUE(),AND(AS407=TRUE(),AT407=FALSE())),0,(IF(OR(AND(OR(AS407=FALSE(),AS407="N/A"),AT407=FALSE()),AU407=FALSE()),1,0)))</f>
        <v>0</v>
      </c>
      <c r="AR407" s="238" t="n">
        <f aca="false">$S407</f>
        <v>1</v>
      </c>
      <c r="AS407" s="238" t="str">
        <f aca="false">IF(OR(Q407="Medicaid",AI407=""),"N/A",IF(AND(AF407=TRUE(),_xlfn.xlookup(AI407,$A$9:$A$782,$AQ$9:$AQ$782)=0),TRUE(),FALSE()))</f>
        <v>N/A</v>
      </c>
      <c r="AT407" s="148" t="b">
        <f aca="false">IF(AND(H407="",F407="Met"),FALSE(),TRUE())</f>
        <v>1</v>
      </c>
      <c r="AU407" s="94" t="str">
        <f aca="false">IF(OR(H407="",H407="Met",H407="N/A"),"NA",(IF(AND((OR(H407="Not Met",H407="Unsure")),G407&lt;&gt;""),TRUE(),FALSE())))</f>
        <v>NA</v>
      </c>
    </row>
    <row r="408" customFormat="false" ht="36" hidden="false" customHeight="false" outlineLevel="0" collapsed="false">
      <c r="A408" s="658" t="s">
        <v>3123</v>
      </c>
      <c r="B408" s="659" t="s">
        <v>3124</v>
      </c>
      <c r="C408" s="659" t="s">
        <v>3125</v>
      </c>
      <c r="D408" s="659" t="s">
        <v>3126</v>
      </c>
      <c r="E408" s="660"/>
      <c r="F408" s="662"/>
      <c r="G408" s="662"/>
      <c r="H408" s="689"/>
      <c r="I408" s="665" t="s">
        <v>15</v>
      </c>
      <c r="J408" s="665" t="s">
        <v>30</v>
      </c>
      <c r="K408" s="665" t="s">
        <v>38</v>
      </c>
      <c r="L408" s="665" t="s">
        <v>43</v>
      </c>
      <c r="M408" s="665"/>
      <c r="N408" s="665"/>
      <c r="O408" s="665"/>
      <c r="P408" s="665"/>
      <c r="Q408" s="665" t="s">
        <v>226</v>
      </c>
      <c r="S408" s="666" t="b">
        <f aca="false">IF(OR(T408=TRUE(),U408=TRUE(),V408=TRUE(),AD408=TRUE(),AE408=TRUE()),TRUE(),FALSE())</f>
        <v>1</v>
      </c>
      <c r="T408" s="656" t="n">
        <f aca="false">$T$8</f>
        <v>1</v>
      </c>
      <c r="U408" s="657" t="b">
        <f aca="false">$U$8</f>
        <v>0</v>
      </c>
      <c r="V408" s="666" t="b">
        <f aca="false">IF(SUM(W408:AC408)&lt;1,TRUE(),FALSE())</f>
        <v>1</v>
      </c>
      <c r="W408" s="656" t="n">
        <f aca="false">IF($I$3=I408,1,0)</f>
        <v>0</v>
      </c>
      <c r="X408" s="656" t="n">
        <f aca="false">IF($J$3=J408,1,0)</f>
        <v>0</v>
      </c>
      <c r="Y408" s="656" t="n">
        <f aca="false">IF($K$3=K408,1,0)</f>
        <v>0</v>
      </c>
      <c r="Z408" s="656" t="n">
        <f aca="false">IF($L$3=L408,1,0)</f>
        <v>0</v>
      </c>
      <c r="AA408" s="656" t="n">
        <f aca="false">IF($M$3=M408,1,0)</f>
        <v>0</v>
      </c>
      <c r="AB408" s="656" t="n">
        <f aca="false">IF($N$3=N408,1,0)</f>
        <v>0</v>
      </c>
      <c r="AC408" s="656" t="n">
        <f aca="false">IF($O$3=O408,1,0)</f>
        <v>0</v>
      </c>
      <c r="AD408" s="667" t="b">
        <f aca="false">AND($P$2="Non-risk",P408=TRUE())</f>
        <v>0</v>
      </c>
      <c r="AE408" s="667" t="b">
        <f aca="false">AND($Q$3&lt;&gt;$Q408,$Q$3&lt;&gt;"Both")</f>
        <v>1</v>
      </c>
      <c r="AF408" s="667" t="b">
        <f aca="false">AND($Q$3="Both",AH408=1)</f>
        <v>0</v>
      </c>
      <c r="AI408" s="521"/>
      <c r="AK408" s="160" t="n">
        <f aca="false">IF(OR(AL408=TRUE(),AND(AM408=TRUE(),AN408=FALSE()),AF408=TRUE(),(OR(AT408=FALSE(),AT408="NA"))),0,IF(OR(AN408=FALSE(),AO408=FALSE(),AP408=FALSE()),1,0))</f>
        <v>0</v>
      </c>
      <c r="AL408" s="238" t="n">
        <f aca="false">$S408</f>
        <v>1</v>
      </c>
      <c r="AM408" s="238" t="str">
        <f aca="false">IF(OR(Q408="Medicaid",AI408=""),"NA",IF(AND(AF408=TRUE(),_xlfn.xlookup(AI408,$A$9:$A$782,$AK$9:$AK$782)=0),TRUE(),FALSE()))</f>
        <v>NA</v>
      </c>
      <c r="AN408" s="148" t="b">
        <f aca="false">IF(F408&lt;&gt;"",TRUE(),FALSE())</f>
        <v>0</v>
      </c>
      <c r="AO408" s="94" t="str">
        <f aca="false">IF(OR($F408&lt;&gt;"Met"),"NA",(IF(AND($F408="Met",$F408&lt;&gt;""),TRUE(),FALSE())))</f>
        <v>NA</v>
      </c>
      <c r="AP408" s="148" t="b">
        <f aca="false">IF(OR($F408="Met",$F408="Not met"),"NA",(IF((AND(OR($F408="N/A",$F408="Unsure"),$G408&lt;&gt;"")),TRUE(),FALSE())))</f>
        <v>0</v>
      </c>
      <c r="AQ408" s="238" t="n">
        <f aca="false">IF(OR(AR408=TRUE(),AND(AS408=TRUE(),AT408=FALSE())),0,(IF(OR(AND(OR(AS408=FALSE(),AS408="N/A"),AT408=FALSE()),AU408=FALSE()),1,0)))</f>
        <v>0</v>
      </c>
      <c r="AR408" s="238" t="n">
        <f aca="false">$S408</f>
        <v>1</v>
      </c>
      <c r="AS408" s="238" t="str">
        <f aca="false">IF(OR(Q408="Medicaid",AI408=""),"N/A",IF(AND(AF408=TRUE(),_xlfn.xlookup(AI408,$A$9:$A$782,$AQ$9:$AQ$782)=0),TRUE(),FALSE()))</f>
        <v>N/A</v>
      </c>
      <c r="AT408" s="148" t="b">
        <f aca="false">IF(AND(H408="",F408="Met"),FALSE(),TRUE())</f>
        <v>1</v>
      </c>
      <c r="AU408" s="94" t="str">
        <f aca="false">IF(OR(H408="",H408="Met",H408="N/A"),"NA",(IF(AND((OR(H408="Not Met",H408="Unsure")),G408&lt;&gt;""),TRUE(),FALSE())))</f>
        <v>NA</v>
      </c>
    </row>
    <row r="409" customFormat="false" ht="18" hidden="false" customHeight="false" outlineLevel="0" collapsed="false">
      <c r="A409" s="658" t="s">
        <v>3127</v>
      </c>
      <c r="B409" s="659" t="s">
        <v>3128</v>
      </c>
      <c r="C409" s="659" t="s">
        <v>3129</v>
      </c>
      <c r="D409" s="659" t="s">
        <v>3130</v>
      </c>
      <c r="E409" s="660"/>
      <c r="F409" s="662"/>
      <c r="G409" s="662"/>
      <c r="H409" s="689"/>
      <c r="I409" s="665" t="s">
        <v>15</v>
      </c>
      <c r="J409" s="665" t="s">
        <v>30</v>
      </c>
      <c r="K409" s="665" t="s">
        <v>38</v>
      </c>
      <c r="L409" s="665" t="s">
        <v>43</v>
      </c>
      <c r="M409" s="665"/>
      <c r="N409" s="665"/>
      <c r="O409" s="665"/>
      <c r="P409" s="665"/>
      <c r="Q409" s="665" t="s">
        <v>226</v>
      </c>
      <c r="S409" s="666" t="b">
        <f aca="false">IF(OR(T409=TRUE(),U409=TRUE(),V409=TRUE(),AD409=TRUE(),AE409=TRUE()),TRUE(),FALSE())</f>
        <v>1</v>
      </c>
      <c r="T409" s="656" t="n">
        <f aca="false">$T$8</f>
        <v>1</v>
      </c>
      <c r="U409" s="657" t="b">
        <f aca="false">$U$8</f>
        <v>0</v>
      </c>
      <c r="V409" s="666" t="b">
        <f aca="false">IF(SUM(W409:AC409)&lt;1,TRUE(),FALSE())</f>
        <v>1</v>
      </c>
      <c r="W409" s="656" t="n">
        <f aca="false">IF($I$3=I409,1,0)</f>
        <v>0</v>
      </c>
      <c r="X409" s="656" t="n">
        <f aca="false">IF($J$3=J409,1,0)</f>
        <v>0</v>
      </c>
      <c r="Y409" s="656" t="n">
        <f aca="false">IF($K$3=K409,1,0)</f>
        <v>0</v>
      </c>
      <c r="Z409" s="656" t="n">
        <f aca="false">IF($L$3=L409,1,0)</f>
        <v>0</v>
      </c>
      <c r="AA409" s="656" t="n">
        <f aca="false">IF($M$3=M409,1,0)</f>
        <v>0</v>
      </c>
      <c r="AB409" s="656" t="n">
        <f aca="false">IF($N$3=N409,1,0)</f>
        <v>0</v>
      </c>
      <c r="AC409" s="656" t="n">
        <f aca="false">IF($O$3=O409,1,0)</f>
        <v>0</v>
      </c>
      <c r="AD409" s="667" t="b">
        <f aca="false">AND($P$2="Non-risk",P409=TRUE())</f>
        <v>0</v>
      </c>
      <c r="AE409" s="667" t="b">
        <f aca="false">AND($Q$3&lt;&gt;$Q409,$Q$3&lt;&gt;"Both")</f>
        <v>1</v>
      </c>
      <c r="AF409" s="667" t="b">
        <f aca="false">AND($Q$3="Both",AH409=1)</f>
        <v>0</v>
      </c>
      <c r="AI409" s="521"/>
      <c r="AK409" s="160" t="n">
        <f aca="false">IF(OR(AL409=TRUE(),AND(AM409=TRUE(),AN409=FALSE()),AF409=TRUE(),(OR(AT409=FALSE(),AT409="NA"))),0,IF(OR(AN409=FALSE(),AO409=FALSE(),AP409=FALSE()),1,0))</f>
        <v>0</v>
      </c>
      <c r="AL409" s="238" t="n">
        <f aca="false">$S409</f>
        <v>1</v>
      </c>
      <c r="AM409" s="238" t="str">
        <f aca="false">IF(OR(Q409="Medicaid",AI409=""),"NA",IF(AND(AF409=TRUE(),_xlfn.xlookup(AI409,$A$9:$A$782,$AK$9:$AK$782)=0),TRUE(),FALSE()))</f>
        <v>NA</v>
      </c>
      <c r="AN409" s="148" t="b">
        <f aca="false">IF(F409&lt;&gt;"",TRUE(),FALSE())</f>
        <v>0</v>
      </c>
      <c r="AO409" s="94" t="str">
        <f aca="false">IF(OR($F409&lt;&gt;"Met"),"NA",(IF(AND($F409="Met",$F409&lt;&gt;""),TRUE(),FALSE())))</f>
        <v>NA</v>
      </c>
      <c r="AP409" s="148" t="b">
        <f aca="false">IF(OR($F409="Met",$F409="Not met"),"NA",(IF((AND(OR($F409="N/A",$F409="Unsure"),$G409&lt;&gt;"")),TRUE(),FALSE())))</f>
        <v>0</v>
      </c>
      <c r="AQ409" s="238" t="n">
        <f aca="false">IF(OR(AR409=TRUE(),AND(AS409=TRUE(),AT409=FALSE())),0,(IF(OR(AND(OR(AS409=FALSE(),AS409="N/A"),AT409=FALSE()),AU409=FALSE()),1,0)))</f>
        <v>0</v>
      </c>
      <c r="AR409" s="238" t="n">
        <f aca="false">$S409</f>
        <v>1</v>
      </c>
      <c r="AS409" s="238" t="str">
        <f aca="false">IF(OR(Q409="Medicaid",AI409=""),"N/A",IF(AND(AF409=TRUE(),_xlfn.xlookup(AI409,$A$9:$A$782,$AQ$9:$AQ$782)=0),TRUE(),FALSE()))</f>
        <v>N/A</v>
      </c>
      <c r="AT409" s="148" t="b">
        <f aca="false">IF(AND(H409="",F409="Met"),FALSE(),TRUE())</f>
        <v>1</v>
      </c>
      <c r="AU409" s="94" t="str">
        <f aca="false">IF(OR(H409="",H409="Met",H409="N/A"),"NA",(IF(AND((OR(H409="Not Met",H409="Unsure")),G409&lt;&gt;""),TRUE(),FALSE())))</f>
        <v>NA</v>
      </c>
    </row>
    <row r="410" customFormat="false" ht="18" hidden="false" customHeight="false" outlineLevel="0" collapsed="false">
      <c r="A410" s="668"/>
      <c r="B410" s="669"/>
      <c r="C410" s="669"/>
      <c r="D410" s="670" t="s">
        <v>1330</v>
      </c>
      <c r="E410" s="671"/>
      <c r="F410" s="672"/>
      <c r="G410" s="672"/>
      <c r="H410" s="673"/>
      <c r="T410" s="656" t="n">
        <f aca="false">$T$8</f>
        <v>1</v>
      </c>
      <c r="U410" s="657" t="b">
        <f aca="false">$U$8</f>
        <v>0</v>
      </c>
      <c r="W410" s="656" t="n">
        <f aca="false">IF($I$3=I410,1,0)</f>
        <v>0</v>
      </c>
      <c r="X410" s="656" t="n">
        <f aca="false">IF($J$3=J410,1,0)</f>
        <v>0</v>
      </c>
      <c r="Y410" s="656" t="n">
        <f aca="false">IF($K$3=K410,1,0)</f>
        <v>0</v>
      </c>
      <c r="Z410" s="656" t="n">
        <f aca="false">IF($L$3=L410,1,0)</f>
        <v>0</v>
      </c>
      <c r="AA410" s="656" t="n">
        <f aca="false">IF($M$3=M410,1,0)</f>
        <v>0</v>
      </c>
      <c r="AB410" s="656" t="n">
        <f aca="false">IF($N$3=N410,1,0)</f>
        <v>0</v>
      </c>
      <c r="AC410" s="656" t="n">
        <f aca="false">IF($O$3=O410,1,0)</f>
        <v>0</v>
      </c>
      <c r="AD410" s="667" t="b">
        <f aca="false">AND($P$2="Non-risk",P410=TRUE())</f>
        <v>0</v>
      </c>
      <c r="AE410" s="667" t="b">
        <f aca="false">AND($Q$3&lt;&gt;$Q410,$Q$3&lt;&gt;"Both")</f>
        <v>1</v>
      </c>
      <c r="AF410" s="667" t="b">
        <f aca="false">AND($Q$3="Both",AH410=1)</f>
        <v>0</v>
      </c>
      <c r="AK410" s="160"/>
      <c r="AL410" s="238"/>
      <c r="AM410" s="238"/>
      <c r="AN410" s="94"/>
      <c r="AO410" s="94"/>
      <c r="AP410" s="94"/>
      <c r="AQ410" s="238"/>
      <c r="AR410" s="238"/>
      <c r="AS410" s="238"/>
      <c r="AT410" s="94"/>
      <c r="AU410" s="94"/>
    </row>
    <row r="411" customFormat="false" ht="36" hidden="false" customHeight="false" outlineLevel="0" collapsed="false">
      <c r="A411" s="658" t="s">
        <v>3131</v>
      </c>
      <c r="B411" s="659" t="s">
        <v>3132</v>
      </c>
      <c r="C411" s="659" t="s">
        <v>3133</v>
      </c>
      <c r="D411" s="659" t="s">
        <v>3134</v>
      </c>
      <c r="E411" s="674" t="n">
        <v>80</v>
      </c>
      <c r="F411" s="662"/>
      <c r="G411" s="662"/>
      <c r="H411" s="689"/>
      <c r="I411" s="665" t="s">
        <v>15</v>
      </c>
      <c r="J411" s="665" t="s">
        <v>30</v>
      </c>
      <c r="K411" s="665" t="s">
        <v>38</v>
      </c>
      <c r="L411" s="665" t="s">
        <v>43</v>
      </c>
      <c r="M411" s="665"/>
      <c r="N411" s="665"/>
      <c r="O411" s="665"/>
      <c r="P411" s="665"/>
      <c r="Q411" s="665" t="s">
        <v>226</v>
      </c>
      <c r="S411" s="666" t="b">
        <f aca="false">IF(OR(T411=TRUE(),U411=TRUE(),V411=TRUE(),AD411=TRUE(),AE411=TRUE()),TRUE(),FALSE())</f>
        <v>1</v>
      </c>
      <c r="T411" s="656" t="n">
        <f aca="false">$T$8</f>
        <v>1</v>
      </c>
      <c r="U411" s="657" t="b">
        <f aca="false">$U$8</f>
        <v>0</v>
      </c>
      <c r="V411" s="666" t="b">
        <f aca="false">IF(SUM(W411:AC411)&lt;1,TRUE(),FALSE())</f>
        <v>1</v>
      </c>
      <c r="W411" s="656" t="n">
        <f aca="false">IF($I$3=I411,1,0)</f>
        <v>0</v>
      </c>
      <c r="X411" s="656" t="n">
        <f aca="false">IF($J$3=J411,1,0)</f>
        <v>0</v>
      </c>
      <c r="Y411" s="656" t="n">
        <f aca="false">IF($K$3=K411,1,0)</f>
        <v>0</v>
      </c>
      <c r="Z411" s="656" t="n">
        <f aca="false">IF($L$3=L411,1,0)</f>
        <v>0</v>
      </c>
      <c r="AA411" s="656" t="n">
        <f aca="false">IF($M$3=M411,1,0)</f>
        <v>0</v>
      </c>
      <c r="AB411" s="656" t="n">
        <f aca="false">IF($N$3=N411,1,0)</f>
        <v>0</v>
      </c>
      <c r="AC411" s="656" t="n">
        <f aca="false">IF($O$3=O411,1,0)</f>
        <v>0</v>
      </c>
      <c r="AD411" s="667" t="b">
        <f aca="false">AND($P$2="Non-risk",P411=TRUE())</f>
        <v>0</v>
      </c>
      <c r="AE411" s="667" t="b">
        <f aca="false">AND($Q$3&lt;&gt;$Q411,$Q$3&lt;&gt;"Both")</f>
        <v>1</v>
      </c>
      <c r="AF411" s="667" t="b">
        <f aca="false">AND($Q$3="Both",AH411=1)</f>
        <v>0</v>
      </c>
      <c r="AI411" s="521"/>
      <c r="AK411" s="160" t="n">
        <f aca="false">IF(OR(AL411=TRUE(),AND(AM411=TRUE(),AN411=FALSE()),AF411=TRUE(),(OR(AT411=FALSE(),AT411="NA"))),0,IF(OR(AN411=FALSE(),AO411=FALSE(),AP411=FALSE()),1,0))</f>
        <v>0</v>
      </c>
      <c r="AL411" s="238" t="n">
        <f aca="false">$S411</f>
        <v>1</v>
      </c>
      <c r="AM411" s="238" t="str">
        <f aca="false">IF(OR(Q411="Medicaid",AI411=""),"NA",IF(AND(AF411=TRUE(),_xlfn.xlookup(AI411,$A$9:$A$782,$AK$9:$AK$782)=0),TRUE(),FALSE()))</f>
        <v>NA</v>
      </c>
      <c r="AN411" s="148" t="b">
        <f aca="false">IF(F411&lt;&gt;"",TRUE(),FALSE())</f>
        <v>0</v>
      </c>
      <c r="AO411" s="94" t="str">
        <f aca="false">IF(OR($F411&lt;&gt;"Met"),"NA",(IF(AND($F411="Met",$F411&lt;&gt;""),TRUE(),FALSE())))</f>
        <v>NA</v>
      </c>
      <c r="AP411" s="148" t="b">
        <f aca="false">IF(OR($F411="Met",$F411="Not met"),"NA",(IF((AND(OR($F411="N/A",$F411="Unsure"),$G411&lt;&gt;"")),TRUE(),FALSE())))</f>
        <v>0</v>
      </c>
      <c r="AQ411" s="238" t="n">
        <f aca="false">IF(OR(AR411=TRUE(),AND(AS411=TRUE(),AT411=FALSE())),0,(IF(OR(AND(OR(AS411=FALSE(),AS411="N/A"),AT411=FALSE()),AU411=FALSE()),1,0)))</f>
        <v>0</v>
      </c>
      <c r="AR411" s="238" t="n">
        <f aca="false">$S411</f>
        <v>1</v>
      </c>
      <c r="AS411" s="238" t="str">
        <f aca="false">IF(OR(Q411="Medicaid",AI411=""),"N/A",IF(AND(AF411=TRUE(),_xlfn.xlookup(AI411,$A$9:$A$782,$AQ$9:$AQ$782)=0),TRUE(),FALSE()))</f>
        <v>N/A</v>
      </c>
      <c r="AT411" s="148" t="b">
        <f aca="false">IF(AND(H411="",F411="Met"),FALSE(),TRUE())</f>
        <v>1</v>
      </c>
      <c r="AU411" s="94" t="str">
        <f aca="false">IF(OR(H411="",H411="Met",H411="N/A"),"NA",(IF(AND((OR(H411="Not Met",H411="Unsure")),G411&lt;&gt;""),TRUE(),FALSE())))</f>
        <v>NA</v>
      </c>
    </row>
    <row r="412" customFormat="false" ht="36" hidden="false" customHeight="false" outlineLevel="0" collapsed="false">
      <c r="A412" s="658" t="s">
        <v>3135</v>
      </c>
      <c r="B412" s="659" t="s">
        <v>3136</v>
      </c>
      <c r="C412" s="659" t="s">
        <v>3137</v>
      </c>
      <c r="D412" s="659" t="s">
        <v>3138</v>
      </c>
      <c r="E412" s="680" t="s">
        <v>3139</v>
      </c>
      <c r="F412" s="662"/>
      <c r="G412" s="662"/>
      <c r="H412" s="689"/>
      <c r="I412" s="665" t="s">
        <v>15</v>
      </c>
      <c r="J412" s="665" t="s">
        <v>30</v>
      </c>
      <c r="K412" s="665" t="s">
        <v>38</v>
      </c>
      <c r="L412" s="665" t="s">
        <v>43</v>
      </c>
      <c r="M412" s="665"/>
      <c r="N412" s="665"/>
      <c r="O412" s="665"/>
      <c r="P412" s="665"/>
      <c r="Q412" s="665" t="s">
        <v>226</v>
      </c>
      <c r="S412" s="666" t="b">
        <f aca="false">IF(OR(T412=TRUE(),U412=TRUE(),V412=TRUE(),AD412=TRUE(),AE412=TRUE()),TRUE(),FALSE())</f>
        <v>1</v>
      </c>
      <c r="T412" s="656" t="n">
        <f aca="false">$T$8</f>
        <v>1</v>
      </c>
      <c r="U412" s="657" t="b">
        <f aca="false">$U$8</f>
        <v>0</v>
      </c>
      <c r="V412" s="666" t="b">
        <f aca="false">IF(SUM(W412:AC412)&lt;1,TRUE(),FALSE())</f>
        <v>1</v>
      </c>
      <c r="W412" s="656" t="n">
        <f aca="false">IF($I$3=I412,1,0)</f>
        <v>0</v>
      </c>
      <c r="X412" s="656" t="n">
        <f aca="false">IF($J$3=J412,1,0)</f>
        <v>0</v>
      </c>
      <c r="Y412" s="656" t="n">
        <f aca="false">IF($K$3=K412,1,0)</f>
        <v>0</v>
      </c>
      <c r="Z412" s="656" t="n">
        <f aca="false">IF($L$3=L412,1,0)</f>
        <v>0</v>
      </c>
      <c r="AA412" s="656" t="n">
        <f aca="false">IF($M$3=M412,1,0)</f>
        <v>0</v>
      </c>
      <c r="AB412" s="656" t="n">
        <f aca="false">IF($N$3=N412,1,0)</f>
        <v>0</v>
      </c>
      <c r="AC412" s="656" t="n">
        <f aca="false">IF($O$3=O412,1,0)</f>
        <v>0</v>
      </c>
      <c r="AD412" s="667" t="b">
        <f aca="false">AND($P$2="Non-risk",P412=TRUE())</f>
        <v>0</v>
      </c>
      <c r="AE412" s="667" t="b">
        <f aca="false">AND($Q$3&lt;&gt;$Q412,$Q$3&lt;&gt;"Both")</f>
        <v>1</v>
      </c>
      <c r="AF412" s="667" t="b">
        <f aca="false">AND($Q$3="Both",AH412=1)</f>
        <v>0</v>
      </c>
      <c r="AI412" s="521"/>
      <c r="AK412" s="160" t="n">
        <f aca="false">IF(OR(AL412=TRUE(),AND(AM412=TRUE(),AN412=FALSE()),AF412=TRUE(),(OR(AT412=FALSE(),AT412="NA"))),0,IF(OR(AN412=FALSE(),AO412=FALSE(),AP412=FALSE()),1,0))</f>
        <v>0</v>
      </c>
      <c r="AL412" s="238" t="n">
        <f aca="false">$S412</f>
        <v>1</v>
      </c>
      <c r="AM412" s="238" t="str">
        <f aca="false">IF(OR(Q412="Medicaid",AI412=""),"NA",IF(AND(AF412=TRUE(),_xlfn.xlookup(AI412,$A$9:$A$782,$AK$9:$AK$782)=0),TRUE(),FALSE()))</f>
        <v>NA</v>
      </c>
      <c r="AN412" s="148" t="b">
        <f aca="false">IF(F412&lt;&gt;"",TRUE(),FALSE())</f>
        <v>0</v>
      </c>
      <c r="AO412" s="94" t="str">
        <f aca="false">IF(OR($F412&lt;&gt;"Met"),"NA",(IF(AND($F412="Met",$F412&lt;&gt;""),TRUE(),FALSE())))</f>
        <v>NA</v>
      </c>
      <c r="AP412" s="148" t="b">
        <f aca="false">IF(OR($F412="Met",$F412="Not met"),"NA",(IF((AND(OR($F412="N/A",$F412="Unsure"),$G412&lt;&gt;"")),TRUE(),FALSE())))</f>
        <v>0</v>
      </c>
      <c r="AQ412" s="238" t="n">
        <f aca="false">IF(OR(AR412=TRUE(),AND(AS412=TRUE(),AT412=FALSE())),0,(IF(OR(AND(OR(AS412=FALSE(),AS412="N/A"),AT412=FALSE()),AU412=FALSE()),1,0)))</f>
        <v>0</v>
      </c>
      <c r="AR412" s="238" t="n">
        <f aca="false">$S412</f>
        <v>1</v>
      </c>
      <c r="AS412" s="238" t="str">
        <f aca="false">IF(OR(Q412="Medicaid",AI412=""),"N/A",IF(AND(AF412=TRUE(),_xlfn.xlookup(AI412,$A$9:$A$782,$AQ$9:$AQ$782)=0),TRUE(),FALSE()))</f>
        <v>N/A</v>
      </c>
      <c r="AT412" s="148" t="b">
        <f aca="false">IF(AND(H412="",F412="Met"),FALSE(),TRUE())</f>
        <v>1</v>
      </c>
      <c r="AU412" s="94" t="str">
        <f aca="false">IF(OR(H412="",H412="Met",H412="N/A"),"NA",(IF(AND((OR(H412="Not Met",H412="Unsure")),G412&lt;&gt;""),TRUE(),FALSE())))</f>
        <v>NA</v>
      </c>
    </row>
    <row r="413" customFormat="false" ht="36" hidden="false" customHeight="false" outlineLevel="0" collapsed="false">
      <c r="A413" s="658" t="s">
        <v>3140</v>
      </c>
      <c r="B413" s="659" t="s">
        <v>3141</v>
      </c>
      <c r="C413" s="659" t="s">
        <v>3142</v>
      </c>
      <c r="D413" s="659" t="s">
        <v>3143</v>
      </c>
      <c r="E413" s="674" t="n">
        <v>80</v>
      </c>
      <c r="F413" s="662"/>
      <c r="G413" s="662"/>
      <c r="H413" s="689"/>
      <c r="I413" s="665" t="s">
        <v>15</v>
      </c>
      <c r="J413" s="665" t="s">
        <v>30</v>
      </c>
      <c r="K413" s="665" t="s">
        <v>38</v>
      </c>
      <c r="L413" s="665" t="s">
        <v>43</v>
      </c>
      <c r="M413" s="665"/>
      <c r="N413" s="665"/>
      <c r="O413" s="665"/>
      <c r="P413" s="665"/>
      <c r="Q413" s="665" t="s">
        <v>226</v>
      </c>
      <c r="S413" s="666" t="b">
        <f aca="false">IF(OR(T413=TRUE(),U413=TRUE(),V413=TRUE(),AD413=TRUE(),AE413=TRUE()),TRUE(),FALSE())</f>
        <v>1</v>
      </c>
      <c r="T413" s="656" t="n">
        <f aca="false">$T$8</f>
        <v>1</v>
      </c>
      <c r="U413" s="657" t="b">
        <f aca="false">$U$8</f>
        <v>0</v>
      </c>
      <c r="V413" s="666" t="b">
        <f aca="false">IF(SUM(W413:AC413)&lt;1,TRUE(),FALSE())</f>
        <v>1</v>
      </c>
      <c r="W413" s="656" t="n">
        <f aca="false">IF($I$3=I413,1,0)</f>
        <v>0</v>
      </c>
      <c r="X413" s="656" t="n">
        <f aca="false">IF($J$3=J413,1,0)</f>
        <v>0</v>
      </c>
      <c r="Y413" s="656" t="n">
        <f aca="false">IF($K$3=K413,1,0)</f>
        <v>0</v>
      </c>
      <c r="Z413" s="656" t="n">
        <f aca="false">IF($L$3=L413,1,0)</f>
        <v>0</v>
      </c>
      <c r="AA413" s="656" t="n">
        <f aca="false">IF($M$3=M413,1,0)</f>
        <v>0</v>
      </c>
      <c r="AB413" s="656" t="n">
        <f aca="false">IF($N$3=N413,1,0)</f>
        <v>0</v>
      </c>
      <c r="AC413" s="656" t="n">
        <f aca="false">IF($O$3=O413,1,0)</f>
        <v>0</v>
      </c>
      <c r="AD413" s="667" t="b">
        <f aca="false">AND($P$2="Non-risk",P413=TRUE())</f>
        <v>0</v>
      </c>
      <c r="AE413" s="667" t="b">
        <f aca="false">AND($Q$3&lt;&gt;$Q413,$Q$3&lt;&gt;"Both")</f>
        <v>1</v>
      </c>
      <c r="AF413" s="667" t="b">
        <f aca="false">AND($Q$3="Both",AH413=1)</f>
        <v>0</v>
      </c>
      <c r="AI413" s="521"/>
      <c r="AK413" s="160" t="n">
        <f aca="false">IF(OR(AL413=TRUE(),AND(AM413=TRUE(),AN413=FALSE()),AF413=TRUE(),(OR(AT413=FALSE(),AT413="NA"))),0,IF(OR(AN413=FALSE(),AO413=FALSE(),AP413=FALSE()),1,0))</f>
        <v>0</v>
      </c>
      <c r="AL413" s="238" t="n">
        <f aca="false">$S413</f>
        <v>1</v>
      </c>
      <c r="AM413" s="238" t="str">
        <f aca="false">IF(OR(Q413="Medicaid",AI413=""),"NA",IF(AND(AF413=TRUE(),_xlfn.xlookup(AI413,$A$9:$A$782,$AK$9:$AK$782)=0),TRUE(),FALSE()))</f>
        <v>NA</v>
      </c>
      <c r="AN413" s="148" t="b">
        <f aca="false">IF(F413&lt;&gt;"",TRUE(),FALSE())</f>
        <v>0</v>
      </c>
      <c r="AO413" s="94" t="str">
        <f aca="false">IF(OR($F413&lt;&gt;"Met"),"NA",(IF(AND($F413="Met",$F413&lt;&gt;""),TRUE(),FALSE())))</f>
        <v>NA</v>
      </c>
      <c r="AP413" s="148" t="b">
        <f aca="false">IF(OR($F413="Met",$F413="Not met"),"NA",(IF((AND(OR($F413="N/A",$F413="Unsure"),$G413&lt;&gt;"")),TRUE(),FALSE())))</f>
        <v>0</v>
      </c>
      <c r="AQ413" s="238" t="n">
        <f aca="false">IF(OR(AR413=TRUE(),AND(AS413=TRUE(),AT413=FALSE())),0,(IF(OR(AND(OR(AS413=FALSE(),AS413="N/A"),AT413=FALSE()),AU413=FALSE()),1,0)))</f>
        <v>0</v>
      </c>
      <c r="AR413" s="238" t="n">
        <f aca="false">$S413</f>
        <v>1</v>
      </c>
      <c r="AS413" s="238" t="str">
        <f aca="false">IF(OR(Q413="Medicaid",AI413=""),"N/A",IF(AND(AF413=TRUE(),_xlfn.xlookup(AI413,$A$9:$A$782,$AQ$9:$AQ$782)=0),TRUE(),FALSE()))</f>
        <v>N/A</v>
      </c>
      <c r="AT413" s="148" t="b">
        <f aca="false">IF(AND(H413="",F413="Met"),FALSE(),TRUE())</f>
        <v>1</v>
      </c>
      <c r="AU413" s="94" t="str">
        <f aca="false">IF(OR(H413="",H413="Met",H413="N/A"),"NA",(IF(AND((OR(H413="Not Met",H413="Unsure")),G413&lt;&gt;""),TRUE(),FALSE())))</f>
        <v>NA</v>
      </c>
    </row>
    <row r="414" customFormat="false" ht="36" hidden="false" customHeight="false" outlineLevel="0" collapsed="false">
      <c r="A414" s="658" t="s">
        <v>3144</v>
      </c>
      <c r="B414" s="659" t="s">
        <v>3145</v>
      </c>
      <c r="C414" s="659" t="s">
        <v>3146</v>
      </c>
      <c r="D414" s="659" t="s">
        <v>3147</v>
      </c>
      <c r="E414" s="680" t="s">
        <v>3148</v>
      </c>
      <c r="F414" s="662"/>
      <c r="G414" s="662"/>
      <c r="H414" s="689"/>
      <c r="I414" s="665" t="s">
        <v>15</v>
      </c>
      <c r="J414" s="665" t="s">
        <v>30</v>
      </c>
      <c r="K414" s="665" t="s">
        <v>38</v>
      </c>
      <c r="L414" s="665" t="s">
        <v>43</v>
      </c>
      <c r="M414" s="665"/>
      <c r="N414" s="665"/>
      <c r="O414" s="665"/>
      <c r="P414" s="665"/>
      <c r="Q414" s="665" t="s">
        <v>226</v>
      </c>
      <c r="S414" s="666" t="b">
        <f aca="false">IF(OR(T414=TRUE(),U414=TRUE(),V414=TRUE(),AD414=TRUE(),AE414=TRUE()),TRUE(),FALSE())</f>
        <v>1</v>
      </c>
      <c r="T414" s="656" t="n">
        <f aca="false">$T$8</f>
        <v>1</v>
      </c>
      <c r="U414" s="657" t="b">
        <f aca="false">$U$8</f>
        <v>0</v>
      </c>
      <c r="V414" s="666" t="b">
        <f aca="false">IF(SUM(W414:AC414)&lt;1,TRUE(),FALSE())</f>
        <v>1</v>
      </c>
      <c r="W414" s="656" t="n">
        <f aca="false">IF($I$3=I414,1,0)</f>
        <v>0</v>
      </c>
      <c r="X414" s="656" t="n">
        <f aca="false">IF($J$3=J414,1,0)</f>
        <v>0</v>
      </c>
      <c r="Y414" s="656" t="n">
        <f aca="false">IF($K$3=K414,1,0)</f>
        <v>0</v>
      </c>
      <c r="Z414" s="656" t="n">
        <f aca="false">IF($L$3=L414,1,0)</f>
        <v>0</v>
      </c>
      <c r="AA414" s="656" t="n">
        <f aca="false">IF($M$3=M414,1,0)</f>
        <v>0</v>
      </c>
      <c r="AB414" s="656" t="n">
        <f aca="false">IF($N$3=N414,1,0)</f>
        <v>0</v>
      </c>
      <c r="AC414" s="656" t="n">
        <f aca="false">IF($O$3=O414,1,0)</f>
        <v>0</v>
      </c>
      <c r="AD414" s="667" t="b">
        <f aca="false">AND($P$2="Non-risk",P414=TRUE())</f>
        <v>0</v>
      </c>
      <c r="AE414" s="667" t="b">
        <f aca="false">AND($Q$3&lt;&gt;$Q414,$Q$3&lt;&gt;"Both")</f>
        <v>1</v>
      </c>
      <c r="AF414" s="667" t="b">
        <f aca="false">AND($Q$3="Both",AH414=1)</f>
        <v>0</v>
      </c>
      <c r="AI414" s="521"/>
      <c r="AK414" s="160" t="n">
        <f aca="false">IF(OR(AL414=TRUE(),AND(AM414=TRUE(),AN414=FALSE()),AF414=TRUE(),(OR(AT414=FALSE(),AT414="NA"))),0,IF(OR(AN414=FALSE(),AO414=FALSE(),AP414=FALSE()),1,0))</f>
        <v>0</v>
      </c>
      <c r="AL414" s="238" t="n">
        <f aca="false">$S414</f>
        <v>1</v>
      </c>
      <c r="AM414" s="238" t="str">
        <f aca="false">IF(OR(Q414="Medicaid",AI414=""),"NA",IF(AND(AF414=TRUE(),_xlfn.xlookup(AI414,$A$9:$A$782,$AK$9:$AK$782)=0),TRUE(),FALSE()))</f>
        <v>NA</v>
      </c>
      <c r="AN414" s="148" t="b">
        <f aca="false">IF(F414&lt;&gt;"",TRUE(),FALSE())</f>
        <v>0</v>
      </c>
      <c r="AO414" s="94" t="str">
        <f aca="false">IF(OR($F414&lt;&gt;"Met"),"NA",(IF(AND($F414="Met",$F414&lt;&gt;""),TRUE(),FALSE())))</f>
        <v>NA</v>
      </c>
      <c r="AP414" s="148" t="b">
        <f aca="false">IF(OR($F414="Met",$F414="Not met"),"NA",(IF((AND(OR($F414="N/A",$F414="Unsure"),$G414&lt;&gt;"")),TRUE(),FALSE())))</f>
        <v>0</v>
      </c>
      <c r="AQ414" s="238" t="n">
        <f aca="false">IF(OR(AR414=TRUE(),AND(AS414=TRUE(),AT414=FALSE())),0,(IF(OR(AND(OR(AS414=FALSE(),AS414="N/A"),AT414=FALSE()),AU414=FALSE()),1,0)))</f>
        <v>0</v>
      </c>
      <c r="AR414" s="238" t="n">
        <f aca="false">$S414</f>
        <v>1</v>
      </c>
      <c r="AS414" s="238" t="str">
        <f aca="false">IF(OR(Q414="Medicaid",AI414=""),"N/A",IF(AND(AF414=TRUE(),_xlfn.xlookup(AI414,$A$9:$A$782,$AQ$9:$AQ$782)=0),TRUE(),FALSE()))</f>
        <v>N/A</v>
      </c>
      <c r="AT414" s="148" t="b">
        <f aca="false">IF(AND(H414="",F414="Met"),FALSE(),TRUE())</f>
        <v>1</v>
      </c>
      <c r="AU414" s="94" t="str">
        <f aca="false">IF(OR(H414="",H414="Met",H414="N/A"),"NA",(IF(AND((OR(H414="Not Met",H414="Unsure")),G414&lt;&gt;""),TRUE(),FALSE())))</f>
        <v>NA</v>
      </c>
    </row>
    <row r="415" customFormat="false" ht="36" hidden="false" customHeight="false" outlineLevel="0" collapsed="false">
      <c r="A415" s="658" t="s">
        <v>3149</v>
      </c>
      <c r="B415" s="659" t="s">
        <v>3150</v>
      </c>
      <c r="C415" s="659" t="s">
        <v>3151</v>
      </c>
      <c r="D415" s="659" t="s">
        <v>3152</v>
      </c>
      <c r="E415" s="674" t="n">
        <v>80</v>
      </c>
      <c r="F415" s="662"/>
      <c r="G415" s="662"/>
      <c r="H415" s="689"/>
      <c r="I415" s="665" t="s">
        <v>15</v>
      </c>
      <c r="J415" s="665" t="s">
        <v>30</v>
      </c>
      <c r="K415" s="665" t="s">
        <v>38</v>
      </c>
      <c r="L415" s="665" t="s">
        <v>43</v>
      </c>
      <c r="M415" s="665"/>
      <c r="N415" s="665"/>
      <c r="O415" s="665"/>
      <c r="P415" s="665"/>
      <c r="Q415" s="665" t="s">
        <v>226</v>
      </c>
      <c r="S415" s="666" t="b">
        <f aca="false">IF(OR(T415=TRUE(),U415=TRUE(),V415=TRUE(),AD415=TRUE(),AE415=TRUE()),TRUE(),FALSE())</f>
        <v>1</v>
      </c>
      <c r="T415" s="656" t="n">
        <f aca="false">$T$8</f>
        <v>1</v>
      </c>
      <c r="U415" s="657" t="b">
        <f aca="false">$U$8</f>
        <v>0</v>
      </c>
      <c r="V415" s="666" t="b">
        <f aca="false">IF(SUM(W415:AC415)&lt;1,TRUE(),FALSE())</f>
        <v>1</v>
      </c>
      <c r="W415" s="656" t="n">
        <f aca="false">IF($I$3=I415,1,0)</f>
        <v>0</v>
      </c>
      <c r="X415" s="656" t="n">
        <f aca="false">IF($J$3=J415,1,0)</f>
        <v>0</v>
      </c>
      <c r="Y415" s="656" t="n">
        <f aca="false">IF($K$3=K415,1,0)</f>
        <v>0</v>
      </c>
      <c r="Z415" s="656" t="n">
        <f aca="false">IF($L$3=L415,1,0)</f>
        <v>0</v>
      </c>
      <c r="AA415" s="656" t="n">
        <f aca="false">IF($M$3=M415,1,0)</f>
        <v>0</v>
      </c>
      <c r="AB415" s="656" t="n">
        <f aca="false">IF($N$3=N415,1,0)</f>
        <v>0</v>
      </c>
      <c r="AC415" s="656" t="n">
        <f aca="false">IF($O$3=O415,1,0)</f>
        <v>0</v>
      </c>
      <c r="AD415" s="667" t="b">
        <f aca="false">AND($P$2="Non-risk",P415=TRUE())</f>
        <v>0</v>
      </c>
      <c r="AE415" s="667" t="b">
        <f aca="false">AND($Q$3&lt;&gt;$Q415,$Q$3&lt;&gt;"Both")</f>
        <v>1</v>
      </c>
      <c r="AF415" s="667" t="b">
        <f aca="false">AND($Q$3="Both",AH415=1)</f>
        <v>0</v>
      </c>
      <c r="AI415" s="521"/>
      <c r="AK415" s="160" t="n">
        <f aca="false">IF(OR(AL415=TRUE(),AND(AM415=TRUE(),AN415=FALSE()),AF415=TRUE(),(OR(AT415=FALSE(),AT415="NA"))),0,IF(OR(AN415=FALSE(),AO415=FALSE(),AP415=FALSE()),1,0))</f>
        <v>0</v>
      </c>
      <c r="AL415" s="238" t="n">
        <f aca="false">$S415</f>
        <v>1</v>
      </c>
      <c r="AM415" s="238" t="str">
        <f aca="false">IF(OR(Q415="Medicaid",AI415=""),"NA",IF(AND(AF415=TRUE(),_xlfn.xlookup(AI415,$A$9:$A$782,$AK$9:$AK$782)=0),TRUE(),FALSE()))</f>
        <v>NA</v>
      </c>
      <c r="AN415" s="148" t="b">
        <f aca="false">IF(F415&lt;&gt;"",TRUE(),FALSE())</f>
        <v>0</v>
      </c>
      <c r="AO415" s="94" t="str">
        <f aca="false">IF(OR($F415&lt;&gt;"Met"),"NA",(IF(AND($F415="Met",$F415&lt;&gt;""),TRUE(),FALSE())))</f>
        <v>NA</v>
      </c>
      <c r="AP415" s="148" t="b">
        <f aca="false">IF(OR($F415="Met",$F415="Not met"),"NA",(IF((AND(OR($F415="N/A",$F415="Unsure"),$G415&lt;&gt;"")),TRUE(),FALSE())))</f>
        <v>0</v>
      </c>
      <c r="AQ415" s="238" t="n">
        <f aca="false">IF(OR(AR415=TRUE(),AND(AS415=TRUE(),AT415=FALSE())),0,(IF(OR(AND(OR(AS415=FALSE(),AS415="N/A"),AT415=FALSE()),AU415=FALSE()),1,0)))</f>
        <v>0</v>
      </c>
      <c r="AR415" s="238" t="n">
        <f aca="false">$S415</f>
        <v>1</v>
      </c>
      <c r="AS415" s="238" t="str">
        <f aca="false">IF(OR(Q415="Medicaid",AI415=""),"N/A",IF(AND(AF415=TRUE(),_xlfn.xlookup(AI415,$A$9:$A$782,$AQ$9:$AQ$782)=0),TRUE(),FALSE()))</f>
        <v>N/A</v>
      </c>
      <c r="AT415" s="148" t="b">
        <f aca="false">IF(AND(H415="",F415="Met"),FALSE(),TRUE())</f>
        <v>1</v>
      </c>
      <c r="AU415" s="94" t="str">
        <f aca="false">IF(OR(H415="",H415="Met",H415="N/A"),"NA",(IF(AND((OR(H415="Not Met",H415="Unsure")),G415&lt;&gt;""),TRUE(),FALSE())))</f>
        <v>NA</v>
      </c>
    </row>
    <row r="416" customFormat="false" ht="54" hidden="false" customHeight="false" outlineLevel="0" collapsed="false">
      <c r="A416" s="658" t="s">
        <v>3153</v>
      </c>
      <c r="B416" s="659" t="s">
        <v>3154</v>
      </c>
      <c r="C416" s="659" t="s">
        <v>3151</v>
      </c>
      <c r="D416" s="659" t="s">
        <v>3155</v>
      </c>
      <c r="E416" s="680" t="s">
        <v>3148</v>
      </c>
      <c r="F416" s="662"/>
      <c r="G416" s="662"/>
      <c r="H416" s="689"/>
      <c r="I416" s="665" t="s">
        <v>15</v>
      </c>
      <c r="J416" s="665" t="s">
        <v>30</v>
      </c>
      <c r="K416" s="665" t="s">
        <v>38</v>
      </c>
      <c r="L416" s="665" t="s">
        <v>43</v>
      </c>
      <c r="M416" s="665"/>
      <c r="N416" s="665"/>
      <c r="O416" s="665"/>
      <c r="P416" s="665"/>
      <c r="Q416" s="665" t="s">
        <v>226</v>
      </c>
      <c r="S416" s="666" t="b">
        <f aca="false">IF(OR(T416=TRUE(),U416=TRUE(),V416=TRUE(),AD416=TRUE(),AE416=TRUE()),TRUE(),FALSE())</f>
        <v>1</v>
      </c>
      <c r="T416" s="656" t="n">
        <f aca="false">$T$8</f>
        <v>1</v>
      </c>
      <c r="U416" s="657" t="b">
        <f aca="false">$U$8</f>
        <v>0</v>
      </c>
      <c r="V416" s="666" t="b">
        <f aca="false">IF(SUM(W416:AC416)&lt;1,TRUE(),FALSE())</f>
        <v>1</v>
      </c>
      <c r="W416" s="656" t="n">
        <f aca="false">IF($I$3=I416,1,0)</f>
        <v>0</v>
      </c>
      <c r="X416" s="656" t="n">
        <f aca="false">IF($J$3=J416,1,0)</f>
        <v>0</v>
      </c>
      <c r="Y416" s="656" t="n">
        <f aca="false">IF($K$3=K416,1,0)</f>
        <v>0</v>
      </c>
      <c r="Z416" s="656" t="n">
        <f aca="false">IF($L$3=L416,1,0)</f>
        <v>0</v>
      </c>
      <c r="AA416" s="656" t="n">
        <f aca="false">IF($M$3=M416,1,0)</f>
        <v>0</v>
      </c>
      <c r="AB416" s="656" t="n">
        <f aca="false">IF($N$3=N416,1,0)</f>
        <v>0</v>
      </c>
      <c r="AC416" s="656" t="n">
        <f aca="false">IF($O$3=O416,1,0)</f>
        <v>0</v>
      </c>
      <c r="AD416" s="667" t="b">
        <f aca="false">AND($P$2="Non-risk",P416=TRUE())</f>
        <v>0</v>
      </c>
      <c r="AE416" s="667" t="b">
        <f aca="false">AND($Q$3&lt;&gt;$Q416,$Q$3&lt;&gt;"Both")</f>
        <v>1</v>
      </c>
      <c r="AF416" s="667" t="b">
        <f aca="false">AND($Q$3="Both",AH416=1)</f>
        <v>0</v>
      </c>
      <c r="AI416" s="521"/>
      <c r="AK416" s="160" t="n">
        <f aca="false">IF(OR(AL416=TRUE(),AND(AM416=TRUE(),AN416=FALSE()),AF416=TRUE(),(OR(AT416=FALSE(),AT416="NA"))),0,IF(OR(AN416=FALSE(),AO416=FALSE(),AP416=FALSE()),1,0))</f>
        <v>0</v>
      </c>
      <c r="AL416" s="238" t="n">
        <f aca="false">$S416</f>
        <v>1</v>
      </c>
      <c r="AM416" s="238" t="str">
        <f aca="false">IF(OR(Q416="Medicaid",AI416=""),"NA",IF(AND(AF416=TRUE(),_xlfn.xlookup(AI416,$A$9:$A$782,$AK$9:$AK$782)=0),TRUE(),FALSE()))</f>
        <v>NA</v>
      </c>
      <c r="AN416" s="148" t="b">
        <f aca="false">IF(F416&lt;&gt;"",TRUE(),FALSE())</f>
        <v>0</v>
      </c>
      <c r="AO416" s="94" t="str">
        <f aca="false">IF(OR($F416&lt;&gt;"Met"),"NA",(IF(AND($F416="Met",$F416&lt;&gt;""),TRUE(),FALSE())))</f>
        <v>NA</v>
      </c>
      <c r="AP416" s="148" t="b">
        <f aca="false">IF(OR($F416="Met",$F416="Not met"),"NA",(IF((AND(OR($F416="N/A",$F416="Unsure"),$G416&lt;&gt;"")),TRUE(),FALSE())))</f>
        <v>0</v>
      </c>
      <c r="AQ416" s="238" t="n">
        <f aca="false">IF(OR(AR416=TRUE(),AND(AS416=TRUE(),AT416=FALSE())),0,(IF(OR(AND(OR(AS416=FALSE(),AS416="N/A"),AT416=FALSE()),AU416=FALSE()),1,0)))</f>
        <v>0</v>
      </c>
      <c r="AR416" s="238" t="n">
        <f aca="false">$S416</f>
        <v>1</v>
      </c>
      <c r="AS416" s="238" t="str">
        <f aca="false">IF(OR(Q416="Medicaid",AI416=""),"N/A",IF(AND(AF416=TRUE(),_xlfn.xlookup(AI416,$A$9:$A$782,$AQ$9:$AQ$782)=0),TRUE(),FALSE()))</f>
        <v>N/A</v>
      </c>
      <c r="AT416" s="148" t="b">
        <f aca="false">IF(AND(H416="",F416="Met"),FALSE(),TRUE())</f>
        <v>1</v>
      </c>
      <c r="AU416" s="94" t="str">
        <f aca="false">IF(OR(H416="",H416="Met",H416="N/A"),"NA",(IF(AND((OR(H416="Not Met",H416="Unsure")),G416&lt;&gt;""),TRUE(),FALSE())))</f>
        <v>NA</v>
      </c>
    </row>
    <row r="417" customFormat="false" ht="18" hidden="false" customHeight="false" outlineLevel="0" collapsed="false">
      <c r="A417" s="670"/>
      <c r="B417" s="669"/>
      <c r="C417" s="669"/>
      <c r="D417" s="670" t="s">
        <v>3156</v>
      </c>
      <c r="E417" s="671"/>
      <c r="F417" s="672"/>
      <c r="G417" s="672"/>
      <c r="H417" s="673"/>
      <c r="T417" s="656" t="n">
        <f aca="false">$T$8</f>
        <v>1</v>
      </c>
      <c r="U417" s="657" t="b">
        <f aca="false">$U$8</f>
        <v>0</v>
      </c>
      <c r="AK417" s="160"/>
      <c r="AL417" s="238"/>
      <c r="AM417" s="238"/>
      <c r="AN417" s="94"/>
      <c r="AO417" s="94"/>
      <c r="AP417" s="94"/>
      <c r="AQ417" s="238"/>
      <c r="AR417" s="238"/>
      <c r="AS417" s="238"/>
      <c r="AT417" s="94"/>
      <c r="AU417" s="94"/>
    </row>
    <row r="418" customFormat="false" ht="54" hidden="false" customHeight="false" outlineLevel="0" collapsed="false">
      <c r="A418" s="658" t="s">
        <v>3157</v>
      </c>
      <c r="B418" s="659" t="s">
        <v>3158</v>
      </c>
      <c r="C418" s="659" t="s">
        <v>3159</v>
      </c>
      <c r="D418" s="659" t="s">
        <v>3160</v>
      </c>
      <c r="E418" s="660"/>
      <c r="F418" s="662"/>
      <c r="G418" s="662"/>
      <c r="H418" s="689"/>
      <c r="I418" s="665" t="s">
        <v>15</v>
      </c>
      <c r="J418" s="665" t="s">
        <v>30</v>
      </c>
      <c r="K418" s="665" t="s">
        <v>38</v>
      </c>
      <c r="L418" s="665" t="s">
        <v>43</v>
      </c>
      <c r="M418" s="665"/>
      <c r="N418" s="665"/>
      <c r="O418" s="665"/>
      <c r="P418" s="665"/>
      <c r="Q418" s="665" t="s">
        <v>226</v>
      </c>
      <c r="S418" s="666" t="b">
        <f aca="false">IF(OR(T418=TRUE(),U418=TRUE(),V418=TRUE(),AD418=TRUE(),AE418=TRUE()),TRUE(),FALSE())</f>
        <v>1</v>
      </c>
      <c r="T418" s="656" t="n">
        <f aca="false">$T$8</f>
        <v>1</v>
      </c>
      <c r="U418" s="657" t="b">
        <f aca="false">$U$8</f>
        <v>0</v>
      </c>
      <c r="V418" s="666" t="b">
        <f aca="false">IF(SUM(W418:AC418)&lt;1,TRUE(),FALSE())</f>
        <v>1</v>
      </c>
      <c r="W418" s="656" t="n">
        <f aca="false">IF($I$3=I418,1,0)</f>
        <v>0</v>
      </c>
      <c r="X418" s="656" t="n">
        <f aca="false">IF($J$3=J418,1,0)</f>
        <v>0</v>
      </c>
      <c r="Y418" s="656" t="n">
        <f aca="false">IF($K$3=K418,1,0)</f>
        <v>0</v>
      </c>
      <c r="Z418" s="656" t="n">
        <f aca="false">IF($L$3=L418,1,0)</f>
        <v>0</v>
      </c>
      <c r="AA418" s="656" t="n">
        <f aca="false">IF($M$3=M418,1,0)</f>
        <v>0</v>
      </c>
      <c r="AB418" s="656" t="n">
        <f aca="false">IF($N$3=N418,1,0)</f>
        <v>0</v>
      </c>
      <c r="AC418" s="656" t="n">
        <f aca="false">IF($O$3=O418,1,0)</f>
        <v>0</v>
      </c>
      <c r="AD418" s="667" t="b">
        <f aca="false">AND($P$2="Non-risk",P418=TRUE())</f>
        <v>0</v>
      </c>
      <c r="AE418" s="667" t="b">
        <f aca="false">AND($Q$3&lt;&gt;$Q418,$Q$3&lt;&gt;"Both")</f>
        <v>1</v>
      </c>
      <c r="AF418" s="667" t="b">
        <f aca="false">AND($Q$3="Both",AH418=1)</f>
        <v>0</v>
      </c>
      <c r="AI418" s="521"/>
      <c r="AK418" s="160" t="n">
        <f aca="false">IF(OR(AL418=TRUE(),AND(AM418=TRUE(),AN418=FALSE()),AF418=TRUE(),(OR(AT418=FALSE(),AT418="NA"))),0,IF(OR(AN418=FALSE(),AO418=FALSE(),AP418=FALSE()),1,0))</f>
        <v>0</v>
      </c>
      <c r="AL418" s="238" t="n">
        <f aca="false">$S418</f>
        <v>1</v>
      </c>
      <c r="AM418" s="238" t="str">
        <f aca="false">IF(OR(Q418="Medicaid",AI418=""),"NA",IF(AND(AF418=TRUE(),_xlfn.xlookup(AI418,$A$9:$A$782,$AK$9:$AK$782)=0),TRUE(),FALSE()))</f>
        <v>NA</v>
      </c>
      <c r="AN418" s="148" t="b">
        <f aca="false">IF(F418&lt;&gt;"",TRUE(),FALSE())</f>
        <v>0</v>
      </c>
      <c r="AO418" s="94" t="str">
        <f aca="false">IF(OR($F418&lt;&gt;"Met"),"NA",(IF(AND($F418="Met",$F418&lt;&gt;""),TRUE(),FALSE())))</f>
        <v>NA</v>
      </c>
      <c r="AP418" s="148" t="b">
        <f aca="false">IF(OR($F418="Met",$F418="Not met"),"NA",(IF((AND(OR($F418="N/A",$F418="Unsure"),$G418&lt;&gt;"")),TRUE(),FALSE())))</f>
        <v>0</v>
      </c>
      <c r="AQ418" s="238" t="n">
        <f aca="false">IF(OR(AR418=TRUE(),AND(AS418=TRUE(),AT418=FALSE())),0,(IF(OR(AND(OR(AS418=FALSE(),AS418="N/A"),AT418=FALSE()),AU418=FALSE()),1,0)))</f>
        <v>0</v>
      </c>
      <c r="AR418" s="238" t="n">
        <f aca="false">$S418</f>
        <v>1</v>
      </c>
      <c r="AS418" s="238" t="str">
        <f aca="false">IF(OR(Q418="Medicaid",AI418=""),"N/A",IF(AND(AF418=TRUE(),_xlfn.xlookup(AI418,$A$9:$A$782,$AQ$9:$AQ$782)=0),TRUE(),FALSE()))</f>
        <v>N/A</v>
      </c>
      <c r="AT418" s="148" t="b">
        <f aca="false">IF(AND(H418="",F418="Met"),FALSE(),TRUE())</f>
        <v>1</v>
      </c>
      <c r="AU418" s="94" t="str">
        <f aca="false">IF(OR(H418="",H418="Met",H418="N/A"),"NA",(IF(AND((OR(H418="Not Met",H418="Unsure")),G418&lt;&gt;""),TRUE(),FALSE())))</f>
        <v>NA</v>
      </c>
    </row>
    <row r="419" customFormat="false" ht="54" hidden="false" customHeight="false" outlineLevel="0" collapsed="false">
      <c r="A419" s="658" t="s">
        <v>3161</v>
      </c>
      <c r="B419" s="659" t="s">
        <v>3162</v>
      </c>
      <c r="C419" s="659" t="s">
        <v>3163</v>
      </c>
      <c r="D419" s="659" t="s">
        <v>3164</v>
      </c>
      <c r="E419" s="660"/>
      <c r="F419" s="662"/>
      <c r="G419" s="662"/>
      <c r="H419" s="689"/>
      <c r="I419" s="665" t="s">
        <v>15</v>
      </c>
      <c r="J419" s="665" t="s">
        <v>30</v>
      </c>
      <c r="K419" s="665" t="s">
        <v>38</v>
      </c>
      <c r="L419" s="665" t="s">
        <v>43</v>
      </c>
      <c r="M419" s="665"/>
      <c r="N419" s="665"/>
      <c r="O419" s="665"/>
      <c r="P419" s="665"/>
      <c r="Q419" s="665" t="s">
        <v>226</v>
      </c>
      <c r="S419" s="666" t="b">
        <f aca="false">IF(OR(T419=TRUE(),U419=TRUE(),V419=TRUE(),AD419=TRUE(),AE419=TRUE()),TRUE(),FALSE())</f>
        <v>1</v>
      </c>
      <c r="T419" s="656" t="n">
        <f aca="false">$T$8</f>
        <v>1</v>
      </c>
      <c r="U419" s="657" t="b">
        <f aca="false">$U$8</f>
        <v>0</v>
      </c>
      <c r="V419" s="666" t="b">
        <f aca="false">IF(SUM(W419:AC419)&lt;1,TRUE(),FALSE())</f>
        <v>1</v>
      </c>
      <c r="W419" s="656" t="n">
        <f aca="false">IF($I$3=I419,1,0)</f>
        <v>0</v>
      </c>
      <c r="X419" s="656" t="n">
        <f aca="false">IF($J$3=J419,1,0)</f>
        <v>0</v>
      </c>
      <c r="Y419" s="656" t="n">
        <f aca="false">IF($K$3=K419,1,0)</f>
        <v>0</v>
      </c>
      <c r="Z419" s="656" t="n">
        <f aca="false">IF($L$3=L419,1,0)</f>
        <v>0</v>
      </c>
      <c r="AA419" s="656" t="n">
        <f aca="false">IF($M$3=M419,1,0)</f>
        <v>0</v>
      </c>
      <c r="AB419" s="656" t="n">
        <f aca="false">IF($N$3=N419,1,0)</f>
        <v>0</v>
      </c>
      <c r="AC419" s="656" t="n">
        <f aca="false">IF($O$3=O419,1,0)</f>
        <v>0</v>
      </c>
      <c r="AD419" s="667" t="b">
        <f aca="false">AND($P$2="Non-risk",P419=TRUE())</f>
        <v>0</v>
      </c>
      <c r="AE419" s="667" t="b">
        <f aca="false">AND($Q$3&lt;&gt;$Q419,$Q$3&lt;&gt;"Both")</f>
        <v>1</v>
      </c>
      <c r="AF419" s="667" t="b">
        <f aca="false">AND($Q$3="Both",AH419=1)</f>
        <v>0</v>
      </c>
      <c r="AI419" s="521"/>
      <c r="AK419" s="160" t="n">
        <f aca="false">IF(OR(AL419=TRUE(),AND(AM419=TRUE(),AN419=FALSE()),AF419=TRUE(),(OR(AT419=FALSE(),AT419="NA"))),0,IF(OR(AN419=FALSE(),AO419=FALSE(),AP419=FALSE()),1,0))</f>
        <v>0</v>
      </c>
      <c r="AL419" s="238" t="n">
        <f aca="false">$S419</f>
        <v>1</v>
      </c>
      <c r="AM419" s="238" t="str">
        <f aca="false">IF(OR(Q419="Medicaid",AI419=""),"NA",IF(AND(AF419=TRUE(),_xlfn.xlookup(AI419,$A$9:$A$782,$AK$9:$AK$782)=0),TRUE(),FALSE()))</f>
        <v>NA</v>
      </c>
      <c r="AN419" s="148" t="b">
        <f aca="false">IF(F419&lt;&gt;"",TRUE(),FALSE())</f>
        <v>0</v>
      </c>
      <c r="AO419" s="94" t="str">
        <f aca="false">IF(OR($F419&lt;&gt;"Met"),"NA",(IF(AND($F419="Met",$F419&lt;&gt;""),TRUE(),FALSE())))</f>
        <v>NA</v>
      </c>
      <c r="AP419" s="148" t="b">
        <f aca="false">IF(OR($F419="Met",$F419="Not met"),"NA",(IF((AND(OR($F419="N/A",$F419="Unsure"),$G419&lt;&gt;"")),TRUE(),FALSE())))</f>
        <v>0</v>
      </c>
      <c r="AQ419" s="238" t="n">
        <f aca="false">IF(OR(AR419=TRUE(),AND(AS419=TRUE(),AT419=FALSE())),0,(IF(OR(AND(OR(AS419=FALSE(),AS419="N/A"),AT419=FALSE()),AU419=FALSE()),1,0)))</f>
        <v>0</v>
      </c>
      <c r="AR419" s="238" t="n">
        <f aca="false">$S419</f>
        <v>1</v>
      </c>
      <c r="AS419" s="238" t="str">
        <f aca="false">IF(OR(Q419="Medicaid",AI419=""),"N/A",IF(AND(AF419=TRUE(),_xlfn.xlookup(AI419,$A$9:$A$782,$AQ$9:$AQ$782)=0),TRUE(),FALSE()))</f>
        <v>N/A</v>
      </c>
      <c r="AT419" s="148" t="b">
        <f aca="false">IF(AND(H419="",F419="Met"),FALSE(),TRUE())</f>
        <v>1</v>
      </c>
      <c r="AU419" s="94" t="str">
        <f aca="false">IF(OR(H419="",H419="Met",H419="N/A"),"NA",(IF(AND((OR(H419="Not Met",H419="Unsure")),G419&lt;&gt;""),TRUE(),FALSE())))</f>
        <v>NA</v>
      </c>
    </row>
    <row r="420" customFormat="false" ht="54" hidden="false" customHeight="false" outlineLevel="0" collapsed="false">
      <c r="A420" s="658" t="s">
        <v>3165</v>
      </c>
      <c r="B420" s="659" t="s">
        <v>3166</v>
      </c>
      <c r="C420" s="659" t="s">
        <v>3167</v>
      </c>
      <c r="D420" s="659" t="s">
        <v>3168</v>
      </c>
      <c r="E420" s="660"/>
      <c r="F420" s="662"/>
      <c r="G420" s="662"/>
      <c r="H420" s="689"/>
      <c r="I420" s="665" t="s">
        <v>15</v>
      </c>
      <c r="J420" s="665" t="s">
        <v>30</v>
      </c>
      <c r="K420" s="665" t="s">
        <v>38</v>
      </c>
      <c r="L420" s="665" t="s">
        <v>43</v>
      </c>
      <c r="M420" s="665"/>
      <c r="N420" s="665"/>
      <c r="O420" s="665"/>
      <c r="P420" s="665"/>
      <c r="Q420" s="665" t="s">
        <v>226</v>
      </c>
      <c r="S420" s="666" t="b">
        <f aca="false">IF(OR(T420=TRUE(),U420=TRUE(),V420=TRUE(),AD420=TRUE(),AE420=TRUE()),TRUE(),FALSE())</f>
        <v>1</v>
      </c>
      <c r="T420" s="656" t="n">
        <f aca="false">$T$8</f>
        <v>1</v>
      </c>
      <c r="U420" s="657" t="b">
        <f aca="false">$U$8</f>
        <v>0</v>
      </c>
      <c r="V420" s="666" t="b">
        <f aca="false">IF(SUM(W420:AC420)&lt;1,TRUE(),FALSE())</f>
        <v>1</v>
      </c>
      <c r="W420" s="656" t="n">
        <f aca="false">IF($I$3=I420,1,0)</f>
        <v>0</v>
      </c>
      <c r="X420" s="656" t="n">
        <f aca="false">IF($J$3=J420,1,0)</f>
        <v>0</v>
      </c>
      <c r="Y420" s="656" t="n">
        <f aca="false">IF($K$3=K420,1,0)</f>
        <v>0</v>
      </c>
      <c r="Z420" s="656" t="n">
        <f aca="false">IF($L$3=L420,1,0)</f>
        <v>0</v>
      </c>
      <c r="AA420" s="656" t="n">
        <f aca="false">IF($M$3=M420,1,0)</f>
        <v>0</v>
      </c>
      <c r="AB420" s="656" t="n">
        <f aca="false">IF($N$3=N420,1,0)</f>
        <v>0</v>
      </c>
      <c r="AC420" s="656" t="n">
        <f aca="false">IF($O$3=O420,1,0)</f>
        <v>0</v>
      </c>
      <c r="AD420" s="667" t="b">
        <f aca="false">AND($P$2="Non-risk",P420=TRUE())</f>
        <v>0</v>
      </c>
      <c r="AE420" s="667" t="b">
        <f aca="false">AND($Q$3&lt;&gt;$Q420,$Q$3&lt;&gt;"Both")</f>
        <v>1</v>
      </c>
      <c r="AF420" s="667" t="b">
        <f aca="false">AND($Q$3="Both",AH420=1)</f>
        <v>0</v>
      </c>
      <c r="AI420" s="521"/>
      <c r="AK420" s="160" t="n">
        <f aca="false">IF(OR(AL420=TRUE(),AND(AM420=TRUE(),AN420=FALSE()),AF420=TRUE(),(OR(AT420=FALSE(),AT420="NA"))),0,IF(OR(AN420=FALSE(),AO420=FALSE(),AP420=FALSE()),1,0))</f>
        <v>0</v>
      </c>
      <c r="AL420" s="238" t="n">
        <f aca="false">$S420</f>
        <v>1</v>
      </c>
      <c r="AM420" s="238" t="str">
        <f aca="false">IF(OR(Q420="Medicaid",AI420=""),"NA",IF(AND(AF420=TRUE(),_xlfn.xlookup(AI420,$A$9:$A$782,$AK$9:$AK$782)=0),TRUE(),FALSE()))</f>
        <v>NA</v>
      </c>
      <c r="AN420" s="148" t="b">
        <f aca="false">IF(F420&lt;&gt;"",TRUE(),FALSE())</f>
        <v>0</v>
      </c>
      <c r="AO420" s="94" t="str">
        <f aca="false">IF(OR($F420&lt;&gt;"Met"),"NA",(IF(AND($F420="Met",$F420&lt;&gt;""),TRUE(),FALSE())))</f>
        <v>NA</v>
      </c>
      <c r="AP420" s="148" t="b">
        <f aca="false">IF(OR($F420="Met",$F420="Not met"),"NA",(IF((AND(OR($F420="N/A",$F420="Unsure"),$G420&lt;&gt;"")),TRUE(),FALSE())))</f>
        <v>0</v>
      </c>
      <c r="AQ420" s="238" t="n">
        <f aca="false">IF(OR(AR420=TRUE(),AND(AS420=TRUE(),AT420=FALSE())),0,(IF(OR(AND(OR(AS420=FALSE(),AS420="N/A"),AT420=FALSE()),AU420=FALSE()),1,0)))</f>
        <v>0</v>
      </c>
      <c r="AR420" s="238" t="n">
        <f aca="false">$S420</f>
        <v>1</v>
      </c>
      <c r="AS420" s="238" t="str">
        <f aca="false">IF(OR(Q420="Medicaid",AI420=""),"N/A",IF(AND(AF420=TRUE(),_xlfn.xlookup(AI420,$A$9:$A$782,$AQ$9:$AQ$782)=0),TRUE(),FALSE()))</f>
        <v>N/A</v>
      </c>
      <c r="AT420" s="148" t="b">
        <f aca="false">IF(AND(H420="",F420="Met"),FALSE(),TRUE())</f>
        <v>1</v>
      </c>
      <c r="AU420" s="94" t="str">
        <f aca="false">IF(OR(H420="",H420="Met",H420="N/A"),"NA",(IF(AND((OR(H420="Not Met",H420="Unsure")),G420&lt;&gt;""),TRUE(),FALSE())))</f>
        <v>NA</v>
      </c>
    </row>
    <row r="421" customFormat="false" ht="72" hidden="false" customHeight="false" outlineLevel="0" collapsed="false">
      <c r="A421" s="658" t="s">
        <v>3169</v>
      </c>
      <c r="B421" s="231" t="s">
        <v>3170</v>
      </c>
      <c r="C421" s="231" t="s">
        <v>3171</v>
      </c>
      <c r="D421" s="231" t="s">
        <v>1409</v>
      </c>
      <c r="E421" s="499"/>
      <c r="F421" s="662"/>
      <c r="G421" s="662"/>
      <c r="H421" s="689"/>
      <c r="I421" s="665" t="s">
        <v>15</v>
      </c>
      <c r="J421" s="665"/>
      <c r="K421" s="665" t="s">
        <v>38</v>
      </c>
      <c r="L421" s="665" t="s">
        <v>43</v>
      </c>
      <c r="M421" s="665"/>
      <c r="N421" s="665"/>
      <c r="O421" s="665"/>
      <c r="P421" s="665"/>
      <c r="Q421" s="665" t="s">
        <v>292</v>
      </c>
      <c r="S421" s="666" t="b">
        <f aca="false">IF(OR(T421=TRUE(),U421=TRUE(),V421=TRUE(),AD421=TRUE(),AE421=TRUE()),TRUE(),FALSE())</f>
        <v>1</v>
      </c>
      <c r="T421" s="656" t="n">
        <f aca="false">$T$8</f>
        <v>1</v>
      </c>
      <c r="U421" s="657" t="b">
        <f aca="false">$U$8</f>
        <v>0</v>
      </c>
      <c r="V421" s="666" t="b">
        <f aca="false">IF(SUM(W421:AC421)&lt;1,TRUE(),FALSE())</f>
        <v>1</v>
      </c>
      <c r="W421" s="656" t="n">
        <f aca="false">IF($I$3=I421,1,0)</f>
        <v>0</v>
      </c>
      <c r="X421" s="656" t="n">
        <f aca="false">IF($J$3=J421,1,0)</f>
        <v>0</v>
      </c>
      <c r="Y421" s="656" t="n">
        <f aca="false">IF($K$3=K421,1,0)</f>
        <v>0</v>
      </c>
      <c r="Z421" s="656" t="n">
        <f aca="false">IF($L$3=L421,1,0)</f>
        <v>0</v>
      </c>
      <c r="AA421" s="656" t="n">
        <f aca="false">IF($M$3=M421,1,0)</f>
        <v>0</v>
      </c>
      <c r="AB421" s="656" t="n">
        <f aca="false">IF($N$3=N421,1,0)</f>
        <v>0</v>
      </c>
      <c r="AC421" s="656" t="n">
        <f aca="false">IF($O$3=O421,1,0)</f>
        <v>0</v>
      </c>
      <c r="AD421" s="667" t="b">
        <f aca="false">AND($P$2="Non-risk",P421=TRUE())</f>
        <v>0</v>
      </c>
      <c r="AE421" s="667" t="b">
        <f aca="false">AND($Q$3&lt;&gt;$Q421,$Q$3&lt;&gt;"Both")</f>
        <v>1</v>
      </c>
      <c r="AF421" s="667" t="b">
        <f aca="false">AND($Q$3="Both",AH421=1)</f>
        <v>0</v>
      </c>
      <c r="AI421" s="521"/>
      <c r="AK421" s="160" t="n">
        <f aca="false">IF(OR(AL421=TRUE(),AND(AM421=TRUE(),AN421=FALSE()),AF421=TRUE(),(OR(AT421=FALSE(),AT421="NA"))),0,IF(OR(AN421=FALSE(),AO421=FALSE(),AP421=FALSE()),1,0))</f>
        <v>0</v>
      </c>
      <c r="AL421" s="238" t="n">
        <f aca="false">$S421</f>
        <v>1</v>
      </c>
      <c r="AM421" s="238" t="str">
        <f aca="false">IF(OR(Q421="Medicaid",AI421=""),"NA",IF(AND(AF421=TRUE(),_xlfn.xlookup(AI421,$A$9:$A$782,$AK$9:$AK$782)=0),TRUE(),FALSE()))</f>
        <v>NA</v>
      </c>
      <c r="AN421" s="148" t="b">
        <f aca="false">IF(F421&lt;&gt;"",TRUE(),FALSE())</f>
        <v>0</v>
      </c>
      <c r="AO421" s="94" t="str">
        <f aca="false">IF(OR($F421&lt;&gt;"Met"),"NA",(IF(AND($F421="Met",$F421&lt;&gt;""),TRUE(),FALSE())))</f>
        <v>NA</v>
      </c>
      <c r="AP421" s="148" t="b">
        <f aca="false">IF(OR($F421="Met",$F421="Not met"),"NA",(IF((AND(OR($F421="N/A",$F421="Unsure"),$G421&lt;&gt;"")),TRUE(),FALSE())))</f>
        <v>0</v>
      </c>
      <c r="AQ421" s="238" t="n">
        <f aca="false">IF(OR(AR421=TRUE(),AND(AS421=TRUE(),AT421=FALSE())),0,(IF(OR(AND(OR(AS421=FALSE(),AS421="N/A"),AT421=FALSE()),AU421=FALSE()),1,0)))</f>
        <v>0</v>
      </c>
      <c r="AR421" s="238" t="n">
        <f aca="false">$S421</f>
        <v>1</v>
      </c>
      <c r="AS421" s="238" t="str">
        <f aca="false">IF(OR(Q421="Medicaid",AI421=""),"N/A",IF(AND(AF421=TRUE(),_xlfn.xlookup(AI421,$A$9:$A$782,$AQ$9:$AQ$782)=0),TRUE(),FALSE()))</f>
        <v>N/A</v>
      </c>
      <c r="AT421" s="148" t="b">
        <f aca="false">IF(AND(H421="",F421="Met"),FALSE(),TRUE())</f>
        <v>1</v>
      </c>
      <c r="AU421" s="94" t="str">
        <f aca="false">IF(OR(H421="",H421="Met",H421="N/A"),"NA",(IF(AND((OR(H421="Not Met",H421="Unsure")),G421&lt;&gt;""),TRUE(),FALSE())))</f>
        <v>NA</v>
      </c>
    </row>
    <row r="422" customFormat="false" ht="18" hidden="false" customHeight="false" outlineLevel="0" collapsed="false">
      <c r="A422" s="670"/>
      <c r="B422" s="669"/>
      <c r="C422" s="669"/>
      <c r="D422" s="670" t="s">
        <v>1349</v>
      </c>
      <c r="E422" s="671"/>
      <c r="F422" s="672"/>
      <c r="G422" s="672"/>
      <c r="H422" s="673"/>
      <c r="T422" s="656"/>
      <c r="U422" s="656"/>
      <c r="AK422" s="160"/>
      <c r="AL422" s="238"/>
      <c r="AM422" s="238"/>
      <c r="AN422" s="94"/>
      <c r="AO422" s="94"/>
      <c r="AP422" s="94"/>
      <c r="AQ422" s="238"/>
      <c r="AR422" s="238"/>
      <c r="AS422" s="238"/>
      <c r="AT422" s="94"/>
      <c r="AU422" s="94"/>
    </row>
    <row r="423" customFormat="false" ht="72" hidden="false" customHeight="false" outlineLevel="0" collapsed="false">
      <c r="A423" s="658" t="s">
        <v>3172</v>
      </c>
      <c r="B423" s="659" t="s">
        <v>3173</v>
      </c>
      <c r="C423" s="659" t="s">
        <v>3174</v>
      </c>
      <c r="D423" s="659" t="s">
        <v>3018</v>
      </c>
      <c r="E423" s="660"/>
      <c r="F423" s="662"/>
      <c r="G423" s="662"/>
      <c r="H423" s="689"/>
      <c r="I423" s="665" t="s">
        <v>15</v>
      </c>
      <c r="J423" s="665"/>
      <c r="K423" s="665" t="s">
        <v>38</v>
      </c>
      <c r="L423" s="665" t="s">
        <v>43</v>
      </c>
      <c r="M423" s="665"/>
      <c r="N423" s="665"/>
      <c r="O423" s="665"/>
      <c r="P423" s="665"/>
      <c r="Q423" s="665" t="s">
        <v>292</v>
      </c>
      <c r="S423" s="666" t="b">
        <f aca="false">IF(OR(T423=TRUE(),U423=TRUE(),V423=TRUE(),AD423=TRUE(),AE423=TRUE()),TRUE(),FALSE())</f>
        <v>1</v>
      </c>
      <c r="T423" s="656" t="n">
        <f aca="false">$T$8</f>
        <v>1</v>
      </c>
      <c r="U423" s="657" t="b">
        <f aca="false">$U$8</f>
        <v>0</v>
      </c>
      <c r="V423" s="666" t="b">
        <f aca="false">IF(SUM(W423:AC423)&lt;1,TRUE(),FALSE())</f>
        <v>1</v>
      </c>
      <c r="W423" s="656" t="n">
        <f aca="false">IF($I$3=I423,1,0)</f>
        <v>0</v>
      </c>
      <c r="X423" s="656" t="n">
        <f aca="false">IF($J$3=J423,1,0)</f>
        <v>0</v>
      </c>
      <c r="Y423" s="656" t="n">
        <f aca="false">IF($K$3=K423,1,0)</f>
        <v>0</v>
      </c>
      <c r="Z423" s="656" t="n">
        <f aca="false">IF($L$3=L423,1,0)</f>
        <v>0</v>
      </c>
      <c r="AA423" s="656" t="n">
        <f aca="false">IF($M$3=M423,1,0)</f>
        <v>0</v>
      </c>
      <c r="AB423" s="656" t="n">
        <f aca="false">IF($N$3=N423,1,0)</f>
        <v>0</v>
      </c>
      <c r="AC423" s="656" t="n">
        <f aca="false">IF($O$3=O423,1,0)</f>
        <v>0</v>
      </c>
      <c r="AD423" s="667" t="b">
        <f aca="false">AND($P$2="Non-risk",P423=TRUE())</f>
        <v>0</v>
      </c>
      <c r="AE423" s="667" t="b">
        <f aca="false">AND($Q$3&lt;&gt;$Q423,$Q$3&lt;&gt;"Both")</f>
        <v>1</v>
      </c>
      <c r="AF423" s="667" t="b">
        <f aca="false">AND($Q$3="Both",AH423=1)</f>
        <v>0</v>
      </c>
      <c r="AG423" s="521" t="s">
        <v>3018</v>
      </c>
      <c r="AH423" s="627" t="n">
        <v>1</v>
      </c>
      <c r="AI423" s="521" t="n">
        <v>4</v>
      </c>
      <c r="AK423" s="160" t="n">
        <f aca="false">IF(OR(AL423=TRUE(),AND(AM423=TRUE(),AN423=FALSE()),AF423=TRUE(),(OR(AT423=FALSE(),AT423="NA"))),0,IF(OR(AN423=FALSE(),AO423=FALSE(),AP423=FALSE()),1,0))</f>
        <v>0</v>
      </c>
      <c r="AL423" s="238" t="n">
        <f aca="false">$S423</f>
        <v>1</v>
      </c>
      <c r="AM423" s="238" t="str">
        <f aca="false">IF(OR(Q423="CHIP",AI423=""),"NA",IF(AND(AF423=TRUE(),_xlfn.xlookup(AI423,$A$9:$A$782,$AK$9:$AK$782)=0),TRUE(),FALSE()))</f>
        <v>NA</v>
      </c>
      <c r="AN423" s="148" t="b">
        <f aca="false">IF(F423&lt;&gt;"",TRUE(),FALSE())</f>
        <v>0</v>
      </c>
      <c r="AO423" s="94" t="str">
        <f aca="false">IF(OR($F423&lt;&gt;"Met"),"NA",(IF(AND($F423="Met",$F423&lt;&gt;""),TRUE(),FALSE())))</f>
        <v>NA</v>
      </c>
      <c r="AP423" s="148" t="b">
        <f aca="false">IF(OR($F423="Met",$F423="Not met"),"NA",(IF((AND(OR($F423="N/A",$F423="Unsure"),$G423&lt;&gt;"")),TRUE(),FALSE())))</f>
        <v>0</v>
      </c>
      <c r="AQ423" s="238" t="n">
        <f aca="false">IF(OR(AR423=TRUE(),AND(AS423=TRUE(),AT423=FALSE())),0,(IF(OR(AND(OR(AS423=FALSE(),AS423="N/A"),AT423=FALSE()),AU423=FALSE()),1,0)))</f>
        <v>0</v>
      </c>
      <c r="AR423" s="238" t="n">
        <f aca="false">$S423</f>
        <v>1</v>
      </c>
      <c r="AS423" s="238" t="str">
        <f aca="false">IF(OR(Q423="CHIP",AI423=""),"N/A",IF(AND(AF423=TRUE(),_xlfn.xlookup(AI423,$A$9:$A$782,$AQ$9:$AQ$782)=0),TRUE(),FALSE()))</f>
        <v>N/A</v>
      </c>
      <c r="AT423" s="148" t="b">
        <f aca="false">IF(AND(H423="",F423="Met"),FALSE(),TRUE())</f>
        <v>1</v>
      </c>
      <c r="AU423" s="94" t="str">
        <f aca="false">IF(OR(H423="",H423="Met",H423="N/A"),"NA",(IF(AND((OR(H423="Not Met",H423="Unsure")),G423&lt;&gt;""),TRUE(),FALSE())))</f>
        <v>NA</v>
      </c>
    </row>
    <row r="424" customFormat="false" ht="72" hidden="false" customHeight="false" outlineLevel="0" collapsed="false">
      <c r="A424" s="658" t="s">
        <v>3175</v>
      </c>
      <c r="B424" s="659" t="s">
        <v>3176</v>
      </c>
      <c r="C424" s="659" t="s">
        <v>3174</v>
      </c>
      <c r="D424" s="659" t="s">
        <v>3021</v>
      </c>
      <c r="E424" s="660"/>
      <c r="F424" s="662"/>
      <c r="G424" s="662"/>
      <c r="H424" s="689"/>
      <c r="I424" s="665" t="s">
        <v>15</v>
      </c>
      <c r="J424" s="665"/>
      <c r="K424" s="665" t="s">
        <v>38</v>
      </c>
      <c r="L424" s="665" t="s">
        <v>43</v>
      </c>
      <c r="M424" s="665"/>
      <c r="N424" s="665"/>
      <c r="O424" s="665"/>
      <c r="P424" s="665"/>
      <c r="Q424" s="665" t="s">
        <v>292</v>
      </c>
      <c r="S424" s="666" t="b">
        <f aca="false">IF(OR(T424=TRUE(),U424=TRUE(),V424=TRUE(),AD424=TRUE(),AE424=TRUE()),TRUE(),FALSE())</f>
        <v>1</v>
      </c>
      <c r="T424" s="656" t="n">
        <f aca="false">$T$8</f>
        <v>1</v>
      </c>
      <c r="U424" s="657" t="b">
        <f aca="false">$U$8</f>
        <v>0</v>
      </c>
      <c r="V424" s="666" t="b">
        <f aca="false">IF(SUM(W424:AC424)&lt;1,TRUE(),FALSE())</f>
        <v>1</v>
      </c>
      <c r="W424" s="656" t="n">
        <f aca="false">IF($I$3=I424,1,0)</f>
        <v>0</v>
      </c>
      <c r="X424" s="656" t="n">
        <f aca="false">IF($J$3=J424,1,0)</f>
        <v>0</v>
      </c>
      <c r="Y424" s="656" t="n">
        <f aca="false">IF($K$3=K424,1,0)</f>
        <v>0</v>
      </c>
      <c r="Z424" s="656" t="n">
        <f aca="false">IF($L$3=L424,1,0)</f>
        <v>0</v>
      </c>
      <c r="AA424" s="656" t="n">
        <f aca="false">IF($M$3=M424,1,0)</f>
        <v>0</v>
      </c>
      <c r="AB424" s="656" t="n">
        <f aca="false">IF($N$3=N424,1,0)</f>
        <v>0</v>
      </c>
      <c r="AC424" s="656" t="n">
        <f aca="false">IF($O$3=O424,1,0)</f>
        <v>0</v>
      </c>
      <c r="AD424" s="667" t="b">
        <f aca="false">AND($P$2="Non-risk",P424=TRUE())</f>
        <v>0</v>
      </c>
      <c r="AE424" s="667" t="b">
        <f aca="false">AND($Q$3&lt;&gt;$Q424,$Q$3&lt;&gt;"Both")</f>
        <v>1</v>
      </c>
      <c r="AF424" s="667" t="b">
        <f aca="false">AND($Q$3="Both",AH424=1)</f>
        <v>0</v>
      </c>
      <c r="AG424" s="521" t="s">
        <v>3021</v>
      </c>
      <c r="AH424" s="627" t="n">
        <v>1</v>
      </c>
      <c r="AI424" s="521" t="n">
        <v>5</v>
      </c>
      <c r="AK424" s="160" t="n">
        <f aca="false">IF(OR(AL424=TRUE(),AND(AM424=TRUE(),AN424=FALSE()),AF424=TRUE(),(OR(AT424=FALSE(),AT424="NA"))),0,IF(OR(AN424=FALSE(),AO424=FALSE(),AP424=FALSE()),1,0))</f>
        <v>0</v>
      </c>
      <c r="AL424" s="238" t="n">
        <f aca="false">$S424</f>
        <v>1</v>
      </c>
      <c r="AM424" s="238" t="str">
        <f aca="false">IF(OR(Q424="CHIP",AI424=""),"NA",IF(AND(AF424=TRUE(),_xlfn.xlookup(AI424,$A$9:$A$782,$AK$9:$AK$782)=0),TRUE(),FALSE()))</f>
        <v>NA</v>
      </c>
      <c r="AN424" s="148" t="b">
        <f aca="false">IF(F424&lt;&gt;"",TRUE(),FALSE())</f>
        <v>0</v>
      </c>
      <c r="AO424" s="94" t="str">
        <f aca="false">IF(OR($F424&lt;&gt;"Met"),"NA",(IF(AND($F424="Met",$F424&lt;&gt;""),TRUE(),FALSE())))</f>
        <v>NA</v>
      </c>
      <c r="AP424" s="148" t="b">
        <f aca="false">IF(OR($F424="Met",$F424="Not met"),"NA",(IF((AND(OR($F424="N/A",$F424="Unsure"),$G424&lt;&gt;"")),TRUE(),FALSE())))</f>
        <v>0</v>
      </c>
      <c r="AQ424" s="238" t="n">
        <f aca="false">IF(OR(AR424=TRUE(),AND(AS424=TRUE(),AT424=FALSE())),0,(IF(OR(AND(OR(AS424=FALSE(),AS424="N/A"),AT424=FALSE()),AU424=FALSE()),1,0)))</f>
        <v>0</v>
      </c>
      <c r="AR424" s="238" t="n">
        <f aca="false">$S424</f>
        <v>1</v>
      </c>
      <c r="AS424" s="238" t="str">
        <f aca="false">IF(OR(Q424="CHIP",AI424=""),"N/A",IF(AND(AF424=TRUE(),_xlfn.xlookup(AI424,$A$9:$A$782,$AQ$9:$AQ$782)=0),TRUE(),FALSE()))</f>
        <v>N/A</v>
      </c>
      <c r="AT424" s="148" t="b">
        <f aca="false">IF(AND(H424="",F424="Met"),FALSE(),TRUE())</f>
        <v>1</v>
      </c>
      <c r="AU424" s="94" t="str">
        <f aca="false">IF(OR(H424="",H424="Met",H424="N/A"),"NA",(IF(AND((OR(H424="Not Met",H424="Unsure")),G424&lt;&gt;""),TRUE(),FALSE())))</f>
        <v>NA</v>
      </c>
    </row>
    <row r="425" customFormat="false" ht="126" hidden="false" customHeight="false" outlineLevel="0" collapsed="false">
      <c r="A425" s="658" t="s">
        <v>3177</v>
      </c>
      <c r="B425" s="659" t="s">
        <v>3178</v>
      </c>
      <c r="C425" s="659" t="s">
        <v>3174</v>
      </c>
      <c r="D425" s="659" t="s">
        <v>3025</v>
      </c>
      <c r="E425" s="660"/>
      <c r="F425" s="662"/>
      <c r="G425" s="662"/>
      <c r="H425" s="689"/>
      <c r="I425" s="665" t="s">
        <v>15</v>
      </c>
      <c r="J425" s="665"/>
      <c r="K425" s="665" t="s">
        <v>38</v>
      </c>
      <c r="L425" s="665" t="s">
        <v>43</v>
      </c>
      <c r="M425" s="665"/>
      <c r="N425" s="665"/>
      <c r="O425" s="665"/>
      <c r="P425" s="665"/>
      <c r="Q425" s="665" t="s">
        <v>292</v>
      </c>
      <c r="S425" s="666" t="b">
        <f aca="false">IF(OR(T425=TRUE(),U425=TRUE(),V425=TRUE(),AD425=TRUE(),AE425=TRUE()),TRUE(),FALSE())</f>
        <v>1</v>
      </c>
      <c r="T425" s="656" t="n">
        <f aca="false">$T$8</f>
        <v>1</v>
      </c>
      <c r="U425" s="657" t="b">
        <f aca="false">$U$8</f>
        <v>0</v>
      </c>
      <c r="V425" s="666" t="b">
        <f aca="false">IF(SUM(W425:AC425)&lt;1,TRUE(),FALSE())</f>
        <v>1</v>
      </c>
      <c r="W425" s="656" t="n">
        <f aca="false">IF($I$3=I425,1,0)</f>
        <v>0</v>
      </c>
      <c r="X425" s="656" t="n">
        <f aca="false">IF($J$3=J425,1,0)</f>
        <v>0</v>
      </c>
      <c r="Y425" s="656" t="n">
        <f aca="false">IF($K$3=K425,1,0)</f>
        <v>0</v>
      </c>
      <c r="Z425" s="656" t="n">
        <f aca="false">IF($L$3=L425,1,0)</f>
        <v>0</v>
      </c>
      <c r="AA425" s="656" t="n">
        <f aca="false">IF($M$3=M425,1,0)</f>
        <v>0</v>
      </c>
      <c r="AB425" s="656" t="n">
        <f aca="false">IF($N$3=N425,1,0)</f>
        <v>0</v>
      </c>
      <c r="AC425" s="656" t="n">
        <f aca="false">IF($O$3=O425,1,0)</f>
        <v>0</v>
      </c>
      <c r="AD425" s="667" t="b">
        <f aca="false">AND($P$2="Non-risk",P425=TRUE())</f>
        <v>0</v>
      </c>
      <c r="AE425" s="667" t="b">
        <f aca="false">AND($Q$3&lt;&gt;$Q425,$Q$3&lt;&gt;"Both")</f>
        <v>1</v>
      </c>
      <c r="AF425" s="667" t="b">
        <f aca="false">AND($Q$3="Both",AH425=1)</f>
        <v>0</v>
      </c>
      <c r="AG425" s="521" t="s">
        <v>3025</v>
      </c>
      <c r="AH425" s="627" t="n">
        <v>1</v>
      </c>
      <c r="AI425" s="521" t="n">
        <v>6</v>
      </c>
      <c r="AK425" s="160" t="n">
        <f aca="false">IF(OR(AL425=TRUE(),AND(AM425=TRUE(),AN425=FALSE()),AF425=TRUE(),(OR(AT425=FALSE(),AT425="NA"))),0,IF(OR(AN425=FALSE(),AO425=FALSE(),AP425=FALSE()),1,0))</f>
        <v>0</v>
      </c>
      <c r="AL425" s="238" t="n">
        <f aca="false">$S425</f>
        <v>1</v>
      </c>
      <c r="AM425" s="238" t="str">
        <f aca="false">IF(OR(Q425="CHIP",AI425=""),"NA",IF(AND(AF425=TRUE(),_xlfn.xlookup(AI425,$A$9:$A$782,$AK$9:$AK$782)=0),TRUE(),FALSE()))</f>
        <v>NA</v>
      </c>
      <c r="AN425" s="148" t="b">
        <f aca="false">IF(F425&lt;&gt;"",TRUE(),FALSE())</f>
        <v>0</v>
      </c>
      <c r="AO425" s="94" t="str">
        <f aca="false">IF(OR($F425&lt;&gt;"Met"),"NA",(IF(AND($F425="Met",$F425&lt;&gt;""),TRUE(),FALSE())))</f>
        <v>NA</v>
      </c>
      <c r="AP425" s="148" t="b">
        <f aca="false">IF(OR($F425="Met",$F425="Not met"),"NA",(IF((AND(OR($F425="N/A",$F425="Unsure"),$G425&lt;&gt;"")),TRUE(),FALSE())))</f>
        <v>0</v>
      </c>
      <c r="AQ425" s="238" t="n">
        <f aca="false">IF(OR(AR425=TRUE(),AND(AS425=TRUE(),AT425=FALSE())),0,(IF(OR(AND(OR(AS425=FALSE(),AS425="N/A"),AT425=FALSE()),AU425=FALSE()),1,0)))</f>
        <v>0</v>
      </c>
      <c r="AR425" s="238" t="n">
        <f aca="false">$S425</f>
        <v>1</v>
      </c>
      <c r="AS425" s="238" t="str">
        <f aca="false">IF(OR(Q425="CHIP",AI425=""),"N/A",IF(AND(AF425=TRUE(),_xlfn.xlookup(AI425,$A$9:$A$782,$AQ$9:$AQ$782)=0),TRUE(),FALSE()))</f>
        <v>N/A</v>
      </c>
      <c r="AT425" s="148" t="b">
        <f aca="false">IF(AND(H425="",F425="Met"),FALSE(),TRUE())</f>
        <v>1</v>
      </c>
      <c r="AU425" s="94" t="str">
        <f aca="false">IF(OR(H425="",H425="Met",H425="N/A"),"NA",(IF(AND((OR(H425="Not Met",H425="Unsure")),G425&lt;&gt;""),TRUE(),FALSE())))</f>
        <v>NA</v>
      </c>
    </row>
    <row r="426" customFormat="false" ht="108" hidden="false" customHeight="false" outlineLevel="0" collapsed="false">
      <c r="A426" s="658" t="s">
        <v>3179</v>
      </c>
      <c r="B426" s="659" t="s">
        <v>3180</v>
      </c>
      <c r="C426" s="659" t="s">
        <v>3174</v>
      </c>
      <c r="D426" s="659" t="s">
        <v>3029</v>
      </c>
      <c r="E426" s="674" t="n">
        <v>76</v>
      </c>
      <c r="F426" s="662"/>
      <c r="G426" s="662"/>
      <c r="H426" s="689"/>
      <c r="I426" s="665" t="s">
        <v>15</v>
      </c>
      <c r="J426" s="665"/>
      <c r="K426" s="665" t="s">
        <v>38</v>
      </c>
      <c r="L426" s="665" t="s">
        <v>43</v>
      </c>
      <c r="M426" s="665"/>
      <c r="N426" s="665"/>
      <c r="O426" s="665"/>
      <c r="P426" s="665"/>
      <c r="Q426" s="665" t="s">
        <v>292</v>
      </c>
      <c r="S426" s="666" t="b">
        <f aca="false">IF(OR(T426=TRUE(),U426=TRUE(),V426=TRUE(),AD426=TRUE(),AE426=TRUE()),TRUE(),FALSE())</f>
        <v>1</v>
      </c>
      <c r="T426" s="656" t="n">
        <f aca="false">$T$8</f>
        <v>1</v>
      </c>
      <c r="U426" s="657" t="b">
        <f aca="false">$U$8</f>
        <v>0</v>
      </c>
      <c r="V426" s="666" t="b">
        <f aca="false">IF(SUM(W426:AC426)&lt;1,TRUE(),FALSE())</f>
        <v>1</v>
      </c>
      <c r="W426" s="656" t="n">
        <f aca="false">IF($I$3=I426,1,0)</f>
        <v>0</v>
      </c>
      <c r="X426" s="656" t="n">
        <f aca="false">IF($J$3=J426,1,0)</f>
        <v>0</v>
      </c>
      <c r="Y426" s="656" t="n">
        <f aca="false">IF($K$3=K426,1,0)</f>
        <v>0</v>
      </c>
      <c r="Z426" s="656" t="n">
        <f aca="false">IF($L$3=L426,1,0)</f>
        <v>0</v>
      </c>
      <c r="AA426" s="656" t="n">
        <f aca="false">IF($M$3=M426,1,0)</f>
        <v>0</v>
      </c>
      <c r="AB426" s="656" t="n">
        <f aca="false">IF($N$3=N426,1,0)</f>
        <v>0</v>
      </c>
      <c r="AC426" s="656" t="n">
        <f aca="false">IF($O$3=O426,1,0)</f>
        <v>0</v>
      </c>
      <c r="AD426" s="667" t="b">
        <f aca="false">AND($P$2="Non-risk",P426=TRUE())</f>
        <v>0</v>
      </c>
      <c r="AE426" s="667" t="b">
        <f aca="false">AND($Q$3&lt;&gt;$Q426,$Q$3&lt;&gt;"Both")</f>
        <v>1</v>
      </c>
      <c r="AF426" s="667" t="b">
        <f aca="false">AND($Q$3="Both",AH426=1)</f>
        <v>0</v>
      </c>
      <c r="AG426" s="521" t="s">
        <v>3029</v>
      </c>
      <c r="AH426" s="627" t="n">
        <v>1</v>
      </c>
      <c r="AI426" s="521" t="n">
        <v>7</v>
      </c>
      <c r="AK426" s="160" t="n">
        <f aca="false">IF(OR(AL426=TRUE(),AND(AM426=TRUE(),AN426=FALSE()),AF426=TRUE(),(OR(AT426=FALSE(),AT426="NA"))),0,IF(OR(AN426=FALSE(),AO426=FALSE(),AP426=FALSE()),1,0))</f>
        <v>0</v>
      </c>
      <c r="AL426" s="238" t="n">
        <f aca="false">$S426</f>
        <v>1</v>
      </c>
      <c r="AM426" s="238" t="str">
        <f aca="false">IF(OR(Q426="CHIP",AI426=""),"NA",IF(AND(AF426=TRUE(),_xlfn.xlookup(AI426,$A$9:$A$782,$AK$9:$AK$782)=0),TRUE(),FALSE()))</f>
        <v>NA</v>
      </c>
      <c r="AN426" s="148" t="b">
        <f aca="false">IF(F426&lt;&gt;"",TRUE(),FALSE())</f>
        <v>0</v>
      </c>
      <c r="AO426" s="94" t="str">
        <f aca="false">IF(OR($F426&lt;&gt;"Met"),"NA",(IF(AND($F426="Met",$F426&lt;&gt;""),TRUE(),FALSE())))</f>
        <v>NA</v>
      </c>
      <c r="AP426" s="148" t="b">
        <f aca="false">IF(OR($F426="Met",$F426="Not met"),"NA",(IF((AND(OR($F426="N/A",$F426="Unsure"),$G426&lt;&gt;"")),TRUE(),FALSE())))</f>
        <v>0</v>
      </c>
      <c r="AQ426" s="238" t="n">
        <f aca="false">IF(OR(AR426=TRUE(),AND(AS426=TRUE(),AT426=FALSE())),0,(IF(OR(AND(OR(AS426=FALSE(),AS426="N/A"),AT426=FALSE()),AU426=FALSE()),1,0)))</f>
        <v>0</v>
      </c>
      <c r="AR426" s="238" t="n">
        <f aca="false">$S426</f>
        <v>1</v>
      </c>
      <c r="AS426" s="238" t="str">
        <f aca="false">IF(OR(Q426="CHIP",AI426=""),"N/A",IF(AND(AF426=TRUE(),_xlfn.xlookup(AI426,$A$9:$A$782,$AQ$9:$AQ$782)=0),TRUE(),FALSE()))</f>
        <v>N/A</v>
      </c>
      <c r="AT426" s="148" t="b">
        <f aca="false">IF(AND(H426="",F426="Met"),FALSE(),TRUE())</f>
        <v>1</v>
      </c>
      <c r="AU426" s="94" t="str">
        <f aca="false">IF(OR(H426="",H426="Met",H426="N/A"),"NA",(IF(AND((OR(H426="Not Met",H426="Unsure")),G426&lt;&gt;""),TRUE(),FALSE())))</f>
        <v>NA</v>
      </c>
    </row>
    <row r="427" customFormat="false" ht="108" hidden="false" customHeight="false" outlineLevel="0" collapsed="false">
      <c r="A427" s="658" t="s">
        <v>3181</v>
      </c>
      <c r="B427" s="659" t="s">
        <v>3182</v>
      </c>
      <c r="C427" s="659" t="s">
        <v>3174</v>
      </c>
      <c r="D427" s="659" t="s">
        <v>3034</v>
      </c>
      <c r="E427" s="660"/>
      <c r="F427" s="662"/>
      <c r="G427" s="662"/>
      <c r="H427" s="689"/>
      <c r="I427" s="665" t="s">
        <v>15</v>
      </c>
      <c r="J427" s="665"/>
      <c r="K427" s="665" t="s">
        <v>38</v>
      </c>
      <c r="L427" s="665" t="s">
        <v>43</v>
      </c>
      <c r="M427" s="665"/>
      <c r="N427" s="665"/>
      <c r="O427" s="665"/>
      <c r="P427" s="665"/>
      <c r="Q427" s="665" t="s">
        <v>292</v>
      </c>
      <c r="S427" s="666" t="b">
        <f aca="false">IF(OR(T427=TRUE(),U427=TRUE(),V427=TRUE(),AD427=TRUE(),AE427=TRUE()),TRUE(),FALSE())</f>
        <v>1</v>
      </c>
      <c r="T427" s="656" t="n">
        <f aca="false">$T$8</f>
        <v>1</v>
      </c>
      <c r="U427" s="657" t="b">
        <f aca="false">$U$8</f>
        <v>0</v>
      </c>
      <c r="V427" s="666" t="b">
        <f aca="false">IF(SUM(W427:AC427)&lt;1,TRUE(),FALSE())</f>
        <v>1</v>
      </c>
      <c r="W427" s="656" t="n">
        <f aca="false">IF($I$3=I427,1,0)</f>
        <v>0</v>
      </c>
      <c r="X427" s="656" t="n">
        <f aca="false">IF($J$3=J427,1,0)</f>
        <v>0</v>
      </c>
      <c r="Y427" s="656" t="n">
        <f aca="false">IF($K$3=K427,1,0)</f>
        <v>0</v>
      </c>
      <c r="Z427" s="656" t="n">
        <f aca="false">IF($L$3=L427,1,0)</f>
        <v>0</v>
      </c>
      <c r="AA427" s="656" t="n">
        <f aca="false">IF($M$3=M427,1,0)</f>
        <v>0</v>
      </c>
      <c r="AB427" s="656" t="n">
        <f aca="false">IF($N$3=N427,1,0)</f>
        <v>0</v>
      </c>
      <c r="AC427" s="656" t="n">
        <f aca="false">IF($O$3=O427,1,0)</f>
        <v>0</v>
      </c>
      <c r="AD427" s="667" t="b">
        <f aca="false">AND($P$2="Non-risk",P427=TRUE())</f>
        <v>0</v>
      </c>
      <c r="AE427" s="667" t="b">
        <f aca="false">AND($Q$3&lt;&gt;$Q427,$Q$3&lt;&gt;"Both")</f>
        <v>1</v>
      </c>
      <c r="AF427" s="667" t="b">
        <f aca="false">AND($Q$3="Both",AH427=1)</f>
        <v>0</v>
      </c>
      <c r="AG427" s="521" t="s">
        <v>3034</v>
      </c>
      <c r="AH427" s="627" t="n">
        <v>1</v>
      </c>
      <c r="AI427" s="521" t="n">
        <v>8</v>
      </c>
      <c r="AK427" s="160" t="n">
        <f aca="false">IF(OR(AL427=TRUE(),AND(AM427=TRUE(),AN427=FALSE()),AF427=TRUE(),(OR(AT427=FALSE(),AT427="NA"))),0,IF(OR(AN427=FALSE(),AO427=FALSE(),AP427=FALSE()),1,0))</f>
        <v>0</v>
      </c>
      <c r="AL427" s="238" t="n">
        <f aca="false">$S427</f>
        <v>1</v>
      </c>
      <c r="AM427" s="238" t="str">
        <f aca="false">IF(OR(Q427="CHIP",AI427=""),"NA",IF(AND(AF427=TRUE(),_xlfn.xlookup(AI427,$A$9:$A$782,$AK$9:$AK$782)=0),TRUE(),FALSE()))</f>
        <v>NA</v>
      </c>
      <c r="AN427" s="148" t="b">
        <f aca="false">IF(F427&lt;&gt;"",TRUE(),FALSE())</f>
        <v>0</v>
      </c>
      <c r="AO427" s="94" t="str">
        <f aca="false">IF(OR($F427&lt;&gt;"Met"),"NA",(IF(AND($F427="Met",$F427&lt;&gt;""),TRUE(),FALSE())))</f>
        <v>NA</v>
      </c>
      <c r="AP427" s="148" t="b">
        <f aca="false">IF(OR($F427="Met",$F427="Not met"),"NA",(IF((AND(OR($F427="N/A",$F427="Unsure"),$G427&lt;&gt;"")),TRUE(),FALSE())))</f>
        <v>0</v>
      </c>
      <c r="AQ427" s="238" t="n">
        <f aca="false">IF(OR(AR427=TRUE(),AND(AS427=TRUE(),AT427=FALSE())),0,(IF(OR(AND(OR(AS427=FALSE(),AS427="N/A"),AT427=FALSE()),AU427=FALSE()),1,0)))</f>
        <v>0</v>
      </c>
      <c r="AR427" s="238" t="n">
        <f aca="false">$S427</f>
        <v>1</v>
      </c>
      <c r="AS427" s="238" t="str">
        <f aca="false">IF(OR(Q427="CHIP",AI427=""),"N/A",IF(AND(AF427=TRUE(),_xlfn.xlookup(AI427,$A$9:$A$782,$AQ$9:$AQ$782)=0),TRUE(),FALSE()))</f>
        <v>N/A</v>
      </c>
      <c r="AT427" s="148" t="b">
        <f aca="false">IF(AND(H427="",F427="Met"),FALSE(),TRUE())</f>
        <v>1</v>
      </c>
      <c r="AU427" s="94" t="str">
        <f aca="false">IF(OR(H427="",H427="Met",H427="N/A"),"NA",(IF(AND((OR(H427="Not Met",H427="Unsure")),G427&lt;&gt;""),TRUE(),FALSE())))</f>
        <v>NA</v>
      </c>
    </row>
    <row r="428" customFormat="false" ht="108" hidden="false" customHeight="false" outlineLevel="0" collapsed="false">
      <c r="A428" s="658" t="s">
        <v>3183</v>
      </c>
      <c r="B428" s="659" t="s">
        <v>3184</v>
      </c>
      <c r="C428" s="659" t="s">
        <v>3174</v>
      </c>
      <c r="D428" s="659" t="s">
        <v>3038</v>
      </c>
      <c r="E428" s="660"/>
      <c r="F428" s="662"/>
      <c r="G428" s="662"/>
      <c r="H428" s="689"/>
      <c r="I428" s="665" t="s">
        <v>15</v>
      </c>
      <c r="J428" s="665"/>
      <c r="K428" s="665" t="s">
        <v>38</v>
      </c>
      <c r="L428" s="665" t="s">
        <v>43</v>
      </c>
      <c r="M428" s="665"/>
      <c r="N428" s="665"/>
      <c r="O428" s="665"/>
      <c r="P428" s="665"/>
      <c r="Q428" s="665" t="s">
        <v>292</v>
      </c>
      <c r="S428" s="666" t="b">
        <f aca="false">IF(OR(T428=TRUE(),U428=TRUE(),V428=TRUE(),AD428=TRUE(),AE428=TRUE()),TRUE(),FALSE())</f>
        <v>1</v>
      </c>
      <c r="T428" s="656" t="n">
        <f aca="false">$T$8</f>
        <v>1</v>
      </c>
      <c r="U428" s="657" t="b">
        <f aca="false">$U$8</f>
        <v>0</v>
      </c>
      <c r="V428" s="666" t="b">
        <f aca="false">IF(SUM(W428:AC428)&lt;1,TRUE(),FALSE())</f>
        <v>1</v>
      </c>
      <c r="W428" s="656" t="n">
        <f aca="false">IF($I$3=I428,1,0)</f>
        <v>0</v>
      </c>
      <c r="X428" s="656" t="n">
        <f aca="false">IF($J$3=J428,1,0)</f>
        <v>0</v>
      </c>
      <c r="Y428" s="656" t="n">
        <f aca="false">IF($K$3=K428,1,0)</f>
        <v>0</v>
      </c>
      <c r="Z428" s="656" t="n">
        <f aca="false">IF($L$3=L428,1,0)</f>
        <v>0</v>
      </c>
      <c r="AA428" s="656" t="n">
        <f aca="false">IF($M$3=M428,1,0)</f>
        <v>0</v>
      </c>
      <c r="AB428" s="656" t="n">
        <f aca="false">IF($N$3=N428,1,0)</f>
        <v>0</v>
      </c>
      <c r="AC428" s="656" t="n">
        <f aca="false">IF($O$3=O428,1,0)</f>
        <v>0</v>
      </c>
      <c r="AD428" s="667" t="b">
        <f aca="false">AND($P$2="Non-risk",P428=TRUE())</f>
        <v>0</v>
      </c>
      <c r="AE428" s="667" t="b">
        <f aca="false">AND($Q$3&lt;&gt;$Q428,$Q$3&lt;&gt;"Both")</f>
        <v>1</v>
      </c>
      <c r="AF428" s="667" t="b">
        <f aca="false">AND($Q$3="Both",AH428=1)</f>
        <v>0</v>
      </c>
      <c r="AG428" s="521" t="s">
        <v>3038</v>
      </c>
      <c r="AH428" s="627" t="n">
        <v>1</v>
      </c>
      <c r="AI428" s="521" t="n">
        <v>9</v>
      </c>
      <c r="AK428" s="160" t="n">
        <f aca="false">IF(OR(AL428=TRUE(),AND(AM428=TRUE(),AN428=FALSE()),AF428=TRUE(),(OR(AT428=FALSE(),AT428="NA"))),0,IF(OR(AN428=FALSE(),AO428=FALSE(),AP428=FALSE()),1,0))</f>
        <v>0</v>
      </c>
      <c r="AL428" s="238" t="n">
        <f aca="false">$S428</f>
        <v>1</v>
      </c>
      <c r="AM428" s="238" t="str">
        <f aca="false">IF(OR(Q428="CHIP",AI428=""),"NA",IF(AND(AF428=TRUE(),_xlfn.xlookup(AI428,$A$9:$A$782,$AK$9:$AK$782)=0),TRUE(),FALSE()))</f>
        <v>NA</v>
      </c>
      <c r="AN428" s="148" t="b">
        <f aca="false">IF(F428&lt;&gt;"",TRUE(),FALSE())</f>
        <v>0</v>
      </c>
      <c r="AO428" s="94" t="str">
        <f aca="false">IF(OR($F428&lt;&gt;"Met"),"NA",(IF(AND($F428="Met",$F428&lt;&gt;""),TRUE(),FALSE())))</f>
        <v>NA</v>
      </c>
      <c r="AP428" s="148" t="b">
        <f aca="false">IF(OR($F428="Met",$F428="Not met"),"NA",(IF((AND(OR($F428="N/A",$F428="Unsure"),$G428&lt;&gt;"")),TRUE(),FALSE())))</f>
        <v>0</v>
      </c>
      <c r="AQ428" s="238" t="n">
        <f aca="false">IF(OR(AR428=TRUE(),AND(AS428=TRUE(),AT428=FALSE())),0,(IF(OR(AND(OR(AS428=FALSE(),AS428="N/A"),AT428=FALSE()),AU428=FALSE()),1,0)))</f>
        <v>0</v>
      </c>
      <c r="AR428" s="238" t="n">
        <f aca="false">$S428</f>
        <v>1</v>
      </c>
      <c r="AS428" s="238" t="str">
        <f aca="false">IF(OR(Q428="CHIP",AI428=""),"N/A",IF(AND(AF428=TRUE(),_xlfn.xlookup(AI428,$A$9:$A$782,$AQ$9:$AQ$782)=0),TRUE(),FALSE()))</f>
        <v>N/A</v>
      </c>
      <c r="AT428" s="148" t="b">
        <f aca="false">IF(AND(H428="",F428="Met"),FALSE(),TRUE())</f>
        <v>1</v>
      </c>
      <c r="AU428" s="94" t="str">
        <f aca="false">IF(OR(H428="",H428="Met",H428="N/A"),"NA",(IF(AND((OR(H428="Not Met",H428="Unsure")),G428&lt;&gt;""),TRUE(),FALSE())))</f>
        <v>NA</v>
      </c>
    </row>
    <row r="429" customFormat="false" ht="144" hidden="false" customHeight="false" outlineLevel="0" collapsed="false">
      <c r="A429" s="658" t="s">
        <v>3185</v>
      </c>
      <c r="B429" s="659" t="s">
        <v>3186</v>
      </c>
      <c r="C429" s="659" t="s">
        <v>3187</v>
      </c>
      <c r="D429" s="659" t="s">
        <v>3042</v>
      </c>
      <c r="E429" s="660"/>
      <c r="F429" s="662"/>
      <c r="G429" s="662"/>
      <c r="H429" s="689"/>
      <c r="I429" s="665" t="s">
        <v>15</v>
      </c>
      <c r="J429" s="665"/>
      <c r="K429" s="665" t="s">
        <v>38</v>
      </c>
      <c r="L429" s="665" t="s">
        <v>43</v>
      </c>
      <c r="M429" s="665"/>
      <c r="N429" s="665"/>
      <c r="O429" s="665"/>
      <c r="P429" s="665"/>
      <c r="Q429" s="665" t="s">
        <v>292</v>
      </c>
      <c r="S429" s="666" t="b">
        <f aca="false">IF(OR(T429=TRUE(),U429=TRUE(),V429=TRUE(),AD429=TRUE(),AE429=TRUE()),TRUE(),FALSE())</f>
        <v>1</v>
      </c>
      <c r="T429" s="656" t="n">
        <f aca="false">$T$8</f>
        <v>1</v>
      </c>
      <c r="U429" s="657" t="b">
        <f aca="false">$U$8</f>
        <v>0</v>
      </c>
      <c r="V429" s="666" t="b">
        <f aca="false">IF(SUM(W429:AC429)&lt;1,TRUE(),FALSE())</f>
        <v>1</v>
      </c>
      <c r="W429" s="656" t="n">
        <f aca="false">IF($I$3=I429,1,0)</f>
        <v>0</v>
      </c>
      <c r="X429" s="656" t="n">
        <f aca="false">IF($J$3=J429,1,0)</f>
        <v>0</v>
      </c>
      <c r="Y429" s="656" t="n">
        <f aca="false">IF($K$3=K429,1,0)</f>
        <v>0</v>
      </c>
      <c r="Z429" s="656" t="n">
        <f aca="false">IF($L$3=L429,1,0)</f>
        <v>0</v>
      </c>
      <c r="AA429" s="656" t="n">
        <f aca="false">IF($M$3=M429,1,0)</f>
        <v>0</v>
      </c>
      <c r="AB429" s="656" t="n">
        <f aca="false">IF($N$3=N429,1,0)</f>
        <v>0</v>
      </c>
      <c r="AC429" s="656" t="n">
        <f aca="false">IF($O$3=O429,1,0)</f>
        <v>0</v>
      </c>
      <c r="AD429" s="667" t="b">
        <f aca="false">AND($P$2="Non-risk",P429=TRUE())</f>
        <v>0</v>
      </c>
      <c r="AE429" s="667" t="b">
        <f aca="false">AND($Q$3&lt;&gt;$Q429,$Q$3&lt;&gt;"Both")</f>
        <v>1</v>
      </c>
      <c r="AF429" s="667" t="b">
        <f aca="false">AND($Q$3="Both",AH429=1)</f>
        <v>0</v>
      </c>
      <c r="AG429" s="521" t="s">
        <v>3042</v>
      </c>
      <c r="AH429" s="627" t="n">
        <v>1</v>
      </c>
      <c r="AI429" s="521" t="n">
        <v>10</v>
      </c>
      <c r="AK429" s="160" t="n">
        <f aca="false">IF(OR(AL429=TRUE(),AND(AM429=TRUE(),AN429=FALSE()),AF429=TRUE(),(OR(AT429=FALSE(),AT429="NA"))),0,IF(OR(AN429=FALSE(),AO429=FALSE(),AP429=FALSE()),1,0))</f>
        <v>0</v>
      </c>
      <c r="AL429" s="238" t="n">
        <f aca="false">$S429</f>
        <v>1</v>
      </c>
      <c r="AM429" s="238" t="str">
        <f aca="false">IF(OR(Q429="CHIP",AI429=""),"NA",IF(AND(AF429=TRUE(),_xlfn.xlookup(AI429,$A$9:$A$782,$AK$9:$AK$782)=0),TRUE(),FALSE()))</f>
        <v>NA</v>
      </c>
      <c r="AN429" s="148" t="b">
        <f aca="false">IF(F429&lt;&gt;"",TRUE(),FALSE())</f>
        <v>0</v>
      </c>
      <c r="AO429" s="94" t="str">
        <f aca="false">IF(OR($F429&lt;&gt;"Met"),"NA",(IF(AND($F429="Met",$F429&lt;&gt;""),TRUE(),FALSE())))</f>
        <v>NA</v>
      </c>
      <c r="AP429" s="148" t="b">
        <f aca="false">IF(OR($F429="Met",$F429="Not met"),"NA",(IF((AND(OR($F429="N/A",$F429="Unsure"),$G429&lt;&gt;"")),TRUE(),FALSE())))</f>
        <v>0</v>
      </c>
      <c r="AQ429" s="238" t="n">
        <f aca="false">IF(OR(AR429=TRUE(),AND(AS429=TRUE(),AT429=FALSE())),0,(IF(OR(AND(OR(AS429=FALSE(),AS429="N/A"),AT429=FALSE()),AU429=FALSE()),1,0)))</f>
        <v>0</v>
      </c>
      <c r="AR429" s="238" t="n">
        <f aca="false">$S429</f>
        <v>1</v>
      </c>
      <c r="AS429" s="238" t="str">
        <f aca="false">IF(OR(Q429="CHIP",AI429=""),"N/A",IF(AND(AF429=TRUE(),_xlfn.xlookup(AI429,$A$9:$A$782,$AQ$9:$AQ$782)=0),TRUE(),FALSE()))</f>
        <v>N/A</v>
      </c>
      <c r="AT429" s="148" t="b">
        <f aca="false">IF(AND(H429="",F429="Met"),FALSE(),TRUE())</f>
        <v>1</v>
      </c>
      <c r="AU429" s="94" t="str">
        <f aca="false">IF(OR(H429="",H429="Met",H429="N/A"),"NA",(IF(AND((OR(H429="Not Met",H429="Unsure")),G429&lt;&gt;""),TRUE(),FALSE())))</f>
        <v>NA</v>
      </c>
    </row>
    <row r="430" customFormat="false" ht="108" hidden="false" customHeight="false" outlineLevel="0" collapsed="false">
      <c r="A430" s="658" t="s">
        <v>3188</v>
      </c>
      <c r="B430" s="659" t="s">
        <v>3189</v>
      </c>
      <c r="C430" s="659" t="s">
        <v>3190</v>
      </c>
      <c r="D430" s="659" t="s">
        <v>3046</v>
      </c>
      <c r="E430" s="660"/>
      <c r="F430" s="662"/>
      <c r="G430" s="662"/>
      <c r="H430" s="689"/>
      <c r="I430" s="665" t="s">
        <v>15</v>
      </c>
      <c r="J430" s="665"/>
      <c r="K430" s="665" t="s">
        <v>38</v>
      </c>
      <c r="L430" s="665" t="s">
        <v>43</v>
      </c>
      <c r="M430" s="665"/>
      <c r="N430" s="665"/>
      <c r="O430" s="665"/>
      <c r="P430" s="665"/>
      <c r="Q430" s="665" t="s">
        <v>292</v>
      </c>
      <c r="S430" s="666" t="b">
        <f aca="false">IF(OR(T430=TRUE(),U430=TRUE(),V430=TRUE(),AD430=TRUE(),AE430=TRUE()),TRUE(),FALSE())</f>
        <v>1</v>
      </c>
      <c r="T430" s="656" t="n">
        <f aca="false">$T$8</f>
        <v>1</v>
      </c>
      <c r="U430" s="657" t="b">
        <f aca="false">$U$8</f>
        <v>0</v>
      </c>
      <c r="V430" s="666" t="b">
        <f aca="false">IF(SUM(W430:AC430)&lt;1,TRUE(),FALSE())</f>
        <v>1</v>
      </c>
      <c r="W430" s="656" t="n">
        <f aca="false">IF($I$3=I430,1,0)</f>
        <v>0</v>
      </c>
      <c r="X430" s="656" t="n">
        <f aca="false">IF($J$3=J430,1,0)</f>
        <v>0</v>
      </c>
      <c r="Y430" s="656" t="n">
        <f aca="false">IF($K$3=K430,1,0)</f>
        <v>0</v>
      </c>
      <c r="Z430" s="656" t="n">
        <f aca="false">IF($L$3=L430,1,0)</f>
        <v>0</v>
      </c>
      <c r="AA430" s="656" t="n">
        <f aca="false">IF($M$3=M430,1,0)</f>
        <v>0</v>
      </c>
      <c r="AB430" s="656" t="n">
        <f aca="false">IF($N$3=N430,1,0)</f>
        <v>0</v>
      </c>
      <c r="AC430" s="656" t="n">
        <f aca="false">IF($O$3=O430,1,0)</f>
        <v>0</v>
      </c>
      <c r="AD430" s="667" t="b">
        <f aca="false">AND($P$2="Non-risk",P430=TRUE())</f>
        <v>0</v>
      </c>
      <c r="AE430" s="667" t="b">
        <f aca="false">AND($Q$3&lt;&gt;$Q430,$Q$3&lt;&gt;"Both")</f>
        <v>1</v>
      </c>
      <c r="AF430" s="667" t="b">
        <f aca="false">AND($Q$3="Both",AH430=1)</f>
        <v>0</v>
      </c>
      <c r="AG430" s="521" t="s">
        <v>3046</v>
      </c>
      <c r="AH430" s="627" t="n">
        <v>1</v>
      </c>
      <c r="AI430" s="521" t="n">
        <v>11</v>
      </c>
      <c r="AK430" s="160" t="n">
        <f aca="false">IF(OR(AL430=TRUE(),AND(AM430=TRUE(),AN430=FALSE()),AF430=TRUE(),(OR(AT430=FALSE(),AT430="NA"))),0,IF(OR(AN430=FALSE(),AO430=FALSE(),AP430=FALSE()),1,0))</f>
        <v>0</v>
      </c>
      <c r="AL430" s="238" t="n">
        <f aca="false">$S430</f>
        <v>1</v>
      </c>
      <c r="AM430" s="238" t="str">
        <f aca="false">IF(OR(Q430="CHIP",AI430=""),"NA",IF(AND(AF430=TRUE(),_xlfn.xlookup(AI430,$A$9:$A$782,$AK$9:$AK$782)=0),TRUE(),FALSE()))</f>
        <v>NA</v>
      </c>
      <c r="AN430" s="148" t="b">
        <f aca="false">IF(F430&lt;&gt;"",TRUE(),FALSE())</f>
        <v>0</v>
      </c>
      <c r="AO430" s="94" t="str">
        <f aca="false">IF(OR($F430&lt;&gt;"Met"),"NA",(IF(AND($F430="Met",$F430&lt;&gt;""),TRUE(),FALSE())))</f>
        <v>NA</v>
      </c>
      <c r="AP430" s="148" t="b">
        <f aca="false">IF(OR($F430="Met",$F430="Not met"),"NA",(IF((AND(OR($F430="N/A",$F430="Unsure"),$G430&lt;&gt;"")),TRUE(),FALSE())))</f>
        <v>0</v>
      </c>
      <c r="AQ430" s="238" t="n">
        <f aca="false">IF(OR(AR430=TRUE(),AND(AS430=TRUE(),AT430=FALSE())),0,(IF(OR(AND(OR(AS430=FALSE(),AS430="N/A"),AT430=FALSE()),AU430=FALSE()),1,0)))</f>
        <v>0</v>
      </c>
      <c r="AR430" s="238" t="n">
        <f aca="false">$S430</f>
        <v>1</v>
      </c>
      <c r="AS430" s="238" t="str">
        <f aca="false">IF(OR(Q430="CHIP",AI430=""),"N/A",IF(AND(AF430=TRUE(),_xlfn.xlookup(AI430,$A$9:$A$782,$AQ$9:$AQ$782)=0),TRUE(),FALSE()))</f>
        <v>N/A</v>
      </c>
      <c r="AT430" s="148" t="b">
        <f aca="false">IF(AND(H430="",F430="Met"),FALSE(),TRUE())</f>
        <v>1</v>
      </c>
      <c r="AU430" s="94" t="str">
        <f aca="false">IF(OR(H430="",H430="Met",H430="N/A"),"NA",(IF(AND((OR(H430="Not Met",H430="Unsure")),G430&lt;&gt;""),TRUE(),FALSE())))</f>
        <v>NA</v>
      </c>
    </row>
    <row r="431" customFormat="false" ht="18" hidden="false" customHeight="false" outlineLevel="0" collapsed="false">
      <c r="A431" s="670"/>
      <c r="B431" s="669"/>
      <c r="C431" s="669"/>
      <c r="D431" s="670" t="s">
        <v>1356</v>
      </c>
      <c r="E431" s="671"/>
      <c r="F431" s="672"/>
      <c r="G431" s="672"/>
      <c r="H431" s="673"/>
      <c r="T431" s="656" t="n">
        <f aca="false">$T$8</f>
        <v>1</v>
      </c>
      <c r="U431" s="656"/>
      <c r="W431" s="656"/>
      <c r="X431" s="656"/>
      <c r="Y431" s="656"/>
      <c r="Z431" s="656"/>
      <c r="AA431" s="656"/>
      <c r="AB431" s="656"/>
      <c r="AC431" s="656"/>
      <c r="AD431" s="677"/>
      <c r="AE431" s="677"/>
      <c r="AF431" s="677"/>
      <c r="AK431" s="160"/>
      <c r="AL431" s="238"/>
      <c r="AM431" s="238"/>
      <c r="AN431" s="94"/>
      <c r="AO431" s="94"/>
      <c r="AP431" s="94"/>
      <c r="AQ431" s="238"/>
      <c r="AR431" s="238"/>
      <c r="AS431" s="238"/>
      <c r="AT431" s="94"/>
      <c r="AU431" s="94"/>
    </row>
    <row r="432" customFormat="false" ht="72" hidden="false" customHeight="false" outlineLevel="0" collapsed="false">
      <c r="A432" s="658" t="s">
        <v>3191</v>
      </c>
      <c r="B432" s="659" t="s">
        <v>3192</v>
      </c>
      <c r="C432" s="659" t="s">
        <v>3193</v>
      </c>
      <c r="D432" s="659" t="s">
        <v>3050</v>
      </c>
      <c r="E432" s="660"/>
      <c r="F432" s="662"/>
      <c r="G432" s="662"/>
      <c r="H432" s="689"/>
      <c r="I432" s="665" t="s">
        <v>15</v>
      </c>
      <c r="J432" s="665"/>
      <c r="K432" s="665" t="s">
        <v>38</v>
      </c>
      <c r="L432" s="665" t="s">
        <v>43</v>
      </c>
      <c r="M432" s="665" t="s">
        <v>48</v>
      </c>
      <c r="N432" s="665"/>
      <c r="O432" s="665"/>
      <c r="P432" s="665"/>
      <c r="Q432" s="665" t="s">
        <v>292</v>
      </c>
      <c r="S432" s="666" t="b">
        <f aca="false">IF(OR(T432=TRUE(),U432=TRUE(),V432=TRUE(),AD432=TRUE(),AE432=TRUE()),TRUE(),FALSE())</f>
        <v>1</v>
      </c>
      <c r="T432" s="656" t="n">
        <f aca="false">$T$8</f>
        <v>1</v>
      </c>
      <c r="U432" s="657" t="b">
        <f aca="false">$U$8</f>
        <v>0</v>
      </c>
      <c r="V432" s="666" t="b">
        <f aca="false">IF(SUM(W432:AC432)&lt;1,TRUE(),FALSE())</f>
        <v>1</v>
      </c>
      <c r="W432" s="656" t="n">
        <f aca="false">IF($I$3=I432,1,0)</f>
        <v>0</v>
      </c>
      <c r="X432" s="656" t="n">
        <f aca="false">IF($J$3=J432,1,0)</f>
        <v>0</v>
      </c>
      <c r="Y432" s="656" t="n">
        <f aca="false">IF($K$3=K432,1,0)</f>
        <v>0</v>
      </c>
      <c r="Z432" s="656" t="n">
        <f aca="false">IF($L$3=L432,1,0)</f>
        <v>0</v>
      </c>
      <c r="AA432" s="656" t="n">
        <f aca="false">IF($M$3=M432,1,0)</f>
        <v>0</v>
      </c>
      <c r="AB432" s="656" t="n">
        <f aca="false">IF($N$3=N432,1,0)</f>
        <v>0</v>
      </c>
      <c r="AC432" s="656" t="n">
        <f aca="false">IF($O$3=O432,1,0)</f>
        <v>0</v>
      </c>
      <c r="AD432" s="667" t="b">
        <f aca="false">AND($P$2="Non-risk",P432=TRUE())</f>
        <v>0</v>
      </c>
      <c r="AE432" s="667" t="b">
        <f aca="false">AND($Q$3&lt;&gt;$Q432,$Q$3&lt;&gt;"Both")</f>
        <v>1</v>
      </c>
      <c r="AF432" s="667" t="b">
        <f aca="false">AND($Q$3="Both",AH432=1)</f>
        <v>0</v>
      </c>
      <c r="AG432" s="521" t="s">
        <v>3050</v>
      </c>
      <c r="AH432" s="627" t="n">
        <v>1</v>
      </c>
      <c r="AI432" s="521" t="n">
        <v>17</v>
      </c>
      <c r="AK432" s="160" t="n">
        <f aca="false">IF(OR(AL432=TRUE(),AND(AM432=TRUE(),AN432=FALSE()),AF432=TRUE(),(OR(AT432=FALSE(),AT432="NA"))),0,IF(OR(AN432=FALSE(),AO432=FALSE(),AP432=FALSE()),1,0))</f>
        <v>0</v>
      </c>
      <c r="AL432" s="238" t="n">
        <f aca="false">$S432</f>
        <v>1</v>
      </c>
      <c r="AM432" s="238" t="str">
        <f aca="false">IF(OR(Q432="CHIP",AI432=""),"NA",IF(AND(AF432=TRUE(),_xlfn.xlookup(AI432,$A$9:$A$782,$AK$9:$AK$782)=0),TRUE(),FALSE()))</f>
        <v>NA</v>
      </c>
      <c r="AN432" s="148" t="b">
        <f aca="false">IF(F432&lt;&gt;"",TRUE(),FALSE())</f>
        <v>0</v>
      </c>
      <c r="AO432" s="94" t="str">
        <f aca="false">IF(OR($F432&lt;&gt;"Met"),"NA",(IF(AND($F432="Met",$F432&lt;&gt;""),TRUE(),FALSE())))</f>
        <v>NA</v>
      </c>
      <c r="AP432" s="148" t="b">
        <f aca="false">IF(OR($F432="Met",$F432="Not met"),"NA",(IF((AND(OR($F432="N/A",$F432="Unsure"),$G432&lt;&gt;"")),TRUE(),FALSE())))</f>
        <v>0</v>
      </c>
      <c r="AQ432" s="238" t="n">
        <f aca="false">IF(OR(AR432=TRUE(),AND(AS432=TRUE(),AT432=FALSE())),0,(IF(OR(AND(OR(AS432=FALSE(),AS432="N/A"),AT432=FALSE()),AU432=FALSE()),1,0)))</f>
        <v>0</v>
      </c>
      <c r="AR432" s="238" t="n">
        <f aca="false">$S432</f>
        <v>1</v>
      </c>
      <c r="AS432" s="238" t="str">
        <f aca="false">IF(OR(Q432="CHIP",AI432=""),"N/A",IF(AND(AF432=TRUE(),_xlfn.xlookup(AI432,$A$9:$A$782,$AQ$9:$AQ$782)=0),TRUE(),FALSE()))</f>
        <v>N/A</v>
      </c>
      <c r="AT432" s="148" t="b">
        <f aca="false">IF(AND(H432="",F432="Met"),FALSE(),TRUE())</f>
        <v>1</v>
      </c>
      <c r="AU432" s="94" t="str">
        <f aca="false">IF(OR(H432="",H432="Met",H432="N/A"),"NA",(IF(AND((OR(H432="Not Met",H432="Unsure")),G432&lt;&gt;""),TRUE(),FALSE())))</f>
        <v>NA</v>
      </c>
    </row>
    <row r="433" customFormat="false" ht="54" hidden="false" customHeight="false" outlineLevel="0" collapsed="false">
      <c r="A433" s="658" t="s">
        <v>3194</v>
      </c>
      <c r="B433" s="659" t="s">
        <v>3195</v>
      </c>
      <c r="C433" s="659" t="s">
        <v>3196</v>
      </c>
      <c r="D433" s="659" t="s">
        <v>3054</v>
      </c>
      <c r="E433" s="660"/>
      <c r="F433" s="662"/>
      <c r="G433" s="662"/>
      <c r="H433" s="689"/>
      <c r="I433" s="665" t="s">
        <v>15</v>
      </c>
      <c r="J433" s="665"/>
      <c r="K433" s="665" t="s">
        <v>38</v>
      </c>
      <c r="L433" s="665" t="s">
        <v>43</v>
      </c>
      <c r="M433" s="665" t="s">
        <v>48</v>
      </c>
      <c r="N433" s="665"/>
      <c r="O433" s="665"/>
      <c r="P433" s="665"/>
      <c r="Q433" s="665" t="s">
        <v>292</v>
      </c>
      <c r="S433" s="666" t="b">
        <f aca="false">IF(OR(T433=TRUE(),U433=TRUE(),V433=TRUE(),AD433=TRUE(),AE433=TRUE()),TRUE(),FALSE())</f>
        <v>1</v>
      </c>
      <c r="T433" s="656" t="n">
        <f aca="false">$T$8</f>
        <v>1</v>
      </c>
      <c r="U433" s="657" t="b">
        <f aca="false">$U$8</f>
        <v>0</v>
      </c>
      <c r="V433" s="666" t="b">
        <f aca="false">IF(SUM(W433:AC433)&lt;1,TRUE(),FALSE())</f>
        <v>1</v>
      </c>
      <c r="W433" s="656" t="n">
        <f aca="false">IF($I$3=I433,1,0)</f>
        <v>0</v>
      </c>
      <c r="X433" s="656" t="n">
        <f aca="false">IF($J$3=J433,1,0)</f>
        <v>0</v>
      </c>
      <c r="Y433" s="656" t="n">
        <f aca="false">IF($K$3=K433,1,0)</f>
        <v>0</v>
      </c>
      <c r="Z433" s="656" t="n">
        <f aca="false">IF($L$3=L433,1,0)</f>
        <v>0</v>
      </c>
      <c r="AA433" s="656" t="n">
        <f aca="false">IF($M$3=M433,1,0)</f>
        <v>0</v>
      </c>
      <c r="AB433" s="656" t="n">
        <f aca="false">IF($N$3=N433,1,0)</f>
        <v>0</v>
      </c>
      <c r="AC433" s="656" t="n">
        <f aca="false">IF($O$3=O433,1,0)</f>
        <v>0</v>
      </c>
      <c r="AD433" s="667" t="b">
        <f aca="false">AND($P$2="Non-risk",P433=TRUE())</f>
        <v>0</v>
      </c>
      <c r="AE433" s="667" t="b">
        <f aca="false">AND($Q$3&lt;&gt;$Q433,$Q$3&lt;&gt;"Both")</f>
        <v>1</v>
      </c>
      <c r="AF433" s="667" t="b">
        <f aca="false">AND($Q$3="Both",AH433=1)</f>
        <v>0</v>
      </c>
      <c r="AG433" s="521" t="s">
        <v>3054</v>
      </c>
      <c r="AH433" s="627" t="n">
        <v>1</v>
      </c>
      <c r="AI433" s="521" t="n">
        <v>18</v>
      </c>
      <c r="AK433" s="160" t="n">
        <f aca="false">IF(OR(AL433=TRUE(),AND(AM433=TRUE(),AN433=FALSE()),AF433=TRUE(),(OR(AT433=FALSE(),AT433="NA"))),0,IF(OR(AN433=FALSE(),AO433=FALSE(),AP433=FALSE()),1,0))</f>
        <v>0</v>
      </c>
      <c r="AL433" s="238" t="n">
        <f aca="false">$S433</f>
        <v>1</v>
      </c>
      <c r="AM433" s="238" t="str">
        <f aca="false">IF(OR(Q433="CHIP",AI433=""),"NA",IF(AND(AF433=TRUE(),_xlfn.xlookup(AI433,$A$9:$A$782,$AK$9:$AK$782)=0),TRUE(),FALSE()))</f>
        <v>NA</v>
      </c>
      <c r="AN433" s="148" t="b">
        <f aca="false">IF(F433&lt;&gt;"",TRUE(),FALSE())</f>
        <v>0</v>
      </c>
      <c r="AO433" s="94" t="str">
        <f aca="false">IF(OR($F433&lt;&gt;"Met"),"NA",(IF(AND($F433="Met",$F433&lt;&gt;""),TRUE(),FALSE())))</f>
        <v>NA</v>
      </c>
      <c r="AP433" s="148" t="b">
        <f aca="false">IF(OR($F433="Met",$F433="Not met"),"NA",(IF((AND(OR($F433="N/A",$F433="Unsure"),$G433&lt;&gt;"")),TRUE(),FALSE())))</f>
        <v>0</v>
      </c>
      <c r="AQ433" s="238" t="n">
        <f aca="false">IF(OR(AR433=TRUE(),AND(AS433=TRUE(),AT433=FALSE())),0,(IF(OR(AND(OR(AS433=FALSE(),AS433="N/A"),AT433=FALSE()),AU433=FALSE()),1,0)))</f>
        <v>0</v>
      </c>
      <c r="AR433" s="238" t="n">
        <f aca="false">$S433</f>
        <v>1</v>
      </c>
      <c r="AS433" s="238" t="str">
        <f aca="false">IF(OR(Q433="CHIP",AI433=""),"N/A",IF(AND(AF433=TRUE(),_xlfn.xlookup(AI433,$A$9:$A$782,$AQ$9:$AQ$782)=0),TRUE(),FALSE()))</f>
        <v>N/A</v>
      </c>
      <c r="AT433" s="148" t="b">
        <f aca="false">IF(AND(H433="",F433="Met"),FALSE(),TRUE())</f>
        <v>1</v>
      </c>
      <c r="AU433" s="94" t="str">
        <f aca="false">IF(OR(H433="",H433="Met",H433="N/A"),"NA",(IF(AND((OR(H433="Not Met",H433="Unsure")),G433&lt;&gt;""),TRUE(),FALSE())))</f>
        <v>NA</v>
      </c>
    </row>
    <row r="434" customFormat="false" ht="216" hidden="false" customHeight="false" outlineLevel="0" collapsed="false">
      <c r="A434" s="658" t="s">
        <v>3197</v>
      </c>
      <c r="B434" s="659" t="s">
        <v>3198</v>
      </c>
      <c r="C434" s="659" t="s">
        <v>3199</v>
      </c>
      <c r="D434" s="659" t="s">
        <v>3062</v>
      </c>
      <c r="E434" s="660"/>
      <c r="F434" s="662"/>
      <c r="G434" s="662"/>
      <c r="H434" s="689"/>
      <c r="I434" s="665" t="s">
        <v>15</v>
      </c>
      <c r="J434" s="665"/>
      <c r="K434" s="665" t="s">
        <v>38</v>
      </c>
      <c r="L434" s="665" t="s">
        <v>43</v>
      </c>
      <c r="M434" s="665" t="s">
        <v>48</v>
      </c>
      <c r="N434" s="665"/>
      <c r="O434" s="665"/>
      <c r="P434" s="665"/>
      <c r="Q434" s="665" t="s">
        <v>292</v>
      </c>
      <c r="S434" s="666" t="b">
        <f aca="false">IF(OR(T434=TRUE(),U434=TRUE(),V434=TRUE(),AD434=TRUE(),AE434=TRUE()),TRUE(),FALSE())</f>
        <v>1</v>
      </c>
      <c r="T434" s="656" t="n">
        <f aca="false">$T$8</f>
        <v>1</v>
      </c>
      <c r="U434" s="657" t="b">
        <f aca="false">$U$8</f>
        <v>0</v>
      </c>
      <c r="V434" s="666" t="b">
        <f aca="false">IF(SUM(W434:AC434)&lt;1,TRUE(),FALSE())</f>
        <v>1</v>
      </c>
      <c r="W434" s="656" t="n">
        <f aca="false">IF($I$3=I434,1,0)</f>
        <v>0</v>
      </c>
      <c r="X434" s="656" t="n">
        <f aca="false">IF($J$3=J434,1,0)</f>
        <v>0</v>
      </c>
      <c r="Y434" s="656" t="n">
        <f aca="false">IF($K$3=K434,1,0)</f>
        <v>0</v>
      </c>
      <c r="Z434" s="656" t="n">
        <f aca="false">IF($L$3=L434,1,0)</f>
        <v>0</v>
      </c>
      <c r="AA434" s="656" t="n">
        <f aca="false">IF($M$3=M434,1,0)</f>
        <v>0</v>
      </c>
      <c r="AB434" s="656" t="n">
        <f aca="false">IF($N$3=N434,1,0)</f>
        <v>0</v>
      </c>
      <c r="AC434" s="656" t="n">
        <f aca="false">IF($O$3=O434,1,0)</f>
        <v>0</v>
      </c>
      <c r="AD434" s="667" t="b">
        <f aca="false">AND($P$2="Non-risk",P434=TRUE())</f>
        <v>0</v>
      </c>
      <c r="AE434" s="667" t="b">
        <f aca="false">AND($Q$3&lt;&gt;$Q434,$Q$3&lt;&gt;"Both")</f>
        <v>1</v>
      </c>
      <c r="AF434" s="667" t="b">
        <f aca="false">AND($Q$3="Both",AH434=1)</f>
        <v>0</v>
      </c>
      <c r="AG434" s="521" t="s">
        <v>3062</v>
      </c>
      <c r="AH434" s="627" t="n">
        <v>1</v>
      </c>
      <c r="AI434" s="521" t="n">
        <v>23</v>
      </c>
      <c r="AK434" s="160" t="n">
        <f aca="false">IF(OR(AL434=TRUE(),AND(AM434=TRUE(),AN434=FALSE()),AF434=TRUE(),(OR(AT434=FALSE(),AT434="NA"))),0,IF(OR(AN434=FALSE(),AO434=FALSE(),AP434=FALSE()),1,0))</f>
        <v>0</v>
      </c>
      <c r="AL434" s="238" t="n">
        <f aca="false">$S434</f>
        <v>1</v>
      </c>
      <c r="AM434" s="238" t="str">
        <f aca="false">IF(OR(Q434="CHIP",AI434=""),"NA",IF(AND(AF434=TRUE(),_xlfn.xlookup(AI434,$A$9:$A$782,$AK$9:$AK$782)=0),TRUE(),FALSE()))</f>
        <v>NA</v>
      </c>
      <c r="AN434" s="148" t="b">
        <f aca="false">IF(F434&lt;&gt;"",TRUE(),FALSE())</f>
        <v>0</v>
      </c>
      <c r="AO434" s="94" t="str">
        <f aca="false">IF(OR($F434&lt;&gt;"Met"),"NA",(IF(AND($F434="Met",$F434&lt;&gt;""),TRUE(),FALSE())))</f>
        <v>NA</v>
      </c>
      <c r="AP434" s="148" t="b">
        <f aca="false">IF(OR($F434="Met",$F434="Not met"),"NA",(IF((AND(OR($F434="N/A",$F434="Unsure"),$G434&lt;&gt;"")),TRUE(),FALSE())))</f>
        <v>0</v>
      </c>
      <c r="AQ434" s="238" t="n">
        <f aca="false">IF(OR(AR434=TRUE(),AND(AS434=TRUE(),AT434=FALSE())),0,(IF(OR(AND(OR(AS434=FALSE(),AS434="N/A"),AT434=FALSE()),AU434=FALSE()),1,0)))</f>
        <v>0</v>
      </c>
      <c r="AR434" s="238" t="n">
        <f aca="false">$S434</f>
        <v>1</v>
      </c>
      <c r="AS434" s="238" t="str">
        <f aca="false">IF(OR(Q434="CHIP",AI434=""),"N/A",IF(AND(AF434=TRUE(),_xlfn.xlookup(AI434,$A$9:$A$782,$AQ$9:$AQ$782)=0),TRUE(),FALSE()))</f>
        <v>N/A</v>
      </c>
      <c r="AT434" s="148" t="b">
        <f aca="false">IF(AND(H434="",F434="Met"),FALSE(),TRUE())</f>
        <v>1</v>
      </c>
      <c r="AU434" s="94" t="str">
        <f aca="false">IF(OR(H434="",H434="Met",H434="N/A"),"NA",(IF(AND((OR(H434="Not Met",H434="Unsure")),G434&lt;&gt;""),TRUE(),FALSE())))</f>
        <v>NA</v>
      </c>
    </row>
    <row r="435" customFormat="false" ht="216" hidden="false" customHeight="false" outlineLevel="0" collapsed="false">
      <c r="A435" s="658" t="s">
        <v>3200</v>
      </c>
      <c r="B435" s="659" t="s">
        <v>3201</v>
      </c>
      <c r="C435" s="659" t="s">
        <v>3202</v>
      </c>
      <c r="D435" s="659" t="s">
        <v>3066</v>
      </c>
      <c r="E435" s="660"/>
      <c r="F435" s="662"/>
      <c r="G435" s="662"/>
      <c r="H435" s="689"/>
      <c r="I435" s="665" t="s">
        <v>15</v>
      </c>
      <c r="J435" s="665"/>
      <c r="K435" s="665" t="s">
        <v>38</v>
      </c>
      <c r="L435" s="665" t="s">
        <v>43</v>
      </c>
      <c r="M435" s="665" t="s">
        <v>48</v>
      </c>
      <c r="N435" s="665"/>
      <c r="O435" s="665"/>
      <c r="P435" s="665"/>
      <c r="Q435" s="665" t="s">
        <v>292</v>
      </c>
      <c r="S435" s="666" t="b">
        <f aca="false">IF(OR(T435=TRUE(),U435=TRUE(),V435=TRUE(),AD435=TRUE(),AE435=TRUE()),TRUE(),FALSE())</f>
        <v>1</v>
      </c>
      <c r="T435" s="656" t="n">
        <f aca="false">$T$8</f>
        <v>1</v>
      </c>
      <c r="U435" s="657" t="b">
        <f aca="false">$U$8</f>
        <v>0</v>
      </c>
      <c r="V435" s="666" t="b">
        <f aca="false">IF(SUM(W435:AC435)&lt;1,TRUE(),FALSE())</f>
        <v>1</v>
      </c>
      <c r="W435" s="656" t="n">
        <f aca="false">IF($I$3=I435,1,0)</f>
        <v>0</v>
      </c>
      <c r="X435" s="656" t="n">
        <f aca="false">IF($J$3=J435,1,0)</f>
        <v>0</v>
      </c>
      <c r="Y435" s="656" t="n">
        <f aca="false">IF($K$3=K435,1,0)</f>
        <v>0</v>
      </c>
      <c r="Z435" s="656" t="n">
        <f aca="false">IF($L$3=L435,1,0)</f>
        <v>0</v>
      </c>
      <c r="AA435" s="656" t="n">
        <f aca="false">IF($M$3=M435,1,0)</f>
        <v>0</v>
      </c>
      <c r="AB435" s="656" t="n">
        <f aca="false">IF($N$3=N435,1,0)</f>
        <v>0</v>
      </c>
      <c r="AC435" s="656" t="n">
        <f aca="false">IF($O$3=O435,1,0)</f>
        <v>0</v>
      </c>
      <c r="AD435" s="667" t="b">
        <f aca="false">AND($P$2="Non-risk",P435=TRUE())</f>
        <v>0</v>
      </c>
      <c r="AE435" s="667" t="b">
        <f aca="false">AND($Q$3&lt;&gt;$Q435,$Q$3&lt;&gt;"Both")</f>
        <v>1</v>
      </c>
      <c r="AF435" s="667" t="b">
        <f aca="false">AND($Q$3="Both",AH435=1)</f>
        <v>0</v>
      </c>
      <c r="AG435" s="521" t="s">
        <v>3066</v>
      </c>
      <c r="AH435" s="627" t="n">
        <v>1</v>
      </c>
      <c r="AI435" s="521" t="n">
        <v>24</v>
      </c>
      <c r="AK435" s="160" t="n">
        <f aca="false">IF(OR(AL435=TRUE(),AND(AM435=TRUE(),AN435=FALSE()),AF435=TRUE(),(OR(AT435=FALSE(),AT435="NA"))),0,IF(OR(AN435=FALSE(),AO435=FALSE(),AP435=FALSE()),1,0))</f>
        <v>0</v>
      </c>
      <c r="AL435" s="238" t="n">
        <f aca="false">$S435</f>
        <v>1</v>
      </c>
      <c r="AM435" s="238" t="str">
        <f aca="false">IF(OR(Q435="CHIP",AI435=""),"NA",IF(AND(AF435=TRUE(),_xlfn.xlookup(AI435,$A$9:$A$782,$AK$9:$AK$782)=0),TRUE(),FALSE()))</f>
        <v>NA</v>
      </c>
      <c r="AN435" s="148" t="b">
        <f aca="false">IF(F435&lt;&gt;"",TRUE(),FALSE())</f>
        <v>0</v>
      </c>
      <c r="AO435" s="94" t="str">
        <f aca="false">IF(OR($F435&lt;&gt;"Met"),"NA",(IF(AND($F435="Met",$F435&lt;&gt;""),TRUE(),FALSE())))</f>
        <v>NA</v>
      </c>
      <c r="AP435" s="148" t="b">
        <f aca="false">IF(OR($F435="Met",$F435="Not met"),"NA",(IF((AND(OR($F435="N/A",$F435="Unsure"),$G435&lt;&gt;"")),TRUE(),FALSE())))</f>
        <v>0</v>
      </c>
      <c r="AQ435" s="238" t="n">
        <f aca="false">IF(OR(AR435=TRUE(),AND(AS435=TRUE(),AT435=FALSE())),0,(IF(OR(AND(OR(AS435=FALSE(),AS435="N/A"),AT435=FALSE()),AU435=FALSE()),1,0)))</f>
        <v>0</v>
      </c>
      <c r="AR435" s="238" t="n">
        <f aca="false">$S435</f>
        <v>1</v>
      </c>
      <c r="AS435" s="238" t="str">
        <f aca="false">IF(OR(Q435="CHIP",AI435=""),"N/A",IF(AND(AF435=TRUE(),_xlfn.xlookup(AI435,$A$9:$A$782,$AQ$9:$AQ$782)=0),TRUE(),FALSE()))</f>
        <v>N/A</v>
      </c>
      <c r="AT435" s="148" t="b">
        <f aca="false">IF(AND(H435="",F435="Met"),FALSE(),TRUE())</f>
        <v>1</v>
      </c>
      <c r="AU435" s="94" t="str">
        <f aca="false">IF(OR(H435="",H435="Met",H435="N/A"),"NA",(IF(AND((OR(H435="Not Met",H435="Unsure")),G435&lt;&gt;""),TRUE(),FALSE())))</f>
        <v>NA</v>
      </c>
    </row>
    <row r="436" customFormat="false" ht="288" hidden="false" customHeight="false" outlineLevel="0" collapsed="false">
      <c r="A436" s="658" t="s">
        <v>3203</v>
      </c>
      <c r="B436" s="659" t="s">
        <v>3204</v>
      </c>
      <c r="C436" s="659" t="s">
        <v>3205</v>
      </c>
      <c r="D436" s="659" t="s">
        <v>3206</v>
      </c>
      <c r="E436" s="660"/>
      <c r="F436" s="662"/>
      <c r="G436" s="662"/>
      <c r="H436" s="689"/>
      <c r="I436" s="665" t="s">
        <v>15</v>
      </c>
      <c r="J436" s="665"/>
      <c r="K436" s="665" t="s">
        <v>38</v>
      </c>
      <c r="L436" s="665" t="s">
        <v>43</v>
      </c>
      <c r="M436" s="665"/>
      <c r="N436" s="665"/>
      <c r="O436" s="665"/>
      <c r="P436" s="665"/>
      <c r="Q436" s="665" t="s">
        <v>292</v>
      </c>
      <c r="S436" s="666" t="b">
        <f aca="false">IF(OR(T436=TRUE(),U436=TRUE(),V436=TRUE(),AD436=TRUE(),AE436=TRUE()),TRUE(),FALSE())</f>
        <v>1</v>
      </c>
      <c r="T436" s="656" t="n">
        <f aca="false">$T$8</f>
        <v>1</v>
      </c>
      <c r="U436" s="657" t="b">
        <f aca="false">$U$8</f>
        <v>0</v>
      </c>
      <c r="V436" s="666" t="b">
        <f aca="false">IF(SUM(W436:AC436)&lt;1,TRUE(),FALSE())</f>
        <v>1</v>
      </c>
      <c r="W436" s="656" t="n">
        <f aca="false">IF($I$3=I436,1,0)</f>
        <v>0</v>
      </c>
      <c r="X436" s="656" t="n">
        <f aca="false">IF($J$3=J436,1,0)</f>
        <v>0</v>
      </c>
      <c r="Y436" s="656" t="n">
        <f aca="false">IF($K$3=K436,1,0)</f>
        <v>0</v>
      </c>
      <c r="Z436" s="656" t="n">
        <f aca="false">IF($L$3=L436,1,0)</f>
        <v>0</v>
      </c>
      <c r="AA436" s="656" t="n">
        <f aca="false">IF($M$3=M436,1,0)</f>
        <v>0</v>
      </c>
      <c r="AB436" s="656" t="n">
        <f aca="false">IF($N$3=N436,1,0)</f>
        <v>0</v>
      </c>
      <c r="AC436" s="656" t="n">
        <f aca="false">IF($O$3=O436,1,0)</f>
        <v>0</v>
      </c>
      <c r="AD436" s="667" t="b">
        <f aca="false">AND($P$2="Non-risk",P436=TRUE())</f>
        <v>0</v>
      </c>
      <c r="AE436" s="667" t="b">
        <f aca="false">AND($Q$3&lt;&gt;$Q436,$Q$3&lt;&gt;"Both")</f>
        <v>1</v>
      </c>
      <c r="AF436" s="667" t="b">
        <f aca="false">AND($Q$3="Both",AH436=1)</f>
        <v>0</v>
      </c>
      <c r="AG436" s="521" t="s">
        <v>3206</v>
      </c>
      <c r="AH436" s="627" t="n">
        <v>1</v>
      </c>
      <c r="AI436" s="521" t="n">
        <v>25</v>
      </c>
      <c r="AK436" s="160" t="n">
        <f aca="false">IF(OR(AL436=TRUE(),AND(AM436=TRUE(),AN436=FALSE()),AF436=TRUE(),(OR(AT436=FALSE(),AT436="NA"))),0,IF(OR(AN436=FALSE(),AO436=FALSE(),AP436=FALSE()),1,0))</f>
        <v>0</v>
      </c>
      <c r="AL436" s="238" t="n">
        <f aca="false">$S436</f>
        <v>1</v>
      </c>
      <c r="AM436" s="238" t="str">
        <f aca="false">IF(OR(Q436="CHIP",AI436=""),"NA",IF(AND(AF436=TRUE(),_xlfn.xlookup(AI436,$A$9:$A$782,$AK$9:$AK$782)=0),TRUE(),FALSE()))</f>
        <v>NA</v>
      </c>
      <c r="AN436" s="148" t="b">
        <f aca="false">IF(F436&lt;&gt;"",TRUE(),FALSE())</f>
        <v>0</v>
      </c>
      <c r="AO436" s="94" t="str">
        <f aca="false">IF(OR($F436&lt;&gt;"Met"),"NA",(IF(AND($F436="Met",$F436&lt;&gt;""),TRUE(),FALSE())))</f>
        <v>NA</v>
      </c>
      <c r="AP436" s="148" t="b">
        <f aca="false">IF(OR($F436="Met",$F436="Not met"),"NA",(IF((AND(OR($F436="N/A",$F436="Unsure"),$G436&lt;&gt;"")),TRUE(),FALSE())))</f>
        <v>0</v>
      </c>
      <c r="AQ436" s="238" t="n">
        <f aca="false">IF(OR(AR436=TRUE(),AND(AS436=TRUE(),AT436=FALSE())),0,(IF(OR(AND(OR(AS436=FALSE(),AS436="N/A"),AT436=FALSE()),AU436=FALSE()),1,0)))</f>
        <v>0</v>
      </c>
      <c r="AR436" s="238" t="n">
        <f aca="false">$S436</f>
        <v>1</v>
      </c>
      <c r="AS436" s="238" t="str">
        <f aca="false">IF(OR(Q436="CHIP",AI436=""),"N/A",IF(AND(AF436=TRUE(),_xlfn.xlookup(AI436,$A$9:$A$782,$AQ$9:$AQ$782)=0),TRUE(),FALSE()))</f>
        <v>N/A</v>
      </c>
      <c r="AT436" s="148" t="b">
        <f aca="false">IF(AND(H436="",F436="Met"),FALSE(),TRUE())</f>
        <v>1</v>
      </c>
      <c r="AU436" s="94" t="str">
        <f aca="false">IF(OR(H436="",H436="Met",H436="N/A"),"NA",(IF(AND((OR(H436="Not Met",H436="Unsure")),G436&lt;&gt;""),TRUE(),FALSE())))</f>
        <v>NA</v>
      </c>
    </row>
    <row r="437" customFormat="false" ht="18" hidden="false" customHeight="false" outlineLevel="0" collapsed="false">
      <c r="A437" s="670"/>
      <c r="B437" s="669"/>
      <c r="C437" s="669"/>
      <c r="D437" s="670" t="s">
        <v>1374</v>
      </c>
      <c r="E437" s="671"/>
      <c r="F437" s="672"/>
      <c r="G437" s="672"/>
      <c r="H437" s="673"/>
      <c r="T437" s="656" t="n">
        <f aca="false">$T$8</f>
        <v>1</v>
      </c>
      <c r="U437" s="657" t="b">
        <f aca="false">$U$8</f>
        <v>0</v>
      </c>
      <c r="W437" s="656"/>
      <c r="X437" s="656"/>
      <c r="Y437" s="656"/>
      <c r="Z437" s="656"/>
      <c r="AA437" s="656"/>
      <c r="AB437" s="656"/>
      <c r="AC437" s="656"/>
      <c r="AD437" s="677"/>
      <c r="AE437" s="677"/>
      <c r="AF437" s="677"/>
      <c r="AK437" s="160"/>
      <c r="AL437" s="238"/>
      <c r="AM437" s="238"/>
      <c r="AN437" s="94"/>
      <c r="AO437" s="94"/>
      <c r="AP437" s="94"/>
      <c r="AQ437" s="238"/>
      <c r="AR437" s="238"/>
      <c r="AS437" s="238"/>
      <c r="AT437" s="94"/>
      <c r="AU437" s="94"/>
    </row>
    <row r="438" customFormat="false" ht="90" hidden="false" customHeight="false" outlineLevel="0" collapsed="false">
      <c r="A438" s="658" t="s">
        <v>3207</v>
      </c>
      <c r="B438" s="659" t="s">
        <v>3208</v>
      </c>
      <c r="C438" s="659" t="s">
        <v>3209</v>
      </c>
      <c r="D438" s="659" t="s">
        <v>3074</v>
      </c>
      <c r="E438" s="660"/>
      <c r="F438" s="662"/>
      <c r="G438" s="662"/>
      <c r="H438" s="689"/>
      <c r="I438" s="665" t="s">
        <v>15</v>
      </c>
      <c r="J438" s="665"/>
      <c r="K438" s="665" t="s">
        <v>38</v>
      </c>
      <c r="L438" s="665" t="s">
        <v>43</v>
      </c>
      <c r="M438" s="665"/>
      <c r="N438" s="665"/>
      <c r="O438" s="665"/>
      <c r="P438" s="665"/>
      <c r="Q438" s="665" t="s">
        <v>292</v>
      </c>
      <c r="S438" s="666" t="b">
        <f aca="false">IF(OR(T438=TRUE(),U438=TRUE(),V438=TRUE(),AD438=TRUE(),AE438=TRUE()),TRUE(),FALSE())</f>
        <v>1</v>
      </c>
      <c r="T438" s="656" t="n">
        <f aca="false">$T$8</f>
        <v>1</v>
      </c>
      <c r="U438" s="657" t="b">
        <f aca="false">$U$8</f>
        <v>0</v>
      </c>
      <c r="V438" s="666" t="b">
        <f aca="false">IF(SUM(W438:AC438)&lt;1,TRUE(),FALSE())</f>
        <v>1</v>
      </c>
      <c r="W438" s="656" t="n">
        <f aca="false">IF($I$3=I438,1,0)</f>
        <v>0</v>
      </c>
      <c r="X438" s="656" t="n">
        <f aca="false">IF($J$3=J438,1,0)</f>
        <v>0</v>
      </c>
      <c r="Y438" s="656" t="n">
        <f aca="false">IF($K$3=K438,1,0)</f>
        <v>0</v>
      </c>
      <c r="Z438" s="656" t="n">
        <f aca="false">IF($L$3=L438,1,0)</f>
        <v>0</v>
      </c>
      <c r="AA438" s="656" t="n">
        <f aca="false">IF($M$3=M438,1,0)</f>
        <v>0</v>
      </c>
      <c r="AB438" s="656" t="n">
        <f aca="false">IF($N$3=N438,1,0)</f>
        <v>0</v>
      </c>
      <c r="AC438" s="656" t="n">
        <f aca="false">IF($O$3=O438,1,0)</f>
        <v>0</v>
      </c>
      <c r="AD438" s="667" t="b">
        <f aca="false">AND($P$2="Non-risk",P438=TRUE())</f>
        <v>0</v>
      </c>
      <c r="AE438" s="667" t="b">
        <f aca="false">AND($Q$3&lt;&gt;$Q438,$Q$3&lt;&gt;"Both")</f>
        <v>1</v>
      </c>
      <c r="AF438" s="667" t="b">
        <f aca="false">AND($Q$3="Both",AH438=1)</f>
        <v>0</v>
      </c>
      <c r="AG438" s="521" t="s">
        <v>3074</v>
      </c>
      <c r="AH438" s="627" t="n">
        <v>1</v>
      </c>
      <c r="AI438" s="521" t="n">
        <v>29</v>
      </c>
      <c r="AK438" s="160" t="n">
        <f aca="false">IF(OR(AL438=TRUE(),AND(AM438=TRUE(),AN438=FALSE()),AF438=TRUE(),(OR(AT438=FALSE(),AT438="NA"))),0,IF(OR(AN438=FALSE(),AO438=FALSE(),AP438=FALSE()),1,0))</f>
        <v>0</v>
      </c>
      <c r="AL438" s="238" t="n">
        <f aca="false">$S438</f>
        <v>1</v>
      </c>
      <c r="AM438" s="238" t="str">
        <f aca="false">IF(OR(Q438="CHIP",AI438=""),"NA",IF(AND(AF438=TRUE(),_xlfn.xlookup(AI438,$A$9:$A$782,$AK$9:$AK$782)=0),TRUE(),FALSE()))</f>
        <v>NA</v>
      </c>
      <c r="AN438" s="148" t="b">
        <f aca="false">IF(F438&lt;&gt;"",TRUE(),FALSE())</f>
        <v>0</v>
      </c>
      <c r="AO438" s="94" t="str">
        <f aca="false">IF(OR($F438&lt;&gt;"Met"),"NA",(IF(AND($F438="Met",$F438&lt;&gt;""),TRUE(),FALSE())))</f>
        <v>NA</v>
      </c>
      <c r="AP438" s="148" t="b">
        <f aca="false">IF(OR($F438="Met",$F438="Not met"),"NA",(IF((AND(OR($F438="N/A",$F438="Unsure"),$G438&lt;&gt;"")),TRUE(),FALSE())))</f>
        <v>0</v>
      </c>
      <c r="AQ438" s="238" t="n">
        <f aca="false">IF(OR(AR438=TRUE(),AND(AS438=TRUE(),AT438=FALSE())),0,(IF(OR(AND(OR(AS438=FALSE(),AS438="N/A"),AT438=FALSE()),AU438=FALSE()),1,0)))</f>
        <v>0</v>
      </c>
      <c r="AR438" s="238" t="n">
        <f aca="false">$S438</f>
        <v>1</v>
      </c>
      <c r="AS438" s="238" t="str">
        <f aca="false">IF(OR(Q438="CHIP",AI438=""),"N/A",IF(AND(AF438=TRUE(),_xlfn.xlookup(AI438,$A$9:$A$782,$AQ$9:$AQ$782)=0),TRUE(),FALSE()))</f>
        <v>N/A</v>
      </c>
      <c r="AT438" s="148" t="b">
        <f aca="false">IF(AND(H438="",F438="Met"),FALSE(),TRUE())</f>
        <v>1</v>
      </c>
      <c r="AU438" s="94" t="str">
        <f aca="false">IF(OR(H438="",H438="Met",H438="N/A"),"NA",(IF(AND((OR(H438="Not Met",H438="Unsure")),G438&lt;&gt;""),TRUE(),FALSE())))</f>
        <v>NA</v>
      </c>
    </row>
    <row r="439" customFormat="false" ht="54" hidden="false" customHeight="false" outlineLevel="0" collapsed="false">
      <c r="A439" s="658" t="s">
        <v>3210</v>
      </c>
      <c r="B439" s="659" t="s">
        <v>3211</v>
      </c>
      <c r="C439" s="659" t="s">
        <v>3212</v>
      </c>
      <c r="D439" s="659" t="s">
        <v>3078</v>
      </c>
      <c r="E439" s="660"/>
      <c r="F439" s="662"/>
      <c r="G439" s="662"/>
      <c r="H439" s="689"/>
      <c r="I439" s="665" t="s">
        <v>15</v>
      </c>
      <c r="J439" s="665"/>
      <c r="K439" s="665" t="s">
        <v>38</v>
      </c>
      <c r="L439" s="665" t="s">
        <v>43</v>
      </c>
      <c r="M439" s="665"/>
      <c r="N439" s="665"/>
      <c r="O439" s="665"/>
      <c r="P439" s="665"/>
      <c r="Q439" s="665" t="s">
        <v>292</v>
      </c>
      <c r="S439" s="666" t="b">
        <f aca="false">IF(OR(T439=TRUE(),U439=TRUE(),V439=TRUE(),AD439=TRUE(),AE439=TRUE()),TRUE(),FALSE())</f>
        <v>1</v>
      </c>
      <c r="T439" s="656" t="n">
        <f aca="false">$T$8</f>
        <v>1</v>
      </c>
      <c r="U439" s="657" t="b">
        <f aca="false">$U$8</f>
        <v>0</v>
      </c>
      <c r="V439" s="666" t="b">
        <f aca="false">IF(SUM(W439:AC439)&lt;1,TRUE(),FALSE())</f>
        <v>1</v>
      </c>
      <c r="W439" s="656" t="n">
        <f aca="false">IF($I$3=I439,1,0)</f>
        <v>0</v>
      </c>
      <c r="X439" s="656" t="n">
        <f aca="false">IF($J$3=J439,1,0)</f>
        <v>0</v>
      </c>
      <c r="Y439" s="656" t="n">
        <f aca="false">IF($K$3=K439,1,0)</f>
        <v>0</v>
      </c>
      <c r="Z439" s="656" t="n">
        <f aca="false">IF($L$3=L439,1,0)</f>
        <v>0</v>
      </c>
      <c r="AA439" s="656" t="n">
        <f aca="false">IF($M$3=M439,1,0)</f>
        <v>0</v>
      </c>
      <c r="AB439" s="656" t="n">
        <f aca="false">IF($N$3=N439,1,0)</f>
        <v>0</v>
      </c>
      <c r="AC439" s="656" t="n">
        <f aca="false">IF($O$3=O439,1,0)</f>
        <v>0</v>
      </c>
      <c r="AD439" s="667" t="b">
        <f aca="false">AND($P$2="Non-risk",P439=TRUE())</f>
        <v>0</v>
      </c>
      <c r="AE439" s="667" t="b">
        <f aca="false">AND($Q$3&lt;&gt;$Q439,$Q$3&lt;&gt;"Both")</f>
        <v>1</v>
      </c>
      <c r="AF439" s="667" t="b">
        <f aca="false">AND($Q$3="Both",AH439=1)</f>
        <v>0</v>
      </c>
      <c r="AG439" s="521" t="s">
        <v>3078</v>
      </c>
      <c r="AH439" s="627" t="n">
        <v>1</v>
      </c>
      <c r="AI439" s="521" t="n">
        <v>30</v>
      </c>
      <c r="AK439" s="160" t="n">
        <f aca="false">IF(OR(AL439=TRUE(),AND(AM439=TRUE(),AN439=FALSE()),AF439=TRUE(),(OR(AT439=FALSE(),AT439="NA"))),0,IF(OR(AN439=FALSE(),AO439=FALSE(),AP439=FALSE()),1,0))</f>
        <v>0</v>
      </c>
      <c r="AL439" s="238" t="n">
        <f aca="false">$S439</f>
        <v>1</v>
      </c>
      <c r="AM439" s="238" t="str">
        <f aca="false">IF(OR(Q439="CHIP",AI439=""),"NA",IF(AND(AF439=TRUE(),_xlfn.xlookup(AI439,$A$9:$A$782,$AK$9:$AK$782)=0),TRUE(),FALSE()))</f>
        <v>NA</v>
      </c>
      <c r="AN439" s="148" t="b">
        <f aca="false">IF(F439&lt;&gt;"",TRUE(),FALSE())</f>
        <v>0</v>
      </c>
      <c r="AO439" s="94" t="str">
        <f aca="false">IF(OR($F439&lt;&gt;"Met"),"NA",(IF(AND($F439="Met",$F439&lt;&gt;""),TRUE(),FALSE())))</f>
        <v>NA</v>
      </c>
      <c r="AP439" s="148" t="b">
        <f aca="false">IF(OR($F439="Met",$F439="Not met"),"NA",(IF((AND(OR($F439="N/A",$F439="Unsure"),$G439&lt;&gt;"")),TRUE(),FALSE())))</f>
        <v>0</v>
      </c>
      <c r="AQ439" s="238" t="n">
        <f aca="false">IF(OR(AR439=TRUE(),AND(AS439=TRUE(),AT439=FALSE())),0,(IF(OR(AND(OR(AS439=FALSE(),AS439="N/A"),AT439=FALSE()),AU439=FALSE()),1,0)))</f>
        <v>0</v>
      </c>
      <c r="AR439" s="238" t="n">
        <f aca="false">$S439</f>
        <v>1</v>
      </c>
      <c r="AS439" s="238" t="str">
        <f aca="false">IF(OR(Q439="CHIP",AI439=""),"N/A",IF(AND(AF439=TRUE(),_xlfn.xlookup(AI439,$A$9:$A$782,$AQ$9:$AQ$782)=0),TRUE(),FALSE()))</f>
        <v>N/A</v>
      </c>
      <c r="AT439" s="148" t="b">
        <f aca="false">IF(AND(H439="",F439="Met"),FALSE(),TRUE())</f>
        <v>1</v>
      </c>
      <c r="AU439" s="94" t="str">
        <f aca="false">IF(OR(H439="",H439="Met",H439="N/A"),"NA",(IF(AND((OR(H439="Not Met",H439="Unsure")),G439&lt;&gt;""),TRUE(),FALSE())))</f>
        <v>NA</v>
      </c>
    </row>
    <row r="440" customFormat="false" ht="54" hidden="false" customHeight="false" outlineLevel="0" collapsed="false">
      <c r="A440" s="658" t="s">
        <v>3213</v>
      </c>
      <c r="B440" s="659" t="s">
        <v>3214</v>
      </c>
      <c r="C440" s="659" t="s">
        <v>3215</v>
      </c>
      <c r="D440" s="659" t="s">
        <v>3082</v>
      </c>
      <c r="E440" s="660"/>
      <c r="F440" s="662"/>
      <c r="G440" s="662"/>
      <c r="H440" s="689"/>
      <c r="I440" s="665" t="s">
        <v>15</v>
      </c>
      <c r="J440" s="665"/>
      <c r="K440" s="665" t="s">
        <v>38</v>
      </c>
      <c r="L440" s="665" t="s">
        <v>43</v>
      </c>
      <c r="M440" s="665"/>
      <c r="N440" s="665"/>
      <c r="O440" s="665"/>
      <c r="P440" s="665"/>
      <c r="Q440" s="665" t="s">
        <v>292</v>
      </c>
      <c r="S440" s="666" t="b">
        <f aca="false">IF(OR(T440=TRUE(),U440=TRUE(),V440=TRUE(),AD440=TRUE(),AE440=TRUE()),TRUE(),FALSE())</f>
        <v>1</v>
      </c>
      <c r="T440" s="656" t="n">
        <f aca="false">$T$8</f>
        <v>1</v>
      </c>
      <c r="U440" s="657" t="b">
        <f aca="false">$U$8</f>
        <v>0</v>
      </c>
      <c r="V440" s="666" t="b">
        <f aca="false">IF(SUM(W440:AC440)&lt;1,TRUE(),FALSE())</f>
        <v>1</v>
      </c>
      <c r="AG440" s="521" t="s">
        <v>3082</v>
      </c>
      <c r="AH440" s="627" t="n">
        <v>1</v>
      </c>
      <c r="AI440" s="521" t="n">
        <v>32</v>
      </c>
      <c r="AK440" s="160" t="n">
        <f aca="false">IF(OR(AL440=TRUE(),AND(AM440=TRUE(),AN440=FALSE()),AF440=TRUE(),(OR(AT440=FALSE(),AT440="NA"))),0,IF(OR(AN440=FALSE(),AO440=FALSE(),AP440=FALSE()),1,0))</f>
        <v>0</v>
      </c>
      <c r="AL440" s="238" t="n">
        <f aca="false">$S440</f>
        <v>1</v>
      </c>
      <c r="AM440" s="238" t="str">
        <f aca="false">IF(OR(Q440="CHIP",AI440=""),"NA",IF(AND(AF440=TRUE(),_xlfn.xlookup(AI440,$A$9:$A$782,$AK$9:$AK$782)=0),TRUE(),FALSE()))</f>
        <v>NA</v>
      </c>
      <c r="AN440" s="148" t="b">
        <f aca="false">IF(F440&lt;&gt;"",TRUE(),FALSE())</f>
        <v>0</v>
      </c>
      <c r="AO440" s="94" t="str">
        <f aca="false">IF(OR($F440&lt;&gt;"Met"),"NA",(IF(AND($F440="Met",$F440&lt;&gt;""),TRUE(),FALSE())))</f>
        <v>NA</v>
      </c>
      <c r="AP440" s="148" t="b">
        <f aca="false">IF(OR($F440="Met",$F440="Not met"),"NA",(IF((AND(OR($F440="N/A",$F440="Unsure"),$G440&lt;&gt;"")),TRUE(),FALSE())))</f>
        <v>0</v>
      </c>
      <c r="AQ440" s="238" t="n">
        <f aca="false">IF(OR(AR440=TRUE(),AND(AS440=TRUE(),AT440=FALSE())),0,(IF(OR(AND(OR(AS440=FALSE(),AS440="N/A"),AT440=FALSE()),AU440=FALSE()),1,0)))</f>
        <v>0</v>
      </c>
      <c r="AR440" s="238" t="n">
        <f aca="false">$S440</f>
        <v>1</v>
      </c>
      <c r="AS440" s="238" t="str">
        <f aca="false">IF(OR(Q440="CHIP",AI440=""),"N/A",IF(AND(AF440=TRUE(),_xlfn.xlookup(AI440,$A$9:$A$782,$AQ$9:$AQ$782)=0),TRUE(),FALSE()))</f>
        <v>N/A</v>
      </c>
      <c r="AT440" s="148" t="b">
        <f aca="false">IF(AND(H440="",F440="Met"),FALSE(),TRUE())</f>
        <v>1</v>
      </c>
      <c r="AU440" s="94" t="str">
        <f aca="false">IF(OR(H440="",H440="Met",H440="N/A"),"NA",(IF(AND((OR(H440="Not Met",H440="Unsure")),G440&lt;&gt;""),TRUE(),FALSE())))</f>
        <v>NA</v>
      </c>
    </row>
    <row r="441" customFormat="false" ht="18" hidden="false" customHeight="false" outlineLevel="0" collapsed="false">
      <c r="A441" s="670"/>
      <c r="B441" s="669"/>
      <c r="C441" s="669"/>
      <c r="D441" s="670" t="s">
        <v>1382</v>
      </c>
      <c r="E441" s="671"/>
      <c r="F441" s="672"/>
      <c r="G441" s="672"/>
      <c r="H441" s="673"/>
      <c r="T441" s="656" t="n">
        <f aca="false">$T$8</f>
        <v>1</v>
      </c>
      <c r="U441" s="657" t="b">
        <f aca="false">$U$8</f>
        <v>0</v>
      </c>
      <c r="W441" s="656"/>
      <c r="X441" s="656"/>
      <c r="Y441" s="656"/>
      <c r="Z441" s="656"/>
      <c r="AA441" s="656"/>
      <c r="AB441" s="656"/>
      <c r="AC441" s="656"/>
      <c r="AD441" s="677"/>
      <c r="AE441" s="677"/>
      <c r="AF441" s="677"/>
      <c r="AK441" s="160"/>
      <c r="AL441" s="238"/>
      <c r="AM441" s="238"/>
      <c r="AN441" s="94"/>
      <c r="AO441" s="94"/>
      <c r="AP441" s="94"/>
      <c r="AQ441" s="238"/>
      <c r="AR441" s="238"/>
      <c r="AS441" s="238"/>
      <c r="AT441" s="94"/>
      <c r="AU441" s="94"/>
    </row>
    <row r="442" customFormat="false" ht="90" hidden="false" customHeight="false" outlineLevel="0" collapsed="false">
      <c r="A442" s="658" t="s">
        <v>3216</v>
      </c>
      <c r="B442" s="659" t="s">
        <v>3217</v>
      </c>
      <c r="C442" s="659" t="s">
        <v>3218</v>
      </c>
      <c r="D442" s="659" t="s">
        <v>3219</v>
      </c>
      <c r="E442" s="660"/>
      <c r="F442" s="662"/>
      <c r="G442" s="662"/>
      <c r="H442" s="689"/>
      <c r="I442" s="665" t="s">
        <v>15</v>
      </c>
      <c r="J442" s="665"/>
      <c r="K442" s="665" t="s">
        <v>38</v>
      </c>
      <c r="L442" s="665" t="s">
        <v>43</v>
      </c>
      <c r="M442" s="665"/>
      <c r="N442" s="665"/>
      <c r="O442" s="665"/>
      <c r="P442" s="665"/>
      <c r="Q442" s="665" t="s">
        <v>292</v>
      </c>
      <c r="S442" s="666" t="b">
        <f aca="false">IF(OR(T442=TRUE(),U442=TRUE(),V442=TRUE(),AD442=TRUE(),AE442=TRUE()),TRUE(),FALSE())</f>
        <v>1</v>
      </c>
      <c r="T442" s="656" t="n">
        <f aca="false">$T$8</f>
        <v>1</v>
      </c>
      <c r="U442" s="657" t="b">
        <f aca="false">$U$8</f>
        <v>0</v>
      </c>
      <c r="V442" s="666" t="b">
        <f aca="false">IF(SUM(W442:AC442)&lt;1,TRUE(),FALSE())</f>
        <v>1</v>
      </c>
      <c r="W442" s="656" t="n">
        <f aca="false">IF($I$3=I442,1,0)</f>
        <v>0</v>
      </c>
      <c r="X442" s="656" t="n">
        <f aca="false">IF($J$3=J442,1,0)</f>
        <v>0</v>
      </c>
      <c r="Y442" s="656" t="n">
        <f aca="false">IF($K$3=K442,1,0)</f>
        <v>0</v>
      </c>
      <c r="Z442" s="656" t="n">
        <f aca="false">IF($L$3=L442,1,0)</f>
        <v>0</v>
      </c>
      <c r="AA442" s="656" t="n">
        <f aca="false">IF($M$3=M442,1,0)</f>
        <v>0</v>
      </c>
      <c r="AB442" s="656" t="n">
        <f aca="false">IF($N$3=N442,1,0)</f>
        <v>0</v>
      </c>
      <c r="AC442" s="656" t="n">
        <f aca="false">IF($O$3=O442,1,0)</f>
        <v>0</v>
      </c>
      <c r="AD442" s="667" t="b">
        <f aca="false">AND($P$2="Non-risk",P442=TRUE())</f>
        <v>0</v>
      </c>
      <c r="AE442" s="667" t="b">
        <f aca="false">AND($Q$3&lt;&gt;$Q442,$Q$3&lt;&gt;"Both")</f>
        <v>1</v>
      </c>
      <c r="AF442" s="667" t="b">
        <f aca="false">AND($Q$3="Both",AH442=1)</f>
        <v>0</v>
      </c>
      <c r="AG442" s="521" t="s">
        <v>3219</v>
      </c>
      <c r="AH442" s="627" t="n">
        <v>1</v>
      </c>
      <c r="AI442" s="521" t="n">
        <v>36</v>
      </c>
      <c r="AK442" s="160" t="n">
        <f aca="false">IF(OR(AL442=TRUE(),AND(AM442=TRUE(),AN442=FALSE()),AF442=TRUE(),(OR(AT442=FALSE(),AT442="NA"))),0,IF(OR(AN442=FALSE(),AO442=FALSE(),AP442=FALSE()),1,0))</f>
        <v>0</v>
      </c>
      <c r="AL442" s="238" t="n">
        <f aca="false">$S442</f>
        <v>1</v>
      </c>
      <c r="AM442" s="238" t="str">
        <f aca="false">IF(OR(Q442="CHIP",AI442=""),"NA",IF(AND(AF442=TRUE(),_xlfn.xlookup(AI442,$A$9:$A$782,$AK$9:$AK$782)=0),TRUE(),FALSE()))</f>
        <v>NA</v>
      </c>
      <c r="AN442" s="148" t="b">
        <f aca="false">IF(F442&lt;&gt;"",TRUE(),FALSE())</f>
        <v>0</v>
      </c>
      <c r="AO442" s="94" t="str">
        <f aca="false">IF(OR($F442&lt;&gt;"Met"),"NA",(IF(AND($F442="Met",$F442&lt;&gt;""),TRUE(),FALSE())))</f>
        <v>NA</v>
      </c>
      <c r="AP442" s="148" t="b">
        <f aca="false">IF(OR($F442="Met",$F442="Not met"),"NA",(IF((AND(OR($F442="N/A",$F442="Unsure"),$G442&lt;&gt;"")),TRUE(),FALSE())))</f>
        <v>0</v>
      </c>
      <c r="AQ442" s="238" t="n">
        <f aca="false">IF(OR(AR442=TRUE(),AND(AS442=TRUE(),AT442=FALSE())),0,(IF(OR(AND(OR(AS442=FALSE(),AS442="N/A"),AT442=FALSE()),AU442=FALSE()),1,0)))</f>
        <v>0</v>
      </c>
      <c r="AR442" s="238" t="n">
        <f aca="false">$S442</f>
        <v>1</v>
      </c>
      <c r="AS442" s="238" t="str">
        <f aca="false">IF(OR(Q442="CHIP",AI442=""),"N/A",IF(AND(AF442=TRUE(),_xlfn.xlookup(AI442,$A$9:$A$782,$AQ$9:$AQ$782)=0),TRUE(),FALSE()))</f>
        <v>N/A</v>
      </c>
      <c r="AT442" s="148" t="b">
        <f aca="false">IF(AND(H442="",F442="Met"),FALSE(),TRUE())</f>
        <v>1</v>
      </c>
      <c r="AU442" s="94" t="str">
        <f aca="false">IF(OR(H442="",H442="Met",H442="N/A"),"NA",(IF(AND((OR(H442="Not Met",H442="Unsure")),G442&lt;&gt;""),TRUE(),FALSE())))</f>
        <v>NA</v>
      </c>
    </row>
    <row r="443" customFormat="false" ht="108" hidden="false" customHeight="false" outlineLevel="0" collapsed="false">
      <c r="A443" s="658" t="s">
        <v>3220</v>
      </c>
      <c r="B443" s="659" t="s">
        <v>3221</v>
      </c>
      <c r="C443" s="659" t="s">
        <v>3222</v>
      </c>
      <c r="D443" s="659" t="s">
        <v>3090</v>
      </c>
      <c r="E443" s="680" t="s">
        <v>3223</v>
      </c>
      <c r="F443" s="662"/>
      <c r="G443" s="662"/>
      <c r="H443" s="689"/>
      <c r="I443" s="665" t="s">
        <v>15</v>
      </c>
      <c r="J443" s="665"/>
      <c r="K443" s="665" t="s">
        <v>38</v>
      </c>
      <c r="L443" s="665" t="s">
        <v>43</v>
      </c>
      <c r="M443" s="665"/>
      <c r="N443" s="665"/>
      <c r="O443" s="665" t="s">
        <v>52</v>
      </c>
      <c r="P443" s="665"/>
      <c r="Q443" s="665" t="s">
        <v>292</v>
      </c>
      <c r="S443" s="666" t="b">
        <f aca="false">IF(OR(T443=TRUE(),U443=TRUE(),V443=TRUE(),AD443=TRUE(),AE443=TRUE()),TRUE(),FALSE())</f>
        <v>1</v>
      </c>
      <c r="T443" s="656" t="n">
        <f aca="false">$T$8</f>
        <v>1</v>
      </c>
      <c r="U443" s="657" t="b">
        <f aca="false">$U$8</f>
        <v>0</v>
      </c>
      <c r="V443" s="666" t="b">
        <f aca="false">IF(SUM(W443:AC443)&lt;1,TRUE(),FALSE())</f>
        <v>1</v>
      </c>
      <c r="W443" s="656" t="n">
        <f aca="false">IF($I$3=I443,1,0)</f>
        <v>0</v>
      </c>
      <c r="X443" s="656" t="n">
        <f aca="false">IF($J$3=J443,1,0)</f>
        <v>0</v>
      </c>
      <c r="Y443" s="656" t="n">
        <f aca="false">IF($K$3=K443,1,0)</f>
        <v>0</v>
      </c>
      <c r="Z443" s="656" t="n">
        <f aca="false">IF($L$3=L443,1,0)</f>
        <v>0</v>
      </c>
      <c r="AA443" s="656" t="n">
        <f aca="false">IF($M$3=M443,1,0)</f>
        <v>0</v>
      </c>
      <c r="AB443" s="656" t="n">
        <f aca="false">IF($N$3=N443,1,0)</f>
        <v>0</v>
      </c>
      <c r="AC443" s="656" t="n">
        <f aca="false">IF($O$3=O443,1,0)</f>
        <v>0</v>
      </c>
      <c r="AD443" s="667" t="b">
        <f aca="false">AND($P$2="Non-risk",P443=TRUE())</f>
        <v>0</v>
      </c>
      <c r="AE443" s="667" t="b">
        <f aca="false">AND($Q$3&lt;&gt;$Q443,$Q$3&lt;&gt;"Both")</f>
        <v>1</v>
      </c>
      <c r="AF443" s="667" t="b">
        <f aca="false">AND($Q$3="Both",AH443=1)</f>
        <v>0</v>
      </c>
      <c r="AG443" s="521" t="s">
        <v>3090</v>
      </c>
      <c r="AH443" s="627" t="n">
        <v>1</v>
      </c>
      <c r="AI443" s="521" t="n">
        <v>37</v>
      </c>
      <c r="AK443" s="160" t="n">
        <f aca="false">IF(OR(AL443=TRUE(),AND(AM443=TRUE(),AN443=FALSE()),AF443=TRUE(),(OR(AT443=FALSE(),AT443="NA"))),0,IF(OR(AN443=FALSE(),AO443=FALSE(),AP443=FALSE()),1,0))</f>
        <v>0</v>
      </c>
      <c r="AL443" s="238" t="n">
        <f aca="false">$S443</f>
        <v>1</v>
      </c>
      <c r="AM443" s="238" t="str">
        <f aca="false">IF(OR(Q443="CHIP",AI443=""),"NA",IF(AND(AF443=TRUE(),_xlfn.xlookup(AI443,$A$9:$A$782,$AK$9:$AK$782)=0),TRUE(),FALSE()))</f>
        <v>NA</v>
      </c>
      <c r="AN443" s="148" t="b">
        <f aca="false">IF(F443&lt;&gt;"",TRUE(),FALSE())</f>
        <v>0</v>
      </c>
      <c r="AO443" s="94" t="str">
        <f aca="false">IF(OR($F443&lt;&gt;"Met"),"NA",(IF(AND($F443="Met",$F443&lt;&gt;""),TRUE(),FALSE())))</f>
        <v>NA</v>
      </c>
      <c r="AP443" s="148" t="b">
        <f aca="false">IF(OR($F443="Met",$F443="Not met"),"NA",(IF((AND(OR($F443="N/A",$F443="Unsure"),$G443&lt;&gt;"")),TRUE(),FALSE())))</f>
        <v>0</v>
      </c>
      <c r="AQ443" s="238" t="n">
        <f aca="false">IF(OR(AR443=TRUE(),AND(AS443=TRUE(),AT443=FALSE())),0,(IF(OR(AND(OR(AS443=FALSE(),AS443="N/A"),AT443=FALSE()),AU443=FALSE()),1,0)))</f>
        <v>0</v>
      </c>
      <c r="AR443" s="238" t="n">
        <f aca="false">$S443</f>
        <v>1</v>
      </c>
      <c r="AS443" s="238" t="str">
        <f aca="false">IF(OR(Q443="CHIP",AI443=""),"N/A",IF(AND(AF443=TRUE(),_xlfn.xlookup(AI443,$A$9:$A$782,$AQ$9:$AQ$782)=0),TRUE(),FALSE()))</f>
        <v>N/A</v>
      </c>
      <c r="AT443" s="148" t="b">
        <f aca="false">IF(AND(H443="",F443="Met"),FALSE(),TRUE())</f>
        <v>1</v>
      </c>
      <c r="AU443" s="94" t="str">
        <f aca="false">IF(OR(H443="",H443="Met",H443="N/A"),"NA",(IF(AND((OR(H443="Not Met",H443="Unsure")),G443&lt;&gt;""),TRUE(),FALSE())))</f>
        <v>NA</v>
      </c>
    </row>
    <row r="444" customFormat="false" ht="90" hidden="false" customHeight="false" outlineLevel="0" collapsed="false">
      <c r="A444" s="658" t="s">
        <v>3224</v>
      </c>
      <c r="B444" s="659" t="s">
        <v>3225</v>
      </c>
      <c r="C444" s="659" t="s">
        <v>3226</v>
      </c>
      <c r="D444" s="659" t="s">
        <v>3095</v>
      </c>
      <c r="E444" s="680" t="s">
        <v>3223</v>
      </c>
      <c r="F444" s="662"/>
      <c r="G444" s="662"/>
      <c r="H444" s="689"/>
      <c r="I444" s="665" t="s">
        <v>15</v>
      </c>
      <c r="J444" s="665"/>
      <c r="K444" s="665" t="s">
        <v>38</v>
      </c>
      <c r="L444" s="665" t="s">
        <v>43</v>
      </c>
      <c r="M444" s="665"/>
      <c r="N444" s="665"/>
      <c r="O444" s="665" t="s">
        <v>52</v>
      </c>
      <c r="P444" s="665"/>
      <c r="Q444" s="665" t="s">
        <v>292</v>
      </c>
      <c r="S444" s="666" t="b">
        <f aca="false">IF(OR(T444=TRUE(),U444=TRUE(),V444=TRUE(),AD444=TRUE(),AE444=TRUE()),TRUE(),FALSE())</f>
        <v>1</v>
      </c>
      <c r="T444" s="656" t="n">
        <f aca="false">$T$8</f>
        <v>1</v>
      </c>
      <c r="U444" s="657" t="b">
        <f aca="false">$U$8</f>
        <v>0</v>
      </c>
      <c r="V444" s="666" t="b">
        <f aca="false">IF(SUM(W444:AC444)&lt;1,TRUE(),FALSE())</f>
        <v>1</v>
      </c>
      <c r="W444" s="656" t="n">
        <f aca="false">IF($I$3=I444,1,0)</f>
        <v>0</v>
      </c>
      <c r="X444" s="656" t="n">
        <f aca="false">IF($J$3=J444,1,0)</f>
        <v>0</v>
      </c>
      <c r="Y444" s="656" t="n">
        <f aca="false">IF($K$3=K444,1,0)</f>
        <v>0</v>
      </c>
      <c r="Z444" s="656" t="n">
        <f aca="false">IF($L$3=L444,1,0)</f>
        <v>0</v>
      </c>
      <c r="AA444" s="656" t="n">
        <f aca="false">IF($M$3=M444,1,0)</f>
        <v>0</v>
      </c>
      <c r="AB444" s="656" t="n">
        <f aca="false">IF($N$3=N444,1,0)</f>
        <v>0</v>
      </c>
      <c r="AC444" s="656" t="n">
        <f aca="false">IF($O$3=O444,1,0)</f>
        <v>0</v>
      </c>
      <c r="AD444" s="667" t="b">
        <f aca="false">AND($P$2="Non-risk",P444=TRUE())</f>
        <v>0</v>
      </c>
      <c r="AE444" s="667" t="b">
        <f aca="false">AND($Q$3&lt;&gt;$Q444,$Q$3&lt;&gt;"Both")</f>
        <v>1</v>
      </c>
      <c r="AF444" s="667" t="b">
        <f aca="false">AND($Q$3="Both",AH444=1)</f>
        <v>0</v>
      </c>
      <c r="AG444" s="521" t="s">
        <v>3095</v>
      </c>
      <c r="AH444" s="627" t="n">
        <v>1</v>
      </c>
      <c r="AI444" s="521" t="n">
        <v>38</v>
      </c>
      <c r="AK444" s="160" t="n">
        <f aca="false">IF(OR(AL444=TRUE(),AND(AM444=TRUE(),AN444=FALSE()),AF444=TRUE(),(OR(AT444=FALSE(),AT444="NA"))),0,IF(OR(AN444=FALSE(),AO444=FALSE(),AP444=FALSE()),1,0))</f>
        <v>0</v>
      </c>
      <c r="AL444" s="238" t="n">
        <f aca="false">$S444</f>
        <v>1</v>
      </c>
      <c r="AM444" s="238" t="str">
        <f aca="false">IF(OR(Q444="CHIP",AI444=""),"NA",IF(AND(AF444=TRUE(),_xlfn.xlookup(AI444,$A$9:$A$782,$AK$9:$AK$782)=0),TRUE(),FALSE()))</f>
        <v>NA</v>
      </c>
      <c r="AN444" s="148" t="b">
        <f aca="false">IF(F444&lt;&gt;"",TRUE(),FALSE())</f>
        <v>0</v>
      </c>
      <c r="AO444" s="94" t="str">
        <f aca="false">IF(OR($F444&lt;&gt;"Met"),"NA",(IF(AND($F444="Met",$F444&lt;&gt;""),TRUE(),FALSE())))</f>
        <v>NA</v>
      </c>
      <c r="AP444" s="148" t="b">
        <f aca="false">IF(OR($F444="Met",$F444="Not met"),"NA",(IF((AND(OR($F444="N/A",$F444="Unsure"),$G444&lt;&gt;"")),TRUE(),FALSE())))</f>
        <v>0</v>
      </c>
      <c r="AQ444" s="238" t="n">
        <f aca="false">IF(OR(AR444=TRUE(),AND(AS444=TRUE(),AT444=FALSE())),0,(IF(OR(AND(OR(AS444=FALSE(),AS444="N/A"),AT444=FALSE()),AU444=FALSE()),1,0)))</f>
        <v>0</v>
      </c>
      <c r="AR444" s="238" t="n">
        <f aca="false">$S444</f>
        <v>1</v>
      </c>
      <c r="AS444" s="238" t="str">
        <f aca="false">IF(OR(Q444="CHIP",AI444=""),"N/A",IF(AND(AF444=TRUE(),_xlfn.xlookup(AI444,$A$9:$A$782,$AQ$9:$AQ$782)=0),TRUE(),FALSE()))</f>
        <v>N/A</v>
      </c>
      <c r="AT444" s="148" t="b">
        <f aca="false">IF(AND(H444="",F444="Met"),FALSE(),TRUE())</f>
        <v>1</v>
      </c>
      <c r="AU444" s="94" t="str">
        <f aca="false">IF(OR(H444="",H444="Met",H444="N/A"),"NA",(IF(AND((OR(H444="Not Met",H444="Unsure")),G444&lt;&gt;""),TRUE(),FALSE())))</f>
        <v>NA</v>
      </c>
    </row>
    <row r="445" customFormat="false" ht="126" hidden="false" customHeight="false" outlineLevel="0" collapsed="false">
      <c r="A445" s="658" t="s">
        <v>3227</v>
      </c>
      <c r="B445" s="659" t="s">
        <v>3228</v>
      </c>
      <c r="C445" s="659" t="s">
        <v>3229</v>
      </c>
      <c r="D445" s="659" t="s">
        <v>3099</v>
      </c>
      <c r="E445" s="660"/>
      <c r="F445" s="662"/>
      <c r="G445" s="662"/>
      <c r="H445" s="689"/>
      <c r="I445" s="665" t="s">
        <v>15</v>
      </c>
      <c r="J445" s="665"/>
      <c r="K445" s="665" t="s">
        <v>38</v>
      </c>
      <c r="L445" s="665" t="s">
        <v>43</v>
      </c>
      <c r="M445" s="665"/>
      <c r="N445" s="665"/>
      <c r="O445" s="665"/>
      <c r="P445" s="665"/>
      <c r="Q445" s="665" t="s">
        <v>292</v>
      </c>
      <c r="S445" s="666" t="b">
        <f aca="false">IF(OR(T445=TRUE(),U445=TRUE(),V445=TRUE(),AD445=TRUE(),AE445=TRUE()),TRUE(),FALSE())</f>
        <v>1</v>
      </c>
      <c r="T445" s="656" t="n">
        <f aca="false">$T$8</f>
        <v>1</v>
      </c>
      <c r="U445" s="657" t="b">
        <f aca="false">$U$8</f>
        <v>0</v>
      </c>
      <c r="V445" s="666" t="b">
        <f aca="false">IF(SUM(W445:AC445)&lt;1,TRUE(),FALSE())</f>
        <v>1</v>
      </c>
      <c r="W445" s="656" t="n">
        <f aca="false">IF($I$3=I445,1,0)</f>
        <v>0</v>
      </c>
      <c r="X445" s="656" t="n">
        <f aca="false">IF($J$3=J445,1,0)</f>
        <v>0</v>
      </c>
      <c r="Y445" s="656" t="n">
        <f aca="false">IF($K$3=K445,1,0)</f>
        <v>0</v>
      </c>
      <c r="Z445" s="656" t="n">
        <f aca="false">IF($L$3=L445,1,0)</f>
        <v>0</v>
      </c>
      <c r="AA445" s="656" t="n">
        <f aca="false">IF($M$3=M445,1,0)</f>
        <v>0</v>
      </c>
      <c r="AB445" s="656" t="n">
        <f aca="false">IF($N$3=N445,1,0)</f>
        <v>0</v>
      </c>
      <c r="AC445" s="656" t="n">
        <f aca="false">IF($O$3=O445,1,0)</f>
        <v>0</v>
      </c>
      <c r="AD445" s="667" t="b">
        <f aca="false">AND($P$2="Non-risk",P445=TRUE())</f>
        <v>0</v>
      </c>
      <c r="AE445" s="667" t="b">
        <f aca="false">AND($Q$3&lt;&gt;$Q445,$Q$3&lt;&gt;"Both")</f>
        <v>1</v>
      </c>
      <c r="AF445" s="667" t="b">
        <f aca="false">AND($Q$3="Both",AH445=1)</f>
        <v>0</v>
      </c>
      <c r="AG445" s="521" t="s">
        <v>3099</v>
      </c>
      <c r="AH445" s="627" t="n">
        <v>1</v>
      </c>
      <c r="AI445" s="521" t="n">
        <v>39</v>
      </c>
      <c r="AK445" s="160" t="n">
        <f aca="false">IF(OR(AL445=TRUE(),AND(AM445=TRUE(),AN445=FALSE()),AF445=TRUE(),(OR(AT445=FALSE(),AT445="NA"))),0,IF(OR(AN445=FALSE(),AO445=FALSE(),AP445=FALSE()),1,0))</f>
        <v>0</v>
      </c>
      <c r="AL445" s="238" t="n">
        <f aca="false">$S445</f>
        <v>1</v>
      </c>
      <c r="AM445" s="238" t="str">
        <f aca="false">IF(OR(Q445="CHIP",AI445=""),"NA",IF(AND(AF445=TRUE(),_xlfn.xlookup(AI445,$A$9:$A$782,$AK$9:$AK$782)=0),TRUE(),FALSE()))</f>
        <v>NA</v>
      </c>
      <c r="AN445" s="148" t="b">
        <f aca="false">IF(F445&lt;&gt;"",TRUE(),FALSE())</f>
        <v>0</v>
      </c>
      <c r="AO445" s="94" t="str">
        <f aca="false">IF(OR($F445&lt;&gt;"Met"),"NA",(IF(AND($F445="Met",$F445&lt;&gt;""),TRUE(),FALSE())))</f>
        <v>NA</v>
      </c>
      <c r="AP445" s="148" t="b">
        <f aca="false">IF(OR($F445="Met",$F445="Not met"),"NA",(IF((AND(OR($F445="N/A",$F445="Unsure"),$G445&lt;&gt;"")),TRUE(),FALSE())))</f>
        <v>0</v>
      </c>
      <c r="AQ445" s="238" t="n">
        <f aca="false">IF(OR(AR445=TRUE(),AND(AS445=TRUE(),AT445=FALSE())),0,(IF(OR(AND(OR(AS445=FALSE(),AS445="N/A"),AT445=FALSE()),AU445=FALSE()),1,0)))</f>
        <v>0</v>
      </c>
      <c r="AR445" s="238" t="n">
        <f aca="false">$S445</f>
        <v>1</v>
      </c>
      <c r="AS445" s="238" t="str">
        <f aca="false">IF(OR(Q445="CHIP",AI445=""),"N/A",IF(AND(AF445=TRUE(),_xlfn.xlookup(AI445,$A$9:$A$782,$AQ$9:$AQ$782)=0),TRUE(),FALSE()))</f>
        <v>N/A</v>
      </c>
      <c r="AT445" s="148" t="b">
        <f aca="false">IF(AND(H445="",F445="Met"),FALSE(),TRUE())</f>
        <v>1</v>
      </c>
      <c r="AU445" s="94" t="str">
        <f aca="false">IF(OR(H445="",H445="Met",H445="N/A"),"NA",(IF(AND((OR(H445="Not Met",H445="Unsure")),G445&lt;&gt;""),TRUE(),FALSE())))</f>
        <v>NA</v>
      </c>
    </row>
    <row r="446" customFormat="false" ht="90" hidden="false" customHeight="false" outlineLevel="0" collapsed="false">
      <c r="A446" s="658" t="s">
        <v>3230</v>
      </c>
      <c r="B446" s="659" t="s">
        <v>3231</v>
      </c>
      <c r="C446" s="659" t="s">
        <v>3232</v>
      </c>
      <c r="D446" s="659" t="s">
        <v>3114</v>
      </c>
      <c r="E446" s="660"/>
      <c r="F446" s="662"/>
      <c r="G446" s="662"/>
      <c r="H446" s="689"/>
      <c r="I446" s="665" t="s">
        <v>15</v>
      </c>
      <c r="J446" s="665"/>
      <c r="K446" s="665" t="s">
        <v>38</v>
      </c>
      <c r="L446" s="665" t="s">
        <v>43</v>
      </c>
      <c r="M446" s="665"/>
      <c r="N446" s="665"/>
      <c r="O446" s="665"/>
      <c r="P446" s="665"/>
      <c r="Q446" s="665" t="s">
        <v>292</v>
      </c>
      <c r="S446" s="666" t="b">
        <f aca="false">IF(OR(T446=TRUE(),U446=TRUE(),V446=TRUE(),AD446=TRUE(),AE446=TRUE()),TRUE(),FALSE())</f>
        <v>1</v>
      </c>
      <c r="T446" s="656" t="n">
        <f aca="false">$T$8</f>
        <v>1</v>
      </c>
      <c r="U446" s="657" t="b">
        <f aca="false">$U$8</f>
        <v>0</v>
      </c>
      <c r="V446" s="666" t="b">
        <f aca="false">IF(SUM(W446:AC446)&lt;1,TRUE(),FALSE())</f>
        <v>1</v>
      </c>
      <c r="W446" s="656" t="n">
        <f aca="false">IF($I$3=I446,1,0)</f>
        <v>0</v>
      </c>
      <c r="X446" s="656" t="n">
        <f aca="false">IF($J$3=J446,1,0)</f>
        <v>0</v>
      </c>
      <c r="Y446" s="656" t="n">
        <f aca="false">IF($K$3=K446,1,0)</f>
        <v>0</v>
      </c>
      <c r="Z446" s="656" t="n">
        <f aca="false">IF($L$3=L446,1,0)</f>
        <v>0</v>
      </c>
      <c r="AA446" s="656" t="n">
        <f aca="false">IF($M$3=M446,1,0)</f>
        <v>0</v>
      </c>
      <c r="AB446" s="656" t="n">
        <f aca="false">IF($N$3=N446,1,0)</f>
        <v>0</v>
      </c>
      <c r="AC446" s="656" t="n">
        <f aca="false">IF($O$3=O446,1,0)</f>
        <v>0</v>
      </c>
      <c r="AD446" s="667" t="b">
        <f aca="false">AND($P$2="Non-risk",P446=TRUE())</f>
        <v>0</v>
      </c>
      <c r="AE446" s="667" t="b">
        <f aca="false">AND($Q$3&lt;&gt;$Q446,$Q$3&lt;&gt;"Both")</f>
        <v>1</v>
      </c>
      <c r="AF446" s="667" t="b">
        <f aca="false">AND($Q$3="Both",AH446=1)</f>
        <v>0</v>
      </c>
      <c r="AG446" s="521" t="s">
        <v>3114</v>
      </c>
      <c r="AH446" s="627" t="n">
        <v>1</v>
      </c>
      <c r="AI446" s="521" t="n">
        <v>47</v>
      </c>
      <c r="AK446" s="160" t="n">
        <f aca="false">IF(OR(AL446=TRUE(),AND(AM446=TRUE(),AN446=FALSE()),AF446=TRUE(),(OR(AT446=FALSE(),AT446="NA"))),0,IF(OR(AN446=FALSE(),AO446=FALSE(),AP446=FALSE()),1,0))</f>
        <v>0</v>
      </c>
      <c r="AL446" s="238" t="n">
        <f aca="false">$S446</f>
        <v>1</v>
      </c>
      <c r="AM446" s="238" t="str">
        <f aca="false">IF(OR(Q446="CHIP",AI446=""),"NA",IF(AND(AF446=TRUE(),_xlfn.xlookup(AI446,$A$9:$A$782,$AK$9:$AK$782)=0),TRUE(),FALSE()))</f>
        <v>NA</v>
      </c>
      <c r="AN446" s="148" t="b">
        <f aca="false">IF(F446&lt;&gt;"",TRUE(),FALSE())</f>
        <v>0</v>
      </c>
      <c r="AO446" s="94" t="str">
        <f aca="false">IF(OR($F446&lt;&gt;"Met"),"NA",(IF(AND($F446="Met",$F446&lt;&gt;""),TRUE(),FALSE())))</f>
        <v>NA</v>
      </c>
      <c r="AP446" s="148" t="b">
        <f aca="false">IF(OR($F446="Met",$F446="Not met"),"NA",(IF((AND(OR($F446="N/A",$F446="Unsure"),$G446&lt;&gt;"")),TRUE(),FALSE())))</f>
        <v>0</v>
      </c>
      <c r="AQ446" s="238" t="n">
        <f aca="false">IF(OR(AR446=TRUE(),AND(AS446=TRUE(),AT446=FALSE())),0,(IF(OR(AND(OR(AS446=FALSE(),AS446="N/A"),AT446=FALSE()),AU446=FALSE()),1,0)))</f>
        <v>0</v>
      </c>
      <c r="AR446" s="238" t="n">
        <f aca="false">$S446</f>
        <v>1</v>
      </c>
      <c r="AS446" s="238" t="str">
        <f aca="false">IF(OR(Q446="CHIP",AI446=""),"N/A",IF(AND(AF446=TRUE(),_xlfn.xlookup(AI446,$A$9:$A$782,$AQ$9:$AQ$782)=0),TRUE(),FALSE()))</f>
        <v>N/A</v>
      </c>
      <c r="AT446" s="148" t="b">
        <f aca="false">IF(AND(H446="",F446="Met"),FALSE(),TRUE())</f>
        <v>1</v>
      </c>
      <c r="AU446" s="94" t="str">
        <f aca="false">IF(OR(H446="",H446="Met",H446="N/A"),"NA",(IF(AND((OR(H446="Not Met",H446="Unsure")),G446&lt;&gt;""),TRUE(),FALSE())))</f>
        <v>NA</v>
      </c>
    </row>
    <row r="447" customFormat="false" ht="54" hidden="false" customHeight="false" outlineLevel="0" collapsed="false">
      <c r="A447" s="658" t="s">
        <v>3233</v>
      </c>
      <c r="B447" s="659" t="s">
        <v>3234</v>
      </c>
      <c r="C447" s="659" t="s">
        <v>3235</v>
      </c>
      <c r="D447" s="659" t="s">
        <v>3118</v>
      </c>
      <c r="E447" s="660"/>
      <c r="F447" s="662"/>
      <c r="G447" s="662"/>
      <c r="H447" s="689"/>
      <c r="I447" s="665" t="s">
        <v>15</v>
      </c>
      <c r="J447" s="665"/>
      <c r="K447" s="665" t="s">
        <v>38</v>
      </c>
      <c r="L447" s="665" t="s">
        <v>43</v>
      </c>
      <c r="M447" s="665"/>
      <c r="N447" s="665"/>
      <c r="O447" s="665"/>
      <c r="P447" s="665"/>
      <c r="Q447" s="665" t="s">
        <v>292</v>
      </c>
      <c r="S447" s="666" t="b">
        <f aca="false">IF(OR(T447=TRUE(),U447=TRUE(),V447=TRUE(),AD447=TRUE(),AE447=TRUE()),TRUE(),FALSE())</f>
        <v>1</v>
      </c>
      <c r="T447" s="656" t="n">
        <f aca="false">$T$8</f>
        <v>1</v>
      </c>
      <c r="U447" s="657" t="b">
        <f aca="false">$U$8</f>
        <v>0</v>
      </c>
      <c r="V447" s="666" t="b">
        <f aca="false">IF(SUM(W447:AC447)&lt;1,TRUE(),FALSE())</f>
        <v>1</v>
      </c>
      <c r="W447" s="656" t="n">
        <f aca="false">IF($I$3=I447,1,0)</f>
        <v>0</v>
      </c>
      <c r="X447" s="656" t="n">
        <f aca="false">IF($J$3=J447,1,0)</f>
        <v>0</v>
      </c>
      <c r="Y447" s="656" t="n">
        <f aca="false">IF($K$3=K447,1,0)</f>
        <v>0</v>
      </c>
      <c r="Z447" s="656" t="n">
        <f aca="false">IF($L$3=L447,1,0)</f>
        <v>0</v>
      </c>
      <c r="AA447" s="656" t="n">
        <f aca="false">IF($M$3=M447,1,0)</f>
        <v>0</v>
      </c>
      <c r="AB447" s="656" t="n">
        <f aca="false">IF($N$3=N447,1,0)</f>
        <v>0</v>
      </c>
      <c r="AC447" s="656" t="n">
        <f aca="false">IF($O$3=O447,1,0)</f>
        <v>0</v>
      </c>
      <c r="AD447" s="667" t="b">
        <f aca="false">AND($P$2="Non-risk",P447=TRUE())</f>
        <v>0</v>
      </c>
      <c r="AE447" s="667" t="b">
        <f aca="false">AND($Q$3&lt;&gt;$Q447,$Q$3&lt;&gt;"Both")</f>
        <v>1</v>
      </c>
      <c r="AF447" s="667" t="b">
        <f aca="false">AND($Q$3="Both",AH447=1)</f>
        <v>0</v>
      </c>
      <c r="AG447" s="521" t="s">
        <v>3118</v>
      </c>
      <c r="AH447" s="627" t="n">
        <v>1</v>
      </c>
      <c r="AI447" s="521" t="n">
        <v>48</v>
      </c>
      <c r="AK447" s="160" t="n">
        <f aca="false">IF(OR(AL447=TRUE(),AND(AM447=TRUE(),AN447=FALSE()),AF447=TRUE(),(OR(AT447=FALSE(),AT447="NA"))),0,IF(OR(AN447=FALSE(),AO447=FALSE(),AP447=FALSE()),1,0))</f>
        <v>0</v>
      </c>
      <c r="AL447" s="238" t="n">
        <f aca="false">$S447</f>
        <v>1</v>
      </c>
      <c r="AM447" s="238" t="str">
        <f aca="false">IF(OR(Q447="CHIP",AI447=""),"NA",IF(AND(AF447=TRUE(),_xlfn.xlookup(AI447,$A$9:$A$782,$AK$9:$AK$782)=0),TRUE(),FALSE()))</f>
        <v>NA</v>
      </c>
      <c r="AN447" s="148" t="b">
        <f aca="false">IF(F447&lt;&gt;"",TRUE(),FALSE())</f>
        <v>0</v>
      </c>
      <c r="AO447" s="94" t="str">
        <f aca="false">IF(OR($F447&lt;&gt;"Met"),"NA",(IF(AND($F447="Met",$F447&lt;&gt;""),TRUE(),FALSE())))</f>
        <v>NA</v>
      </c>
      <c r="AP447" s="148" t="b">
        <f aca="false">IF(OR($F447="Met",$F447="Not met"),"NA",(IF((AND(OR($F447="N/A",$F447="Unsure"),$G447&lt;&gt;"")),TRUE(),FALSE())))</f>
        <v>0</v>
      </c>
      <c r="AQ447" s="238" t="n">
        <f aca="false">IF(OR(AR447=TRUE(),AND(AS447=TRUE(),AT447=FALSE())),0,(IF(OR(AND(OR(AS447=FALSE(),AS447="N/A"),AT447=FALSE()),AU447=FALSE()),1,0)))</f>
        <v>0</v>
      </c>
      <c r="AR447" s="238" t="n">
        <f aca="false">$S447</f>
        <v>1</v>
      </c>
      <c r="AS447" s="238" t="str">
        <f aca="false">IF(OR(Q447="CHIP",AI447=""),"N/A",IF(AND(AF447=TRUE(),_xlfn.xlookup(AI447,$A$9:$A$782,$AQ$9:$AQ$782)=0),TRUE(),FALSE()))</f>
        <v>N/A</v>
      </c>
      <c r="AT447" s="148" t="b">
        <f aca="false">IF(AND(H447="",F447="Met"),FALSE(),TRUE())</f>
        <v>1</v>
      </c>
      <c r="AU447" s="94" t="str">
        <f aca="false">IF(OR(H447="",H447="Met",H447="N/A"),"NA",(IF(AND((OR(H447="Not Met",H447="Unsure")),G447&lt;&gt;""),TRUE(),FALSE())))</f>
        <v>NA</v>
      </c>
    </row>
    <row r="448" customFormat="false" ht="72" hidden="false" customHeight="false" outlineLevel="0" collapsed="false">
      <c r="A448" s="658" t="s">
        <v>3236</v>
      </c>
      <c r="B448" s="659" t="s">
        <v>3237</v>
      </c>
      <c r="C448" s="659" t="s">
        <v>3238</v>
      </c>
      <c r="D448" s="659" t="s">
        <v>3122</v>
      </c>
      <c r="E448" s="660"/>
      <c r="F448" s="662"/>
      <c r="G448" s="662"/>
      <c r="H448" s="689"/>
      <c r="I448" s="665" t="s">
        <v>15</v>
      </c>
      <c r="J448" s="665"/>
      <c r="K448" s="665" t="s">
        <v>38</v>
      </c>
      <c r="L448" s="665" t="s">
        <v>43</v>
      </c>
      <c r="M448" s="665"/>
      <c r="N448" s="665"/>
      <c r="O448" s="665"/>
      <c r="P448" s="665"/>
      <c r="Q448" s="665" t="s">
        <v>292</v>
      </c>
      <c r="S448" s="666" t="b">
        <f aca="false">IF(OR(T448=TRUE(),U448=TRUE(),V448=TRUE(),AD448=TRUE(),AE448=TRUE()),TRUE(),FALSE())</f>
        <v>1</v>
      </c>
      <c r="T448" s="656" t="n">
        <f aca="false">$T$8</f>
        <v>1</v>
      </c>
      <c r="U448" s="657" t="b">
        <f aca="false">$U$8</f>
        <v>0</v>
      </c>
      <c r="V448" s="666" t="b">
        <f aca="false">IF(SUM(W448:AC448)&lt;1,TRUE(),FALSE())</f>
        <v>1</v>
      </c>
      <c r="W448" s="656" t="n">
        <f aca="false">IF($I$3=I448,1,0)</f>
        <v>0</v>
      </c>
      <c r="X448" s="656" t="n">
        <f aca="false">IF($J$3=J448,1,0)</f>
        <v>0</v>
      </c>
      <c r="Y448" s="656" t="n">
        <f aca="false">IF($K$3=K448,1,0)</f>
        <v>0</v>
      </c>
      <c r="Z448" s="656" t="n">
        <f aca="false">IF($L$3=L448,1,0)</f>
        <v>0</v>
      </c>
      <c r="AA448" s="656" t="n">
        <f aca="false">IF($M$3=M448,1,0)</f>
        <v>0</v>
      </c>
      <c r="AB448" s="656" t="n">
        <f aca="false">IF($N$3=N448,1,0)</f>
        <v>0</v>
      </c>
      <c r="AC448" s="656" t="n">
        <f aca="false">IF($O$3=O448,1,0)</f>
        <v>0</v>
      </c>
      <c r="AD448" s="667" t="b">
        <f aca="false">AND($P$2="Non-risk",P448=TRUE())</f>
        <v>0</v>
      </c>
      <c r="AE448" s="667" t="b">
        <f aca="false">AND($Q$3&lt;&gt;$Q448,$Q$3&lt;&gt;"Both")</f>
        <v>1</v>
      </c>
      <c r="AF448" s="667" t="b">
        <f aca="false">AND($Q$3="Both",AH448=1)</f>
        <v>0</v>
      </c>
      <c r="AG448" s="521" t="s">
        <v>3122</v>
      </c>
      <c r="AH448" s="627" t="n">
        <v>1</v>
      </c>
      <c r="AI448" s="521" t="n">
        <v>49</v>
      </c>
      <c r="AK448" s="160" t="n">
        <f aca="false">IF(OR(AL448=TRUE(),AND(AM448=TRUE(),AN448=FALSE()),AF448=TRUE(),(OR(AT448=FALSE(),AT448="NA"))),0,IF(OR(AN448=FALSE(),AO448=FALSE(),AP448=FALSE()),1,0))</f>
        <v>0</v>
      </c>
      <c r="AL448" s="238" t="n">
        <f aca="false">$S448</f>
        <v>1</v>
      </c>
      <c r="AM448" s="238" t="str">
        <f aca="false">IF(OR(Q448="CHIP",AI448=""),"NA",IF(AND(AF448=TRUE(),_xlfn.xlookup(AI448,$A$9:$A$782,$AK$9:$AK$782)=0),TRUE(),FALSE()))</f>
        <v>NA</v>
      </c>
      <c r="AN448" s="148" t="b">
        <f aca="false">IF(F448&lt;&gt;"",TRUE(),FALSE())</f>
        <v>0</v>
      </c>
      <c r="AO448" s="94" t="str">
        <f aca="false">IF(OR($F448&lt;&gt;"Met"),"NA",(IF(AND($F448="Met",$F448&lt;&gt;""),TRUE(),FALSE())))</f>
        <v>NA</v>
      </c>
      <c r="AP448" s="148" t="b">
        <f aca="false">IF(OR($F448="Met",$F448="Not met"),"NA",(IF((AND(OR($F448="N/A",$F448="Unsure"),$G448&lt;&gt;"")),TRUE(),FALSE())))</f>
        <v>0</v>
      </c>
      <c r="AQ448" s="238" t="n">
        <f aca="false">IF(OR(AR448=TRUE(),AND(AS448=TRUE(),AT448=FALSE())),0,(IF(OR(AND(OR(AS448=FALSE(),AS448="N/A"),AT448=FALSE()),AU448=FALSE()),1,0)))</f>
        <v>0</v>
      </c>
      <c r="AR448" s="238" t="n">
        <f aca="false">$S448</f>
        <v>1</v>
      </c>
      <c r="AS448" s="238" t="str">
        <f aca="false">IF(OR(Q448="CHIP",AI448=""),"N/A",IF(AND(AF448=TRUE(),_xlfn.xlookup(AI448,$A$9:$A$782,$AQ$9:$AQ$782)=0),TRUE(),FALSE()))</f>
        <v>N/A</v>
      </c>
      <c r="AT448" s="148" t="b">
        <f aca="false">IF(AND(H448="",F448="Met"),FALSE(),TRUE())</f>
        <v>1</v>
      </c>
      <c r="AU448" s="94" t="str">
        <f aca="false">IF(OR(H448="",H448="Met",H448="N/A"),"NA",(IF(AND((OR(H448="Not Met",H448="Unsure")),G448&lt;&gt;""),TRUE(),FALSE())))</f>
        <v>NA</v>
      </c>
    </row>
    <row r="449" customFormat="false" ht="90" hidden="false" customHeight="false" outlineLevel="0" collapsed="false">
      <c r="A449" s="658" t="s">
        <v>3239</v>
      </c>
      <c r="B449" s="659" t="s">
        <v>3240</v>
      </c>
      <c r="C449" s="659" t="s">
        <v>3241</v>
      </c>
      <c r="D449" s="659" t="s">
        <v>3126</v>
      </c>
      <c r="E449" s="660"/>
      <c r="F449" s="662"/>
      <c r="G449" s="662"/>
      <c r="H449" s="689"/>
      <c r="I449" s="665" t="s">
        <v>15</v>
      </c>
      <c r="J449" s="665"/>
      <c r="K449" s="665" t="s">
        <v>38</v>
      </c>
      <c r="L449" s="665" t="s">
        <v>43</v>
      </c>
      <c r="M449" s="665"/>
      <c r="N449" s="665"/>
      <c r="O449" s="665"/>
      <c r="P449" s="665"/>
      <c r="Q449" s="665" t="s">
        <v>292</v>
      </c>
      <c r="S449" s="666" t="b">
        <f aca="false">IF(OR(T449=TRUE(),U449=TRUE(),V449=TRUE(),AD449=TRUE(),AE449=TRUE()),TRUE(),FALSE())</f>
        <v>1</v>
      </c>
      <c r="T449" s="656" t="n">
        <f aca="false">$T$8</f>
        <v>1</v>
      </c>
      <c r="U449" s="657" t="b">
        <f aca="false">$U$8</f>
        <v>0</v>
      </c>
      <c r="V449" s="666" t="b">
        <f aca="false">IF(SUM(W449:AC449)&lt;1,TRUE(),FALSE())</f>
        <v>1</v>
      </c>
      <c r="W449" s="656" t="n">
        <f aca="false">IF($I$3=I449,1,0)</f>
        <v>0</v>
      </c>
      <c r="X449" s="656" t="n">
        <f aca="false">IF($J$3=J449,1,0)</f>
        <v>0</v>
      </c>
      <c r="Y449" s="656" t="n">
        <f aca="false">IF($K$3=K449,1,0)</f>
        <v>0</v>
      </c>
      <c r="Z449" s="656" t="n">
        <f aca="false">IF($L$3=L449,1,0)</f>
        <v>0</v>
      </c>
      <c r="AA449" s="656" t="n">
        <f aca="false">IF($M$3=M449,1,0)</f>
        <v>0</v>
      </c>
      <c r="AB449" s="656" t="n">
        <f aca="false">IF($N$3=N449,1,0)</f>
        <v>0</v>
      </c>
      <c r="AC449" s="656" t="n">
        <f aca="false">IF($O$3=O449,1,0)</f>
        <v>0</v>
      </c>
      <c r="AD449" s="667" t="b">
        <f aca="false">AND($P$2="Non-risk",P449=TRUE())</f>
        <v>0</v>
      </c>
      <c r="AE449" s="667" t="b">
        <f aca="false">AND($Q$3&lt;&gt;$Q449,$Q$3&lt;&gt;"Both")</f>
        <v>1</v>
      </c>
      <c r="AF449" s="667" t="b">
        <f aca="false">AND($Q$3="Both",AH449=1)</f>
        <v>0</v>
      </c>
      <c r="AG449" s="521" t="s">
        <v>3126</v>
      </c>
      <c r="AH449" s="627" t="n">
        <v>1</v>
      </c>
      <c r="AI449" s="521" t="n">
        <v>50</v>
      </c>
      <c r="AK449" s="160" t="n">
        <f aca="false">IF(OR(AL449=TRUE(),AND(AM449=TRUE(),AN449=FALSE()),AF449=TRUE(),(OR(AT449=FALSE(),AT449="NA"))),0,IF(OR(AN449=FALSE(),AO449=FALSE(),AP449=FALSE()),1,0))</f>
        <v>0</v>
      </c>
      <c r="AL449" s="238" t="n">
        <f aca="false">$S449</f>
        <v>1</v>
      </c>
      <c r="AM449" s="238" t="str">
        <f aca="false">IF(OR(Q449="CHIP",AI449=""),"NA",IF(AND(AF449=TRUE(),_xlfn.xlookup(AI449,$A$9:$A$782,$AK$9:$AK$782)=0),TRUE(),FALSE()))</f>
        <v>NA</v>
      </c>
      <c r="AN449" s="148" t="b">
        <f aca="false">IF(F449&lt;&gt;"",TRUE(),FALSE())</f>
        <v>0</v>
      </c>
      <c r="AO449" s="94" t="str">
        <f aca="false">IF(OR($F449&lt;&gt;"Met"),"NA",(IF(AND($F449="Met",$F449&lt;&gt;""),TRUE(),FALSE())))</f>
        <v>NA</v>
      </c>
      <c r="AP449" s="148" t="b">
        <f aca="false">IF(OR($F449="Met",$F449="Not met"),"NA",(IF((AND(OR($F449="N/A",$F449="Unsure"),$G449&lt;&gt;"")),TRUE(),FALSE())))</f>
        <v>0</v>
      </c>
      <c r="AQ449" s="238" t="n">
        <f aca="false">IF(OR(AR449=TRUE(),AND(AS449=TRUE(),AT449=FALSE())),0,(IF(OR(AND(OR(AS449=FALSE(),AS449="N/A"),AT449=FALSE()),AU449=FALSE()),1,0)))</f>
        <v>0</v>
      </c>
      <c r="AR449" s="238" t="n">
        <f aca="false">$S449</f>
        <v>1</v>
      </c>
      <c r="AS449" s="238" t="str">
        <f aca="false">IF(OR(Q449="CHIP",AI449=""),"N/A",IF(AND(AF449=TRUE(),_xlfn.xlookup(AI449,$A$9:$A$782,$AQ$9:$AQ$782)=0),TRUE(),FALSE()))</f>
        <v>N/A</v>
      </c>
      <c r="AT449" s="148" t="b">
        <f aca="false">IF(AND(H449="",F449="Met"),FALSE(),TRUE())</f>
        <v>1</v>
      </c>
      <c r="AU449" s="94" t="str">
        <f aca="false">IF(OR(H449="",H449="Met",H449="N/A"),"NA",(IF(AND((OR(H449="Not Met",H449="Unsure")),G449&lt;&gt;""),TRUE(),FALSE())))</f>
        <v>NA</v>
      </c>
    </row>
    <row r="450" customFormat="false" ht="72" hidden="false" customHeight="false" outlineLevel="0" collapsed="false">
      <c r="A450" s="658" t="s">
        <v>3242</v>
      </c>
      <c r="B450" s="659" t="s">
        <v>3243</v>
      </c>
      <c r="C450" s="659" t="s">
        <v>3244</v>
      </c>
      <c r="D450" s="659" t="s">
        <v>3130</v>
      </c>
      <c r="E450" s="660"/>
      <c r="F450" s="662"/>
      <c r="G450" s="662"/>
      <c r="H450" s="689"/>
      <c r="I450" s="665" t="s">
        <v>15</v>
      </c>
      <c r="J450" s="665"/>
      <c r="K450" s="665" t="s">
        <v>38</v>
      </c>
      <c r="L450" s="665" t="s">
        <v>43</v>
      </c>
      <c r="M450" s="665"/>
      <c r="N450" s="665"/>
      <c r="O450" s="665"/>
      <c r="P450" s="665"/>
      <c r="Q450" s="665" t="s">
        <v>292</v>
      </c>
      <c r="S450" s="666" t="b">
        <f aca="false">IF(OR(T450=TRUE(),U450=TRUE(),V450=TRUE(),AD450=TRUE(),AE450=TRUE()),TRUE(),FALSE())</f>
        <v>1</v>
      </c>
      <c r="T450" s="656" t="n">
        <f aca="false">$T$8</f>
        <v>1</v>
      </c>
      <c r="U450" s="657" t="b">
        <f aca="false">$U$8</f>
        <v>0</v>
      </c>
      <c r="V450" s="666" t="b">
        <f aca="false">IF(SUM(W450:AC450)&lt;1,TRUE(),FALSE())</f>
        <v>1</v>
      </c>
      <c r="W450" s="656" t="n">
        <f aca="false">IF($I$3=I450,1,0)</f>
        <v>0</v>
      </c>
      <c r="X450" s="656" t="n">
        <f aca="false">IF($J$3=J450,1,0)</f>
        <v>0</v>
      </c>
      <c r="Y450" s="656" t="n">
        <f aca="false">IF($K$3=K450,1,0)</f>
        <v>0</v>
      </c>
      <c r="Z450" s="656" t="n">
        <f aca="false">IF($L$3=L450,1,0)</f>
        <v>0</v>
      </c>
      <c r="AA450" s="656" t="n">
        <f aca="false">IF($M$3=M450,1,0)</f>
        <v>0</v>
      </c>
      <c r="AB450" s="656" t="n">
        <f aca="false">IF($N$3=N450,1,0)</f>
        <v>0</v>
      </c>
      <c r="AC450" s="656" t="n">
        <f aca="false">IF($O$3=O450,1,0)</f>
        <v>0</v>
      </c>
      <c r="AD450" s="667" t="b">
        <f aca="false">AND($P$2="Non-risk",P450=TRUE())</f>
        <v>0</v>
      </c>
      <c r="AE450" s="667" t="b">
        <f aca="false">AND($Q$3&lt;&gt;$Q450,$Q$3&lt;&gt;"Both")</f>
        <v>1</v>
      </c>
      <c r="AF450" s="667" t="b">
        <f aca="false">AND($Q$3="Both",AH450=1)</f>
        <v>0</v>
      </c>
      <c r="AG450" s="521" t="s">
        <v>3130</v>
      </c>
      <c r="AH450" s="627" t="n">
        <v>1</v>
      </c>
      <c r="AI450" s="521" t="n">
        <v>51</v>
      </c>
      <c r="AK450" s="160" t="n">
        <f aca="false">IF(OR(AL450=TRUE(),AND(AM450=TRUE(),AN450=FALSE()),AF450=TRUE(),(OR(AT450=FALSE(),AT450="NA"))),0,IF(OR(AN450=FALSE(),AO450=FALSE(),AP450=FALSE()),1,0))</f>
        <v>0</v>
      </c>
      <c r="AL450" s="238" t="n">
        <f aca="false">$S450</f>
        <v>1</v>
      </c>
      <c r="AM450" s="238" t="str">
        <f aca="false">IF(OR(Q450="CHIP",AI450=""),"NA",IF(AND(AF450=TRUE(),_xlfn.xlookup(AI450,$A$9:$A$782,$AK$9:$AK$782)=0),TRUE(),FALSE()))</f>
        <v>NA</v>
      </c>
      <c r="AN450" s="148" t="b">
        <f aca="false">IF(F450&lt;&gt;"",TRUE(),FALSE())</f>
        <v>0</v>
      </c>
      <c r="AO450" s="94" t="str">
        <f aca="false">IF(OR($F450&lt;&gt;"Met"),"NA",(IF(AND($F450="Met",$F450&lt;&gt;""),TRUE(),FALSE())))</f>
        <v>NA</v>
      </c>
      <c r="AP450" s="148" t="b">
        <f aca="false">IF(OR($F450="Met",$F450="Not met"),"NA",(IF((AND(OR($F450="N/A",$F450="Unsure"),$G450&lt;&gt;"")),TRUE(),FALSE())))</f>
        <v>0</v>
      </c>
      <c r="AQ450" s="238" t="n">
        <f aca="false">IF(OR(AR450=TRUE(),AND(AS450=TRUE(),AT450=FALSE())),0,(IF(OR(AND(OR(AS450=FALSE(),AS450="N/A"),AT450=FALSE()),AU450=FALSE()),1,0)))</f>
        <v>0</v>
      </c>
      <c r="AR450" s="238" t="n">
        <f aca="false">$S450</f>
        <v>1</v>
      </c>
      <c r="AS450" s="238" t="str">
        <f aca="false">IF(OR(Q450="CHIP",AI450=""),"N/A",IF(AND(AF450=TRUE(),_xlfn.xlookup(AI450,$A$9:$A$782,$AQ$9:$AQ$782)=0),TRUE(),FALSE()))</f>
        <v>N/A</v>
      </c>
      <c r="AT450" s="148" t="b">
        <f aca="false">IF(AND(H450="",F450="Met"),FALSE(),TRUE())</f>
        <v>1</v>
      </c>
      <c r="AU450" s="94" t="str">
        <f aca="false">IF(OR(H450="",H450="Met",H450="N/A"),"NA",(IF(AND((OR(H450="Not Met",H450="Unsure")),G450&lt;&gt;""),TRUE(),FALSE())))</f>
        <v>NA</v>
      </c>
    </row>
    <row r="451" customFormat="false" ht="18" hidden="false" customHeight="false" outlineLevel="0" collapsed="false">
      <c r="A451" s="670"/>
      <c r="B451" s="669"/>
      <c r="C451" s="669"/>
      <c r="D451" s="670" t="s">
        <v>1395</v>
      </c>
      <c r="E451" s="671"/>
      <c r="F451" s="672"/>
      <c r="G451" s="672"/>
      <c r="H451" s="673"/>
      <c r="T451" s="656" t="n">
        <f aca="false">$T$8</f>
        <v>1</v>
      </c>
      <c r="U451" s="657" t="b">
        <f aca="false">$U$8</f>
        <v>0</v>
      </c>
      <c r="W451" s="656"/>
      <c r="X451" s="656"/>
      <c r="Y451" s="656"/>
      <c r="Z451" s="656"/>
      <c r="AA451" s="656"/>
      <c r="AB451" s="656"/>
      <c r="AC451" s="656"/>
      <c r="AD451" s="677"/>
      <c r="AE451" s="677"/>
      <c r="AF451" s="677"/>
      <c r="AK451" s="160"/>
      <c r="AL451" s="238"/>
      <c r="AM451" s="238"/>
      <c r="AN451" s="94"/>
      <c r="AO451" s="94"/>
      <c r="AP451" s="94"/>
      <c r="AQ451" s="238"/>
      <c r="AR451" s="238"/>
      <c r="AS451" s="238"/>
      <c r="AT451" s="94"/>
      <c r="AU451" s="94"/>
    </row>
    <row r="452" customFormat="false" ht="144" hidden="false" customHeight="false" outlineLevel="0" collapsed="false">
      <c r="A452" s="658" t="s">
        <v>3245</v>
      </c>
      <c r="B452" s="659" t="s">
        <v>3246</v>
      </c>
      <c r="C452" s="659" t="s">
        <v>3247</v>
      </c>
      <c r="D452" s="659" t="s">
        <v>3134</v>
      </c>
      <c r="E452" s="660"/>
      <c r="F452" s="662"/>
      <c r="G452" s="662"/>
      <c r="H452" s="689"/>
      <c r="I452" s="665" t="s">
        <v>15</v>
      </c>
      <c r="J452" s="665"/>
      <c r="K452" s="665" t="s">
        <v>38</v>
      </c>
      <c r="L452" s="665" t="s">
        <v>43</v>
      </c>
      <c r="M452" s="665"/>
      <c r="N452" s="665"/>
      <c r="O452" s="665"/>
      <c r="P452" s="665"/>
      <c r="Q452" s="665" t="s">
        <v>292</v>
      </c>
      <c r="S452" s="666" t="b">
        <f aca="false">IF(OR(T452=TRUE(),U452=TRUE(),V452=TRUE(),AD452=TRUE(),AE452=TRUE()),TRUE(),FALSE())</f>
        <v>1</v>
      </c>
      <c r="T452" s="656" t="n">
        <f aca="false">$T$8</f>
        <v>1</v>
      </c>
      <c r="U452" s="657" t="b">
        <f aca="false">$U$8</f>
        <v>0</v>
      </c>
      <c r="V452" s="666" t="b">
        <f aca="false">IF(SUM(W452:AC452)&lt;1,TRUE(),FALSE())</f>
        <v>1</v>
      </c>
      <c r="W452" s="656" t="n">
        <f aca="false">IF($I$3=I452,1,0)</f>
        <v>0</v>
      </c>
      <c r="X452" s="656" t="n">
        <f aca="false">IF($J$3=J452,1,0)</f>
        <v>0</v>
      </c>
      <c r="Y452" s="656" t="n">
        <f aca="false">IF($K$3=K452,1,0)</f>
        <v>0</v>
      </c>
      <c r="Z452" s="656" t="n">
        <f aca="false">IF($L$3=L452,1,0)</f>
        <v>0</v>
      </c>
      <c r="AA452" s="656" t="n">
        <f aca="false">IF($M$3=M452,1,0)</f>
        <v>0</v>
      </c>
      <c r="AB452" s="656" t="n">
        <f aca="false">IF($N$3=N452,1,0)</f>
        <v>0</v>
      </c>
      <c r="AC452" s="656" t="n">
        <f aca="false">IF($O$3=O452,1,0)</f>
        <v>0</v>
      </c>
      <c r="AD452" s="667" t="b">
        <f aca="false">AND($P$2="Non-risk",P452=TRUE())</f>
        <v>0</v>
      </c>
      <c r="AE452" s="667" t="b">
        <f aca="false">AND($Q$3&lt;&gt;$Q452,$Q$3&lt;&gt;"Both")</f>
        <v>1</v>
      </c>
      <c r="AF452" s="667" t="b">
        <f aca="false">AND($Q$3="Both",AH452=1)</f>
        <v>0</v>
      </c>
      <c r="AG452" s="521" t="s">
        <v>3134</v>
      </c>
      <c r="AH452" s="627" t="n">
        <v>1</v>
      </c>
      <c r="AI452" s="521" t="n">
        <v>59</v>
      </c>
      <c r="AK452" s="160" t="n">
        <f aca="false">IF(OR(AL452=TRUE(),AND(AM452=TRUE(),AN452=FALSE()),AF452=TRUE(),(OR(AT452=FALSE(),AT452="NA"))),0,IF(OR(AN452=FALSE(),AO452=FALSE(),AP452=FALSE()),1,0))</f>
        <v>0</v>
      </c>
      <c r="AL452" s="238" t="n">
        <f aca="false">$S452</f>
        <v>1</v>
      </c>
      <c r="AM452" s="238" t="str">
        <f aca="false">IF(OR(Q452="CHIP",AI452=""),"NA",IF(AND(AF452=TRUE(),_xlfn.xlookup(AI452,$A$9:$A$782,$AK$9:$AK$782)=0),TRUE(),FALSE()))</f>
        <v>NA</v>
      </c>
      <c r="AN452" s="148" t="b">
        <f aca="false">IF(F452&lt;&gt;"",TRUE(),FALSE())</f>
        <v>0</v>
      </c>
      <c r="AO452" s="94" t="str">
        <f aca="false">IF(OR($F452&lt;&gt;"Met"),"NA",(IF(AND($F452="Met",$F452&lt;&gt;""),TRUE(),FALSE())))</f>
        <v>NA</v>
      </c>
      <c r="AP452" s="148" t="b">
        <f aca="false">IF(OR($F452="Met",$F452="Not met"),"NA",(IF((AND(OR($F452="N/A",$F452="Unsure"),$G452&lt;&gt;"")),TRUE(),FALSE())))</f>
        <v>0</v>
      </c>
      <c r="AQ452" s="238" t="n">
        <f aca="false">IF(OR(AR452=TRUE(),AND(AS452=TRUE(),AT452=FALSE())),0,(IF(OR(AND(OR(AS452=FALSE(),AS452="N/A"),AT452=FALSE()),AU452=FALSE()),1,0)))</f>
        <v>0</v>
      </c>
      <c r="AR452" s="238" t="n">
        <f aca="false">$S452</f>
        <v>1</v>
      </c>
      <c r="AS452" s="238" t="str">
        <f aca="false">IF(OR(Q452="CHIP",AI452=""),"N/A",IF(AND(AF452=TRUE(),_xlfn.xlookup(AI452,$A$9:$A$782,$AQ$9:$AQ$782)=0),TRUE(),FALSE()))</f>
        <v>N/A</v>
      </c>
      <c r="AT452" s="148" t="b">
        <f aca="false">IF(AND(H452="",F452="Met"),FALSE(),TRUE())</f>
        <v>1</v>
      </c>
      <c r="AU452" s="94" t="str">
        <f aca="false">IF(OR(H452="",H452="Met",H452="N/A"),"NA",(IF(AND((OR(H452="Not Met",H452="Unsure")),G452&lt;&gt;""),TRUE(),FALSE())))</f>
        <v>NA</v>
      </c>
    </row>
    <row r="453" customFormat="false" ht="108" hidden="false" customHeight="false" outlineLevel="0" collapsed="false">
      <c r="A453" s="658" t="s">
        <v>3248</v>
      </c>
      <c r="B453" s="659" t="s">
        <v>3249</v>
      </c>
      <c r="C453" s="659" t="s">
        <v>3250</v>
      </c>
      <c r="D453" s="659" t="s">
        <v>3138</v>
      </c>
      <c r="E453" s="674" t="n">
        <v>84</v>
      </c>
      <c r="F453" s="662"/>
      <c r="G453" s="662"/>
      <c r="H453" s="689"/>
      <c r="I453" s="665" t="s">
        <v>15</v>
      </c>
      <c r="J453" s="665"/>
      <c r="K453" s="665" t="s">
        <v>38</v>
      </c>
      <c r="L453" s="665" t="s">
        <v>43</v>
      </c>
      <c r="M453" s="665"/>
      <c r="N453" s="665"/>
      <c r="O453" s="665"/>
      <c r="P453" s="665"/>
      <c r="Q453" s="665" t="s">
        <v>292</v>
      </c>
      <c r="S453" s="666" t="b">
        <f aca="false">IF(OR(T453=TRUE(),U453=TRUE(),V453=TRUE(),AD453=TRUE(),AE453=TRUE()),TRUE(),FALSE())</f>
        <v>1</v>
      </c>
      <c r="T453" s="656" t="n">
        <f aca="false">$T$8</f>
        <v>1</v>
      </c>
      <c r="U453" s="657" t="b">
        <f aca="false">$U$8</f>
        <v>0</v>
      </c>
      <c r="V453" s="666" t="b">
        <f aca="false">IF(SUM(W453:AC453)&lt;1,TRUE(),FALSE())</f>
        <v>1</v>
      </c>
      <c r="W453" s="656" t="n">
        <f aca="false">IF($I$3=I453,1,0)</f>
        <v>0</v>
      </c>
      <c r="X453" s="656" t="n">
        <f aca="false">IF($J$3=J453,1,0)</f>
        <v>0</v>
      </c>
      <c r="Y453" s="656" t="n">
        <f aca="false">IF($K$3=K453,1,0)</f>
        <v>0</v>
      </c>
      <c r="Z453" s="656" t="n">
        <f aca="false">IF($L$3=L453,1,0)</f>
        <v>0</v>
      </c>
      <c r="AA453" s="656" t="n">
        <f aca="false">IF($M$3=M453,1,0)</f>
        <v>0</v>
      </c>
      <c r="AB453" s="656" t="n">
        <f aca="false">IF($N$3=N453,1,0)</f>
        <v>0</v>
      </c>
      <c r="AC453" s="656" t="n">
        <f aca="false">IF($O$3=O453,1,0)</f>
        <v>0</v>
      </c>
      <c r="AD453" s="667" t="b">
        <f aca="false">AND($P$2="Non-risk",P453=TRUE())</f>
        <v>0</v>
      </c>
      <c r="AE453" s="667" t="b">
        <f aca="false">AND($Q$3&lt;&gt;$Q453,$Q$3&lt;&gt;"Both")</f>
        <v>1</v>
      </c>
      <c r="AF453" s="667" t="b">
        <f aca="false">AND($Q$3="Both",AH453=1)</f>
        <v>0</v>
      </c>
      <c r="AG453" s="521" t="s">
        <v>3138</v>
      </c>
      <c r="AH453" s="627" t="n">
        <v>1</v>
      </c>
      <c r="AI453" s="521" t="n">
        <v>60</v>
      </c>
      <c r="AK453" s="160" t="n">
        <f aca="false">IF(OR(AL453=TRUE(),AND(AM453=TRUE(),AN453=FALSE()),AF453=TRUE(),(OR(AT453=FALSE(),AT453="NA"))),0,IF(OR(AN453=FALSE(),AO453=FALSE(),AP453=FALSE()),1,0))</f>
        <v>0</v>
      </c>
      <c r="AL453" s="238" t="n">
        <f aca="false">$S453</f>
        <v>1</v>
      </c>
      <c r="AM453" s="238" t="str">
        <f aca="false">IF(OR(Q453="CHIP",AI453=""),"NA",IF(AND(AF453=TRUE(),_xlfn.xlookup(AI453,$A$9:$A$782,$AK$9:$AK$782)=0),TRUE(),FALSE()))</f>
        <v>NA</v>
      </c>
      <c r="AN453" s="148" t="b">
        <f aca="false">IF(F453&lt;&gt;"",TRUE(),FALSE())</f>
        <v>0</v>
      </c>
      <c r="AO453" s="94" t="str">
        <f aca="false">IF(OR($F453&lt;&gt;"Met"),"NA",(IF(AND($F453="Met",$F453&lt;&gt;""),TRUE(),FALSE())))</f>
        <v>NA</v>
      </c>
      <c r="AP453" s="148" t="b">
        <f aca="false">IF(OR($F453="Met",$F453="Not met"),"NA",(IF((AND(OR($F453="N/A",$F453="Unsure"),$G453&lt;&gt;"")),TRUE(),FALSE())))</f>
        <v>0</v>
      </c>
      <c r="AQ453" s="238" t="n">
        <f aca="false">IF(OR(AR453=TRUE(),AND(AS453=TRUE(),AT453=FALSE())),0,(IF(OR(AND(OR(AS453=FALSE(),AS453="N/A"),AT453=FALSE()),AU453=FALSE()),1,0)))</f>
        <v>0</v>
      </c>
      <c r="AR453" s="238" t="n">
        <f aca="false">$S453</f>
        <v>1</v>
      </c>
      <c r="AS453" s="238" t="str">
        <f aca="false">IF(OR(Q453="CHIP",AI453=""),"N/A",IF(AND(AF453=TRUE(),_xlfn.xlookup(AI453,$A$9:$A$782,$AQ$9:$AQ$782)=0),TRUE(),FALSE()))</f>
        <v>N/A</v>
      </c>
      <c r="AT453" s="148" t="b">
        <f aca="false">IF(AND(H453="",F453="Met"),FALSE(),TRUE())</f>
        <v>1</v>
      </c>
      <c r="AU453" s="94" t="str">
        <f aca="false">IF(OR(H453="",H453="Met",H453="N/A"),"NA",(IF(AND((OR(H453="Not Met",H453="Unsure")),G453&lt;&gt;""),TRUE(),FALSE())))</f>
        <v>NA</v>
      </c>
    </row>
    <row r="454" customFormat="false" ht="108" hidden="false" customHeight="false" outlineLevel="0" collapsed="false">
      <c r="A454" s="658" t="s">
        <v>3251</v>
      </c>
      <c r="B454" s="659" t="s">
        <v>3252</v>
      </c>
      <c r="C454" s="659" t="s">
        <v>3253</v>
      </c>
      <c r="D454" s="659" t="s">
        <v>3143</v>
      </c>
      <c r="E454" s="660"/>
      <c r="F454" s="662"/>
      <c r="G454" s="662"/>
      <c r="H454" s="689"/>
      <c r="I454" s="665" t="s">
        <v>15</v>
      </c>
      <c r="J454" s="665"/>
      <c r="K454" s="665" t="s">
        <v>38</v>
      </c>
      <c r="L454" s="665" t="s">
        <v>43</v>
      </c>
      <c r="M454" s="665"/>
      <c r="N454" s="665"/>
      <c r="O454" s="665"/>
      <c r="P454" s="665"/>
      <c r="Q454" s="665" t="s">
        <v>292</v>
      </c>
      <c r="S454" s="666" t="b">
        <f aca="false">IF(OR(T454=TRUE(),U454=TRUE(),V454=TRUE(),AD454=TRUE(),AE454=TRUE()),TRUE(),FALSE())</f>
        <v>1</v>
      </c>
      <c r="T454" s="656" t="n">
        <f aca="false">$T$8</f>
        <v>1</v>
      </c>
      <c r="U454" s="657" t="b">
        <f aca="false">$U$8</f>
        <v>0</v>
      </c>
      <c r="V454" s="666" t="b">
        <f aca="false">IF(SUM(W454:AC454)&lt;1,TRUE(),FALSE())</f>
        <v>1</v>
      </c>
      <c r="W454" s="656" t="n">
        <f aca="false">IF($I$3=I454,1,0)</f>
        <v>0</v>
      </c>
      <c r="X454" s="656" t="n">
        <f aca="false">IF($J$3=J454,1,0)</f>
        <v>0</v>
      </c>
      <c r="Y454" s="656" t="n">
        <f aca="false">IF($K$3=K454,1,0)</f>
        <v>0</v>
      </c>
      <c r="Z454" s="656" t="n">
        <f aca="false">IF($L$3=L454,1,0)</f>
        <v>0</v>
      </c>
      <c r="AA454" s="656" t="n">
        <f aca="false">IF($M$3=M454,1,0)</f>
        <v>0</v>
      </c>
      <c r="AB454" s="656" t="n">
        <f aca="false">IF($N$3=N454,1,0)</f>
        <v>0</v>
      </c>
      <c r="AC454" s="656" t="n">
        <f aca="false">IF($O$3=O454,1,0)</f>
        <v>0</v>
      </c>
      <c r="AD454" s="667" t="b">
        <f aca="false">AND($P$2="Non-risk",P454=TRUE())</f>
        <v>0</v>
      </c>
      <c r="AE454" s="667" t="b">
        <f aca="false">AND($Q$3&lt;&gt;$Q454,$Q$3&lt;&gt;"Both")</f>
        <v>1</v>
      </c>
      <c r="AF454" s="667" t="b">
        <f aca="false">AND($Q$3="Both",AH454=1)</f>
        <v>0</v>
      </c>
      <c r="AG454" s="521" t="s">
        <v>3143</v>
      </c>
      <c r="AH454" s="627" t="n">
        <v>1</v>
      </c>
      <c r="AI454" s="521" t="n">
        <v>61</v>
      </c>
      <c r="AK454" s="160" t="n">
        <f aca="false">IF(OR(AL454=TRUE(),AND(AM454=TRUE(),AN454=FALSE()),AF454=TRUE(),(OR(AT454=FALSE(),AT454="NA"))),0,IF(OR(AN454=FALSE(),AO454=FALSE(),AP454=FALSE()),1,0))</f>
        <v>0</v>
      </c>
      <c r="AL454" s="238" t="n">
        <f aca="false">$S454</f>
        <v>1</v>
      </c>
      <c r="AM454" s="238" t="str">
        <f aca="false">IF(OR(Q454="CHIP",AI454=""),"NA",IF(AND(AF454=TRUE(),_xlfn.xlookup(AI454,$A$9:$A$782,$AK$9:$AK$782)=0),TRUE(),FALSE()))</f>
        <v>NA</v>
      </c>
      <c r="AN454" s="148" t="b">
        <f aca="false">IF(F454&lt;&gt;"",TRUE(),FALSE())</f>
        <v>0</v>
      </c>
      <c r="AO454" s="94" t="str">
        <f aca="false">IF(OR($F454&lt;&gt;"Met"),"NA",(IF(AND($F454="Met",$F454&lt;&gt;""),TRUE(),FALSE())))</f>
        <v>NA</v>
      </c>
      <c r="AP454" s="148" t="b">
        <f aca="false">IF(OR($F454="Met",$F454="Not met"),"NA",(IF((AND(OR($F454="N/A",$F454="Unsure"),$G454&lt;&gt;"")),TRUE(),FALSE())))</f>
        <v>0</v>
      </c>
      <c r="AQ454" s="238" t="n">
        <f aca="false">IF(OR(AR454=TRUE(),AND(AS454=TRUE(),AT454=FALSE())),0,(IF(OR(AND(OR(AS454=FALSE(),AS454="N/A"),AT454=FALSE()),AU454=FALSE()),1,0)))</f>
        <v>0</v>
      </c>
      <c r="AR454" s="238" t="n">
        <f aca="false">$S454</f>
        <v>1</v>
      </c>
      <c r="AS454" s="238" t="str">
        <f aca="false">IF(OR(Q454="CHIP",AI454=""),"N/A",IF(AND(AF454=TRUE(),_xlfn.xlookup(AI454,$A$9:$A$782,$AQ$9:$AQ$782)=0),TRUE(),FALSE()))</f>
        <v>N/A</v>
      </c>
      <c r="AT454" s="148" t="b">
        <f aca="false">IF(AND(H454="",F454="Met"),FALSE(),TRUE())</f>
        <v>1</v>
      </c>
      <c r="AU454" s="94" t="str">
        <f aca="false">IF(OR(H454="",H454="Met",H454="N/A"),"NA",(IF(AND((OR(H454="Not Met",H454="Unsure")),G454&lt;&gt;""),TRUE(),FALSE())))</f>
        <v>NA</v>
      </c>
    </row>
    <row r="455" customFormat="false" ht="108" hidden="false" customHeight="false" outlineLevel="0" collapsed="false">
      <c r="A455" s="658" t="s">
        <v>3254</v>
      </c>
      <c r="B455" s="659" t="s">
        <v>3255</v>
      </c>
      <c r="C455" s="659" t="s">
        <v>3256</v>
      </c>
      <c r="D455" s="659" t="s">
        <v>3147</v>
      </c>
      <c r="E455" s="674" t="n">
        <v>82</v>
      </c>
      <c r="F455" s="662"/>
      <c r="G455" s="662"/>
      <c r="H455" s="689"/>
      <c r="I455" s="665" t="s">
        <v>15</v>
      </c>
      <c r="J455" s="665"/>
      <c r="K455" s="665" t="s">
        <v>38</v>
      </c>
      <c r="L455" s="665" t="s">
        <v>43</v>
      </c>
      <c r="M455" s="665"/>
      <c r="N455" s="665"/>
      <c r="O455" s="665"/>
      <c r="P455" s="665"/>
      <c r="Q455" s="665" t="s">
        <v>292</v>
      </c>
      <c r="S455" s="666" t="b">
        <f aca="false">IF(OR(T455=TRUE(),U455=TRUE(),V455=TRUE(),AD455=TRUE(),AE455=TRUE()),TRUE(),FALSE())</f>
        <v>1</v>
      </c>
      <c r="T455" s="656" t="n">
        <f aca="false">$T$8</f>
        <v>1</v>
      </c>
      <c r="U455" s="657" t="b">
        <f aca="false">$U$8</f>
        <v>0</v>
      </c>
      <c r="V455" s="666" t="b">
        <f aca="false">IF(SUM(W455:AC455)&lt;1,TRUE(),FALSE())</f>
        <v>1</v>
      </c>
      <c r="W455" s="656" t="n">
        <f aca="false">IF($I$3=I455,1,0)</f>
        <v>0</v>
      </c>
      <c r="X455" s="656" t="n">
        <f aca="false">IF($J$3=J455,1,0)</f>
        <v>0</v>
      </c>
      <c r="Y455" s="656" t="n">
        <f aca="false">IF($K$3=K455,1,0)</f>
        <v>0</v>
      </c>
      <c r="Z455" s="656" t="n">
        <f aca="false">IF($L$3=L455,1,0)</f>
        <v>0</v>
      </c>
      <c r="AA455" s="656" t="n">
        <f aca="false">IF($M$3=M455,1,0)</f>
        <v>0</v>
      </c>
      <c r="AB455" s="656" t="n">
        <f aca="false">IF($N$3=N455,1,0)</f>
        <v>0</v>
      </c>
      <c r="AC455" s="656" t="n">
        <f aca="false">IF($O$3=O455,1,0)</f>
        <v>0</v>
      </c>
      <c r="AD455" s="667" t="b">
        <f aca="false">AND($P$2="Non-risk",P455=TRUE())</f>
        <v>0</v>
      </c>
      <c r="AE455" s="667" t="b">
        <f aca="false">AND($Q$3&lt;&gt;$Q455,$Q$3&lt;&gt;"Both")</f>
        <v>1</v>
      </c>
      <c r="AF455" s="667" t="b">
        <f aca="false">AND($Q$3="Both",AH455=1)</f>
        <v>0</v>
      </c>
      <c r="AG455" s="521" t="s">
        <v>3147</v>
      </c>
      <c r="AH455" s="627" t="n">
        <v>1</v>
      </c>
      <c r="AI455" s="521" t="n">
        <v>62</v>
      </c>
      <c r="AK455" s="160" t="n">
        <f aca="false">IF(OR(AL455=TRUE(),AND(AM455=TRUE(),AN455=FALSE()),AF455=TRUE(),(OR(AT455=FALSE(),AT455="NA"))),0,IF(OR(AN455=FALSE(),AO455=FALSE(),AP455=FALSE()),1,0))</f>
        <v>0</v>
      </c>
      <c r="AL455" s="238" t="n">
        <f aca="false">$S455</f>
        <v>1</v>
      </c>
      <c r="AM455" s="238" t="str">
        <f aca="false">IF(OR(Q455="CHIP",AI455=""),"NA",IF(AND(AF455=TRUE(),_xlfn.xlookup(AI455,$A$9:$A$782,$AK$9:$AK$782)=0),TRUE(),FALSE()))</f>
        <v>NA</v>
      </c>
      <c r="AN455" s="148" t="b">
        <f aca="false">IF(F455&lt;&gt;"",TRUE(),FALSE())</f>
        <v>0</v>
      </c>
      <c r="AO455" s="94" t="str">
        <f aca="false">IF(OR($F455&lt;&gt;"Met"),"NA",(IF(AND($F455="Met",$F455&lt;&gt;""),TRUE(),FALSE())))</f>
        <v>NA</v>
      </c>
      <c r="AP455" s="148" t="b">
        <f aca="false">IF(OR($F455="Met",$F455="Not met"),"NA",(IF((AND(OR($F455="N/A",$F455="Unsure"),$G455&lt;&gt;"")),TRUE(),FALSE())))</f>
        <v>0</v>
      </c>
      <c r="AQ455" s="238" t="n">
        <f aca="false">IF(OR(AR455=TRUE(),AND(AS455=TRUE(),AT455=FALSE())),0,(IF(OR(AND(OR(AS455=FALSE(),AS455="N/A"),AT455=FALSE()),AU455=FALSE()),1,0)))</f>
        <v>0</v>
      </c>
      <c r="AR455" s="238" t="n">
        <f aca="false">$S455</f>
        <v>1</v>
      </c>
      <c r="AS455" s="238" t="str">
        <f aca="false">IF(OR(Q455="CHIP",AI455=""),"N/A",IF(AND(AF455=TRUE(),_xlfn.xlookup(AI455,$A$9:$A$782,$AQ$9:$AQ$782)=0),TRUE(),FALSE()))</f>
        <v>N/A</v>
      </c>
      <c r="AT455" s="148" t="b">
        <f aca="false">IF(AND(H455="",F455="Met"),FALSE(),TRUE())</f>
        <v>1</v>
      </c>
      <c r="AU455" s="94" t="str">
        <f aca="false">IF(OR(H455="",H455="Met",H455="N/A"),"NA",(IF(AND((OR(H455="Not Met",H455="Unsure")),G455&lt;&gt;""),TRUE(),FALSE())))</f>
        <v>NA</v>
      </c>
    </row>
    <row r="456" customFormat="false" ht="144" hidden="false" customHeight="false" outlineLevel="0" collapsed="false">
      <c r="A456" s="658" t="s">
        <v>3257</v>
      </c>
      <c r="B456" s="659" t="s">
        <v>3258</v>
      </c>
      <c r="C456" s="659" t="s">
        <v>3259</v>
      </c>
      <c r="D456" s="659" t="s">
        <v>3152</v>
      </c>
      <c r="E456" s="660"/>
      <c r="F456" s="662"/>
      <c r="G456" s="662"/>
      <c r="H456" s="689"/>
      <c r="I456" s="665" t="s">
        <v>15</v>
      </c>
      <c r="J456" s="665"/>
      <c r="K456" s="665" t="s">
        <v>38</v>
      </c>
      <c r="L456" s="665" t="s">
        <v>43</v>
      </c>
      <c r="M456" s="665"/>
      <c r="N456" s="665"/>
      <c r="O456" s="665"/>
      <c r="P456" s="665"/>
      <c r="Q456" s="665" t="s">
        <v>292</v>
      </c>
      <c r="S456" s="666" t="b">
        <f aca="false">IF(OR(T456=TRUE(),U456=TRUE(),V456=TRUE(),AD456=TRUE(),AE456=TRUE()),TRUE(),FALSE())</f>
        <v>1</v>
      </c>
      <c r="T456" s="656" t="n">
        <f aca="false">$T$8</f>
        <v>1</v>
      </c>
      <c r="U456" s="657" t="b">
        <f aca="false">$U$8</f>
        <v>0</v>
      </c>
      <c r="V456" s="666" t="b">
        <f aca="false">IF(SUM(W456:AC456)&lt;1,TRUE(),FALSE())</f>
        <v>1</v>
      </c>
      <c r="W456" s="656" t="n">
        <f aca="false">IF($I$3=I456,1,0)</f>
        <v>0</v>
      </c>
      <c r="X456" s="656" t="n">
        <f aca="false">IF($J$3=J456,1,0)</f>
        <v>0</v>
      </c>
      <c r="Y456" s="656" t="n">
        <f aca="false">IF($K$3=K456,1,0)</f>
        <v>0</v>
      </c>
      <c r="Z456" s="656" t="n">
        <f aca="false">IF($L$3=L456,1,0)</f>
        <v>0</v>
      </c>
      <c r="AA456" s="656" t="n">
        <f aca="false">IF($M$3=M456,1,0)</f>
        <v>0</v>
      </c>
      <c r="AB456" s="656" t="n">
        <f aca="false">IF($N$3=N456,1,0)</f>
        <v>0</v>
      </c>
      <c r="AC456" s="656" t="n">
        <f aca="false">IF($O$3=O456,1,0)</f>
        <v>0</v>
      </c>
      <c r="AD456" s="667" t="b">
        <f aca="false">AND($P$2="Non-risk",P456=TRUE())</f>
        <v>0</v>
      </c>
      <c r="AE456" s="667" t="b">
        <f aca="false">AND($Q$3&lt;&gt;$Q456,$Q$3&lt;&gt;"Both")</f>
        <v>1</v>
      </c>
      <c r="AF456" s="667" t="b">
        <f aca="false">AND($Q$3="Both",AH456=1)</f>
        <v>0</v>
      </c>
      <c r="AG456" s="521" t="s">
        <v>3152</v>
      </c>
      <c r="AH456" s="627" t="n">
        <v>1</v>
      </c>
      <c r="AI456" s="521" t="n">
        <v>63</v>
      </c>
      <c r="AK456" s="160" t="n">
        <f aca="false">IF(OR(AL456=TRUE(),AND(AM456=TRUE(),AN456=FALSE()),AF456=TRUE(),(OR(AT456=FALSE(),AT456="NA"))),0,IF(OR(AN456=FALSE(),AO456=FALSE(),AP456=FALSE()),1,0))</f>
        <v>0</v>
      </c>
      <c r="AL456" s="238" t="n">
        <f aca="false">$S456</f>
        <v>1</v>
      </c>
      <c r="AM456" s="238" t="str">
        <f aca="false">IF(OR(Q456="CHIP",AI456=""),"NA",IF(AND(AF456=TRUE(),_xlfn.xlookup(AI456,$A$9:$A$782,$AK$9:$AK$782)=0),TRUE(),FALSE()))</f>
        <v>NA</v>
      </c>
      <c r="AN456" s="148" t="b">
        <f aca="false">IF(F456&lt;&gt;"",TRUE(),FALSE())</f>
        <v>0</v>
      </c>
      <c r="AO456" s="94" t="str">
        <f aca="false">IF(OR($F456&lt;&gt;"Met"),"NA",(IF(AND($F456="Met",$F456&lt;&gt;""),TRUE(),FALSE())))</f>
        <v>NA</v>
      </c>
      <c r="AP456" s="148" t="b">
        <f aca="false">IF(OR($F456="Met",$F456="Not met"),"NA",(IF((AND(OR($F456="N/A",$F456="Unsure"),$G456&lt;&gt;"")),TRUE(),FALSE())))</f>
        <v>0</v>
      </c>
      <c r="AQ456" s="238" t="n">
        <f aca="false">IF(OR(AR456=TRUE(),AND(AS456=TRUE(),AT456=FALSE())),0,(IF(OR(AND(OR(AS456=FALSE(),AS456="N/A"),AT456=FALSE()),AU456=FALSE()),1,0)))</f>
        <v>0</v>
      </c>
      <c r="AR456" s="238" t="n">
        <f aca="false">$S456</f>
        <v>1</v>
      </c>
      <c r="AS456" s="238" t="str">
        <f aca="false">IF(OR(Q456="CHIP",AI456=""),"N/A",IF(AND(AF456=TRUE(),_xlfn.xlookup(AI456,$A$9:$A$782,$AQ$9:$AQ$782)=0),TRUE(),FALSE()))</f>
        <v>N/A</v>
      </c>
      <c r="AT456" s="148" t="b">
        <f aca="false">IF(AND(H456="",F456="Met"),FALSE(),TRUE())</f>
        <v>1</v>
      </c>
      <c r="AU456" s="94" t="str">
        <f aca="false">IF(OR(H456="",H456="Met",H456="N/A"),"NA",(IF(AND((OR(H456="Not Met",H456="Unsure")),G456&lt;&gt;""),TRUE(),FALSE())))</f>
        <v>NA</v>
      </c>
    </row>
    <row r="457" customFormat="false" ht="162" hidden="false" customHeight="false" outlineLevel="0" collapsed="false">
      <c r="A457" s="658" t="s">
        <v>3260</v>
      </c>
      <c r="B457" s="659" t="s">
        <v>3261</v>
      </c>
      <c r="C457" s="659" t="s">
        <v>3259</v>
      </c>
      <c r="D457" s="659" t="s">
        <v>3155</v>
      </c>
      <c r="E457" s="674" t="n">
        <v>82</v>
      </c>
      <c r="F457" s="662"/>
      <c r="G457" s="662"/>
      <c r="H457" s="689"/>
      <c r="I457" s="665" t="s">
        <v>15</v>
      </c>
      <c r="J457" s="665"/>
      <c r="K457" s="665" t="s">
        <v>38</v>
      </c>
      <c r="L457" s="665" t="s">
        <v>43</v>
      </c>
      <c r="M457" s="665"/>
      <c r="N457" s="665"/>
      <c r="O457" s="665"/>
      <c r="P457" s="665"/>
      <c r="Q457" s="665" t="s">
        <v>292</v>
      </c>
      <c r="S457" s="666" t="b">
        <f aca="false">IF(OR(T457=TRUE(),U457=TRUE(),V457=TRUE(),AD457=TRUE(),AE457=TRUE()),TRUE(),FALSE())</f>
        <v>1</v>
      </c>
      <c r="T457" s="656" t="n">
        <f aca="false">$T$8</f>
        <v>1</v>
      </c>
      <c r="U457" s="657" t="b">
        <f aca="false">$U$8</f>
        <v>0</v>
      </c>
      <c r="V457" s="666" t="b">
        <f aca="false">IF(SUM(W457:AC457)&lt;1,TRUE(),FALSE())</f>
        <v>1</v>
      </c>
      <c r="W457" s="656" t="n">
        <f aca="false">IF($I$3=I457,1,0)</f>
        <v>0</v>
      </c>
      <c r="X457" s="656" t="n">
        <f aca="false">IF($J$3=J457,1,0)</f>
        <v>0</v>
      </c>
      <c r="Y457" s="656" t="n">
        <f aca="false">IF($K$3=K457,1,0)</f>
        <v>0</v>
      </c>
      <c r="Z457" s="656" t="n">
        <f aca="false">IF($L$3=L457,1,0)</f>
        <v>0</v>
      </c>
      <c r="AA457" s="656" t="n">
        <f aca="false">IF($M$3=M457,1,0)</f>
        <v>0</v>
      </c>
      <c r="AB457" s="656" t="n">
        <f aca="false">IF($N$3=N457,1,0)</f>
        <v>0</v>
      </c>
      <c r="AC457" s="656" t="n">
        <f aca="false">IF($O$3=O457,1,0)</f>
        <v>0</v>
      </c>
      <c r="AD457" s="667" t="b">
        <f aca="false">AND($P$2="Non-risk",P457=TRUE())</f>
        <v>0</v>
      </c>
      <c r="AE457" s="667" t="b">
        <f aca="false">AND($Q$3&lt;&gt;$Q457,$Q$3&lt;&gt;"Both")</f>
        <v>1</v>
      </c>
      <c r="AF457" s="667" t="b">
        <f aca="false">AND($Q$3="Both",AH457=1)</f>
        <v>0</v>
      </c>
      <c r="AG457" s="521" t="s">
        <v>3155</v>
      </c>
      <c r="AH457" s="627" t="n">
        <v>1</v>
      </c>
      <c r="AI457" s="521" t="n">
        <v>64</v>
      </c>
      <c r="AK457" s="160" t="n">
        <f aca="false">IF(OR(AL457=TRUE(),AND(AM457=TRUE(),AN457=FALSE()),AF457=TRUE(),(OR(AT457=FALSE(),AT457="NA"))),0,IF(OR(AN457=FALSE(),AO457=FALSE(),AP457=FALSE()),1,0))</f>
        <v>0</v>
      </c>
      <c r="AL457" s="238" t="n">
        <f aca="false">$S457</f>
        <v>1</v>
      </c>
      <c r="AM457" s="238" t="str">
        <f aca="false">IF(OR(Q457="CHIP",AI457=""),"NA",IF(AND(AF457=TRUE(),_xlfn.xlookup(AI457,$A$9:$A$782,$AK$9:$AK$782)=0),TRUE(),FALSE()))</f>
        <v>NA</v>
      </c>
      <c r="AN457" s="148" t="b">
        <f aca="false">IF(F457&lt;&gt;"",TRUE(),FALSE())</f>
        <v>0</v>
      </c>
      <c r="AO457" s="94" t="str">
        <f aca="false">IF(OR($F457&lt;&gt;"Met"),"NA",(IF(AND($F457="Met",$F457&lt;&gt;""),TRUE(),FALSE())))</f>
        <v>NA</v>
      </c>
      <c r="AP457" s="148" t="b">
        <f aca="false">IF(OR($F457="Met",$F457="Not met"),"NA",(IF((AND(OR($F457="N/A",$F457="Unsure"),$G457&lt;&gt;"")),TRUE(),FALSE())))</f>
        <v>0</v>
      </c>
      <c r="AQ457" s="238" t="n">
        <f aca="false">IF(OR(AR457=TRUE(),AND(AS457=TRUE(),AT457=FALSE())),0,(IF(OR(AND(OR(AS457=FALSE(),AS457="N/A"),AT457=FALSE()),AU457=FALSE()),1,0)))</f>
        <v>0</v>
      </c>
      <c r="AR457" s="238" t="n">
        <f aca="false">$S457</f>
        <v>1</v>
      </c>
      <c r="AS457" s="238" t="str">
        <f aca="false">IF(OR(Q457="CHIP",AI457=""),"N/A",IF(AND(AF457=TRUE(),_xlfn.xlookup(AI457,$A$9:$A$782,$AQ$9:$AQ$782)=0),TRUE(),FALSE()))</f>
        <v>N/A</v>
      </c>
      <c r="AT457" s="148" t="b">
        <f aca="false">IF(AND(H457="",F457="Met"),FALSE(),TRUE())</f>
        <v>1</v>
      </c>
      <c r="AU457" s="94" t="str">
        <f aca="false">IF(OR(H457="",H457="Met",H457="N/A"),"NA",(IF(AND((OR(H457="Not Met",H457="Unsure")),G457&lt;&gt;""),TRUE(),FALSE())))</f>
        <v>NA</v>
      </c>
    </row>
    <row r="458" customFormat="false" ht="18" hidden="false" customHeight="false" outlineLevel="0" collapsed="false">
      <c r="A458" s="670"/>
      <c r="B458" s="669"/>
      <c r="C458" s="669"/>
      <c r="D458" s="670" t="s">
        <v>1405</v>
      </c>
      <c r="E458" s="671"/>
      <c r="F458" s="672"/>
      <c r="G458" s="672"/>
      <c r="H458" s="673"/>
      <c r="T458" s="656" t="n">
        <f aca="false">$T$8</f>
        <v>1</v>
      </c>
      <c r="U458" s="657" t="b">
        <f aca="false">$U$8</f>
        <v>0</v>
      </c>
      <c r="AK458" s="160"/>
      <c r="AL458" s="238"/>
      <c r="AM458" s="238"/>
      <c r="AN458" s="94"/>
      <c r="AO458" s="94"/>
      <c r="AP458" s="94"/>
      <c r="AQ458" s="238"/>
      <c r="AR458" s="238"/>
      <c r="AS458" s="238"/>
      <c r="AT458" s="94"/>
      <c r="AU458" s="94"/>
    </row>
    <row r="459" customFormat="false" ht="162" hidden="false" customHeight="false" outlineLevel="0" collapsed="false">
      <c r="A459" s="658" t="s">
        <v>3262</v>
      </c>
      <c r="B459" s="659" t="s">
        <v>3263</v>
      </c>
      <c r="C459" s="659" t="s">
        <v>3264</v>
      </c>
      <c r="D459" s="659" t="s">
        <v>3160</v>
      </c>
      <c r="E459" s="660"/>
      <c r="F459" s="662"/>
      <c r="G459" s="662"/>
      <c r="H459" s="689"/>
      <c r="I459" s="665" t="s">
        <v>15</v>
      </c>
      <c r="J459" s="665"/>
      <c r="K459" s="665" t="s">
        <v>38</v>
      </c>
      <c r="L459" s="665" t="s">
        <v>43</v>
      </c>
      <c r="M459" s="665"/>
      <c r="N459" s="665"/>
      <c r="O459" s="665"/>
      <c r="P459" s="665"/>
      <c r="Q459" s="665" t="s">
        <v>292</v>
      </c>
      <c r="S459" s="666" t="b">
        <f aca="false">IF(OR(T459=TRUE(),U459=TRUE(),V459=TRUE(),AD459=TRUE(),AE459=TRUE()),TRUE(),FALSE())</f>
        <v>1</v>
      </c>
      <c r="T459" s="656" t="n">
        <f aca="false">$T$8</f>
        <v>1</v>
      </c>
      <c r="U459" s="657" t="b">
        <f aca="false">$U$8</f>
        <v>0</v>
      </c>
      <c r="V459" s="666" t="b">
        <f aca="false">IF(SUM(W459:AC459)&lt;1,TRUE(),FALSE())</f>
        <v>1</v>
      </c>
      <c r="W459" s="656" t="n">
        <f aca="false">IF($I$3=I459,1,0)</f>
        <v>0</v>
      </c>
      <c r="X459" s="656" t="n">
        <f aca="false">IF($J$3=J459,1,0)</f>
        <v>0</v>
      </c>
      <c r="Y459" s="656" t="n">
        <f aca="false">IF($K$3=K459,1,0)</f>
        <v>0</v>
      </c>
      <c r="Z459" s="656" t="n">
        <f aca="false">IF($L$3=L459,1,0)</f>
        <v>0</v>
      </c>
      <c r="AA459" s="656" t="n">
        <f aca="false">IF($M$3=M459,1,0)</f>
        <v>0</v>
      </c>
      <c r="AB459" s="656" t="n">
        <f aca="false">IF($N$3=N459,1,0)</f>
        <v>0</v>
      </c>
      <c r="AC459" s="656" t="n">
        <f aca="false">IF($O$3=O459,1,0)</f>
        <v>0</v>
      </c>
      <c r="AD459" s="667" t="b">
        <f aca="false">AND($P$2="Non-risk",P459=TRUE())</f>
        <v>0</v>
      </c>
      <c r="AE459" s="667" t="b">
        <f aca="false">AND($Q$3&lt;&gt;$Q459,$Q$3&lt;&gt;"Both")</f>
        <v>1</v>
      </c>
      <c r="AF459" s="667" t="b">
        <f aca="false">AND($Q$3="Both",AH459=1)</f>
        <v>0</v>
      </c>
      <c r="AG459" s="521" t="s">
        <v>3160</v>
      </c>
      <c r="AH459" s="627" t="n">
        <v>1</v>
      </c>
      <c r="AI459" s="521" t="n">
        <v>68</v>
      </c>
      <c r="AK459" s="160" t="n">
        <f aca="false">IF(OR(AL459=TRUE(),AND(AM459=TRUE(),AN459=FALSE()),AF459=TRUE(),(OR(AT459=FALSE(),AT459="NA"))),0,IF(OR(AN459=FALSE(),AO459=FALSE(),AP459=FALSE()),1,0))</f>
        <v>0</v>
      </c>
      <c r="AL459" s="238" t="n">
        <f aca="false">$S459</f>
        <v>1</v>
      </c>
      <c r="AM459" s="238" t="str">
        <f aca="false">IF(OR(Q459="CHIP",AI459=""),"NA",IF(AND(AF459=TRUE(),_xlfn.xlookup(AI459,$A$9:$A$782,$AK$9:$AK$782)=0),TRUE(),FALSE()))</f>
        <v>NA</v>
      </c>
      <c r="AN459" s="148" t="b">
        <f aca="false">IF(F459&lt;&gt;"",TRUE(),FALSE())</f>
        <v>0</v>
      </c>
      <c r="AO459" s="94" t="str">
        <f aca="false">IF(OR($F459&lt;&gt;"Met"),"NA",(IF(AND($F459="Met",$F459&lt;&gt;""),TRUE(),FALSE())))</f>
        <v>NA</v>
      </c>
      <c r="AP459" s="148" t="b">
        <f aca="false">IF(OR($F459="Met",$F459="Not met"),"NA",(IF((AND(OR($F459="N/A",$F459="Unsure"),$G459&lt;&gt;"")),TRUE(),FALSE())))</f>
        <v>0</v>
      </c>
      <c r="AQ459" s="238" t="n">
        <f aca="false">IF(OR(AR459=TRUE(),AND(AS459=TRUE(),AT459=FALSE())),0,(IF(OR(AND(OR(AS459=FALSE(),AS459="N/A"),AT459=FALSE()),AU459=FALSE()),1,0)))</f>
        <v>0</v>
      </c>
      <c r="AR459" s="238" t="n">
        <f aca="false">$S459</f>
        <v>1</v>
      </c>
      <c r="AS459" s="238" t="str">
        <f aca="false">IF(OR(Q459="CHIP",AI459=""),"N/A",IF(AND(AF459=TRUE(),_xlfn.xlookup(AI459,$A$9:$A$782,$AQ$9:$AQ$782)=0),TRUE(),FALSE()))</f>
        <v>N/A</v>
      </c>
      <c r="AT459" s="148" t="b">
        <f aca="false">IF(AND(H459="",F459="Met"),FALSE(),TRUE())</f>
        <v>1</v>
      </c>
      <c r="AU459" s="94" t="str">
        <f aca="false">IF(OR(H459="",H459="Met",H459="N/A"),"NA",(IF(AND((OR(H459="Not Met",H459="Unsure")),G459&lt;&gt;""),TRUE(),FALSE())))</f>
        <v>NA</v>
      </c>
    </row>
    <row r="460" customFormat="false" ht="162" hidden="false" customHeight="false" outlineLevel="0" collapsed="false">
      <c r="A460" s="658" t="s">
        <v>3265</v>
      </c>
      <c r="B460" s="659" t="s">
        <v>3266</v>
      </c>
      <c r="C460" s="659" t="s">
        <v>3267</v>
      </c>
      <c r="D460" s="659" t="s">
        <v>3164</v>
      </c>
      <c r="E460" s="660"/>
      <c r="F460" s="662"/>
      <c r="G460" s="662"/>
      <c r="H460" s="689"/>
      <c r="I460" s="665" t="s">
        <v>15</v>
      </c>
      <c r="J460" s="665"/>
      <c r="K460" s="665" t="s">
        <v>38</v>
      </c>
      <c r="L460" s="665" t="s">
        <v>43</v>
      </c>
      <c r="M460" s="665"/>
      <c r="N460" s="665"/>
      <c r="O460" s="665"/>
      <c r="P460" s="665"/>
      <c r="Q460" s="665" t="s">
        <v>292</v>
      </c>
      <c r="S460" s="666" t="b">
        <f aca="false">IF(OR(T460=TRUE(),U460=TRUE(),V460=TRUE(),AD460=TRUE(),AE460=TRUE()),TRUE(),FALSE())</f>
        <v>1</v>
      </c>
      <c r="T460" s="656" t="n">
        <f aca="false">$T$8</f>
        <v>1</v>
      </c>
      <c r="U460" s="657" t="b">
        <f aca="false">$U$8</f>
        <v>0</v>
      </c>
      <c r="V460" s="666" t="b">
        <f aca="false">IF(SUM(W460:AC460)&lt;1,TRUE(),FALSE())</f>
        <v>1</v>
      </c>
      <c r="W460" s="656" t="n">
        <f aca="false">IF($I$3=I460,1,0)</f>
        <v>0</v>
      </c>
      <c r="X460" s="656" t="n">
        <f aca="false">IF($J$3=J460,1,0)</f>
        <v>0</v>
      </c>
      <c r="Y460" s="656" t="n">
        <f aca="false">IF($K$3=K460,1,0)</f>
        <v>0</v>
      </c>
      <c r="Z460" s="656" t="n">
        <f aca="false">IF($L$3=L460,1,0)</f>
        <v>0</v>
      </c>
      <c r="AA460" s="656" t="n">
        <f aca="false">IF($M$3=M460,1,0)</f>
        <v>0</v>
      </c>
      <c r="AB460" s="656" t="n">
        <f aca="false">IF($N$3=N460,1,0)</f>
        <v>0</v>
      </c>
      <c r="AC460" s="656" t="n">
        <f aca="false">IF($O$3=O460,1,0)</f>
        <v>0</v>
      </c>
      <c r="AD460" s="667" t="b">
        <f aca="false">AND($P$2="Non-risk",P460=TRUE())</f>
        <v>0</v>
      </c>
      <c r="AE460" s="667" t="b">
        <f aca="false">AND($Q$3&lt;&gt;$Q460,$Q$3&lt;&gt;"Both")</f>
        <v>1</v>
      </c>
      <c r="AF460" s="667" t="b">
        <f aca="false">AND($Q$3="Both",AH460=1)</f>
        <v>0</v>
      </c>
      <c r="AG460" s="521" t="s">
        <v>3164</v>
      </c>
      <c r="AH460" s="627" t="n">
        <v>1</v>
      </c>
      <c r="AI460" s="521" t="n">
        <v>69</v>
      </c>
      <c r="AK460" s="160" t="n">
        <f aca="false">IF(OR(AL460=TRUE(),AND(AM460=TRUE(),AN460=FALSE()),AF460=TRUE(),(OR(AT460=FALSE(),AT460="NA"))),0,IF(OR(AN460=FALSE(),AO460=FALSE(),AP460=FALSE()),1,0))</f>
        <v>0</v>
      </c>
      <c r="AL460" s="238" t="n">
        <f aca="false">$S460</f>
        <v>1</v>
      </c>
      <c r="AM460" s="238" t="str">
        <f aca="false">IF(OR(Q460="CHIP",AI460=""),"NA",IF(AND(AF460=TRUE(),_xlfn.xlookup(AI460,$A$9:$A$782,$AK$9:$AK$782)=0),TRUE(),FALSE()))</f>
        <v>NA</v>
      </c>
      <c r="AN460" s="148" t="b">
        <f aca="false">IF(F460&lt;&gt;"",TRUE(),FALSE())</f>
        <v>0</v>
      </c>
      <c r="AO460" s="94" t="str">
        <f aca="false">IF(OR($F460&lt;&gt;"Met"),"NA",(IF(AND($F460="Met",$F460&lt;&gt;""),TRUE(),FALSE())))</f>
        <v>NA</v>
      </c>
      <c r="AP460" s="148" t="b">
        <f aca="false">IF(OR($F460="Met",$F460="Not met"),"NA",(IF((AND(OR($F460="N/A",$F460="Unsure"),$G460&lt;&gt;"")),TRUE(),FALSE())))</f>
        <v>0</v>
      </c>
      <c r="AQ460" s="238" t="n">
        <f aca="false">IF(OR(AR460=TRUE(),AND(AS460=TRUE(),AT460=FALSE())),0,(IF(OR(AND(OR(AS460=FALSE(),AS460="N/A"),AT460=FALSE()),AU460=FALSE()),1,0)))</f>
        <v>0</v>
      </c>
      <c r="AR460" s="238" t="n">
        <f aca="false">$S460</f>
        <v>1</v>
      </c>
      <c r="AS460" s="238" t="str">
        <f aca="false">IF(OR(Q460="CHIP",AI460=""),"N/A",IF(AND(AF460=TRUE(),_xlfn.xlookup(AI460,$A$9:$A$782,$AQ$9:$AQ$782)=0),TRUE(),FALSE()))</f>
        <v>N/A</v>
      </c>
      <c r="AT460" s="148" t="b">
        <f aca="false">IF(AND(H460="",F460="Met"),FALSE(),TRUE())</f>
        <v>1</v>
      </c>
      <c r="AU460" s="94" t="str">
        <f aca="false">IF(OR(H460="",H460="Met",H460="N/A"),"NA",(IF(AND((OR(H460="Not Met",H460="Unsure")),G460&lt;&gt;""),TRUE(),FALSE())))</f>
        <v>NA</v>
      </c>
    </row>
    <row r="461" customFormat="false" ht="144" hidden="false" customHeight="false" outlineLevel="0" collapsed="false">
      <c r="A461" s="658" t="s">
        <v>3268</v>
      </c>
      <c r="B461" s="659" t="s">
        <v>3269</v>
      </c>
      <c r="C461" s="659" t="s">
        <v>3270</v>
      </c>
      <c r="D461" s="659" t="s">
        <v>3168</v>
      </c>
      <c r="E461" s="660"/>
      <c r="F461" s="662"/>
      <c r="G461" s="662"/>
      <c r="H461" s="689"/>
      <c r="I461" s="665" t="s">
        <v>15</v>
      </c>
      <c r="J461" s="665"/>
      <c r="K461" s="665" t="s">
        <v>38</v>
      </c>
      <c r="L461" s="665" t="s">
        <v>43</v>
      </c>
      <c r="M461" s="665"/>
      <c r="N461" s="665"/>
      <c r="O461" s="665"/>
      <c r="P461" s="665"/>
      <c r="Q461" s="665" t="s">
        <v>292</v>
      </c>
      <c r="S461" s="666" t="b">
        <f aca="false">IF(OR(T461=TRUE(),U461=TRUE(),V461=TRUE(),AD461=TRUE(),AE461=TRUE()),TRUE(),FALSE())</f>
        <v>1</v>
      </c>
      <c r="T461" s="656" t="n">
        <f aca="false">$T$8</f>
        <v>1</v>
      </c>
      <c r="U461" s="657" t="b">
        <f aca="false">$U$8</f>
        <v>0</v>
      </c>
      <c r="V461" s="666" t="b">
        <f aca="false">IF(SUM(W461:AC461)&lt;1,TRUE(),FALSE())</f>
        <v>1</v>
      </c>
      <c r="W461" s="656" t="n">
        <f aca="false">IF($I$3=I461,1,0)</f>
        <v>0</v>
      </c>
      <c r="X461" s="656" t="n">
        <f aca="false">IF($J$3=J461,1,0)</f>
        <v>0</v>
      </c>
      <c r="Y461" s="656" t="n">
        <f aca="false">IF($K$3=K461,1,0)</f>
        <v>0</v>
      </c>
      <c r="Z461" s="656" t="n">
        <f aca="false">IF($L$3=L461,1,0)</f>
        <v>0</v>
      </c>
      <c r="AA461" s="656" t="n">
        <f aca="false">IF($M$3=M461,1,0)</f>
        <v>0</v>
      </c>
      <c r="AB461" s="656" t="n">
        <f aca="false">IF($N$3=N461,1,0)</f>
        <v>0</v>
      </c>
      <c r="AC461" s="656" t="n">
        <f aca="false">IF($O$3=O461,1,0)</f>
        <v>0</v>
      </c>
      <c r="AD461" s="667" t="b">
        <f aca="false">AND($P$2="Non-risk",P461=TRUE())</f>
        <v>0</v>
      </c>
      <c r="AE461" s="667" t="b">
        <f aca="false">AND($Q$3&lt;&gt;$Q461,$Q$3&lt;&gt;"Both")</f>
        <v>1</v>
      </c>
      <c r="AF461" s="667" t="b">
        <f aca="false">AND($Q$3="Both",AH461=1)</f>
        <v>0</v>
      </c>
      <c r="AG461" s="521" t="s">
        <v>3168</v>
      </c>
      <c r="AH461" s="627" t="n">
        <v>1</v>
      </c>
      <c r="AI461" s="521" t="n">
        <v>70</v>
      </c>
      <c r="AK461" s="160" t="n">
        <f aca="false">IF(OR(AL461=TRUE(),AND(AM461=TRUE(),AN461=FALSE()),AF461=TRUE(),(OR(AT461=FALSE(),AT461="NA"))),0,IF(OR(AN461=FALSE(),AO461=FALSE(),AP461=FALSE()),1,0))</f>
        <v>0</v>
      </c>
      <c r="AL461" s="238" t="n">
        <f aca="false">$S461</f>
        <v>1</v>
      </c>
      <c r="AM461" s="238" t="str">
        <f aca="false">IF(OR(Q461="CHIP",AI461=""),"NA",IF(AND(AF461=TRUE(),_xlfn.xlookup(AI461,$A$9:$A$782,$AK$9:$AK$782)=0),TRUE(),FALSE()))</f>
        <v>NA</v>
      </c>
      <c r="AN461" s="148" t="b">
        <f aca="false">IF(F461&lt;&gt;"",TRUE(),FALSE())</f>
        <v>0</v>
      </c>
      <c r="AO461" s="94" t="str">
        <f aca="false">IF(OR($F461&lt;&gt;"Met"),"NA",(IF(AND($F461="Met",$F461&lt;&gt;""),TRUE(),FALSE())))</f>
        <v>NA</v>
      </c>
      <c r="AP461" s="148" t="b">
        <f aca="false">IF(OR($F461="Met",$F461="Not met"),"NA",(IF((AND(OR($F461="N/A",$F461="Unsure"),$G461&lt;&gt;"")),TRUE(),FALSE())))</f>
        <v>0</v>
      </c>
      <c r="AQ461" s="238" t="n">
        <f aca="false">IF(OR(AR461=TRUE(),AND(AS461=TRUE(),AT461=FALSE())),0,(IF(OR(AND(OR(AS461=FALSE(),AS461="N/A"),AT461=FALSE()),AU461=FALSE()),1,0)))</f>
        <v>0</v>
      </c>
      <c r="AR461" s="238" t="n">
        <f aca="false">$S461</f>
        <v>1</v>
      </c>
      <c r="AS461" s="238" t="str">
        <f aca="false">IF(OR(Q461="CHIP",AI461=""),"N/A",IF(AND(AF461=TRUE(),_xlfn.xlookup(AI461,$A$9:$A$782,$AQ$9:$AQ$782)=0),TRUE(),FALSE()))</f>
        <v>N/A</v>
      </c>
      <c r="AT461" s="148" t="b">
        <f aca="false">IF(AND(H461="",F461="Met"),FALSE(),TRUE())</f>
        <v>1</v>
      </c>
      <c r="AU461" s="94" t="str">
        <f aca="false">IF(OR(H461="",H461="Met",H461="N/A"),"NA",(IF(AND((OR(H461="Not Met",H461="Unsure")),G461&lt;&gt;""),TRUE(),FALSE())))</f>
        <v>NA</v>
      </c>
    </row>
    <row r="462" customFormat="false" ht="18" hidden="false" customHeight="false" outlineLevel="0" collapsed="false">
      <c r="A462" s="670"/>
      <c r="B462" s="681"/>
      <c r="C462" s="669"/>
      <c r="D462" s="670" t="s">
        <v>1440</v>
      </c>
      <c r="E462" s="671"/>
      <c r="F462" s="672"/>
      <c r="G462" s="672"/>
      <c r="H462" s="673"/>
      <c r="T462" s="656" t="n">
        <f aca="false">$T$8</f>
        <v>1</v>
      </c>
      <c r="U462" s="657" t="b">
        <f aca="false">$U$8</f>
        <v>0</v>
      </c>
      <c r="AK462" s="160"/>
      <c r="AL462" s="238"/>
      <c r="AM462" s="238"/>
      <c r="AN462" s="94"/>
      <c r="AO462" s="94"/>
      <c r="AP462" s="94"/>
      <c r="AQ462" s="238"/>
      <c r="AR462" s="238"/>
      <c r="AS462" s="238"/>
      <c r="AT462" s="94"/>
      <c r="AU462" s="94"/>
    </row>
    <row r="463" customFormat="false" ht="36" hidden="false" customHeight="false" outlineLevel="0" collapsed="false">
      <c r="A463" s="658" t="s">
        <v>3271</v>
      </c>
      <c r="B463" s="659" t="s">
        <v>3272</v>
      </c>
      <c r="C463" s="659" t="s">
        <v>3273</v>
      </c>
      <c r="D463" s="659" t="s">
        <v>3274</v>
      </c>
      <c r="E463" s="686" t="s">
        <v>3275</v>
      </c>
      <c r="F463" s="662"/>
      <c r="G463" s="662"/>
      <c r="H463" s="689"/>
      <c r="I463" s="664" t="s">
        <v>15</v>
      </c>
      <c r="J463" s="664" t="s">
        <v>30</v>
      </c>
      <c r="K463" s="664" t="s">
        <v>38</v>
      </c>
      <c r="L463" s="665" t="s">
        <v>43</v>
      </c>
      <c r="M463" s="665"/>
      <c r="N463" s="665"/>
      <c r="O463" s="665"/>
      <c r="P463" s="665"/>
      <c r="Q463" s="665" t="s">
        <v>226</v>
      </c>
      <c r="S463" s="666" t="b">
        <f aca="false">IF(OR(T463=TRUE(),U463=TRUE(),V463=TRUE(),AD463=TRUE(),AE463=TRUE()),TRUE(),FALSE())</f>
        <v>1</v>
      </c>
      <c r="T463" s="656" t="n">
        <f aca="false">$T$8</f>
        <v>1</v>
      </c>
      <c r="U463" s="657" t="b">
        <f aca="false">$U$8</f>
        <v>0</v>
      </c>
      <c r="V463" s="666" t="b">
        <f aca="false">IF(SUM(W463:AC463)&lt;1,TRUE(),FALSE())</f>
        <v>1</v>
      </c>
      <c r="W463" s="656" t="n">
        <f aca="false">IF($I$3=I463,1,0)</f>
        <v>0</v>
      </c>
      <c r="X463" s="656" t="n">
        <f aca="false">IF($J$3=J463,1,0)</f>
        <v>0</v>
      </c>
      <c r="Y463" s="656" t="n">
        <f aca="false">IF($K$3=K463,1,0)</f>
        <v>0</v>
      </c>
      <c r="Z463" s="656" t="n">
        <f aca="false">IF($L$3=L463,1,0)</f>
        <v>0</v>
      </c>
      <c r="AA463" s="656" t="n">
        <f aca="false">IF($M$3=M463,1,0)</f>
        <v>0</v>
      </c>
      <c r="AB463" s="656" t="n">
        <f aca="false">IF($N$3=N463,1,0)</f>
        <v>0</v>
      </c>
      <c r="AC463" s="656" t="n">
        <f aca="false">IF($O$3=O463,1,0)</f>
        <v>0</v>
      </c>
      <c r="AD463" s="667" t="b">
        <f aca="false">AND($P$2="Non-risk",P463=TRUE())</f>
        <v>0</v>
      </c>
      <c r="AE463" s="667" t="b">
        <f aca="false">AND($Q$3&lt;&gt;$Q463,$Q$3&lt;&gt;"Both")</f>
        <v>1</v>
      </c>
      <c r="AF463" s="667" t="b">
        <f aca="false">AND($Q$3="Both",AH463=1)</f>
        <v>0</v>
      </c>
      <c r="AI463" s="521"/>
      <c r="AK463" s="160" t="n">
        <f aca="false">IF(OR(AL463=TRUE(),AND(AM463=TRUE(),AN463=FALSE()),AF463=TRUE(),(OR(AT463=FALSE(),AT463="NA"))),0,IF(OR(AN463=FALSE(),AO463=FALSE(),AP463=FALSE()),1,0))</f>
        <v>0</v>
      </c>
      <c r="AL463" s="238" t="n">
        <f aca="false">$S463</f>
        <v>1</v>
      </c>
      <c r="AM463" s="238" t="str">
        <f aca="false">IF(OR(Q463="Medicaid",AI463=""),"NA",IF(AND(AF463=TRUE(),_xlfn.xlookup(AI463,$A$9:$A$782,$AK$9:$AK$782)=0),TRUE(),FALSE()))</f>
        <v>NA</v>
      </c>
      <c r="AN463" s="148" t="b">
        <f aca="false">IF(F463&lt;&gt;"",TRUE(),FALSE())</f>
        <v>0</v>
      </c>
      <c r="AO463" s="94" t="str">
        <f aca="false">IF(OR($F463&lt;&gt;"Met"),"NA",(IF(AND($F463="Met",$F463&lt;&gt;""),TRUE(),FALSE())))</f>
        <v>NA</v>
      </c>
      <c r="AP463" s="148" t="b">
        <f aca="false">IF(OR($F463="Met",$F463="Not met"),"NA",(IF((AND(OR($F463="N/A",$F463="Unsure"),$G463&lt;&gt;"")),TRUE(),FALSE())))</f>
        <v>0</v>
      </c>
      <c r="AQ463" s="238" t="n">
        <f aca="false">IF(OR(AR463=TRUE(),AND(AS463=TRUE(),AT463=FALSE())),0,(IF(OR(AND(OR(AS463=FALSE(),AS463="N/A"),AT463=FALSE()),AU463=FALSE()),1,0)))</f>
        <v>0</v>
      </c>
      <c r="AR463" s="238" t="n">
        <f aca="false">$S463</f>
        <v>1</v>
      </c>
      <c r="AS463" s="238" t="str">
        <f aca="false">IF(OR(Q463="Medicaid",AI463=""),"N/A",IF(AND(AF463=TRUE(),_xlfn.xlookup(AI463,$A$9:$A$782,$AQ$9:$AQ$782)=0),TRUE(),FALSE()))</f>
        <v>N/A</v>
      </c>
      <c r="AT463" s="148" t="b">
        <f aca="false">IF(AND(H463="",F463="Met"),FALSE(),TRUE())</f>
        <v>1</v>
      </c>
      <c r="AU463" s="94" t="str">
        <f aca="false">IF(OR(H463="",H463="Met",H463="N/A"),"NA",(IF(AND((OR(H463="Not Met",H463="Unsure")),G463&lt;&gt;""),TRUE(),FALSE())))</f>
        <v>NA</v>
      </c>
    </row>
    <row r="464" customFormat="false" ht="72" hidden="false" customHeight="false" outlineLevel="0" collapsed="false">
      <c r="A464" s="658" t="s">
        <v>3276</v>
      </c>
      <c r="B464" s="659" t="s">
        <v>3277</v>
      </c>
      <c r="C464" s="659" t="s">
        <v>3278</v>
      </c>
      <c r="D464" s="659" t="s">
        <v>1519</v>
      </c>
      <c r="E464" s="686" t="s">
        <v>3275</v>
      </c>
      <c r="F464" s="662"/>
      <c r="G464" s="662"/>
      <c r="H464" s="689"/>
      <c r="I464" s="664" t="s">
        <v>15</v>
      </c>
      <c r="J464" s="664" t="s">
        <v>30</v>
      </c>
      <c r="K464" s="664" t="s">
        <v>38</v>
      </c>
      <c r="L464" s="665" t="s">
        <v>43</v>
      </c>
      <c r="M464" s="665"/>
      <c r="N464" s="665"/>
      <c r="O464" s="665"/>
      <c r="P464" s="665"/>
      <c r="Q464" s="665" t="s">
        <v>226</v>
      </c>
      <c r="S464" s="666" t="b">
        <f aca="false">IF(OR(T464=TRUE(),U464=TRUE(),V464=TRUE(),AD464=TRUE(),AE464=TRUE()),TRUE(),FALSE())</f>
        <v>1</v>
      </c>
      <c r="T464" s="656" t="n">
        <f aca="false">$T$8</f>
        <v>1</v>
      </c>
      <c r="U464" s="657" t="b">
        <f aca="false">$U$8</f>
        <v>0</v>
      </c>
      <c r="V464" s="666" t="b">
        <f aca="false">IF(SUM(W464:AC464)&lt;1,TRUE(),FALSE())</f>
        <v>1</v>
      </c>
      <c r="W464" s="656" t="n">
        <f aca="false">IF($I$3=I464,1,0)</f>
        <v>0</v>
      </c>
      <c r="X464" s="656" t="n">
        <f aca="false">IF($J$3=J464,1,0)</f>
        <v>0</v>
      </c>
      <c r="Y464" s="656" t="n">
        <f aca="false">IF($K$3=K464,1,0)</f>
        <v>0</v>
      </c>
      <c r="Z464" s="656" t="n">
        <f aca="false">IF($L$3=L464,1,0)</f>
        <v>0</v>
      </c>
      <c r="AA464" s="656" t="n">
        <f aca="false">IF($M$3=M464,1,0)</f>
        <v>0</v>
      </c>
      <c r="AB464" s="656" t="n">
        <f aca="false">IF($N$3=N464,1,0)</f>
        <v>0</v>
      </c>
      <c r="AC464" s="656" t="n">
        <f aca="false">IF($O$3=O464,1,0)</f>
        <v>0</v>
      </c>
      <c r="AD464" s="667" t="b">
        <f aca="false">AND($P$2="Non-risk",P464=TRUE())</f>
        <v>0</v>
      </c>
      <c r="AE464" s="667" t="b">
        <f aca="false">AND($Q$3&lt;&gt;$Q464,$Q$3&lt;&gt;"Both")</f>
        <v>1</v>
      </c>
      <c r="AF464" s="667" t="b">
        <f aca="false">AND($Q$3="Both",AH464=1)</f>
        <v>0</v>
      </c>
      <c r="AI464" s="521"/>
      <c r="AK464" s="160" t="n">
        <f aca="false">IF(OR(AL464=TRUE(),AND(AM464=TRUE(),AN464=FALSE()),AF464=TRUE(),(OR(AT464=FALSE(),AT464="NA"))),0,IF(OR(AN464=FALSE(),AO464=FALSE(),AP464=FALSE()),1,0))</f>
        <v>0</v>
      </c>
      <c r="AL464" s="238" t="n">
        <f aca="false">$S464</f>
        <v>1</v>
      </c>
      <c r="AM464" s="238" t="str">
        <f aca="false">IF(OR(Q464="Medicaid",AI464=""),"NA",IF(AND(AF464=TRUE(),_xlfn.xlookup(AI464,$A$9:$A$782,$AK$9:$AK$782)=0),TRUE(),FALSE()))</f>
        <v>NA</v>
      </c>
      <c r="AN464" s="148" t="b">
        <f aca="false">IF(F464&lt;&gt;"",TRUE(),FALSE())</f>
        <v>0</v>
      </c>
      <c r="AO464" s="94" t="str">
        <f aca="false">IF(OR($F464&lt;&gt;"Met"),"NA",(IF(AND($F464="Met",$F464&lt;&gt;""),TRUE(),FALSE())))</f>
        <v>NA</v>
      </c>
      <c r="AP464" s="148" t="b">
        <f aca="false">IF(OR($F464="Met",$F464="Not met"),"NA",(IF((AND(OR($F464="N/A",$F464="Unsure"),$G464&lt;&gt;"")),TRUE(),FALSE())))</f>
        <v>0</v>
      </c>
      <c r="AQ464" s="238" t="n">
        <f aca="false">IF(OR(AR464=TRUE(),AND(AS464=TRUE(),AT464=FALSE())),0,(IF(OR(AND(OR(AS464=FALSE(),AS464="N/A"),AT464=FALSE()),AU464=FALSE()),1,0)))</f>
        <v>0</v>
      </c>
      <c r="AR464" s="238" t="n">
        <f aca="false">$S464</f>
        <v>1</v>
      </c>
      <c r="AS464" s="238" t="str">
        <f aca="false">IF(OR(Q464="Medicaid",AI464=""),"N/A",IF(AND(AF464=TRUE(),_xlfn.xlookup(AI464,$A$9:$A$782,$AQ$9:$AQ$782)=0),TRUE(),FALSE()))</f>
        <v>N/A</v>
      </c>
      <c r="AT464" s="148" t="b">
        <f aca="false">IF(AND(H464="",F464="Met"),FALSE(),TRUE())</f>
        <v>1</v>
      </c>
      <c r="AU464" s="94" t="str">
        <f aca="false">IF(OR(H464="",H464="Met",H464="N/A"),"NA",(IF(AND((OR(H464="Not Met",H464="Unsure")),G464&lt;&gt;""),TRUE(),FALSE())))</f>
        <v>NA</v>
      </c>
    </row>
    <row r="465" customFormat="false" ht="18" hidden="false" customHeight="false" outlineLevel="0" collapsed="false">
      <c r="A465" s="658" t="s">
        <v>3279</v>
      </c>
      <c r="B465" s="659" t="s">
        <v>3280</v>
      </c>
      <c r="C465" s="659" t="s">
        <v>3281</v>
      </c>
      <c r="D465" s="659" t="s">
        <v>1524</v>
      </c>
      <c r="E465" s="686" t="s">
        <v>3275</v>
      </c>
      <c r="F465" s="662"/>
      <c r="G465" s="662"/>
      <c r="H465" s="689"/>
      <c r="I465" s="664" t="s">
        <v>15</v>
      </c>
      <c r="J465" s="664" t="s">
        <v>30</v>
      </c>
      <c r="K465" s="664" t="s">
        <v>38</v>
      </c>
      <c r="L465" s="665" t="s">
        <v>43</v>
      </c>
      <c r="M465" s="665"/>
      <c r="N465" s="665"/>
      <c r="O465" s="665"/>
      <c r="P465" s="665"/>
      <c r="Q465" s="665" t="s">
        <v>226</v>
      </c>
      <c r="S465" s="666" t="b">
        <f aca="false">IF(OR(T465=TRUE(),U465=TRUE(),V465=TRUE(),AD465=TRUE(),AE465=TRUE()),TRUE(),FALSE())</f>
        <v>1</v>
      </c>
      <c r="T465" s="656" t="n">
        <f aca="false">$T$8</f>
        <v>1</v>
      </c>
      <c r="U465" s="657" t="b">
        <f aca="false">$U$8</f>
        <v>0</v>
      </c>
      <c r="V465" s="666" t="b">
        <f aca="false">IF(SUM(W465:AC465)&lt;1,TRUE(),FALSE())</f>
        <v>1</v>
      </c>
      <c r="W465" s="656" t="n">
        <f aca="false">IF($I$3=I465,1,0)</f>
        <v>0</v>
      </c>
      <c r="X465" s="656" t="n">
        <f aca="false">IF($J$3=J465,1,0)</f>
        <v>0</v>
      </c>
      <c r="Y465" s="656" t="n">
        <f aca="false">IF($K$3=K465,1,0)</f>
        <v>0</v>
      </c>
      <c r="Z465" s="656" t="n">
        <f aca="false">IF($L$3=L465,1,0)</f>
        <v>0</v>
      </c>
      <c r="AA465" s="656" t="n">
        <f aca="false">IF($M$3=M465,1,0)</f>
        <v>0</v>
      </c>
      <c r="AB465" s="656" t="n">
        <f aca="false">IF($N$3=N465,1,0)</f>
        <v>0</v>
      </c>
      <c r="AC465" s="656" t="n">
        <f aca="false">IF($O$3=O465,1,0)</f>
        <v>0</v>
      </c>
      <c r="AD465" s="667" t="b">
        <f aca="false">AND($P$2="Non-risk",P465=TRUE())</f>
        <v>0</v>
      </c>
      <c r="AE465" s="667" t="b">
        <f aca="false">AND($Q$3&lt;&gt;$Q465,$Q$3&lt;&gt;"Both")</f>
        <v>1</v>
      </c>
      <c r="AF465" s="667" t="b">
        <f aca="false">AND($Q$3="Both",AH465=1)</f>
        <v>0</v>
      </c>
      <c r="AI465" s="521"/>
      <c r="AK465" s="160" t="n">
        <f aca="false">IF(OR(AL465=TRUE(),AND(AM465=TRUE(),AN465=FALSE()),AF465=TRUE(),(OR(AT465=FALSE(),AT465="NA"))),0,IF(OR(AN465=FALSE(),AO465=FALSE(),AP465=FALSE()),1,0))</f>
        <v>0</v>
      </c>
      <c r="AL465" s="238" t="n">
        <f aca="false">$S465</f>
        <v>1</v>
      </c>
      <c r="AM465" s="238" t="str">
        <f aca="false">IF(OR(Q465="Medicaid",AI465=""),"NA",IF(AND(AF465=TRUE(),_xlfn.xlookup(AI465,$A$9:$A$782,$AK$9:$AK$782)=0),TRUE(),FALSE()))</f>
        <v>NA</v>
      </c>
      <c r="AN465" s="148" t="b">
        <f aca="false">IF(F465&lt;&gt;"",TRUE(),FALSE())</f>
        <v>0</v>
      </c>
      <c r="AO465" s="94" t="str">
        <f aca="false">IF(OR($F465&lt;&gt;"Met"),"NA",(IF(AND($F465="Met",$F465&lt;&gt;""),TRUE(),FALSE())))</f>
        <v>NA</v>
      </c>
      <c r="AP465" s="148" t="b">
        <f aca="false">IF(OR($F465="Met",$F465="Not met"),"NA",(IF((AND(OR($F465="N/A",$F465="Unsure"),$G465&lt;&gt;"")),TRUE(),FALSE())))</f>
        <v>0</v>
      </c>
      <c r="AQ465" s="238" t="n">
        <f aca="false">IF(OR(AR465=TRUE(),AND(AS465=TRUE(),AT465=FALSE())),0,(IF(OR(AND(OR(AS465=FALSE(),AS465="N/A"),AT465=FALSE()),AU465=FALSE()),1,0)))</f>
        <v>0</v>
      </c>
      <c r="AR465" s="238" t="n">
        <f aca="false">$S465</f>
        <v>1</v>
      </c>
      <c r="AS465" s="238" t="str">
        <f aca="false">IF(OR(Q465="Medicaid",AI465=""),"N/A",IF(AND(AF465=TRUE(),_xlfn.xlookup(AI465,$A$9:$A$782,$AQ$9:$AQ$782)=0),TRUE(),FALSE()))</f>
        <v>N/A</v>
      </c>
      <c r="AT465" s="148" t="b">
        <f aca="false">IF(AND(H465="",F465="Met"),FALSE(),TRUE())</f>
        <v>1</v>
      </c>
      <c r="AU465" s="94" t="str">
        <f aca="false">IF(OR(H465="",H465="Met",H465="N/A"),"NA",(IF(AND((OR(H465="Not Met",H465="Unsure")),G465&lt;&gt;""),TRUE(),FALSE())))</f>
        <v>NA</v>
      </c>
    </row>
    <row r="466" customFormat="false" ht="36" hidden="false" customHeight="false" outlineLevel="0" collapsed="false">
      <c r="A466" s="658" t="s">
        <v>3282</v>
      </c>
      <c r="B466" s="659" t="s">
        <v>3283</v>
      </c>
      <c r="C466" s="659" t="s">
        <v>3284</v>
      </c>
      <c r="D466" s="659" t="s">
        <v>1527</v>
      </c>
      <c r="E466" s="686" t="s">
        <v>3275</v>
      </c>
      <c r="F466" s="662"/>
      <c r="G466" s="662"/>
      <c r="H466" s="689"/>
      <c r="I466" s="664" t="s">
        <v>15</v>
      </c>
      <c r="J466" s="664" t="s">
        <v>30</v>
      </c>
      <c r="K466" s="664" t="s">
        <v>38</v>
      </c>
      <c r="L466" s="665" t="s">
        <v>43</v>
      </c>
      <c r="M466" s="665"/>
      <c r="N466" s="665"/>
      <c r="O466" s="665"/>
      <c r="P466" s="665"/>
      <c r="Q466" s="665" t="s">
        <v>226</v>
      </c>
      <c r="S466" s="666" t="b">
        <f aca="false">IF(OR(T466=TRUE(),U466=TRUE(),V466=TRUE(),AD466=TRUE(),AE466=TRUE()),TRUE(),FALSE())</f>
        <v>1</v>
      </c>
      <c r="T466" s="656" t="n">
        <f aca="false">$T$8</f>
        <v>1</v>
      </c>
      <c r="U466" s="657" t="b">
        <f aca="false">$U$8</f>
        <v>0</v>
      </c>
      <c r="V466" s="666" t="b">
        <f aca="false">IF(SUM(W466:AC466)&lt;1,TRUE(),FALSE())</f>
        <v>1</v>
      </c>
      <c r="W466" s="656" t="n">
        <f aca="false">IF($I$3=I466,1,0)</f>
        <v>0</v>
      </c>
      <c r="X466" s="656" t="n">
        <f aca="false">IF($J$3=J466,1,0)</f>
        <v>0</v>
      </c>
      <c r="Y466" s="656" t="n">
        <f aca="false">IF($K$3=K466,1,0)</f>
        <v>0</v>
      </c>
      <c r="Z466" s="656" t="n">
        <f aca="false">IF($L$3=L466,1,0)</f>
        <v>0</v>
      </c>
      <c r="AA466" s="656" t="n">
        <f aca="false">IF($M$3=M466,1,0)</f>
        <v>0</v>
      </c>
      <c r="AB466" s="656" t="n">
        <f aca="false">IF($N$3=N466,1,0)</f>
        <v>0</v>
      </c>
      <c r="AC466" s="656" t="n">
        <f aca="false">IF($O$3=O466,1,0)</f>
        <v>0</v>
      </c>
      <c r="AD466" s="667" t="b">
        <f aca="false">AND($P$2="Non-risk",P466=TRUE())</f>
        <v>0</v>
      </c>
      <c r="AE466" s="667" t="b">
        <f aca="false">AND($Q$3&lt;&gt;$Q466,$Q$3&lt;&gt;"Both")</f>
        <v>1</v>
      </c>
      <c r="AF466" s="667" t="b">
        <f aca="false">AND($Q$3="Both",AH466=1)</f>
        <v>0</v>
      </c>
      <c r="AI466" s="521"/>
      <c r="AK466" s="160" t="n">
        <f aca="false">IF(OR(AL466=TRUE(),AND(AM466=TRUE(),AN466=FALSE()),AF466=TRUE(),(OR(AT466=FALSE(),AT466="NA"))),0,IF(OR(AN466=FALSE(),AO466=FALSE(),AP466=FALSE()),1,0))</f>
        <v>0</v>
      </c>
      <c r="AL466" s="238" t="n">
        <f aca="false">$S466</f>
        <v>1</v>
      </c>
      <c r="AM466" s="238" t="str">
        <f aca="false">IF(OR(Q466="Medicaid",AI466=""),"NA",IF(AND(AF466=TRUE(),_xlfn.xlookup(AI466,$A$9:$A$782,$AK$9:$AK$782)=0),TRUE(),FALSE()))</f>
        <v>NA</v>
      </c>
      <c r="AN466" s="148" t="b">
        <f aca="false">IF(F466&lt;&gt;"",TRUE(),FALSE())</f>
        <v>0</v>
      </c>
      <c r="AO466" s="94" t="str">
        <f aca="false">IF(OR($F466&lt;&gt;"Met"),"NA",(IF(AND($F466="Met",$F466&lt;&gt;""),TRUE(),FALSE())))</f>
        <v>NA</v>
      </c>
      <c r="AP466" s="148" t="b">
        <f aca="false">IF(OR($F466="Met",$F466="Not met"),"NA",(IF((AND(OR($F466="N/A",$F466="Unsure"),$G466&lt;&gt;"")),TRUE(),FALSE())))</f>
        <v>0</v>
      </c>
      <c r="AQ466" s="238" t="n">
        <f aca="false">IF(OR(AR466=TRUE(),AND(AS466=TRUE(),AT466=FALSE())),0,(IF(OR(AND(OR(AS466=FALSE(),AS466="N/A"),AT466=FALSE()),AU466=FALSE()),1,0)))</f>
        <v>0</v>
      </c>
      <c r="AR466" s="238" t="n">
        <f aca="false">$S466</f>
        <v>1</v>
      </c>
      <c r="AS466" s="238" t="str">
        <f aca="false">IF(OR(Q466="Medicaid",AI466=""),"N/A",IF(AND(AF466=TRUE(),_xlfn.xlookup(AI466,$A$9:$A$782,$AQ$9:$AQ$782)=0),TRUE(),FALSE()))</f>
        <v>N/A</v>
      </c>
      <c r="AT466" s="148" t="b">
        <f aca="false">IF(AND(H466="",F466="Met"),FALSE(),TRUE())</f>
        <v>1</v>
      </c>
      <c r="AU466" s="94" t="str">
        <f aca="false">IF(OR(H466="",H466="Met",H466="N/A"),"NA",(IF(AND((OR(H466="Not Met",H466="Unsure")),G466&lt;&gt;""),TRUE(),FALSE())))</f>
        <v>NA</v>
      </c>
    </row>
    <row r="467" customFormat="false" ht="54" hidden="false" customHeight="false" outlineLevel="0" collapsed="false">
      <c r="A467" s="658" t="s">
        <v>3285</v>
      </c>
      <c r="B467" s="659" t="s">
        <v>3286</v>
      </c>
      <c r="C467" s="659" t="s">
        <v>3287</v>
      </c>
      <c r="D467" s="659" t="s">
        <v>1530</v>
      </c>
      <c r="E467" s="686" t="s">
        <v>3275</v>
      </c>
      <c r="F467" s="662"/>
      <c r="G467" s="662"/>
      <c r="H467" s="689"/>
      <c r="I467" s="664" t="s">
        <v>15</v>
      </c>
      <c r="J467" s="664" t="s">
        <v>30</v>
      </c>
      <c r="K467" s="664" t="s">
        <v>38</v>
      </c>
      <c r="L467" s="665" t="s">
        <v>43</v>
      </c>
      <c r="M467" s="665"/>
      <c r="N467" s="665"/>
      <c r="O467" s="665"/>
      <c r="P467" s="665"/>
      <c r="Q467" s="665" t="s">
        <v>226</v>
      </c>
      <c r="S467" s="666" t="b">
        <f aca="false">IF(OR(T467=TRUE(),U467=TRUE(),V467=TRUE(),AD467=TRUE(),AE467=TRUE()),TRUE(),FALSE())</f>
        <v>1</v>
      </c>
      <c r="T467" s="656" t="n">
        <f aca="false">$T$8</f>
        <v>1</v>
      </c>
      <c r="U467" s="657" t="b">
        <f aca="false">$U$8</f>
        <v>0</v>
      </c>
      <c r="V467" s="666" t="b">
        <f aca="false">IF(SUM(W467:AC467)&lt;1,TRUE(),FALSE())</f>
        <v>1</v>
      </c>
      <c r="W467" s="656" t="n">
        <f aca="false">IF($I$3=I467,1,0)</f>
        <v>0</v>
      </c>
      <c r="X467" s="656" t="n">
        <f aca="false">IF($J$3=J467,1,0)</f>
        <v>0</v>
      </c>
      <c r="Y467" s="656" t="n">
        <f aca="false">IF($K$3=K467,1,0)</f>
        <v>0</v>
      </c>
      <c r="Z467" s="656" t="n">
        <f aca="false">IF($L$3=L467,1,0)</f>
        <v>0</v>
      </c>
      <c r="AA467" s="656" t="n">
        <f aca="false">IF($M$3=M467,1,0)</f>
        <v>0</v>
      </c>
      <c r="AB467" s="656" t="n">
        <f aca="false">IF($N$3=N467,1,0)</f>
        <v>0</v>
      </c>
      <c r="AC467" s="656" t="n">
        <f aca="false">IF($O$3=O467,1,0)</f>
        <v>0</v>
      </c>
      <c r="AD467" s="667" t="b">
        <f aca="false">AND($P$2="Non-risk",P467=TRUE())</f>
        <v>0</v>
      </c>
      <c r="AE467" s="667" t="b">
        <f aca="false">AND($Q$3&lt;&gt;$Q467,$Q$3&lt;&gt;"Both")</f>
        <v>1</v>
      </c>
      <c r="AF467" s="667" t="b">
        <f aca="false">AND($Q$3="Both",AH467=1)</f>
        <v>0</v>
      </c>
      <c r="AI467" s="521"/>
      <c r="AK467" s="160" t="n">
        <f aca="false">IF(OR(AL467=TRUE(),AND(AM467=TRUE(),AN467=FALSE()),AF467=TRUE(),(OR(AT467=FALSE(),AT467="NA"))),0,IF(OR(AN467=FALSE(),AO467=FALSE(),AP467=FALSE()),1,0))</f>
        <v>0</v>
      </c>
      <c r="AL467" s="238" t="n">
        <f aca="false">$S467</f>
        <v>1</v>
      </c>
      <c r="AM467" s="238" t="str">
        <f aca="false">IF(OR(Q467="Medicaid",AI467=""),"NA",IF(AND(AF467=TRUE(),_xlfn.xlookup(AI467,$A$9:$A$782,$AK$9:$AK$782)=0),TRUE(),FALSE()))</f>
        <v>NA</v>
      </c>
      <c r="AN467" s="148" t="b">
        <f aca="false">IF(F467&lt;&gt;"",TRUE(),FALSE())</f>
        <v>0</v>
      </c>
      <c r="AO467" s="94" t="str">
        <f aca="false">IF(OR($F467&lt;&gt;"Met"),"NA",(IF(AND($F467="Met",$F467&lt;&gt;""),TRUE(),FALSE())))</f>
        <v>NA</v>
      </c>
      <c r="AP467" s="148" t="b">
        <f aca="false">IF(OR($F467="Met",$F467="Not met"),"NA",(IF((AND(OR($F467="N/A",$F467="Unsure"),$G467&lt;&gt;"")),TRUE(),FALSE())))</f>
        <v>0</v>
      </c>
      <c r="AQ467" s="238" t="n">
        <f aca="false">IF(OR(AR467=TRUE(),AND(AS467=TRUE(),AT467=FALSE())),0,(IF(OR(AND(OR(AS467=FALSE(),AS467="N/A"),AT467=FALSE()),AU467=FALSE()),1,0)))</f>
        <v>0</v>
      </c>
      <c r="AR467" s="238" t="n">
        <f aca="false">$S467</f>
        <v>1</v>
      </c>
      <c r="AS467" s="238" t="str">
        <f aca="false">IF(OR(Q467="Medicaid",AI467=""),"N/A",IF(AND(AF467=TRUE(),_xlfn.xlookup(AI467,$A$9:$A$782,$AQ$9:$AQ$782)=0),TRUE(),FALSE()))</f>
        <v>N/A</v>
      </c>
      <c r="AT467" s="148" t="b">
        <f aca="false">IF(AND(H467="",F467="Met"),FALSE(),TRUE())</f>
        <v>1</v>
      </c>
      <c r="AU467" s="94" t="str">
        <f aca="false">IF(OR(H467="",H467="Met",H467="N/A"),"NA",(IF(AND((OR(H467="Not Met",H467="Unsure")),G467&lt;&gt;""),TRUE(),FALSE())))</f>
        <v>NA</v>
      </c>
    </row>
    <row r="468" customFormat="false" ht="18" hidden="false" customHeight="false" outlineLevel="0" collapsed="false">
      <c r="A468" s="670"/>
      <c r="B468" s="681"/>
      <c r="C468" s="669"/>
      <c r="D468" s="670" t="s">
        <v>1450</v>
      </c>
      <c r="E468" s="671"/>
      <c r="F468" s="672"/>
      <c r="G468" s="672"/>
      <c r="H468" s="673"/>
      <c r="T468" s="656" t="n">
        <f aca="false">$T$8</f>
        <v>1</v>
      </c>
      <c r="U468" s="657" t="b">
        <f aca="false">$U$8</f>
        <v>0</v>
      </c>
      <c r="AK468" s="160"/>
      <c r="AL468" s="238"/>
      <c r="AM468" s="238"/>
      <c r="AN468" s="94"/>
      <c r="AO468" s="94"/>
      <c r="AP468" s="94"/>
      <c r="AQ468" s="238"/>
      <c r="AR468" s="238"/>
      <c r="AS468" s="238"/>
      <c r="AT468" s="94"/>
      <c r="AU468" s="94"/>
    </row>
    <row r="469" customFormat="false" ht="36" hidden="false" customHeight="false" outlineLevel="0" collapsed="false">
      <c r="A469" s="658" t="s">
        <v>3288</v>
      </c>
      <c r="B469" s="659" t="s">
        <v>3289</v>
      </c>
      <c r="C469" s="659" t="s">
        <v>3290</v>
      </c>
      <c r="D469" s="659" t="s">
        <v>3291</v>
      </c>
      <c r="E469" s="687"/>
      <c r="F469" s="662"/>
      <c r="G469" s="662"/>
      <c r="H469" s="689"/>
      <c r="I469" s="664" t="s">
        <v>15</v>
      </c>
      <c r="J469" s="664" t="s">
        <v>30</v>
      </c>
      <c r="K469" s="664" t="s">
        <v>38</v>
      </c>
      <c r="L469" s="665" t="s">
        <v>43</v>
      </c>
      <c r="M469" s="665"/>
      <c r="N469" s="665"/>
      <c r="O469" s="665"/>
      <c r="P469" s="665"/>
      <c r="Q469" s="665" t="s">
        <v>226</v>
      </c>
      <c r="S469" s="666" t="b">
        <f aca="false">IF(OR(T469=TRUE(),U469=TRUE(),V469=TRUE(),AD469=TRUE(),AE469=TRUE()),TRUE(),FALSE())</f>
        <v>1</v>
      </c>
      <c r="T469" s="656" t="n">
        <f aca="false">$T$8</f>
        <v>1</v>
      </c>
      <c r="U469" s="657" t="b">
        <f aca="false">$U$8</f>
        <v>0</v>
      </c>
      <c r="V469" s="666" t="b">
        <f aca="false">IF(SUM(W469:AC469)&lt;1,TRUE(),FALSE())</f>
        <v>1</v>
      </c>
      <c r="W469" s="656" t="n">
        <f aca="false">IF($I$3=I469,1,0)</f>
        <v>0</v>
      </c>
      <c r="X469" s="656" t="n">
        <f aca="false">IF($J$3=J469,1,0)</f>
        <v>0</v>
      </c>
      <c r="Y469" s="656" t="n">
        <f aca="false">IF($K$3=K469,1,0)</f>
        <v>0</v>
      </c>
      <c r="Z469" s="656" t="n">
        <f aca="false">IF($L$3=L469,1,0)</f>
        <v>0</v>
      </c>
      <c r="AA469" s="656" t="n">
        <f aca="false">IF($M$3=M469,1,0)</f>
        <v>0</v>
      </c>
      <c r="AB469" s="656" t="n">
        <f aca="false">IF($N$3=N469,1,0)</f>
        <v>0</v>
      </c>
      <c r="AC469" s="656" t="n">
        <f aca="false">IF($O$3=O469,1,0)</f>
        <v>0</v>
      </c>
      <c r="AD469" s="667" t="b">
        <f aca="false">AND($P$2="Non-risk",P469=TRUE())</f>
        <v>0</v>
      </c>
      <c r="AE469" s="667" t="b">
        <f aca="false">AND($Q$3&lt;&gt;$Q469,$Q$3&lt;&gt;"Both")</f>
        <v>1</v>
      </c>
      <c r="AF469" s="667" t="b">
        <f aca="false">AND($Q$3="Both",AH469=1)</f>
        <v>0</v>
      </c>
      <c r="AI469" s="521"/>
      <c r="AJ469" s="627" t="n">
        <v>1</v>
      </c>
      <c r="AK469" s="160" t="n">
        <f aca="false">IF(OR(AL469=TRUE(),AND(AM469=TRUE(),AN469=FALSE()),AF469=TRUE(),(OR(AT469=FALSE(),AT469="NA"))),0,IF(OR(AN469=FALSE(),AO469=FALSE(),AP469=FALSE()),1,0))</f>
        <v>0</v>
      </c>
      <c r="AL469" s="238" t="n">
        <f aca="false">$S469</f>
        <v>1</v>
      </c>
      <c r="AM469" s="238" t="str">
        <f aca="false">IF(OR(Q469="Medicaid",AI469=""),"NA",IF(AND(AF469=TRUE(),_xlfn.xlookup(AI469,$A$9:$A$782,$AK$9:$AK$782)=0),TRUE(),FALSE()))</f>
        <v>NA</v>
      </c>
      <c r="AN469" s="148" t="b">
        <f aca="false">IF(F469&lt;&gt;"",TRUE(),FALSE())</f>
        <v>0</v>
      </c>
      <c r="AO469" s="94" t="str">
        <f aca="false">IF(OR($F469&lt;&gt;"Met"),"NA",(IF(AND($F469="Met",$F469&lt;&gt;""),TRUE(),FALSE())))</f>
        <v>NA</v>
      </c>
      <c r="AP469" s="148" t="b">
        <f aca="false">IF(OR($F469="Met",$F469="Not met"),"NA",(IF((AND(OR($F469="N/A",$F469="Unsure"),$G469&lt;&gt;"")),TRUE(),FALSE())))</f>
        <v>0</v>
      </c>
      <c r="AQ469" s="238" t="n">
        <f aca="false">IF(OR(AR469=TRUE(),AND(AS469=TRUE(),AT469=FALSE())),0,(IF(OR(AND(OR(AS469=FALSE(),AS469="N/A"),AT469=FALSE()),AU469=FALSE()),1,0)))</f>
        <v>0</v>
      </c>
      <c r="AR469" s="238" t="n">
        <f aca="false">$S469</f>
        <v>1</v>
      </c>
      <c r="AS469" s="238" t="str">
        <f aca="false">IF(OR(Q469="Medicaid",AI469=""),"N/A",IF(AND(AF469=TRUE(),_xlfn.xlookup(AI469,$A$9:$A$782,$AQ$9:$AQ$782)=0),TRUE(),FALSE()))</f>
        <v>N/A</v>
      </c>
      <c r="AT469" s="148" t="b">
        <f aca="false">IF(AND(H469="",F469="Met"),FALSE(),TRUE())</f>
        <v>1</v>
      </c>
      <c r="AU469" s="94" t="str">
        <f aca="false">IF(OR(H469="",H469="Met",H469="N/A"),"NA",(IF(AND((OR(H469="Not Met",H469="Unsure")),G469&lt;&gt;""),TRUE(),FALSE())))</f>
        <v>NA</v>
      </c>
    </row>
    <row r="470" customFormat="false" ht="54" hidden="false" customHeight="false" outlineLevel="0" collapsed="false">
      <c r="A470" s="658" t="s">
        <v>3292</v>
      </c>
      <c r="B470" s="659" t="s">
        <v>3293</v>
      </c>
      <c r="C470" s="659" t="s">
        <v>3294</v>
      </c>
      <c r="D470" s="659" t="s">
        <v>3295</v>
      </c>
      <c r="E470" s="687"/>
      <c r="F470" s="662"/>
      <c r="G470" s="662"/>
      <c r="H470" s="689"/>
      <c r="I470" s="664" t="s">
        <v>15</v>
      </c>
      <c r="J470" s="664" t="s">
        <v>30</v>
      </c>
      <c r="K470" s="664" t="s">
        <v>38</v>
      </c>
      <c r="L470" s="665" t="s">
        <v>43</v>
      </c>
      <c r="M470" s="665"/>
      <c r="N470" s="665"/>
      <c r="O470" s="665"/>
      <c r="P470" s="665"/>
      <c r="Q470" s="665" t="s">
        <v>226</v>
      </c>
      <c r="S470" s="666" t="b">
        <f aca="false">IF(OR(T470=TRUE(),U470=TRUE(),V470=TRUE(),AD470=TRUE(),AE470=TRUE()),TRUE(),FALSE())</f>
        <v>1</v>
      </c>
      <c r="T470" s="656" t="n">
        <f aca="false">$T$8</f>
        <v>1</v>
      </c>
      <c r="U470" s="657" t="b">
        <f aca="false">$U$8</f>
        <v>0</v>
      </c>
      <c r="V470" s="666" t="b">
        <f aca="false">IF(SUM(W470:AC470)&lt;1,TRUE(),FALSE())</f>
        <v>1</v>
      </c>
      <c r="W470" s="656" t="n">
        <f aca="false">IF($I$3=I470,1,0)</f>
        <v>0</v>
      </c>
      <c r="X470" s="656" t="n">
        <f aca="false">IF($J$3=J470,1,0)</f>
        <v>0</v>
      </c>
      <c r="Y470" s="656" t="n">
        <f aca="false">IF($K$3=K470,1,0)</f>
        <v>0</v>
      </c>
      <c r="Z470" s="656" t="n">
        <f aca="false">IF($L$3=L470,1,0)</f>
        <v>0</v>
      </c>
      <c r="AA470" s="656" t="n">
        <f aca="false">IF($M$3=M470,1,0)</f>
        <v>0</v>
      </c>
      <c r="AB470" s="656" t="n">
        <f aca="false">IF($N$3=N470,1,0)</f>
        <v>0</v>
      </c>
      <c r="AC470" s="656" t="n">
        <f aca="false">IF($O$3=O470,1,0)</f>
        <v>0</v>
      </c>
      <c r="AD470" s="667" t="b">
        <f aca="false">AND($P$2="Non-risk",P470=TRUE())</f>
        <v>0</v>
      </c>
      <c r="AE470" s="667" t="b">
        <f aca="false">AND($Q$3&lt;&gt;$Q470,$Q$3&lt;&gt;"Both")</f>
        <v>1</v>
      </c>
      <c r="AF470" s="667" t="b">
        <f aca="false">AND($Q$3="Both",AH470=1)</f>
        <v>0</v>
      </c>
      <c r="AI470" s="521"/>
      <c r="AJ470" s="627" t="n">
        <v>1</v>
      </c>
      <c r="AK470" s="160" t="n">
        <f aca="false">IF(OR(AL470=TRUE(),AND(AM470=TRUE(),AN470=FALSE()),AF470=TRUE(),(OR(AT470=FALSE(),AT470="NA"))),0,IF(OR(AN470=FALSE(),AO470=FALSE(),AP470=FALSE()),1,0))</f>
        <v>0</v>
      </c>
      <c r="AL470" s="238" t="n">
        <f aca="false">$S470</f>
        <v>1</v>
      </c>
      <c r="AM470" s="238" t="str">
        <f aca="false">IF(OR(Q470="Medicaid",AI470=""),"NA",IF(AND(AF470=TRUE(),_xlfn.xlookup(AI470,$A$9:$A$782,$AK$9:$AK$782)=0),TRUE(),FALSE()))</f>
        <v>NA</v>
      </c>
      <c r="AN470" s="148" t="b">
        <f aca="false">IF(F470&lt;&gt;"",TRUE(),FALSE())</f>
        <v>0</v>
      </c>
      <c r="AO470" s="94" t="str">
        <f aca="false">IF(OR($F470&lt;&gt;"Met"),"NA",(IF(AND($F470="Met",$F470&lt;&gt;""),TRUE(),FALSE())))</f>
        <v>NA</v>
      </c>
      <c r="AP470" s="148" t="b">
        <f aca="false">IF(OR($F470="Met",$F470="Not met"),"NA",(IF((AND(OR($F470="N/A",$F470="Unsure"),$G470&lt;&gt;"")),TRUE(),FALSE())))</f>
        <v>0</v>
      </c>
      <c r="AQ470" s="238" t="n">
        <f aca="false">IF(OR(AR470=TRUE(),AND(AS470=TRUE(),AT470=FALSE())),0,(IF(OR(AND(OR(AS470=FALSE(),AS470="N/A"),AT470=FALSE()),AU470=FALSE()),1,0)))</f>
        <v>0</v>
      </c>
      <c r="AR470" s="238" t="n">
        <f aca="false">$S470</f>
        <v>1</v>
      </c>
      <c r="AS470" s="238" t="str">
        <f aca="false">IF(OR(Q470="Medicaid",AI470=""),"N/A",IF(AND(AF470=TRUE(),_xlfn.xlookup(AI470,$A$9:$A$782,$AQ$9:$AQ$782)=0),TRUE(),FALSE()))</f>
        <v>N/A</v>
      </c>
      <c r="AT470" s="148" t="b">
        <f aca="false">IF(AND(H470="",F470="Met"),FALSE(),TRUE())</f>
        <v>1</v>
      </c>
      <c r="AU470" s="94" t="str">
        <f aca="false">IF(OR(H470="",H470="Met",H470="N/A"),"NA",(IF(AND((OR(H470="Not Met",H470="Unsure")),G470&lt;&gt;""),TRUE(),FALSE())))</f>
        <v>NA</v>
      </c>
    </row>
    <row r="471" customFormat="false" ht="216" hidden="false" customHeight="false" outlineLevel="0" collapsed="false">
      <c r="A471" s="658" t="s">
        <v>3296</v>
      </c>
      <c r="B471" s="659" t="s">
        <v>3297</v>
      </c>
      <c r="C471" s="659" t="s">
        <v>3298</v>
      </c>
      <c r="D471" s="659" t="s">
        <v>3299</v>
      </c>
      <c r="E471" s="687"/>
      <c r="F471" s="662"/>
      <c r="G471" s="662"/>
      <c r="H471" s="689"/>
      <c r="I471" s="664" t="s">
        <v>15</v>
      </c>
      <c r="J471" s="664" t="s">
        <v>30</v>
      </c>
      <c r="K471" s="664" t="s">
        <v>38</v>
      </c>
      <c r="L471" s="665" t="s">
        <v>43</v>
      </c>
      <c r="M471" s="665"/>
      <c r="N471" s="665"/>
      <c r="O471" s="665"/>
      <c r="P471" s="665"/>
      <c r="Q471" s="665" t="s">
        <v>226</v>
      </c>
      <c r="S471" s="666" t="b">
        <f aca="false">IF(OR(T471=TRUE(),U471=TRUE(),V471=TRUE(),AD471=TRUE(),AE471=TRUE()),TRUE(),FALSE())</f>
        <v>1</v>
      </c>
      <c r="T471" s="656" t="n">
        <f aca="false">$T$8</f>
        <v>1</v>
      </c>
      <c r="U471" s="657" t="b">
        <f aca="false">$U$8</f>
        <v>0</v>
      </c>
      <c r="V471" s="666" t="b">
        <f aca="false">IF(SUM(W471:AC471)&lt;1,TRUE(),FALSE())</f>
        <v>1</v>
      </c>
      <c r="W471" s="656" t="n">
        <f aca="false">IF($I$3=I471,1,0)</f>
        <v>0</v>
      </c>
      <c r="X471" s="656" t="n">
        <f aca="false">IF($J$3=J471,1,0)</f>
        <v>0</v>
      </c>
      <c r="Y471" s="656" t="n">
        <f aca="false">IF($K$3=K471,1,0)</f>
        <v>0</v>
      </c>
      <c r="Z471" s="656" t="n">
        <f aca="false">IF($L$3=L471,1,0)</f>
        <v>0</v>
      </c>
      <c r="AA471" s="656" t="n">
        <f aca="false">IF($M$3=M471,1,0)</f>
        <v>0</v>
      </c>
      <c r="AB471" s="656" t="n">
        <f aca="false">IF($N$3=N471,1,0)</f>
        <v>0</v>
      </c>
      <c r="AC471" s="656" t="n">
        <f aca="false">IF($O$3=O471,1,0)</f>
        <v>0</v>
      </c>
      <c r="AD471" s="667" t="b">
        <f aca="false">AND($P$2="Non-risk",P471=TRUE())</f>
        <v>0</v>
      </c>
      <c r="AE471" s="667" t="b">
        <f aca="false">AND($Q$3&lt;&gt;$Q471,$Q$3&lt;&gt;"Both")</f>
        <v>1</v>
      </c>
      <c r="AF471" s="667" t="b">
        <f aca="false">AND($Q$3="Both",AH471=1)</f>
        <v>0</v>
      </c>
      <c r="AI471" s="521"/>
      <c r="AJ471" s="627" t="n">
        <v>1</v>
      </c>
      <c r="AK471" s="160" t="n">
        <f aca="false">IF(OR(AL471=TRUE(),AND(AM471=TRUE(),AN471=FALSE()),AF471=TRUE(),(OR(AT471=FALSE(),AT471="NA"))),0,IF(OR(AN471=FALSE(),AO471=FALSE(),AP471=FALSE()),1,0))</f>
        <v>0</v>
      </c>
      <c r="AL471" s="238" t="n">
        <f aca="false">$S471</f>
        <v>1</v>
      </c>
      <c r="AM471" s="238" t="str">
        <f aca="false">IF(OR(Q471="Medicaid",AI471=""),"NA",IF(AND(AF471=TRUE(),_xlfn.xlookup(AI471,$A$9:$A$782,$AK$9:$AK$782)=0),TRUE(),FALSE()))</f>
        <v>NA</v>
      </c>
      <c r="AN471" s="148" t="b">
        <f aca="false">IF(F471&lt;&gt;"",TRUE(),FALSE())</f>
        <v>0</v>
      </c>
      <c r="AO471" s="94" t="str">
        <f aca="false">IF(OR($F471&lt;&gt;"Met"),"NA",(IF(AND($F471="Met",$F471&lt;&gt;""),TRUE(),FALSE())))</f>
        <v>NA</v>
      </c>
      <c r="AP471" s="148" t="b">
        <f aca="false">IF(OR($F471="Met",$F471="Not met"),"NA",(IF((AND(OR($F471="N/A",$F471="Unsure"),$G471&lt;&gt;"")),TRUE(),FALSE())))</f>
        <v>0</v>
      </c>
      <c r="AQ471" s="238" t="n">
        <f aca="false">IF(OR(AR471=TRUE(),AND(AS471=TRUE(),AT471=FALSE())),0,(IF(OR(AND(OR(AS471=FALSE(),AS471="N/A"),AT471=FALSE()),AU471=FALSE()),1,0)))</f>
        <v>0</v>
      </c>
      <c r="AR471" s="238" t="n">
        <f aca="false">$S471</f>
        <v>1</v>
      </c>
      <c r="AS471" s="238" t="str">
        <f aca="false">IF(OR(Q471="Medicaid",AI471=""),"N/A",IF(AND(AF471=TRUE(),_xlfn.xlookup(AI471,$A$9:$A$782,$AQ$9:$AQ$782)=0),TRUE(),FALSE()))</f>
        <v>N/A</v>
      </c>
      <c r="AT471" s="148" t="b">
        <f aca="false">IF(AND(H471="",F471="Met"),FALSE(),TRUE())</f>
        <v>1</v>
      </c>
      <c r="AU471" s="94" t="str">
        <f aca="false">IF(OR(H471="",H471="Met",H471="N/A"),"NA",(IF(AND((OR(H471="Not Met",H471="Unsure")),G471&lt;&gt;""),TRUE(),FALSE())))</f>
        <v>NA</v>
      </c>
    </row>
    <row r="472" customFormat="false" ht="18" hidden="false" customHeight="false" outlineLevel="0" collapsed="false">
      <c r="A472" s="658" t="s">
        <v>3300</v>
      </c>
      <c r="B472" s="659" t="s">
        <v>3301</v>
      </c>
      <c r="C472" s="659" t="s">
        <v>3302</v>
      </c>
      <c r="D472" s="659" t="s">
        <v>3303</v>
      </c>
      <c r="E472" s="687"/>
      <c r="F472" s="662"/>
      <c r="G472" s="662"/>
      <c r="H472" s="689"/>
      <c r="I472" s="664" t="s">
        <v>15</v>
      </c>
      <c r="J472" s="664" t="s">
        <v>30</v>
      </c>
      <c r="K472" s="664" t="s">
        <v>38</v>
      </c>
      <c r="L472" s="665" t="s">
        <v>43</v>
      </c>
      <c r="M472" s="665"/>
      <c r="N472" s="665"/>
      <c r="O472" s="665"/>
      <c r="P472" s="665"/>
      <c r="Q472" s="665" t="s">
        <v>226</v>
      </c>
      <c r="S472" s="666" t="b">
        <f aca="false">IF(OR(T472=TRUE(),U472=TRUE(),V472=TRUE(),AD472=TRUE(),AE472=TRUE()),TRUE(),FALSE())</f>
        <v>1</v>
      </c>
      <c r="T472" s="656" t="n">
        <f aca="false">$T$8</f>
        <v>1</v>
      </c>
      <c r="U472" s="657" t="b">
        <f aca="false">$U$8</f>
        <v>0</v>
      </c>
      <c r="V472" s="666" t="b">
        <f aca="false">IF(SUM(W472:AC472)&lt;1,TRUE(),FALSE())</f>
        <v>1</v>
      </c>
      <c r="W472" s="656" t="n">
        <f aca="false">IF($I$3=I472,1,0)</f>
        <v>0</v>
      </c>
      <c r="X472" s="656" t="n">
        <f aca="false">IF($J$3=J472,1,0)</f>
        <v>0</v>
      </c>
      <c r="Y472" s="656" t="n">
        <f aca="false">IF($K$3=K472,1,0)</f>
        <v>0</v>
      </c>
      <c r="Z472" s="656" t="n">
        <f aca="false">IF($L$3=L472,1,0)</f>
        <v>0</v>
      </c>
      <c r="AA472" s="656" t="n">
        <f aca="false">IF($M$3=M472,1,0)</f>
        <v>0</v>
      </c>
      <c r="AB472" s="656" t="n">
        <f aca="false">IF($N$3=N472,1,0)</f>
        <v>0</v>
      </c>
      <c r="AC472" s="656" t="n">
        <f aca="false">IF($O$3=O472,1,0)</f>
        <v>0</v>
      </c>
      <c r="AD472" s="667" t="b">
        <f aca="false">AND($P$2="Non-risk",P472=TRUE())</f>
        <v>0</v>
      </c>
      <c r="AE472" s="667" t="b">
        <f aca="false">AND($Q$3&lt;&gt;$Q472,$Q$3&lt;&gt;"Both")</f>
        <v>1</v>
      </c>
      <c r="AF472" s="667" t="b">
        <f aca="false">AND($Q$3="Both",AH472=1)</f>
        <v>0</v>
      </c>
      <c r="AI472" s="521"/>
      <c r="AJ472" s="627" t="n">
        <v>1</v>
      </c>
      <c r="AK472" s="160" t="n">
        <f aca="false">IF(OR(AL472=TRUE(),AND(AM472=TRUE(),AN472=FALSE()),AF472=TRUE(),(OR(AT472=FALSE(),AT472="NA"))),0,IF(OR(AN472=FALSE(),AO472=FALSE(),AP472=FALSE()),1,0))</f>
        <v>0</v>
      </c>
      <c r="AL472" s="238" t="n">
        <f aca="false">$S472</f>
        <v>1</v>
      </c>
      <c r="AM472" s="238" t="str">
        <f aca="false">IF(OR(Q472="Medicaid",AI472=""),"NA",IF(AND(AF472=TRUE(),_xlfn.xlookup(AI472,$A$9:$A$782,$AK$9:$AK$782)=0),TRUE(),FALSE()))</f>
        <v>NA</v>
      </c>
      <c r="AN472" s="148" t="b">
        <f aca="false">IF(F472&lt;&gt;"",TRUE(),FALSE())</f>
        <v>0</v>
      </c>
      <c r="AO472" s="94" t="str">
        <f aca="false">IF(OR($F472&lt;&gt;"Met"),"NA",(IF(AND($F472="Met",$F472&lt;&gt;""),TRUE(),FALSE())))</f>
        <v>NA</v>
      </c>
      <c r="AP472" s="148" t="b">
        <f aca="false">IF(OR($F472="Met",$F472="Not met"),"NA",(IF((AND(OR($F472="N/A",$F472="Unsure"),$G472&lt;&gt;"")),TRUE(),FALSE())))</f>
        <v>0</v>
      </c>
      <c r="AQ472" s="238" t="n">
        <f aca="false">IF(OR(AR472=TRUE(),AND(AS472=TRUE(),AT472=FALSE())),0,(IF(OR(AND(OR(AS472=FALSE(),AS472="N/A"),AT472=FALSE()),AU472=FALSE()),1,0)))</f>
        <v>0</v>
      </c>
      <c r="AR472" s="238" t="n">
        <f aca="false">$S472</f>
        <v>1</v>
      </c>
      <c r="AS472" s="238" t="str">
        <f aca="false">IF(OR(Q472="Medicaid",AI472=""),"N/A",IF(AND(AF472=TRUE(),_xlfn.xlookup(AI472,$A$9:$A$782,$AQ$9:$AQ$782)=0),TRUE(),FALSE()))</f>
        <v>N/A</v>
      </c>
      <c r="AT472" s="148" t="b">
        <f aca="false">IF(AND(H472="",F472="Met"),FALSE(),TRUE())</f>
        <v>1</v>
      </c>
      <c r="AU472" s="94" t="str">
        <f aca="false">IF(OR(H472="",H472="Met",H472="N/A"),"NA",(IF(AND((OR(H472="Not Met",H472="Unsure")),G472&lt;&gt;""),TRUE(),FALSE())))</f>
        <v>NA</v>
      </c>
    </row>
    <row r="473" customFormat="false" ht="54" hidden="false" customHeight="false" outlineLevel="0" collapsed="false">
      <c r="A473" s="658" t="s">
        <v>3304</v>
      </c>
      <c r="B473" s="659" t="s">
        <v>3305</v>
      </c>
      <c r="C473" s="659" t="s">
        <v>3306</v>
      </c>
      <c r="D473" s="659" t="s">
        <v>3307</v>
      </c>
      <c r="E473" s="687"/>
      <c r="F473" s="662"/>
      <c r="G473" s="662"/>
      <c r="H473" s="689"/>
      <c r="I473" s="664" t="s">
        <v>15</v>
      </c>
      <c r="J473" s="664" t="s">
        <v>30</v>
      </c>
      <c r="K473" s="664" t="s">
        <v>38</v>
      </c>
      <c r="L473" s="665" t="s">
        <v>43</v>
      </c>
      <c r="M473" s="665"/>
      <c r="N473" s="665"/>
      <c r="O473" s="665"/>
      <c r="P473" s="665"/>
      <c r="Q473" s="665" t="s">
        <v>226</v>
      </c>
      <c r="S473" s="666" t="b">
        <f aca="false">IF(OR(T473=TRUE(),U473=TRUE(),V473=TRUE(),AD473=TRUE(),AE473=TRUE()),TRUE(),FALSE())</f>
        <v>1</v>
      </c>
      <c r="T473" s="656" t="n">
        <f aca="false">$T$8</f>
        <v>1</v>
      </c>
      <c r="U473" s="657" t="b">
        <f aca="false">$U$8</f>
        <v>0</v>
      </c>
      <c r="V473" s="666" t="b">
        <f aca="false">IF(SUM(W473:AC473)&lt;1,TRUE(),FALSE())</f>
        <v>1</v>
      </c>
      <c r="W473" s="656" t="n">
        <f aca="false">IF($I$3=I473,1,0)</f>
        <v>0</v>
      </c>
      <c r="X473" s="656" t="n">
        <f aca="false">IF($J$3=J473,1,0)</f>
        <v>0</v>
      </c>
      <c r="Y473" s="656" t="n">
        <f aca="false">IF($K$3=K473,1,0)</f>
        <v>0</v>
      </c>
      <c r="Z473" s="656" t="n">
        <f aca="false">IF($L$3=L473,1,0)</f>
        <v>0</v>
      </c>
      <c r="AA473" s="656" t="n">
        <f aca="false">IF($M$3=M473,1,0)</f>
        <v>0</v>
      </c>
      <c r="AB473" s="656" t="n">
        <f aca="false">IF($N$3=N473,1,0)</f>
        <v>0</v>
      </c>
      <c r="AC473" s="656" t="n">
        <f aca="false">IF($O$3=O473,1,0)</f>
        <v>0</v>
      </c>
      <c r="AD473" s="667" t="b">
        <f aca="false">AND($P$2="Non-risk",P473=TRUE())</f>
        <v>0</v>
      </c>
      <c r="AE473" s="667" t="b">
        <f aca="false">AND($Q$3&lt;&gt;$Q473,$Q$3&lt;&gt;"Both")</f>
        <v>1</v>
      </c>
      <c r="AF473" s="667" t="b">
        <f aca="false">AND($Q$3="Both",AH473=1)</f>
        <v>0</v>
      </c>
      <c r="AI473" s="521"/>
      <c r="AJ473" s="627" t="n">
        <v>1</v>
      </c>
      <c r="AK473" s="160" t="n">
        <f aca="false">IF(OR(AL473=TRUE(),AND(AM473=TRUE(),AN473=FALSE()),AF473=TRUE(),(OR(AT473=FALSE(),AT473="NA"))),0,IF(OR(AN473=FALSE(),AO473=FALSE(),AP473=FALSE()),1,0))</f>
        <v>0</v>
      </c>
      <c r="AL473" s="238" t="n">
        <f aca="false">$S473</f>
        <v>1</v>
      </c>
      <c r="AM473" s="238" t="str">
        <f aca="false">IF(OR(Q473="Medicaid",AI473=""),"NA",IF(AND(AF473=TRUE(),_xlfn.xlookup(AI473,$A$9:$A$782,$AK$9:$AK$782)=0),TRUE(),FALSE()))</f>
        <v>NA</v>
      </c>
      <c r="AN473" s="148" t="b">
        <f aca="false">IF(F473&lt;&gt;"",TRUE(),FALSE())</f>
        <v>0</v>
      </c>
      <c r="AO473" s="94" t="str">
        <f aca="false">IF(OR($F473&lt;&gt;"Met"),"NA",(IF(AND($F473="Met",$F473&lt;&gt;""),TRUE(),FALSE())))</f>
        <v>NA</v>
      </c>
      <c r="AP473" s="148" t="b">
        <f aca="false">IF(OR($F473="Met",$F473="Not met"),"NA",(IF((AND(OR($F473="N/A",$F473="Unsure"),$G473&lt;&gt;"")),TRUE(),FALSE())))</f>
        <v>0</v>
      </c>
      <c r="AQ473" s="238" t="n">
        <f aca="false">IF(OR(AR473=TRUE(),AND(AS473=TRUE(),AT473=FALSE())),0,(IF(OR(AND(OR(AS473=FALSE(),AS473="N/A"),AT473=FALSE()),AU473=FALSE()),1,0)))</f>
        <v>0</v>
      </c>
      <c r="AR473" s="238" t="n">
        <f aca="false">$S473</f>
        <v>1</v>
      </c>
      <c r="AS473" s="238" t="str">
        <f aca="false">IF(OR(Q473="Medicaid",AI473=""),"N/A",IF(AND(AF473=TRUE(),_xlfn.xlookup(AI473,$A$9:$A$782,$AQ$9:$AQ$782)=0),TRUE(),FALSE()))</f>
        <v>N/A</v>
      </c>
      <c r="AT473" s="148" t="b">
        <f aca="false">IF(AND(H473="",F473="Met"),FALSE(),TRUE())</f>
        <v>1</v>
      </c>
      <c r="AU473" s="94" t="str">
        <f aca="false">IF(OR(H473="",H473="Met",H473="N/A"),"NA",(IF(AND((OR(H473="Not Met",H473="Unsure")),G473&lt;&gt;""),TRUE(),FALSE())))</f>
        <v>NA</v>
      </c>
    </row>
    <row r="474" customFormat="false" ht="36" hidden="false" customHeight="false" outlineLevel="0" collapsed="false">
      <c r="A474" s="658" t="s">
        <v>3308</v>
      </c>
      <c r="B474" s="659" t="s">
        <v>3309</v>
      </c>
      <c r="C474" s="659" t="s">
        <v>3310</v>
      </c>
      <c r="D474" s="659" t="s">
        <v>3311</v>
      </c>
      <c r="E474" s="687"/>
      <c r="F474" s="662"/>
      <c r="G474" s="662"/>
      <c r="H474" s="689"/>
      <c r="I474" s="664" t="s">
        <v>15</v>
      </c>
      <c r="J474" s="664" t="s">
        <v>30</v>
      </c>
      <c r="K474" s="664" t="s">
        <v>38</v>
      </c>
      <c r="L474" s="665" t="s">
        <v>43</v>
      </c>
      <c r="M474" s="665"/>
      <c r="N474" s="665"/>
      <c r="O474" s="665"/>
      <c r="P474" s="665"/>
      <c r="Q474" s="665" t="s">
        <v>226</v>
      </c>
      <c r="S474" s="666" t="b">
        <f aca="false">IF(OR(T474=TRUE(),U474=TRUE(),V474=TRUE(),AD474=TRUE(),AE474=TRUE()),TRUE(),FALSE())</f>
        <v>1</v>
      </c>
      <c r="T474" s="656" t="n">
        <f aca="false">$T$8</f>
        <v>1</v>
      </c>
      <c r="U474" s="657" t="b">
        <f aca="false">$U$8</f>
        <v>0</v>
      </c>
      <c r="V474" s="666" t="b">
        <f aca="false">IF(SUM(W474:AC474)&lt;1,TRUE(),FALSE())</f>
        <v>1</v>
      </c>
      <c r="W474" s="656" t="n">
        <f aca="false">IF($I$3=I474,1,0)</f>
        <v>0</v>
      </c>
      <c r="X474" s="656" t="n">
        <f aca="false">IF($J$3=J474,1,0)</f>
        <v>0</v>
      </c>
      <c r="Y474" s="656" t="n">
        <f aca="false">IF($K$3=K474,1,0)</f>
        <v>0</v>
      </c>
      <c r="Z474" s="656" t="n">
        <f aca="false">IF($L$3=L474,1,0)</f>
        <v>0</v>
      </c>
      <c r="AA474" s="656" t="n">
        <f aca="false">IF($M$3=M474,1,0)</f>
        <v>0</v>
      </c>
      <c r="AB474" s="656" t="n">
        <f aca="false">IF($N$3=N474,1,0)</f>
        <v>0</v>
      </c>
      <c r="AC474" s="656" t="n">
        <f aca="false">IF($O$3=O474,1,0)</f>
        <v>0</v>
      </c>
      <c r="AD474" s="667" t="b">
        <f aca="false">AND($P$2="Non-risk",P474=TRUE())</f>
        <v>0</v>
      </c>
      <c r="AE474" s="667" t="b">
        <f aca="false">AND($Q$3&lt;&gt;$Q474,$Q$3&lt;&gt;"Both")</f>
        <v>1</v>
      </c>
      <c r="AF474" s="667" t="b">
        <f aca="false">AND($Q$3="Both",AH474=1)</f>
        <v>0</v>
      </c>
      <c r="AI474" s="521"/>
      <c r="AJ474" s="627" t="n">
        <v>1</v>
      </c>
      <c r="AK474" s="160" t="n">
        <f aca="false">IF(OR(AL474=TRUE(),AND(AM474=TRUE(),AN474=FALSE()),AF474=TRUE(),(OR(AT474=FALSE(),AT474="NA"))),0,IF(OR(AN474=FALSE(),AO474=FALSE(),AP474=FALSE()),1,0))</f>
        <v>0</v>
      </c>
      <c r="AL474" s="238" t="n">
        <f aca="false">$S474</f>
        <v>1</v>
      </c>
      <c r="AM474" s="238" t="str">
        <f aca="false">IF(OR(Q474="Medicaid",AI474=""),"NA",IF(AND(AF474=TRUE(),_xlfn.xlookup(AI474,$A$9:$A$782,$AK$9:$AK$782)=0),TRUE(),FALSE()))</f>
        <v>NA</v>
      </c>
      <c r="AN474" s="148" t="b">
        <f aca="false">IF(F474&lt;&gt;"",TRUE(),FALSE())</f>
        <v>0</v>
      </c>
      <c r="AO474" s="94" t="str">
        <f aca="false">IF(OR($F474&lt;&gt;"Met"),"NA",(IF(AND($F474="Met",$F474&lt;&gt;""),TRUE(),FALSE())))</f>
        <v>NA</v>
      </c>
      <c r="AP474" s="148" t="b">
        <f aca="false">IF(OR($F474="Met",$F474="Not met"),"NA",(IF((AND(OR($F474="N/A",$F474="Unsure"),$G474&lt;&gt;"")),TRUE(),FALSE())))</f>
        <v>0</v>
      </c>
      <c r="AQ474" s="238" t="n">
        <f aca="false">IF(OR(AR474=TRUE(),AND(AS474=TRUE(),AT474=FALSE())),0,(IF(OR(AND(OR(AS474=FALSE(),AS474="N/A"),AT474=FALSE()),AU474=FALSE()),1,0)))</f>
        <v>0</v>
      </c>
      <c r="AR474" s="238" t="n">
        <f aca="false">$S474</f>
        <v>1</v>
      </c>
      <c r="AS474" s="238" t="str">
        <f aca="false">IF(OR(Q474="Medicaid",AI474=""),"N/A",IF(AND(AF474=TRUE(),_xlfn.xlookup(AI474,$A$9:$A$782,$AQ$9:$AQ$782)=0),TRUE(),FALSE()))</f>
        <v>N/A</v>
      </c>
      <c r="AT474" s="148" t="b">
        <f aca="false">IF(AND(H474="",F474="Met"),FALSE(),TRUE())</f>
        <v>1</v>
      </c>
      <c r="AU474" s="94" t="str">
        <f aca="false">IF(OR(H474="",H474="Met",H474="N/A"),"NA",(IF(AND((OR(H474="Not Met",H474="Unsure")),G474&lt;&gt;""),TRUE(),FALSE())))</f>
        <v>NA</v>
      </c>
    </row>
    <row r="475" customFormat="false" ht="54" hidden="false" customHeight="false" outlineLevel="0" collapsed="false">
      <c r="A475" s="658" t="s">
        <v>3312</v>
      </c>
      <c r="B475" s="659" t="s">
        <v>3313</v>
      </c>
      <c r="C475" s="659" t="s">
        <v>3314</v>
      </c>
      <c r="D475" s="659" t="s">
        <v>3315</v>
      </c>
      <c r="E475" s="687"/>
      <c r="F475" s="662"/>
      <c r="G475" s="662"/>
      <c r="H475" s="689"/>
      <c r="I475" s="664" t="s">
        <v>15</v>
      </c>
      <c r="J475" s="664" t="s">
        <v>30</v>
      </c>
      <c r="K475" s="664" t="s">
        <v>38</v>
      </c>
      <c r="L475" s="665" t="s">
        <v>43</v>
      </c>
      <c r="M475" s="665"/>
      <c r="N475" s="665"/>
      <c r="O475" s="665"/>
      <c r="P475" s="665"/>
      <c r="Q475" s="665" t="s">
        <v>226</v>
      </c>
      <c r="S475" s="666" t="b">
        <f aca="false">IF(OR(T475=TRUE(),U475=TRUE(),V475=TRUE(),AD475=TRUE(),AE475=TRUE()),TRUE(),FALSE())</f>
        <v>1</v>
      </c>
      <c r="T475" s="656" t="n">
        <f aca="false">$T$8</f>
        <v>1</v>
      </c>
      <c r="U475" s="657" t="b">
        <f aca="false">$U$8</f>
        <v>0</v>
      </c>
      <c r="V475" s="666" t="b">
        <f aca="false">IF(SUM(W475:AC475)&lt;1,TRUE(),FALSE())</f>
        <v>1</v>
      </c>
      <c r="W475" s="656" t="n">
        <f aca="false">IF($I$3=I475,1,0)</f>
        <v>0</v>
      </c>
      <c r="X475" s="656" t="n">
        <f aca="false">IF($J$3=J475,1,0)</f>
        <v>0</v>
      </c>
      <c r="Y475" s="656" t="n">
        <f aca="false">IF($K$3=K475,1,0)</f>
        <v>0</v>
      </c>
      <c r="Z475" s="656" t="n">
        <f aca="false">IF($L$3=L475,1,0)</f>
        <v>0</v>
      </c>
      <c r="AA475" s="656" t="n">
        <f aca="false">IF($M$3=M475,1,0)</f>
        <v>0</v>
      </c>
      <c r="AB475" s="656" t="n">
        <f aca="false">IF($N$3=N475,1,0)</f>
        <v>0</v>
      </c>
      <c r="AC475" s="656" t="n">
        <f aca="false">IF($O$3=O475,1,0)</f>
        <v>0</v>
      </c>
      <c r="AD475" s="667" t="b">
        <f aca="false">AND($P$2="Non-risk",P475=TRUE())</f>
        <v>0</v>
      </c>
      <c r="AE475" s="667" t="b">
        <f aca="false">AND($Q$3&lt;&gt;$Q475,$Q$3&lt;&gt;"Both")</f>
        <v>1</v>
      </c>
      <c r="AF475" s="667" t="b">
        <f aca="false">AND($Q$3="Both",AH475=1)</f>
        <v>0</v>
      </c>
      <c r="AI475" s="521"/>
      <c r="AJ475" s="627" t="n">
        <v>1</v>
      </c>
      <c r="AK475" s="160" t="n">
        <f aca="false">IF(OR(AL475=TRUE(),AND(AM475=TRUE(),AN475=FALSE()),AF475=TRUE(),(OR(AT475=FALSE(),AT475="NA"))),0,IF(OR(AN475=FALSE(),AO475=FALSE(),AP475=FALSE()),1,0))</f>
        <v>0</v>
      </c>
      <c r="AL475" s="238" t="n">
        <f aca="false">$S475</f>
        <v>1</v>
      </c>
      <c r="AM475" s="238" t="str">
        <f aca="false">IF(OR(Q475="Medicaid",AI475=""),"NA",IF(AND(AF475=TRUE(),_xlfn.xlookup(AI475,$A$9:$A$782,$AK$9:$AK$782)=0),TRUE(),FALSE()))</f>
        <v>NA</v>
      </c>
      <c r="AN475" s="148" t="b">
        <f aca="false">IF(F475&lt;&gt;"",TRUE(),FALSE())</f>
        <v>0</v>
      </c>
      <c r="AO475" s="94" t="str">
        <f aca="false">IF(OR($F475&lt;&gt;"Met"),"NA",(IF(AND($F475="Met",$F475&lt;&gt;""),TRUE(),FALSE())))</f>
        <v>NA</v>
      </c>
      <c r="AP475" s="148" t="b">
        <f aca="false">IF(OR($F475="Met",$F475="Not met"),"NA",(IF((AND(OR($F475="N/A",$F475="Unsure"),$G475&lt;&gt;"")),TRUE(),FALSE())))</f>
        <v>0</v>
      </c>
      <c r="AQ475" s="238" t="n">
        <f aca="false">IF(OR(AR475=TRUE(),AND(AS475=TRUE(),AT475=FALSE())),0,(IF(OR(AND(OR(AS475=FALSE(),AS475="N/A"),AT475=FALSE()),AU475=FALSE()),1,0)))</f>
        <v>0</v>
      </c>
      <c r="AR475" s="238" t="n">
        <f aca="false">$S475</f>
        <v>1</v>
      </c>
      <c r="AS475" s="238" t="str">
        <f aca="false">IF(OR(Q475="Medicaid",AI475=""),"N/A",IF(AND(AF475=TRUE(),_xlfn.xlookup(AI475,$A$9:$A$782,$AQ$9:$AQ$782)=0),TRUE(),FALSE()))</f>
        <v>N/A</v>
      </c>
      <c r="AT475" s="148" t="b">
        <f aca="false">IF(AND(H475="",F475="Met"),FALSE(),TRUE())</f>
        <v>1</v>
      </c>
      <c r="AU475" s="94" t="str">
        <f aca="false">IF(OR(H475="",H475="Met",H475="N/A"),"NA",(IF(AND((OR(H475="Not Met",H475="Unsure")),G475&lt;&gt;""),TRUE(),FALSE())))</f>
        <v>NA</v>
      </c>
    </row>
    <row r="476" customFormat="false" ht="54" hidden="false" customHeight="false" outlineLevel="0" collapsed="false">
      <c r="A476" s="658" t="s">
        <v>3316</v>
      </c>
      <c r="B476" s="659" t="s">
        <v>3317</v>
      </c>
      <c r="C476" s="659" t="s">
        <v>3318</v>
      </c>
      <c r="D476" s="659" t="s">
        <v>3319</v>
      </c>
      <c r="E476" s="678" t="n">
        <v>87</v>
      </c>
      <c r="F476" s="662"/>
      <c r="G476" s="662"/>
      <c r="H476" s="689"/>
      <c r="I476" s="664" t="s">
        <v>15</v>
      </c>
      <c r="J476" s="664" t="s">
        <v>30</v>
      </c>
      <c r="K476" s="664" t="s">
        <v>38</v>
      </c>
      <c r="L476" s="665" t="s">
        <v>43</v>
      </c>
      <c r="M476" s="665"/>
      <c r="N476" s="665"/>
      <c r="O476" s="665"/>
      <c r="P476" s="665"/>
      <c r="Q476" s="665" t="s">
        <v>226</v>
      </c>
      <c r="S476" s="666" t="b">
        <f aca="false">IF(OR(T476=TRUE(),U476=TRUE(),V476=TRUE(),AD476=TRUE(),AE476=TRUE()),TRUE(),FALSE())</f>
        <v>1</v>
      </c>
      <c r="T476" s="656" t="n">
        <f aca="false">$T$8</f>
        <v>1</v>
      </c>
      <c r="U476" s="657" t="b">
        <f aca="false">$U$8</f>
        <v>0</v>
      </c>
      <c r="V476" s="666" t="b">
        <f aca="false">IF(SUM(W476:AC476)&lt;1,TRUE(),FALSE())</f>
        <v>1</v>
      </c>
      <c r="W476" s="656" t="n">
        <f aca="false">IF($I$3=I476,1,0)</f>
        <v>0</v>
      </c>
      <c r="X476" s="656" t="n">
        <f aca="false">IF($J$3=J476,1,0)</f>
        <v>0</v>
      </c>
      <c r="Y476" s="656" t="n">
        <f aca="false">IF($K$3=K476,1,0)</f>
        <v>0</v>
      </c>
      <c r="Z476" s="656" t="n">
        <f aca="false">IF($L$3=L476,1,0)</f>
        <v>0</v>
      </c>
      <c r="AA476" s="656" t="n">
        <f aca="false">IF($M$3=M476,1,0)</f>
        <v>0</v>
      </c>
      <c r="AB476" s="656" t="n">
        <f aca="false">IF($N$3=N476,1,0)</f>
        <v>0</v>
      </c>
      <c r="AC476" s="656" t="n">
        <f aca="false">IF($O$3=O476,1,0)</f>
        <v>0</v>
      </c>
      <c r="AD476" s="667" t="b">
        <f aca="false">AND($P$2="Non-risk",P476=TRUE())</f>
        <v>0</v>
      </c>
      <c r="AE476" s="667" t="b">
        <f aca="false">AND($Q$3&lt;&gt;$Q476,$Q$3&lt;&gt;"Both")</f>
        <v>1</v>
      </c>
      <c r="AF476" s="667" t="b">
        <f aca="false">AND($Q$3="Both",AH476=1)</f>
        <v>0</v>
      </c>
      <c r="AI476" s="521"/>
      <c r="AJ476" s="627" t="n">
        <v>1</v>
      </c>
      <c r="AK476" s="160" t="n">
        <f aca="false">IF(OR(AL476=TRUE(),AND(AM476=TRUE(),AN476=FALSE()),AF476=TRUE(),(OR(AT476=FALSE(),AT476="NA"))),0,IF(OR(AN476=FALSE(),AO476=FALSE(),AP476=FALSE()),1,0))</f>
        <v>0</v>
      </c>
      <c r="AL476" s="238" t="n">
        <f aca="false">$S476</f>
        <v>1</v>
      </c>
      <c r="AM476" s="238" t="str">
        <f aca="false">IF(OR(Q476="Medicaid",AI476=""),"NA",IF(AND(AF476=TRUE(),_xlfn.xlookup(AI476,$A$9:$A$782,$AK$9:$AK$782)=0),TRUE(),FALSE()))</f>
        <v>NA</v>
      </c>
      <c r="AN476" s="148" t="b">
        <f aca="false">IF(F476&lt;&gt;"",TRUE(),FALSE())</f>
        <v>0</v>
      </c>
      <c r="AO476" s="94" t="str">
        <f aca="false">IF(OR($F476&lt;&gt;"Met"),"NA",(IF(AND($F476="Met",$F476&lt;&gt;""),TRUE(),FALSE())))</f>
        <v>NA</v>
      </c>
      <c r="AP476" s="148" t="b">
        <f aca="false">IF(OR($F476="Met",$F476="Not met"),"NA",(IF((AND(OR($F476="N/A",$F476="Unsure"),$G476&lt;&gt;"")),TRUE(),FALSE())))</f>
        <v>0</v>
      </c>
      <c r="AQ476" s="238" t="n">
        <f aca="false">IF(OR(AR476=TRUE(),AND(AS476=TRUE(),AT476=FALSE())),0,(IF(OR(AND(OR(AS476=FALSE(),AS476="N/A"),AT476=FALSE()),AU476=FALSE()),1,0)))</f>
        <v>0</v>
      </c>
      <c r="AR476" s="238" t="n">
        <f aca="false">$S476</f>
        <v>1</v>
      </c>
      <c r="AS476" s="238" t="str">
        <f aca="false">IF(OR(Q476="Medicaid",AI476=""),"N/A",IF(AND(AF476=TRUE(),_xlfn.xlookup(AI476,$A$9:$A$782,$AQ$9:$AQ$782)=0),TRUE(),FALSE()))</f>
        <v>N/A</v>
      </c>
      <c r="AT476" s="148" t="b">
        <f aca="false">IF(AND(H476="",F476="Met"),FALSE(),TRUE())</f>
        <v>1</v>
      </c>
      <c r="AU476" s="94" t="str">
        <f aca="false">IF(OR(H476="",H476="Met",H476="N/A"),"NA",(IF(AND((OR(H476="Not Met",H476="Unsure")),G476&lt;&gt;""),TRUE(),FALSE())))</f>
        <v>NA</v>
      </c>
    </row>
    <row r="477" customFormat="false" ht="54" hidden="false" customHeight="false" outlineLevel="0" collapsed="false">
      <c r="A477" s="658" t="s">
        <v>3320</v>
      </c>
      <c r="B477" s="659" t="s">
        <v>3321</v>
      </c>
      <c r="C477" s="659" t="s">
        <v>3322</v>
      </c>
      <c r="D477" s="659" t="s">
        <v>3323</v>
      </c>
      <c r="E477" s="678" t="n">
        <v>87</v>
      </c>
      <c r="F477" s="662"/>
      <c r="G477" s="662"/>
      <c r="H477" s="689"/>
      <c r="I477" s="664" t="s">
        <v>15</v>
      </c>
      <c r="J477" s="664" t="s">
        <v>30</v>
      </c>
      <c r="K477" s="664" t="s">
        <v>38</v>
      </c>
      <c r="L477" s="665" t="s">
        <v>43</v>
      </c>
      <c r="M477" s="665"/>
      <c r="N477" s="665"/>
      <c r="O477" s="665"/>
      <c r="P477" s="665"/>
      <c r="Q477" s="665" t="s">
        <v>226</v>
      </c>
      <c r="S477" s="666" t="b">
        <f aca="false">IF(OR(T477=TRUE(),U477=TRUE(),V477=TRUE(),AD477=TRUE(),AE477=TRUE()),TRUE(),FALSE())</f>
        <v>1</v>
      </c>
      <c r="T477" s="656" t="n">
        <f aca="false">$T$8</f>
        <v>1</v>
      </c>
      <c r="U477" s="657" t="b">
        <f aca="false">$U$8</f>
        <v>0</v>
      </c>
      <c r="V477" s="666" t="b">
        <f aca="false">IF(SUM(W477:AC477)&lt;1,TRUE(),FALSE())</f>
        <v>1</v>
      </c>
      <c r="W477" s="656" t="n">
        <f aca="false">IF($I$3=I477,1,0)</f>
        <v>0</v>
      </c>
      <c r="X477" s="656" t="n">
        <f aca="false">IF($J$3=J477,1,0)</f>
        <v>0</v>
      </c>
      <c r="Y477" s="656" t="n">
        <f aca="false">IF($K$3=K477,1,0)</f>
        <v>0</v>
      </c>
      <c r="Z477" s="656" t="n">
        <f aca="false">IF($L$3=L477,1,0)</f>
        <v>0</v>
      </c>
      <c r="AA477" s="656" t="n">
        <f aca="false">IF($M$3=M477,1,0)</f>
        <v>0</v>
      </c>
      <c r="AB477" s="656" t="n">
        <f aca="false">IF($N$3=N477,1,0)</f>
        <v>0</v>
      </c>
      <c r="AC477" s="656" t="n">
        <f aca="false">IF($O$3=O477,1,0)</f>
        <v>0</v>
      </c>
      <c r="AD477" s="667" t="b">
        <f aca="false">AND($P$2="Non-risk",P477=TRUE())</f>
        <v>0</v>
      </c>
      <c r="AE477" s="667" t="b">
        <f aca="false">AND($Q$3&lt;&gt;$Q477,$Q$3&lt;&gt;"Both")</f>
        <v>1</v>
      </c>
      <c r="AF477" s="667" t="b">
        <f aca="false">AND($Q$3="Both",AH477=1)</f>
        <v>0</v>
      </c>
      <c r="AI477" s="521"/>
      <c r="AJ477" s="627" t="n">
        <v>1</v>
      </c>
      <c r="AK477" s="160" t="n">
        <f aca="false">IF(OR(AL477=TRUE(),AND(AM477=TRUE(),AN477=FALSE()),AF477=TRUE(),(OR(AT477=FALSE(),AT477="NA"))),0,IF(OR(AN477=FALSE(),AO477=FALSE(),AP477=FALSE()),1,0))</f>
        <v>0</v>
      </c>
      <c r="AL477" s="238" t="n">
        <f aca="false">$S477</f>
        <v>1</v>
      </c>
      <c r="AM477" s="238" t="str">
        <f aca="false">IF(OR(Q477="Medicaid",AI477=""),"NA",IF(AND(AF477=TRUE(),_xlfn.xlookup(AI477,$A$9:$A$782,$AK$9:$AK$782)=0),TRUE(),FALSE()))</f>
        <v>NA</v>
      </c>
      <c r="AN477" s="148" t="b">
        <f aca="false">IF(F477&lt;&gt;"",TRUE(),FALSE())</f>
        <v>0</v>
      </c>
      <c r="AO477" s="94" t="str">
        <f aca="false">IF(OR($F477&lt;&gt;"Met"),"NA",(IF(AND($F477="Met",$F477&lt;&gt;""),TRUE(),FALSE())))</f>
        <v>NA</v>
      </c>
      <c r="AP477" s="148" t="b">
        <f aca="false">IF(OR($F477="Met",$F477="Not met"),"NA",(IF((AND(OR($F477="N/A",$F477="Unsure"),$G477&lt;&gt;"")),TRUE(),FALSE())))</f>
        <v>0</v>
      </c>
      <c r="AQ477" s="238" t="n">
        <f aca="false">IF(OR(AR477=TRUE(),AND(AS477=TRUE(),AT477=FALSE())),0,(IF(OR(AND(OR(AS477=FALSE(),AS477="N/A"),AT477=FALSE()),AU477=FALSE()),1,0)))</f>
        <v>0</v>
      </c>
      <c r="AR477" s="238" t="n">
        <f aca="false">$S477</f>
        <v>1</v>
      </c>
      <c r="AS477" s="238" t="str">
        <f aca="false">IF(OR(Q477="Medicaid",AI477=""),"N/A",IF(AND(AF477=TRUE(),_xlfn.xlookup(AI477,$A$9:$A$782,$AQ$9:$AQ$782)=0),TRUE(),FALSE()))</f>
        <v>N/A</v>
      </c>
      <c r="AT477" s="148" t="b">
        <f aca="false">IF(AND(H477="",F477="Met"),FALSE(),TRUE())</f>
        <v>1</v>
      </c>
      <c r="AU477" s="94" t="str">
        <f aca="false">IF(OR(H477="",H477="Met",H477="N/A"),"NA",(IF(AND((OR(H477="Not Met",H477="Unsure")),G477&lt;&gt;""),TRUE(),FALSE())))</f>
        <v>NA</v>
      </c>
    </row>
    <row r="478" customFormat="false" ht="54" hidden="false" customHeight="false" outlineLevel="0" collapsed="false">
      <c r="A478" s="658" t="s">
        <v>3324</v>
      </c>
      <c r="B478" s="659" t="s">
        <v>3325</v>
      </c>
      <c r="C478" s="659" t="s">
        <v>3326</v>
      </c>
      <c r="D478" s="659" t="s">
        <v>3327</v>
      </c>
      <c r="E478" s="687"/>
      <c r="F478" s="662"/>
      <c r="G478" s="662"/>
      <c r="H478" s="689"/>
      <c r="I478" s="664" t="s">
        <v>15</v>
      </c>
      <c r="J478" s="664" t="s">
        <v>30</v>
      </c>
      <c r="K478" s="664" t="s">
        <v>38</v>
      </c>
      <c r="L478" s="665" t="s">
        <v>43</v>
      </c>
      <c r="M478" s="665"/>
      <c r="N478" s="665"/>
      <c r="O478" s="665"/>
      <c r="P478" s="665"/>
      <c r="Q478" s="665" t="s">
        <v>226</v>
      </c>
      <c r="S478" s="666" t="b">
        <f aca="false">IF(OR(T478=TRUE(),U478=TRUE(),V478=TRUE(),AD478=TRUE(),AE478=TRUE()),TRUE(),FALSE())</f>
        <v>1</v>
      </c>
      <c r="T478" s="656" t="n">
        <f aca="false">$T$8</f>
        <v>1</v>
      </c>
      <c r="U478" s="657" t="b">
        <f aca="false">$U$8</f>
        <v>0</v>
      </c>
      <c r="V478" s="666" t="b">
        <f aca="false">IF(SUM(W478:AC478)&lt;1,TRUE(),FALSE())</f>
        <v>1</v>
      </c>
      <c r="W478" s="656" t="n">
        <f aca="false">IF($I$3=I478,1,0)</f>
        <v>0</v>
      </c>
      <c r="X478" s="656" t="n">
        <f aca="false">IF($J$3=J478,1,0)</f>
        <v>0</v>
      </c>
      <c r="Y478" s="656" t="n">
        <f aca="false">IF($K$3=K478,1,0)</f>
        <v>0</v>
      </c>
      <c r="Z478" s="656" t="n">
        <f aca="false">IF($L$3=L478,1,0)</f>
        <v>0</v>
      </c>
      <c r="AA478" s="656" t="n">
        <f aca="false">IF($M$3=M478,1,0)</f>
        <v>0</v>
      </c>
      <c r="AB478" s="656" t="n">
        <f aca="false">IF($N$3=N478,1,0)</f>
        <v>0</v>
      </c>
      <c r="AC478" s="656" t="n">
        <f aca="false">IF($O$3=O478,1,0)</f>
        <v>0</v>
      </c>
      <c r="AD478" s="667" t="b">
        <f aca="false">AND($P$2="Non-risk",P478=TRUE())</f>
        <v>0</v>
      </c>
      <c r="AE478" s="667" t="b">
        <f aca="false">AND($Q$3&lt;&gt;$Q478,$Q$3&lt;&gt;"Both")</f>
        <v>1</v>
      </c>
      <c r="AF478" s="667" t="b">
        <f aca="false">AND($Q$3="Both",AH478=1)</f>
        <v>0</v>
      </c>
      <c r="AI478" s="521"/>
      <c r="AK478" s="160" t="n">
        <f aca="false">IF(OR(AL478=TRUE(),AND(AM478=TRUE(),AN478=FALSE()),AF478=TRUE(),(OR(AT478=FALSE(),AT478="NA"))),0,IF(OR(AN478=FALSE(),AO478=FALSE(),AP478=FALSE()),1,0))</f>
        <v>0</v>
      </c>
      <c r="AL478" s="238" t="n">
        <f aca="false">$S478</f>
        <v>1</v>
      </c>
      <c r="AM478" s="238" t="str">
        <f aca="false">IF(OR(Q478="Medicaid",AI478=""),"NA",IF(AND(AF478=TRUE(),_xlfn.xlookup(AI478,$A$9:$A$782,$AK$9:$AK$782)=0),TRUE(),FALSE()))</f>
        <v>NA</v>
      </c>
      <c r="AN478" s="148" t="b">
        <f aca="false">IF(F478&lt;&gt;"",TRUE(),FALSE())</f>
        <v>0</v>
      </c>
      <c r="AO478" s="94" t="str">
        <f aca="false">IF(OR($F478&lt;&gt;"Met"),"NA",(IF(AND($F478="Met",$F478&lt;&gt;""),TRUE(),FALSE())))</f>
        <v>NA</v>
      </c>
      <c r="AP478" s="148" t="b">
        <f aca="false">IF(OR($F478="Met",$F478="Not met"),"NA",(IF((AND(OR($F478="N/A",$F478="Unsure"),$G478&lt;&gt;"")),TRUE(),FALSE())))</f>
        <v>0</v>
      </c>
      <c r="AQ478" s="238" t="n">
        <f aca="false">IF(OR(AR478=TRUE(),AND(AS478=TRUE(),AT478=FALSE())),0,(IF(OR(AND(OR(AS478=FALSE(),AS478="N/A"),AT478=FALSE()),AU478=FALSE()),1,0)))</f>
        <v>0</v>
      </c>
      <c r="AR478" s="238" t="n">
        <f aca="false">$S478</f>
        <v>1</v>
      </c>
      <c r="AS478" s="238" t="str">
        <f aca="false">IF(OR(Q478="Medicaid",AI478=""),"N/A",IF(AND(AF478=TRUE(),_xlfn.xlookup(AI478,$A$9:$A$782,$AQ$9:$AQ$782)=0),TRUE(),FALSE()))</f>
        <v>N/A</v>
      </c>
      <c r="AT478" s="148" t="b">
        <f aca="false">IF(AND(H478="",F478="Met"),FALSE(),TRUE())</f>
        <v>1</v>
      </c>
      <c r="AU478" s="94" t="str">
        <f aca="false">IF(OR(H478="",H478="Met",H478="N/A"),"NA",(IF(AND((OR(H478="Not Met",H478="Unsure")),G478&lt;&gt;""),TRUE(),FALSE())))</f>
        <v>NA</v>
      </c>
    </row>
    <row r="479" customFormat="false" ht="36" hidden="false" customHeight="false" outlineLevel="0" collapsed="false">
      <c r="A479" s="658" t="s">
        <v>3328</v>
      </c>
      <c r="B479" s="659" t="s">
        <v>3329</v>
      </c>
      <c r="C479" s="659" t="s">
        <v>3330</v>
      </c>
      <c r="D479" s="659" t="s">
        <v>3331</v>
      </c>
      <c r="E479" s="678" t="n">
        <v>88</v>
      </c>
      <c r="F479" s="662"/>
      <c r="G479" s="662"/>
      <c r="H479" s="689"/>
      <c r="I479" s="664" t="s">
        <v>15</v>
      </c>
      <c r="J479" s="664" t="s">
        <v>30</v>
      </c>
      <c r="K479" s="664" t="s">
        <v>38</v>
      </c>
      <c r="L479" s="665" t="s">
        <v>43</v>
      </c>
      <c r="M479" s="665"/>
      <c r="N479" s="665"/>
      <c r="O479" s="665"/>
      <c r="P479" s="665"/>
      <c r="Q479" s="665" t="s">
        <v>226</v>
      </c>
      <c r="S479" s="666" t="b">
        <f aca="false">IF(OR(T479=TRUE(),U479=TRUE(),V479=TRUE(),AD479=TRUE(),AE479=TRUE()),TRUE(),FALSE())</f>
        <v>1</v>
      </c>
      <c r="T479" s="656" t="n">
        <f aca="false">$T$8</f>
        <v>1</v>
      </c>
      <c r="U479" s="657" t="b">
        <f aca="false">$U$8</f>
        <v>0</v>
      </c>
      <c r="V479" s="666" t="b">
        <f aca="false">IF(SUM(W479:AC479)&lt;1,TRUE(),FALSE())</f>
        <v>1</v>
      </c>
      <c r="W479" s="656" t="n">
        <f aca="false">IF($I$3=I479,1,0)</f>
        <v>0</v>
      </c>
      <c r="X479" s="656" t="n">
        <f aca="false">IF($J$3=J479,1,0)</f>
        <v>0</v>
      </c>
      <c r="Y479" s="656" t="n">
        <f aca="false">IF($K$3=K479,1,0)</f>
        <v>0</v>
      </c>
      <c r="Z479" s="656" t="n">
        <f aca="false">IF($L$3=L479,1,0)</f>
        <v>0</v>
      </c>
      <c r="AA479" s="656" t="n">
        <f aca="false">IF($M$3=M479,1,0)</f>
        <v>0</v>
      </c>
      <c r="AB479" s="656" t="n">
        <f aca="false">IF($N$3=N479,1,0)</f>
        <v>0</v>
      </c>
      <c r="AC479" s="656" t="n">
        <f aca="false">IF($O$3=O479,1,0)</f>
        <v>0</v>
      </c>
      <c r="AD479" s="667" t="b">
        <f aca="false">AND($P$2="Non-risk",P479=TRUE())</f>
        <v>0</v>
      </c>
      <c r="AE479" s="667" t="b">
        <f aca="false">AND($Q$3&lt;&gt;$Q479,$Q$3&lt;&gt;"Both")</f>
        <v>1</v>
      </c>
      <c r="AF479" s="667" t="b">
        <f aca="false">AND($Q$3="Both",AH479=1)</f>
        <v>0</v>
      </c>
      <c r="AI479" s="521"/>
      <c r="AJ479" s="627" t="n">
        <v>1</v>
      </c>
      <c r="AK479" s="160" t="n">
        <f aca="false">IF(OR(AL479=TRUE(),AND(AM479=TRUE(),AN479=FALSE()),AF479=TRUE(),(OR(AT479=FALSE(),AT479="NA"))),0,IF(OR(AN479=FALSE(),AO479=FALSE(),AP479=FALSE()),1,0))</f>
        <v>0</v>
      </c>
      <c r="AL479" s="238" t="n">
        <f aca="false">$S479</f>
        <v>1</v>
      </c>
      <c r="AM479" s="238" t="str">
        <f aca="false">IF(OR(Q479="Medicaid",AI479=""),"NA",IF(AND(AF479=TRUE(),_xlfn.xlookup(AI479,$A$9:$A$782,$AK$9:$AK$782)=0),TRUE(),FALSE()))</f>
        <v>NA</v>
      </c>
      <c r="AN479" s="148" t="b">
        <f aca="false">IF(F479&lt;&gt;"",TRUE(),FALSE())</f>
        <v>0</v>
      </c>
      <c r="AO479" s="94" t="str">
        <f aca="false">IF(OR($F479&lt;&gt;"Met"),"NA",(IF(AND($F479="Met",$F479&lt;&gt;""),TRUE(),FALSE())))</f>
        <v>NA</v>
      </c>
      <c r="AP479" s="148" t="b">
        <f aca="false">IF(OR($F479="Met",$F479="Not met"),"NA",(IF((AND(OR($F479="N/A",$F479="Unsure"),$G479&lt;&gt;"")),TRUE(),FALSE())))</f>
        <v>0</v>
      </c>
      <c r="AQ479" s="238" t="n">
        <f aca="false">IF(OR(AR479=TRUE(),AND(AS479=TRUE(),AT479=FALSE())),0,(IF(OR(AND(OR(AS479=FALSE(),AS479="N/A"),AT479=FALSE()),AU479=FALSE()),1,0)))</f>
        <v>0</v>
      </c>
      <c r="AR479" s="238" t="n">
        <f aca="false">$S479</f>
        <v>1</v>
      </c>
      <c r="AS479" s="238" t="str">
        <f aca="false">IF(OR(Q479="Medicaid",AI479=""),"N/A",IF(AND(AF479=TRUE(),_xlfn.xlookup(AI479,$A$9:$A$782,$AQ$9:$AQ$782)=0),TRUE(),FALSE()))</f>
        <v>N/A</v>
      </c>
      <c r="AT479" s="148" t="b">
        <f aca="false">IF(AND(H479="",F479="Met"),FALSE(),TRUE())</f>
        <v>1</v>
      </c>
      <c r="AU479" s="94" t="str">
        <f aca="false">IF(OR(H479="",H479="Met",H479="N/A"),"NA",(IF(AND((OR(H479="Not Met",H479="Unsure")),G479&lt;&gt;""),TRUE(),FALSE())))</f>
        <v>NA</v>
      </c>
    </row>
    <row r="480" customFormat="false" ht="36" hidden="false" customHeight="false" outlineLevel="0" collapsed="false">
      <c r="A480" s="670"/>
      <c r="B480" s="681"/>
      <c r="C480" s="669"/>
      <c r="D480" s="670" t="s">
        <v>1459</v>
      </c>
      <c r="E480" s="671"/>
      <c r="F480" s="672"/>
      <c r="G480" s="672"/>
      <c r="H480" s="673"/>
      <c r="T480" s="656" t="n">
        <f aca="false">$T$8</f>
        <v>1</v>
      </c>
      <c r="U480" s="657" t="b">
        <f aca="false">$U$8</f>
        <v>0</v>
      </c>
      <c r="V480" s="666" t="b">
        <f aca="false">IF(SUM(W480:AC480)&lt;1,TRUE(),FALSE())</f>
        <v>1</v>
      </c>
      <c r="W480" s="656" t="n">
        <f aca="false">IF($I$3=I480,1,0)</f>
        <v>0</v>
      </c>
      <c r="X480" s="656" t="n">
        <f aca="false">IF($J$3=J480,1,0)</f>
        <v>0</v>
      </c>
      <c r="Y480" s="656" t="n">
        <f aca="false">IF($K$3=K480,1,0)</f>
        <v>0</v>
      </c>
      <c r="Z480" s="656" t="n">
        <f aca="false">IF($L$3=L480,1,0)</f>
        <v>0</v>
      </c>
      <c r="AA480" s="656" t="n">
        <f aca="false">IF($M$3=M480,1,0)</f>
        <v>0</v>
      </c>
      <c r="AB480" s="656" t="n">
        <f aca="false">IF($N$3=N480,1,0)</f>
        <v>0</v>
      </c>
      <c r="AC480" s="656" t="n">
        <f aca="false">IF($O$3=O480,1,0)</f>
        <v>0</v>
      </c>
      <c r="AD480" s="667" t="b">
        <f aca="false">AND($P$2="Non-risk",P480=TRUE())</f>
        <v>0</v>
      </c>
      <c r="AE480" s="667" t="b">
        <f aca="false">AND($Q$3&lt;&gt;$Q480,$Q$3&lt;&gt;"Both")</f>
        <v>1</v>
      </c>
      <c r="AF480" s="667" t="b">
        <f aca="false">AND($Q$3="Both",AH480=1)</f>
        <v>0</v>
      </c>
      <c r="AK480" s="160"/>
      <c r="AL480" s="238"/>
      <c r="AM480" s="238"/>
      <c r="AN480" s="94"/>
      <c r="AO480" s="94"/>
      <c r="AP480" s="94"/>
      <c r="AQ480" s="238"/>
      <c r="AR480" s="238"/>
      <c r="AS480" s="238"/>
      <c r="AT480" s="94"/>
      <c r="AU480" s="94"/>
    </row>
    <row r="481" customFormat="false" ht="36" hidden="false" customHeight="false" outlineLevel="0" collapsed="false">
      <c r="A481" s="658" t="s">
        <v>3332</v>
      </c>
      <c r="B481" s="659" t="s">
        <v>3333</v>
      </c>
      <c r="C481" s="659" t="s">
        <v>3334</v>
      </c>
      <c r="D481" s="659" t="s">
        <v>3335</v>
      </c>
      <c r="E481" s="687"/>
      <c r="F481" s="662"/>
      <c r="G481" s="662"/>
      <c r="H481" s="689"/>
      <c r="I481" s="664" t="s">
        <v>15</v>
      </c>
      <c r="J481" s="664" t="s">
        <v>30</v>
      </c>
      <c r="K481" s="664" t="s">
        <v>38</v>
      </c>
      <c r="L481" s="665" t="s">
        <v>43</v>
      </c>
      <c r="M481" s="665"/>
      <c r="N481" s="665"/>
      <c r="O481" s="665"/>
      <c r="P481" s="665"/>
      <c r="Q481" s="665" t="s">
        <v>226</v>
      </c>
      <c r="S481" s="666" t="b">
        <f aca="false">IF(OR(T481=TRUE(),U481=TRUE(),V481=TRUE(),AD481=TRUE(),AE481=TRUE()),TRUE(),FALSE())</f>
        <v>1</v>
      </c>
      <c r="T481" s="656" t="n">
        <f aca="false">$T$8</f>
        <v>1</v>
      </c>
      <c r="U481" s="657" t="b">
        <f aca="false">$U$8</f>
        <v>0</v>
      </c>
      <c r="V481" s="666" t="b">
        <f aca="false">IF(SUM(W481:AC481)&lt;1,TRUE(),FALSE())</f>
        <v>1</v>
      </c>
      <c r="W481" s="656" t="n">
        <f aca="false">IF($I$3=I481,1,0)</f>
        <v>0</v>
      </c>
      <c r="X481" s="656" t="n">
        <f aca="false">IF($J$3=J481,1,0)</f>
        <v>0</v>
      </c>
      <c r="Y481" s="656" t="n">
        <f aca="false">IF($K$3=K481,1,0)</f>
        <v>0</v>
      </c>
      <c r="Z481" s="656" t="n">
        <f aca="false">IF($L$3=L481,1,0)</f>
        <v>0</v>
      </c>
      <c r="AA481" s="656" t="n">
        <f aca="false">IF($M$3=M481,1,0)</f>
        <v>0</v>
      </c>
      <c r="AB481" s="656" t="n">
        <f aca="false">IF($N$3=N481,1,0)</f>
        <v>0</v>
      </c>
      <c r="AC481" s="656" t="n">
        <f aca="false">IF($O$3=O481,1,0)</f>
        <v>0</v>
      </c>
      <c r="AD481" s="667" t="b">
        <f aca="false">AND($P$2="Non-risk",P481=TRUE())</f>
        <v>0</v>
      </c>
      <c r="AE481" s="667" t="b">
        <f aca="false">AND($Q$3&lt;&gt;$Q481,$Q$3&lt;&gt;"Both")</f>
        <v>1</v>
      </c>
      <c r="AF481" s="667" t="b">
        <f aca="false">AND($Q$3="Both",AH481=1)</f>
        <v>0</v>
      </c>
      <c r="AI481" s="521"/>
      <c r="AJ481" s="627" t="n">
        <v>1</v>
      </c>
      <c r="AK481" s="160" t="n">
        <f aca="false">IF(OR(AL481=TRUE(),AND(AM481=TRUE(),AN481=FALSE()),AF481=TRUE(),(OR(AT481=FALSE(),AT481="NA"))),0,IF(OR(AN481=FALSE(),AO481=FALSE(),AP481=FALSE()),1,0))</f>
        <v>0</v>
      </c>
      <c r="AL481" s="238" t="n">
        <f aca="false">$S481</f>
        <v>1</v>
      </c>
      <c r="AM481" s="238" t="str">
        <f aca="false">IF(OR(Q481="Medicaid",AI481=""),"NA",IF(AND(AF481=TRUE(),_xlfn.xlookup(AI481,$A$9:$A$782,$AK$9:$AK$782)=0),TRUE(),FALSE()))</f>
        <v>NA</v>
      </c>
      <c r="AN481" s="148" t="b">
        <f aca="false">IF(F481&lt;&gt;"",TRUE(),FALSE())</f>
        <v>0</v>
      </c>
      <c r="AO481" s="94" t="str">
        <f aca="false">IF(OR($F481&lt;&gt;"Met"),"NA",(IF(AND($F481="Met",$F481&lt;&gt;""),TRUE(),FALSE())))</f>
        <v>NA</v>
      </c>
      <c r="AP481" s="148" t="b">
        <f aca="false">IF(OR($F481="Met",$F481="Not met"),"NA",(IF((AND(OR($F481="N/A",$F481="Unsure"),$G481&lt;&gt;"")),TRUE(),FALSE())))</f>
        <v>0</v>
      </c>
      <c r="AQ481" s="238" t="n">
        <f aca="false">IF(OR(AR481=TRUE(),AND(AS481=TRUE(),AT481=FALSE())),0,(IF(OR(AND(OR(AS481=FALSE(),AS481="N/A"),AT481=FALSE()),AU481=FALSE()),1,0)))</f>
        <v>0</v>
      </c>
      <c r="AR481" s="238" t="n">
        <f aca="false">$S481</f>
        <v>1</v>
      </c>
      <c r="AS481" s="238" t="str">
        <f aca="false">IF(OR(Q481="Medicaid",AI481=""),"N/A",IF(AND(AF481=TRUE(),_xlfn.xlookup(AI481,$A$9:$A$782,$AQ$9:$AQ$782)=0),TRUE(),FALSE()))</f>
        <v>N/A</v>
      </c>
      <c r="AT481" s="148" t="b">
        <f aca="false">IF(AND(H481="",F481="Met"),FALSE(),TRUE())</f>
        <v>1</v>
      </c>
      <c r="AU481" s="94" t="str">
        <f aca="false">IF(OR(H481="",H481="Met",H481="N/A"),"NA",(IF(AND((OR(H481="Not Met",H481="Unsure")),G481&lt;&gt;""),TRUE(),FALSE())))</f>
        <v>NA</v>
      </c>
    </row>
    <row r="482" customFormat="false" ht="36" hidden="false" customHeight="false" outlineLevel="0" collapsed="false">
      <c r="A482" s="658" t="s">
        <v>3336</v>
      </c>
      <c r="B482" s="659" t="s">
        <v>3337</v>
      </c>
      <c r="C482" s="659" t="s">
        <v>3338</v>
      </c>
      <c r="D482" s="659" t="s">
        <v>3339</v>
      </c>
      <c r="E482" s="678" t="n">
        <v>89</v>
      </c>
      <c r="F482" s="662"/>
      <c r="G482" s="662"/>
      <c r="H482" s="689"/>
      <c r="I482" s="664" t="s">
        <v>15</v>
      </c>
      <c r="J482" s="664" t="s">
        <v>30</v>
      </c>
      <c r="K482" s="664" t="s">
        <v>38</v>
      </c>
      <c r="L482" s="665" t="s">
        <v>43</v>
      </c>
      <c r="M482" s="665"/>
      <c r="N482" s="665"/>
      <c r="O482" s="665"/>
      <c r="P482" s="665"/>
      <c r="Q482" s="665" t="s">
        <v>226</v>
      </c>
      <c r="S482" s="666" t="b">
        <f aca="false">IF(OR(T482=TRUE(),U482=TRUE(),V482=TRUE(),AD482=TRUE(),AE482=TRUE()),TRUE(),FALSE())</f>
        <v>1</v>
      </c>
      <c r="T482" s="656" t="n">
        <f aca="false">$T$8</f>
        <v>1</v>
      </c>
      <c r="U482" s="657" t="b">
        <f aca="false">$U$8</f>
        <v>0</v>
      </c>
      <c r="V482" s="666" t="b">
        <f aca="false">IF(SUM(W482:AC482)&lt;1,TRUE(),FALSE())</f>
        <v>1</v>
      </c>
      <c r="W482" s="656" t="n">
        <f aca="false">IF($I$3=I482,1,0)</f>
        <v>0</v>
      </c>
      <c r="X482" s="656" t="n">
        <f aca="false">IF($J$3=J482,1,0)</f>
        <v>0</v>
      </c>
      <c r="Y482" s="656" t="n">
        <f aca="false">IF($K$3=K482,1,0)</f>
        <v>0</v>
      </c>
      <c r="Z482" s="656" t="n">
        <f aca="false">IF($L$3=L482,1,0)</f>
        <v>0</v>
      </c>
      <c r="AA482" s="656" t="n">
        <f aca="false">IF($M$3=M482,1,0)</f>
        <v>0</v>
      </c>
      <c r="AB482" s="656" t="n">
        <f aca="false">IF($N$3=N482,1,0)</f>
        <v>0</v>
      </c>
      <c r="AC482" s="656" t="n">
        <f aca="false">IF($O$3=O482,1,0)</f>
        <v>0</v>
      </c>
      <c r="AD482" s="667" t="b">
        <f aca="false">AND($P$2="Non-risk",P482=TRUE())</f>
        <v>0</v>
      </c>
      <c r="AE482" s="667" t="b">
        <f aca="false">AND($Q$3&lt;&gt;$Q482,$Q$3&lt;&gt;"Both")</f>
        <v>1</v>
      </c>
      <c r="AF482" s="667" t="b">
        <f aca="false">AND($Q$3="Both",AH482=1)</f>
        <v>0</v>
      </c>
      <c r="AI482" s="521"/>
      <c r="AJ482" s="627" t="n">
        <v>1</v>
      </c>
      <c r="AK482" s="160" t="n">
        <f aca="false">IF(OR(AL482=TRUE(),AND(AM482=TRUE(),AN482=FALSE()),AF482=TRUE(),(OR(AT482=FALSE(),AT482="NA"))),0,IF(OR(AN482=FALSE(),AO482=FALSE(),AP482=FALSE()),1,0))</f>
        <v>0</v>
      </c>
      <c r="AL482" s="238" t="n">
        <f aca="false">$S482</f>
        <v>1</v>
      </c>
      <c r="AM482" s="238" t="str">
        <f aca="false">IF(OR(Q482="Medicaid",AI482=""),"NA",IF(AND(AF482=TRUE(),_xlfn.xlookup(AI482,$A$9:$A$782,$AK$9:$AK$782)=0),TRUE(),FALSE()))</f>
        <v>NA</v>
      </c>
      <c r="AN482" s="148" t="b">
        <f aca="false">IF(F482&lt;&gt;"",TRUE(),FALSE())</f>
        <v>0</v>
      </c>
      <c r="AO482" s="94" t="str">
        <f aca="false">IF(OR($F482&lt;&gt;"Met"),"NA",(IF(AND($F482="Met",$F482&lt;&gt;""),TRUE(),FALSE())))</f>
        <v>NA</v>
      </c>
      <c r="AP482" s="148" t="b">
        <f aca="false">IF(OR($F482="Met",$F482="Not met"),"NA",(IF((AND(OR($F482="N/A",$F482="Unsure"),$G482&lt;&gt;"")),TRUE(),FALSE())))</f>
        <v>0</v>
      </c>
      <c r="AQ482" s="238" t="n">
        <f aca="false">IF(OR(AR482=TRUE(),AND(AS482=TRUE(),AT482=FALSE())),0,(IF(OR(AND(OR(AS482=FALSE(),AS482="N/A"),AT482=FALSE()),AU482=FALSE()),1,0)))</f>
        <v>0</v>
      </c>
      <c r="AR482" s="238" t="n">
        <f aca="false">$S482</f>
        <v>1</v>
      </c>
      <c r="AS482" s="238" t="str">
        <f aca="false">IF(OR(Q482="Medicaid",AI482=""),"N/A",IF(AND(AF482=TRUE(),_xlfn.xlookup(AI482,$A$9:$A$782,$AQ$9:$AQ$782)=0),TRUE(),FALSE()))</f>
        <v>N/A</v>
      </c>
      <c r="AT482" s="148" t="b">
        <f aca="false">IF(AND(H482="",F482="Met"),FALSE(),TRUE())</f>
        <v>1</v>
      </c>
      <c r="AU482" s="94" t="str">
        <f aca="false">IF(OR(H482="",H482="Met",H482="N/A"),"NA",(IF(AND((OR(H482="Not Met",H482="Unsure")),G482&lt;&gt;""),TRUE(),FALSE())))</f>
        <v>NA</v>
      </c>
    </row>
    <row r="483" customFormat="false" ht="36" hidden="false" customHeight="false" outlineLevel="0" collapsed="false">
      <c r="A483" s="658" t="s">
        <v>3340</v>
      </c>
      <c r="B483" s="659" t="s">
        <v>3341</v>
      </c>
      <c r="C483" s="659" t="s">
        <v>3342</v>
      </c>
      <c r="D483" s="659" t="s">
        <v>3343</v>
      </c>
      <c r="E483" s="687"/>
      <c r="F483" s="662"/>
      <c r="G483" s="662"/>
      <c r="H483" s="689"/>
      <c r="I483" s="664" t="s">
        <v>15</v>
      </c>
      <c r="J483" s="664" t="s">
        <v>30</v>
      </c>
      <c r="K483" s="664" t="s">
        <v>38</v>
      </c>
      <c r="L483" s="665" t="s">
        <v>43</v>
      </c>
      <c r="M483" s="665"/>
      <c r="N483" s="665"/>
      <c r="O483" s="665"/>
      <c r="P483" s="665"/>
      <c r="Q483" s="665" t="s">
        <v>226</v>
      </c>
      <c r="S483" s="666" t="b">
        <f aca="false">IF(OR(T483=TRUE(),U483=TRUE(),V483=TRUE(),AD483=TRUE(),AE483=TRUE()),TRUE(),FALSE())</f>
        <v>1</v>
      </c>
      <c r="T483" s="656" t="n">
        <f aca="false">$T$8</f>
        <v>1</v>
      </c>
      <c r="U483" s="657" t="b">
        <f aca="false">$U$8</f>
        <v>0</v>
      </c>
      <c r="V483" s="666" t="b">
        <f aca="false">IF(SUM(W483:AC483)&lt;1,TRUE(),FALSE())</f>
        <v>1</v>
      </c>
      <c r="W483" s="656" t="n">
        <f aca="false">IF($I$3=I483,1,0)</f>
        <v>0</v>
      </c>
      <c r="X483" s="656" t="n">
        <f aca="false">IF($J$3=J483,1,0)</f>
        <v>0</v>
      </c>
      <c r="Y483" s="656" t="n">
        <f aca="false">IF($K$3=K483,1,0)</f>
        <v>0</v>
      </c>
      <c r="Z483" s="656" t="n">
        <f aca="false">IF($L$3=L483,1,0)</f>
        <v>0</v>
      </c>
      <c r="AA483" s="656" t="n">
        <f aca="false">IF($M$3=M483,1,0)</f>
        <v>0</v>
      </c>
      <c r="AB483" s="656" t="n">
        <f aca="false">IF($N$3=N483,1,0)</f>
        <v>0</v>
      </c>
      <c r="AC483" s="656" t="n">
        <f aca="false">IF($O$3=O483,1,0)</f>
        <v>0</v>
      </c>
      <c r="AD483" s="667" t="b">
        <f aca="false">AND($P$2="Non-risk",P483=TRUE())</f>
        <v>0</v>
      </c>
      <c r="AE483" s="667" t="b">
        <f aca="false">AND($Q$3&lt;&gt;$Q483,$Q$3&lt;&gt;"Both")</f>
        <v>1</v>
      </c>
      <c r="AF483" s="667" t="b">
        <f aca="false">AND($Q$3="Both",AH483=1)</f>
        <v>0</v>
      </c>
      <c r="AI483" s="521"/>
      <c r="AK483" s="160" t="n">
        <f aca="false">IF(OR(AL483=TRUE(),AND(AM483=TRUE(),AN483=FALSE()),AF483=TRUE(),(OR(AT483=FALSE(),AT483="NA"))),0,IF(OR(AN483=FALSE(),AO483=FALSE(),AP483=FALSE()),1,0))</f>
        <v>0</v>
      </c>
      <c r="AL483" s="238" t="n">
        <f aca="false">$S483</f>
        <v>1</v>
      </c>
      <c r="AM483" s="238" t="str">
        <f aca="false">IF(OR(Q483="Medicaid",AI483=""),"NA",IF(AND(AF483=TRUE(),_xlfn.xlookup(AI483,$A$9:$A$782,$AK$9:$AK$782)=0),TRUE(),FALSE()))</f>
        <v>NA</v>
      </c>
      <c r="AN483" s="148" t="b">
        <f aca="false">IF(F483&lt;&gt;"",TRUE(),FALSE())</f>
        <v>0</v>
      </c>
      <c r="AO483" s="94" t="str">
        <f aca="false">IF(OR($F483&lt;&gt;"Met"),"NA",(IF(AND($F483="Met",$F483&lt;&gt;""),TRUE(),FALSE())))</f>
        <v>NA</v>
      </c>
      <c r="AP483" s="148" t="b">
        <f aca="false">IF(OR($F483="Met",$F483="Not met"),"NA",(IF((AND(OR($F483="N/A",$F483="Unsure"),$G483&lt;&gt;"")),TRUE(),FALSE())))</f>
        <v>0</v>
      </c>
      <c r="AQ483" s="238" t="n">
        <f aca="false">IF(OR(AR483=TRUE(),AND(AS483=TRUE(),AT483=FALSE())),0,(IF(OR(AND(OR(AS483=FALSE(),AS483="N/A"),AT483=FALSE()),AU483=FALSE()),1,0)))</f>
        <v>0</v>
      </c>
      <c r="AR483" s="238" t="n">
        <f aca="false">$S483</f>
        <v>1</v>
      </c>
      <c r="AS483" s="238" t="str">
        <f aca="false">IF(OR(Q483="Medicaid",AI483=""),"N/A",IF(AND(AF483=TRUE(),_xlfn.xlookup(AI483,$A$9:$A$782,$AQ$9:$AQ$782)=0),TRUE(),FALSE()))</f>
        <v>N/A</v>
      </c>
      <c r="AT483" s="148" t="b">
        <f aca="false">IF(AND(H483="",F483="Met"),FALSE(),TRUE())</f>
        <v>1</v>
      </c>
      <c r="AU483" s="94" t="str">
        <f aca="false">IF(OR(H483="",H483="Met",H483="N/A"),"NA",(IF(AND((OR(H483="Not Met",H483="Unsure")),G483&lt;&gt;""),TRUE(),FALSE())))</f>
        <v>NA</v>
      </c>
    </row>
    <row r="484" customFormat="false" ht="18" hidden="false" customHeight="false" outlineLevel="0" collapsed="false">
      <c r="A484" s="658" t="s">
        <v>3344</v>
      </c>
      <c r="B484" s="659" t="s">
        <v>3345</v>
      </c>
      <c r="C484" s="659" t="s">
        <v>3346</v>
      </c>
      <c r="D484" s="659" t="s">
        <v>3347</v>
      </c>
      <c r="E484" s="687"/>
      <c r="F484" s="662"/>
      <c r="G484" s="662"/>
      <c r="H484" s="689"/>
      <c r="I484" s="664" t="s">
        <v>15</v>
      </c>
      <c r="J484" s="664" t="s">
        <v>30</v>
      </c>
      <c r="K484" s="664" t="s">
        <v>38</v>
      </c>
      <c r="L484" s="665" t="s">
        <v>43</v>
      </c>
      <c r="M484" s="665"/>
      <c r="N484" s="665"/>
      <c r="O484" s="665"/>
      <c r="P484" s="665"/>
      <c r="Q484" s="665" t="s">
        <v>226</v>
      </c>
      <c r="S484" s="666" t="b">
        <f aca="false">IF(OR(T484=TRUE(),U484=TRUE(),V484=TRUE(),AD484=TRUE(),AE484=TRUE()),TRUE(),FALSE())</f>
        <v>1</v>
      </c>
      <c r="T484" s="656" t="n">
        <f aca="false">$T$8</f>
        <v>1</v>
      </c>
      <c r="U484" s="657" t="b">
        <f aca="false">$U$8</f>
        <v>0</v>
      </c>
      <c r="V484" s="666" t="b">
        <f aca="false">IF(SUM(W484:AC484)&lt;1,TRUE(),FALSE())</f>
        <v>1</v>
      </c>
      <c r="W484" s="656" t="n">
        <f aca="false">IF($I$3=I484,1,0)</f>
        <v>0</v>
      </c>
      <c r="X484" s="656" t="n">
        <f aca="false">IF($J$3=J484,1,0)</f>
        <v>0</v>
      </c>
      <c r="Y484" s="656" t="n">
        <f aca="false">IF($K$3=K484,1,0)</f>
        <v>0</v>
      </c>
      <c r="Z484" s="656" t="n">
        <f aca="false">IF($L$3=L484,1,0)</f>
        <v>0</v>
      </c>
      <c r="AA484" s="656" t="n">
        <f aca="false">IF($M$3=M484,1,0)</f>
        <v>0</v>
      </c>
      <c r="AB484" s="656" t="n">
        <f aca="false">IF($N$3=N484,1,0)</f>
        <v>0</v>
      </c>
      <c r="AC484" s="656" t="n">
        <f aca="false">IF($O$3=O484,1,0)</f>
        <v>0</v>
      </c>
      <c r="AD484" s="667" t="b">
        <f aca="false">AND($P$2="Non-risk",P484=TRUE())</f>
        <v>0</v>
      </c>
      <c r="AE484" s="667" t="b">
        <f aca="false">AND($Q$3&lt;&gt;$Q484,$Q$3&lt;&gt;"Both")</f>
        <v>1</v>
      </c>
      <c r="AF484" s="667" t="b">
        <f aca="false">AND($Q$3="Both",AH484=1)</f>
        <v>0</v>
      </c>
      <c r="AI484" s="521"/>
      <c r="AK484" s="160" t="n">
        <f aca="false">IF(OR(AL484=TRUE(),AND(AM484=TRUE(),AN484=FALSE()),AF484=TRUE(),(OR(AT484=FALSE(),AT484="NA"))),0,IF(OR(AN484=FALSE(),AO484=FALSE(),AP484=FALSE()),1,0))</f>
        <v>0</v>
      </c>
      <c r="AL484" s="238" t="n">
        <f aca="false">$S484</f>
        <v>1</v>
      </c>
      <c r="AM484" s="238" t="str">
        <f aca="false">IF(OR(Q484="Medicaid",AI484=""),"NA",IF(AND(AF484=TRUE(),_xlfn.xlookup(AI484,$A$9:$A$782,$AK$9:$AK$782)=0),TRUE(),FALSE()))</f>
        <v>NA</v>
      </c>
      <c r="AN484" s="148" t="b">
        <f aca="false">IF(F484&lt;&gt;"",TRUE(),FALSE())</f>
        <v>0</v>
      </c>
      <c r="AO484" s="94" t="str">
        <f aca="false">IF(OR($F484&lt;&gt;"Met"),"NA",(IF(AND($F484="Met",$F484&lt;&gt;""),TRUE(),FALSE())))</f>
        <v>NA</v>
      </c>
      <c r="AP484" s="148" t="b">
        <f aca="false">IF(OR($F484="Met",$F484="Not met"),"NA",(IF((AND(OR($F484="N/A",$F484="Unsure"),$G484&lt;&gt;"")),TRUE(),FALSE())))</f>
        <v>0</v>
      </c>
      <c r="AQ484" s="238" t="n">
        <f aca="false">IF(OR(AR484=TRUE(),AND(AS484=TRUE(),AT484=FALSE())),0,(IF(OR(AND(OR(AS484=FALSE(),AS484="N/A"),AT484=FALSE()),AU484=FALSE()),1,0)))</f>
        <v>0</v>
      </c>
      <c r="AR484" s="238" t="n">
        <f aca="false">$S484</f>
        <v>1</v>
      </c>
      <c r="AS484" s="238" t="str">
        <f aca="false">IF(OR(Q484="Medicaid",AI484=""),"N/A",IF(AND(AF484=TRUE(),_xlfn.xlookup(AI484,$A$9:$A$782,$AQ$9:$AQ$782)=0),TRUE(),FALSE()))</f>
        <v>N/A</v>
      </c>
      <c r="AT484" s="148" t="b">
        <f aca="false">IF(AND(H484="",F484="Met"),FALSE(),TRUE())</f>
        <v>1</v>
      </c>
      <c r="AU484" s="94" t="str">
        <f aca="false">IF(OR(H484="",H484="Met",H484="N/A"),"NA",(IF(AND((OR(H484="Not Met",H484="Unsure")),G484&lt;&gt;""),TRUE(),FALSE())))</f>
        <v>NA</v>
      </c>
    </row>
    <row r="485" customFormat="false" ht="36" hidden="false" customHeight="false" outlineLevel="0" collapsed="false">
      <c r="A485" s="658" t="s">
        <v>3348</v>
      </c>
      <c r="B485" s="659" t="s">
        <v>3349</v>
      </c>
      <c r="C485" s="659" t="s">
        <v>3350</v>
      </c>
      <c r="D485" s="659" t="s">
        <v>3351</v>
      </c>
      <c r="E485" s="687"/>
      <c r="F485" s="662"/>
      <c r="G485" s="662"/>
      <c r="H485" s="689"/>
      <c r="I485" s="664" t="s">
        <v>15</v>
      </c>
      <c r="J485" s="664" t="s">
        <v>30</v>
      </c>
      <c r="K485" s="664" t="s">
        <v>38</v>
      </c>
      <c r="L485" s="665" t="s">
        <v>43</v>
      </c>
      <c r="M485" s="665"/>
      <c r="N485" s="665"/>
      <c r="O485" s="665"/>
      <c r="P485" s="665"/>
      <c r="Q485" s="665" t="s">
        <v>226</v>
      </c>
      <c r="S485" s="666" t="b">
        <f aca="false">IF(OR(T485=TRUE(),U485=TRUE(),V485=TRUE(),AD485=TRUE(),AE485=TRUE()),TRUE(),FALSE())</f>
        <v>1</v>
      </c>
      <c r="T485" s="656" t="n">
        <f aca="false">$T$8</f>
        <v>1</v>
      </c>
      <c r="U485" s="657" t="b">
        <f aca="false">$U$8</f>
        <v>0</v>
      </c>
      <c r="V485" s="666" t="b">
        <f aca="false">IF(SUM(W485:AC485)&lt;1,TRUE(),FALSE())</f>
        <v>1</v>
      </c>
      <c r="W485" s="656" t="n">
        <f aca="false">IF($I$3=I485,1,0)</f>
        <v>0</v>
      </c>
      <c r="X485" s="656" t="n">
        <f aca="false">IF($J$3=J485,1,0)</f>
        <v>0</v>
      </c>
      <c r="Y485" s="656" t="n">
        <f aca="false">IF($K$3=K485,1,0)</f>
        <v>0</v>
      </c>
      <c r="Z485" s="656" t="n">
        <f aca="false">IF($L$3=L485,1,0)</f>
        <v>0</v>
      </c>
      <c r="AA485" s="656" t="n">
        <f aca="false">IF($M$3=M485,1,0)</f>
        <v>0</v>
      </c>
      <c r="AB485" s="656" t="n">
        <f aca="false">IF($N$3=N485,1,0)</f>
        <v>0</v>
      </c>
      <c r="AC485" s="656" t="n">
        <f aca="false">IF($O$3=O485,1,0)</f>
        <v>0</v>
      </c>
      <c r="AD485" s="667" t="b">
        <f aca="false">AND($P$2="Non-risk",P485=TRUE())</f>
        <v>0</v>
      </c>
      <c r="AE485" s="667" t="b">
        <f aca="false">AND($Q$3&lt;&gt;$Q485,$Q$3&lt;&gt;"Both")</f>
        <v>1</v>
      </c>
      <c r="AF485" s="667" t="b">
        <f aca="false">AND($Q$3="Both",AH485=1)</f>
        <v>0</v>
      </c>
      <c r="AI485" s="521"/>
      <c r="AK485" s="160" t="n">
        <f aca="false">IF(OR(AL485=TRUE(),AND(AM485=TRUE(),AN485=FALSE()),AF485=TRUE(),(OR(AT485=FALSE(),AT485="NA"))),0,IF(OR(AN485=FALSE(),AO485=FALSE(),AP485=FALSE()),1,0))</f>
        <v>0</v>
      </c>
      <c r="AL485" s="238" t="n">
        <f aca="false">$S485</f>
        <v>1</v>
      </c>
      <c r="AM485" s="238" t="str">
        <f aca="false">IF(OR(Q485="Medicaid",AI485=""),"NA",IF(AND(AF485=TRUE(),_xlfn.xlookup(AI485,$A$9:$A$782,$AK$9:$AK$782)=0),TRUE(),FALSE()))</f>
        <v>NA</v>
      </c>
      <c r="AN485" s="148" t="b">
        <f aca="false">IF(F485&lt;&gt;"",TRUE(),FALSE())</f>
        <v>0</v>
      </c>
      <c r="AO485" s="94" t="str">
        <f aca="false">IF(OR($F485&lt;&gt;"Met"),"NA",(IF(AND($F485="Met",$F485&lt;&gt;""),TRUE(),FALSE())))</f>
        <v>NA</v>
      </c>
      <c r="AP485" s="148" t="b">
        <f aca="false">IF(OR($F485="Met",$F485="Not met"),"NA",(IF((AND(OR($F485="N/A",$F485="Unsure"),$G485&lt;&gt;"")),TRUE(),FALSE())))</f>
        <v>0</v>
      </c>
      <c r="AQ485" s="238" t="n">
        <f aca="false">IF(OR(AR485=TRUE(),AND(AS485=TRUE(),AT485=FALSE())),0,(IF(OR(AND(OR(AS485=FALSE(),AS485="N/A"),AT485=FALSE()),AU485=FALSE()),1,0)))</f>
        <v>0</v>
      </c>
      <c r="AR485" s="238" t="n">
        <f aca="false">$S485</f>
        <v>1</v>
      </c>
      <c r="AS485" s="238" t="str">
        <f aca="false">IF(OR(Q485="Medicaid",AI485=""),"N/A",IF(AND(AF485=TRUE(),_xlfn.xlookup(AI485,$A$9:$A$782,$AQ$9:$AQ$782)=0),TRUE(),FALSE()))</f>
        <v>N/A</v>
      </c>
      <c r="AT485" s="148" t="b">
        <f aca="false">IF(AND(H485="",F485="Met"),FALSE(),TRUE())</f>
        <v>1</v>
      </c>
      <c r="AU485" s="94" t="str">
        <f aca="false">IF(OR(H485="",H485="Met",H485="N/A"),"NA",(IF(AND((OR(H485="Not Met",H485="Unsure")),G485&lt;&gt;""),TRUE(),FALSE())))</f>
        <v>NA</v>
      </c>
    </row>
    <row r="486" customFormat="false" ht="36" hidden="false" customHeight="false" outlineLevel="0" collapsed="false">
      <c r="A486" s="658" t="s">
        <v>3352</v>
      </c>
      <c r="B486" s="659" t="s">
        <v>3353</v>
      </c>
      <c r="C486" s="659" t="s">
        <v>3350</v>
      </c>
      <c r="D486" s="659" t="s">
        <v>3354</v>
      </c>
      <c r="E486" s="687"/>
      <c r="F486" s="662"/>
      <c r="G486" s="662"/>
      <c r="H486" s="689"/>
      <c r="I486" s="664" t="s">
        <v>15</v>
      </c>
      <c r="J486" s="664" t="s">
        <v>30</v>
      </c>
      <c r="K486" s="664" t="s">
        <v>38</v>
      </c>
      <c r="L486" s="665" t="s">
        <v>43</v>
      </c>
      <c r="M486" s="665"/>
      <c r="N486" s="665"/>
      <c r="O486" s="665"/>
      <c r="P486" s="665"/>
      <c r="Q486" s="665" t="s">
        <v>226</v>
      </c>
      <c r="S486" s="666" t="b">
        <f aca="false">IF(OR(T486=TRUE(),U486=TRUE(),V486=TRUE(),AD486=TRUE(),AE486=TRUE()),TRUE(),FALSE())</f>
        <v>1</v>
      </c>
      <c r="T486" s="656" t="n">
        <f aca="false">$T$8</f>
        <v>1</v>
      </c>
      <c r="U486" s="657" t="b">
        <f aca="false">$U$8</f>
        <v>0</v>
      </c>
      <c r="V486" s="666" t="b">
        <f aca="false">IF(SUM(W486:AC486)&lt;1,TRUE(),FALSE())</f>
        <v>1</v>
      </c>
      <c r="W486" s="656" t="n">
        <f aca="false">IF($I$3=I486,1,0)</f>
        <v>0</v>
      </c>
      <c r="X486" s="656" t="n">
        <f aca="false">IF($J$3=J486,1,0)</f>
        <v>0</v>
      </c>
      <c r="Y486" s="656" t="n">
        <f aca="false">IF($K$3=K486,1,0)</f>
        <v>0</v>
      </c>
      <c r="Z486" s="656" t="n">
        <f aca="false">IF($L$3=L486,1,0)</f>
        <v>0</v>
      </c>
      <c r="AA486" s="656" t="n">
        <f aca="false">IF($M$3=M486,1,0)</f>
        <v>0</v>
      </c>
      <c r="AB486" s="656" t="n">
        <f aca="false">IF($N$3=N486,1,0)</f>
        <v>0</v>
      </c>
      <c r="AC486" s="656" t="n">
        <f aca="false">IF($O$3=O486,1,0)</f>
        <v>0</v>
      </c>
      <c r="AD486" s="667" t="b">
        <f aca="false">AND($P$2="Non-risk",P486=TRUE())</f>
        <v>0</v>
      </c>
      <c r="AE486" s="667" t="b">
        <f aca="false">AND($Q$3&lt;&gt;$Q486,$Q$3&lt;&gt;"Both")</f>
        <v>1</v>
      </c>
      <c r="AF486" s="667" t="b">
        <f aca="false">AND($Q$3="Both",AH486=1)</f>
        <v>0</v>
      </c>
      <c r="AI486" s="521"/>
      <c r="AK486" s="160" t="n">
        <f aca="false">IF(OR(AL486=TRUE(),AND(AM486=TRUE(),AN486=FALSE()),AF486=TRUE(),(OR(AT486=FALSE(),AT486="NA"))),0,IF(OR(AN486=FALSE(),AO486=FALSE(),AP486=FALSE()),1,0))</f>
        <v>0</v>
      </c>
      <c r="AL486" s="238" t="n">
        <f aca="false">$S486</f>
        <v>1</v>
      </c>
      <c r="AM486" s="238" t="str">
        <f aca="false">IF(OR(Q486="Medicaid",AI486=""),"NA",IF(AND(AF486=TRUE(),_xlfn.xlookup(AI486,$A$9:$A$782,$AK$9:$AK$782)=0),TRUE(),FALSE()))</f>
        <v>NA</v>
      </c>
      <c r="AN486" s="148" t="b">
        <f aca="false">IF(F486&lt;&gt;"",TRUE(),FALSE())</f>
        <v>0</v>
      </c>
      <c r="AO486" s="94" t="str">
        <f aca="false">IF(OR($F486&lt;&gt;"Met"),"NA",(IF(AND($F486="Met",$F486&lt;&gt;""),TRUE(),FALSE())))</f>
        <v>NA</v>
      </c>
      <c r="AP486" s="148" t="b">
        <f aca="false">IF(OR($F486="Met",$F486="Not met"),"NA",(IF((AND(OR($F486="N/A",$F486="Unsure"),$G486&lt;&gt;"")),TRUE(),FALSE())))</f>
        <v>0</v>
      </c>
      <c r="AQ486" s="238" t="n">
        <f aca="false">IF(OR(AR486=TRUE(),AND(AS486=TRUE(),AT486=FALSE())),0,(IF(OR(AND(OR(AS486=FALSE(),AS486="N/A"),AT486=FALSE()),AU486=FALSE()),1,0)))</f>
        <v>0</v>
      </c>
      <c r="AR486" s="238" t="n">
        <f aca="false">$S486</f>
        <v>1</v>
      </c>
      <c r="AS486" s="238" t="str">
        <f aca="false">IF(OR(Q486="Medicaid",AI486=""),"N/A",IF(AND(AF486=TRUE(),_xlfn.xlookup(AI486,$A$9:$A$782,$AQ$9:$AQ$782)=0),TRUE(),FALSE()))</f>
        <v>N/A</v>
      </c>
      <c r="AT486" s="148" t="b">
        <f aca="false">IF(AND(H486="",F486="Met"),FALSE(),TRUE())</f>
        <v>1</v>
      </c>
      <c r="AU486" s="94" t="str">
        <f aca="false">IF(OR(H486="",H486="Met",H486="N/A"),"NA",(IF(AND((OR(H486="Not Met",H486="Unsure")),G486&lt;&gt;""),TRUE(),FALSE())))</f>
        <v>NA</v>
      </c>
    </row>
    <row r="487" customFormat="false" ht="18" hidden="false" customHeight="false" outlineLevel="0" collapsed="false">
      <c r="A487" s="658" t="s">
        <v>3355</v>
      </c>
      <c r="B487" s="659" t="s">
        <v>3356</v>
      </c>
      <c r="C487" s="659" t="s">
        <v>3357</v>
      </c>
      <c r="D487" s="659" t="s">
        <v>3358</v>
      </c>
      <c r="E487" s="687"/>
      <c r="F487" s="662"/>
      <c r="G487" s="662"/>
      <c r="H487" s="689"/>
      <c r="I487" s="664" t="s">
        <v>15</v>
      </c>
      <c r="J487" s="664" t="s">
        <v>30</v>
      </c>
      <c r="K487" s="664" t="s">
        <v>38</v>
      </c>
      <c r="L487" s="665" t="s">
        <v>43</v>
      </c>
      <c r="M487" s="665"/>
      <c r="N487" s="665"/>
      <c r="O487" s="665"/>
      <c r="P487" s="665"/>
      <c r="Q487" s="665" t="s">
        <v>226</v>
      </c>
      <c r="S487" s="666" t="b">
        <f aca="false">IF(OR(T487=TRUE(),U487=TRUE(),V487=TRUE(),AD487=TRUE(),AE487=TRUE()),TRUE(),FALSE())</f>
        <v>1</v>
      </c>
      <c r="T487" s="656" t="n">
        <f aca="false">$T$8</f>
        <v>1</v>
      </c>
      <c r="U487" s="657" t="b">
        <f aca="false">$U$8</f>
        <v>0</v>
      </c>
      <c r="V487" s="666" t="b">
        <f aca="false">IF(SUM(W487:AC487)&lt;1,TRUE(),FALSE())</f>
        <v>1</v>
      </c>
      <c r="W487" s="656" t="n">
        <f aca="false">IF($I$3=I487,1,0)</f>
        <v>0</v>
      </c>
      <c r="X487" s="656" t="n">
        <f aca="false">IF($J$3=J487,1,0)</f>
        <v>0</v>
      </c>
      <c r="Y487" s="656" t="n">
        <f aca="false">IF($K$3=K487,1,0)</f>
        <v>0</v>
      </c>
      <c r="Z487" s="656" t="n">
        <f aca="false">IF($L$3=L487,1,0)</f>
        <v>0</v>
      </c>
      <c r="AA487" s="656" t="n">
        <f aca="false">IF($M$3=M487,1,0)</f>
        <v>0</v>
      </c>
      <c r="AB487" s="656" t="n">
        <f aca="false">IF($N$3=N487,1,0)</f>
        <v>0</v>
      </c>
      <c r="AC487" s="656" t="n">
        <f aca="false">IF($O$3=O487,1,0)</f>
        <v>0</v>
      </c>
      <c r="AD487" s="667" t="b">
        <f aca="false">AND($P$2="Non-risk",P487=TRUE())</f>
        <v>0</v>
      </c>
      <c r="AE487" s="667" t="b">
        <f aca="false">AND($Q$3&lt;&gt;$Q487,$Q$3&lt;&gt;"Both")</f>
        <v>1</v>
      </c>
      <c r="AF487" s="667" t="b">
        <f aca="false">AND($Q$3="Both",AH487=1)</f>
        <v>0</v>
      </c>
      <c r="AI487" s="521"/>
      <c r="AK487" s="160" t="n">
        <f aca="false">IF(OR(AL487=TRUE(),AND(AM487=TRUE(),AN487=FALSE()),AF487=TRUE(),(OR(AT487=FALSE(),AT487="NA"))),0,IF(OR(AN487=FALSE(),AO487=FALSE(),AP487=FALSE()),1,0))</f>
        <v>0</v>
      </c>
      <c r="AL487" s="238" t="n">
        <f aca="false">$S487</f>
        <v>1</v>
      </c>
      <c r="AM487" s="238" t="str">
        <f aca="false">IF(OR(Q487="Medicaid",AI487=""),"NA",IF(AND(AF487=TRUE(),_xlfn.xlookup(AI487,$A$9:$A$782,$AK$9:$AK$782)=0),TRUE(),FALSE()))</f>
        <v>NA</v>
      </c>
      <c r="AN487" s="148" t="b">
        <f aca="false">IF(F487&lt;&gt;"",TRUE(),FALSE())</f>
        <v>0</v>
      </c>
      <c r="AO487" s="94" t="str">
        <f aca="false">IF(OR($F487&lt;&gt;"Met"),"NA",(IF(AND($F487="Met",$F487&lt;&gt;""),TRUE(),FALSE())))</f>
        <v>NA</v>
      </c>
      <c r="AP487" s="148" t="b">
        <f aca="false">IF(OR($F487="Met",$F487="Not met"),"NA",(IF((AND(OR($F487="N/A",$F487="Unsure"),$G487&lt;&gt;"")),TRUE(),FALSE())))</f>
        <v>0</v>
      </c>
      <c r="AQ487" s="238" t="n">
        <f aca="false">IF(OR(AR487=TRUE(),AND(AS487=TRUE(),AT487=FALSE())),0,(IF(OR(AND(OR(AS487=FALSE(),AS487="N/A"),AT487=FALSE()),AU487=FALSE()),1,0)))</f>
        <v>0</v>
      </c>
      <c r="AR487" s="238" t="n">
        <f aca="false">$S487</f>
        <v>1</v>
      </c>
      <c r="AS487" s="238" t="str">
        <f aca="false">IF(OR(Q487="Medicaid",AI487=""),"N/A",IF(AND(AF487=TRUE(),_xlfn.xlookup(AI487,$A$9:$A$782,$AQ$9:$AQ$782)=0),TRUE(),FALSE()))</f>
        <v>N/A</v>
      </c>
      <c r="AT487" s="148" t="b">
        <f aca="false">IF(AND(H487="",F487="Met"),FALSE(),TRUE())</f>
        <v>1</v>
      </c>
      <c r="AU487" s="94" t="str">
        <f aca="false">IF(OR(H487="",H487="Met",H487="N/A"),"NA",(IF(AND((OR(H487="Not Met",H487="Unsure")),G487&lt;&gt;""),TRUE(),FALSE())))</f>
        <v>NA</v>
      </c>
    </row>
    <row r="488" customFormat="false" ht="18" hidden="false" customHeight="false" outlineLevel="0" collapsed="false">
      <c r="A488" s="658" t="s">
        <v>3359</v>
      </c>
      <c r="B488" s="659" t="s">
        <v>3360</v>
      </c>
      <c r="C488" s="659" t="s">
        <v>3361</v>
      </c>
      <c r="D488" s="659" t="s">
        <v>3362</v>
      </c>
      <c r="E488" s="687"/>
      <c r="F488" s="662"/>
      <c r="G488" s="662"/>
      <c r="H488" s="689"/>
      <c r="I488" s="664" t="s">
        <v>15</v>
      </c>
      <c r="J488" s="664" t="s">
        <v>30</v>
      </c>
      <c r="K488" s="664" t="s">
        <v>38</v>
      </c>
      <c r="L488" s="665" t="s">
        <v>43</v>
      </c>
      <c r="M488" s="665"/>
      <c r="N488" s="665"/>
      <c r="O488" s="665"/>
      <c r="P488" s="665"/>
      <c r="Q488" s="665" t="s">
        <v>226</v>
      </c>
      <c r="S488" s="666" t="b">
        <f aca="false">IF(OR(T488=TRUE(),U488=TRUE(),V488=TRUE(),AD488=TRUE(),AE488=TRUE()),TRUE(),FALSE())</f>
        <v>1</v>
      </c>
      <c r="T488" s="656" t="n">
        <f aca="false">$T$8</f>
        <v>1</v>
      </c>
      <c r="U488" s="657" t="b">
        <f aca="false">$U$8</f>
        <v>0</v>
      </c>
      <c r="V488" s="666" t="b">
        <f aca="false">IF(SUM(W488:AC488)&lt;1,TRUE(),FALSE())</f>
        <v>1</v>
      </c>
      <c r="W488" s="656" t="n">
        <f aca="false">IF($I$3=I488,1,0)</f>
        <v>0</v>
      </c>
      <c r="X488" s="656" t="n">
        <f aca="false">IF($J$3=J488,1,0)</f>
        <v>0</v>
      </c>
      <c r="Y488" s="656" t="n">
        <f aca="false">IF($K$3=K488,1,0)</f>
        <v>0</v>
      </c>
      <c r="Z488" s="656" t="n">
        <f aca="false">IF($L$3=L488,1,0)</f>
        <v>0</v>
      </c>
      <c r="AA488" s="656" t="n">
        <f aca="false">IF($M$3=M488,1,0)</f>
        <v>0</v>
      </c>
      <c r="AB488" s="656" t="n">
        <f aca="false">IF($N$3=N488,1,0)</f>
        <v>0</v>
      </c>
      <c r="AC488" s="656" t="n">
        <f aca="false">IF($O$3=O488,1,0)</f>
        <v>0</v>
      </c>
      <c r="AD488" s="667" t="b">
        <f aca="false">AND($P$2="Non-risk",P488=TRUE())</f>
        <v>0</v>
      </c>
      <c r="AE488" s="667" t="b">
        <f aca="false">AND($Q$3&lt;&gt;$Q488,$Q$3&lt;&gt;"Both")</f>
        <v>1</v>
      </c>
      <c r="AF488" s="667" t="b">
        <f aca="false">AND($Q$3="Both",AH488=1)</f>
        <v>0</v>
      </c>
      <c r="AI488" s="521"/>
      <c r="AK488" s="160" t="n">
        <f aca="false">IF(OR(AL488=TRUE(),AND(AM488=TRUE(),AN488=FALSE()),AF488=TRUE(),(OR(AT488=FALSE(),AT488="NA"))),0,IF(OR(AN488=FALSE(),AO488=FALSE(),AP488=FALSE()),1,0))</f>
        <v>0</v>
      </c>
      <c r="AL488" s="238" t="n">
        <f aca="false">$S488</f>
        <v>1</v>
      </c>
      <c r="AM488" s="238" t="str">
        <f aca="false">IF(OR(Q488="Medicaid",AI488=""),"NA",IF(AND(AF488=TRUE(),_xlfn.xlookup(AI488,$A$9:$A$782,$AK$9:$AK$782)=0),TRUE(),FALSE()))</f>
        <v>NA</v>
      </c>
      <c r="AN488" s="148" t="b">
        <f aca="false">IF(F488&lt;&gt;"",TRUE(),FALSE())</f>
        <v>0</v>
      </c>
      <c r="AO488" s="94" t="str">
        <f aca="false">IF(OR($F488&lt;&gt;"Met"),"NA",(IF(AND($F488="Met",$F488&lt;&gt;""),TRUE(),FALSE())))</f>
        <v>NA</v>
      </c>
      <c r="AP488" s="148" t="b">
        <f aca="false">IF(OR($F488="Met",$F488="Not met"),"NA",(IF((AND(OR($F488="N/A",$F488="Unsure"),$G488&lt;&gt;"")),TRUE(),FALSE())))</f>
        <v>0</v>
      </c>
      <c r="AQ488" s="238" t="n">
        <f aca="false">IF(OR(AR488=TRUE(),AND(AS488=TRUE(),AT488=FALSE())),0,(IF(OR(AND(OR(AS488=FALSE(),AS488="N/A"),AT488=FALSE()),AU488=FALSE()),1,0)))</f>
        <v>0</v>
      </c>
      <c r="AR488" s="238" t="n">
        <f aca="false">$S488</f>
        <v>1</v>
      </c>
      <c r="AS488" s="238" t="str">
        <f aca="false">IF(OR(Q488="Medicaid",AI488=""),"N/A",IF(AND(AF488=TRUE(),_xlfn.xlookup(AI488,$A$9:$A$782,$AQ$9:$AQ$782)=0),TRUE(),FALSE()))</f>
        <v>N/A</v>
      </c>
      <c r="AT488" s="148" t="b">
        <f aca="false">IF(AND(H488="",F488="Met"),FALSE(),TRUE())</f>
        <v>1</v>
      </c>
      <c r="AU488" s="94" t="str">
        <f aca="false">IF(OR(H488="",H488="Met",H488="N/A"),"NA",(IF(AND((OR(H488="Not Met",H488="Unsure")),G488&lt;&gt;""),TRUE(),FALSE())))</f>
        <v>NA</v>
      </c>
    </row>
    <row r="489" customFormat="false" ht="36" hidden="false" customHeight="false" outlineLevel="0" collapsed="false">
      <c r="A489" s="658" t="s">
        <v>3363</v>
      </c>
      <c r="B489" s="659" t="s">
        <v>3364</v>
      </c>
      <c r="C489" s="659" t="s">
        <v>3365</v>
      </c>
      <c r="D489" s="659" t="s">
        <v>3366</v>
      </c>
      <c r="E489" s="687"/>
      <c r="F489" s="662"/>
      <c r="G489" s="662"/>
      <c r="H489" s="689"/>
      <c r="I489" s="664" t="s">
        <v>15</v>
      </c>
      <c r="J489" s="664" t="s">
        <v>30</v>
      </c>
      <c r="K489" s="664" t="s">
        <v>38</v>
      </c>
      <c r="L489" s="665" t="s">
        <v>43</v>
      </c>
      <c r="M489" s="665"/>
      <c r="N489" s="665"/>
      <c r="O489" s="665"/>
      <c r="P489" s="665"/>
      <c r="Q489" s="665" t="s">
        <v>226</v>
      </c>
      <c r="S489" s="666" t="b">
        <f aca="false">IF(OR(T489=TRUE(),U489=TRUE(),V489=TRUE(),AD489=TRUE(),AE489=TRUE()),TRUE(),FALSE())</f>
        <v>1</v>
      </c>
      <c r="T489" s="656" t="n">
        <f aca="false">$T$8</f>
        <v>1</v>
      </c>
      <c r="U489" s="657" t="b">
        <f aca="false">$U$8</f>
        <v>0</v>
      </c>
      <c r="V489" s="666" t="b">
        <f aca="false">IF(SUM(W489:AC489)&lt;1,TRUE(),FALSE())</f>
        <v>1</v>
      </c>
      <c r="W489" s="656" t="n">
        <f aca="false">IF($I$3=I489,1,0)</f>
        <v>0</v>
      </c>
      <c r="X489" s="656" t="n">
        <f aca="false">IF($J$3=J489,1,0)</f>
        <v>0</v>
      </c>
      <c r="Y489" s="656" t="n">
        <f aca="false">IF($K$3=K489,1,0)</f>
        <v>0</v>
      </c>
      <c r="Z489" s="656" t="n">
        <f aca="false">IF($L$3=L489,1,0)</f>
        <v>0</v>
      </c>
      <c r="AA489" s="656" t="n">
        <f aca="false">IF($M$3=M489,1,0)</f>
        <v>0</v>
      </c>
      <c r="AB489" s="656" t="n">
        <f aca="false">IF($N$3=N489,1,0)</f>
        <v>0</v>
      </c>
      <c r="AC489" s="656" t="n">
        <f aca="false">IF($O$3=O489,1,0)</f>
        <v>0</v>
      </c>
      <c r="AD489" s="667" t="b">
        <f aca="false">AND($P$2="Non-risk",P489=TRUE())</f>
        <v>0</v>
      </c>
      <c r="AE489" s="667" t="b">
        <f aca="false">AND($Q$3&lt;&gt;$Q489,$Q$3&lt;&gt;"Both")</f>
        <v>1</v>
      </c>
      <c r="AF489" s="667" t="b">
        <f aca="false">AND($Q$3="Both",AH489=1)</f>
        <v>0</v>
      </c>
      <c r="AI489" s="521"/>
      <c r="AK489" s="160" t="n">
        <f aca="false">IF(OR(AL489=TRUE(),AND(AM489=TRUE(),AN489=FALSE()),AF489=TRUE(),(OR(AT489=FALSE(),AT489="NA"))),0,IF(OR(AN489=FALSE(),AO489=FALSE(),AP489=FALSE()),1,0))</f>
        <v>0</v>
      </c>
      <c r="AL489" s="238" t="n">
        <f aca="false">$S489</f>
        <v>1</v>
      </c>
      <c r="AM489" s="238" t="str">
        <f aca="false">IF(OR(Q489="Medicaid",AI489=""),"NA",IF(AND(AF489=TRUE(),_xlfn.xlookup(AI489,$A$9:$A$782,$AK$9:$AK$782)=0),TRUE(),FALSE()))</f>
        <v>NA</v>
      </c>
      <c r="AN489" s="148" t="b">
        <f aca="false">IF(F489&lt;&gt;"",TRUE(),FALSE())</f>
        <v>0</v>
      </c>
      <c r="AO489" s="94" t="str">
        <f aca="false">IF(OR($F489&lt;&gt;"Met"),"NA",(IF(AND($F489="Met",$F489&lt;&gt;""),TRUE(),FALSE())))</f>
        <v>NA</v>
      </c>
      <c r="AP489" s="148" t="b">
        <f aca="false">IF(OR($F489="Met",$F489="Not met"),"NA",(IF((AND(OR($F489="N/A",$F489="Unsure"),$G489&lt;&gt;"")),TRUE(),FALSE())))</f>
        <v>0</v>
      </c>
      <c r="AQ489" s="238" t="n">
        <f aca="false">IF(OR(AR489=TRUE(),AND(AS489=TRUE(),AT489=FALSE())),0,(IF(OR(AND(OR(AS489=FALSE(),AS489="N/A"),AT489=FALSE()),AU489=FALSE()),1,0)))</f>
        <v>0</v>
      </c>
      <c r="AR489" s="238" t="n">
        <f aca="false">$S489</f>
        <v>1</v>
      </c>
      <c r="AS489" s="238" t="str">
        <f aca="false">IF(OR(Q489="Medicaid",AI489=""),"N/A",IF(AND(AF489=TRUE(),_xlfn.xlookup(AI489,$A$9:$A$782,$AQ$9:$AQ$782)=0),TRUE(),FALSE()))</f>
        <v>N/A</v>
      </c>
      <c r="AT489" s="148" t="b">
        <f aca="false">IF(AND(H489="",F489="Met"),FALSE(),TRUE())</f>
        <v>1</v>
      </c>
      <c r="AU489" s="94" t="str">
        <f aca="false">IF(OR(H489="",H489="Met",H489="N/A"),"NA",(IF(AND((OR(H489="Not Met",H489="Unsure")),G489&lt;&gt;""),TRUE(),FALSE())))</f>
        <v>NA</v>
      </c>
    </row>
    <row r="490" customFormat="false" ht="36" hidden="false" customHeight="false" outlineLevel="0" collapsed="false">
      <c r="A490" s="658" t="s">
        <v>3367</v>
      </c>
      <c r="B490" s="659" t="s">
        <v>3368</v>
      </c>
      <c r="C490" s="659" t="s">
        <v>3357</v>
      </c>
      <c r="D490" s="659" t="s">
        <v>3369</v>
      </c>
      <c r="E490" s="687"/>
      <c r="F490" s="662"/>
      <c r="G490" s="662"/>
      <c r="H490" s="689"/>
      <c r="I490" s="664" t="s">
        <v>15</v>
      </c>
      <c r="J490" s="664" t="s">
        <v>30</v>
      </c>
      <c r="K490" s="664" t="s">
        <v>38</v>
      </c>
      <c r="L490" s="665" t="s">
        <v>43</v>
      </c>
      <c r="M490" s="665"/>
      <c r="N490" s="665"/>
      <c r="O490" s="665"/>
      <c r="P490" s="665"/>
      <c r="Q490" s="665" t="s">
        <v>226</v>
      </c>
      <c r="S490" s="666" t="b">
        <f aca="false">IF(OR(T490=TRUE(),U490=TRUE(),V490=TRUE(),AD490=TRUE(),AE490=TRUE()),TRUE(),FALSE())</f>
        <v>1</v>
      </c>
      <c r="T490" s="656" t="n">
        <f aca="false">$T$8</f>
        <v>1</v>
      </c>
      <c r="U490" s="657" t="b">
        <f aca="false">$U$8</f>
        <v>0</v>
      </c>
      <c r="V490" s="666" t="b">
        <f aca="false">IF(SUM(W490:AC490)&lt;1,TRUE(),FALSE())</f>
        <v>1</v>
      </c>
      <c r="W490" s="656" t="n">
        <f aca="false">IF($I$3=I490,1,0)</f>
        <v>0</v>
      </c>
      <c r="X490" s="656" t="n">
        <f aca="false">IF($J$3=J490,1,0)</f>
        <v>0</v>
      </c>
      <c r="Y490" s="656" t="n">
        <f aca="false">IF($K$3=K490,1,0)</f>
        <v>0</v>
      </c>
      <c r="Z490" s="656" t="n">
        <f aca="false">IF($L$3=L490,1,0)</f>
        <v>0</v>
      </c>
      <c r="AA490" s="656" t="n">
        <f aca="false">IF($M$3=M490,1,0)</f>
        <v>0</v>
      </c>
      <c r="AB490" s="656" t="n">
        <f aca="false">IF($N$3=N490,1,0)</f>
        <v>0</v>
      </c>
      <c r="AC490" s="656" t="n">
        <f aca="false">IF($O$3=O490,1,0)</f>
        <v>0</v>
      </c>
      <c r="AD490" s="667" t="b">
        <f aca="false">AND($P$2="Non-risk",P490=TRUE())</f>
        <v>0</v>
      </c>
      <c r="AE490" s="667" t="b">
        <f aca="false">AND($Q$3&lt;&gt;$Q490,$Q$3&lt;&gt;"Both")</f>
        <v>1</v>
      </c>
      <c r="AF490" s="667" t="b">
        <f aca="false">AND($Q$3="Both",AH490=1)</f>
        <v>0</v>
      </c>
      <c r="AI490" s="521"/>
      <c r="AK490" s="160" t="n">
        <f aca="false">IF(OR(AL490=TRUE(),AND(AM490=TRUE(),AN490=FALSE()),AF490=TRUE(),(OR(AT490=FALSE(),AT490="NA"))),0,IF(OR(AN490=FALSE(),AO490=FALSE(),AP490=FALSE()),1,0))</f>
        <v>0</v>
      </c>
      <c r="AL490" s="238" t="n">
        <f aca="false">$S490</f>
        <v>1</v>
      </c>
      <c r="AM490" s="238" t="str">
        <f aca="false">IF(OR(Q490="Medicaid",AI490=""),"NA",IF(AND(AF490=TRUE(),_xlfn.xlookup(AI490,$A$9:$A$782,$AK$9:$AK$782)=0),TRUE(),FALSE()))</f>
        <v>NA</v>
      </c>
      <c r="AN490" s="148" t="b">
        <f aca="false">IF(F490&lt;&gt;"",TRUE(),FALSE())</f>
        <v>0</v>
      </c>
      <c r="AO490" s="94" t="str">
        <f aca="false">IF(OR($F490&lt;&gt;"Met"),"NA",(IF(AND($F490="Met",$F490&lt;&gt;""),TRUE(),FALSE())))</f>
        <v>NA</v>
      </c>
      <c r="AP490" s="148" t="b">
        <f aca="false">IF(OR($F490="Met",$F490="Not met"),"NA",(IF((AND(OR($F490="N/A",$F490="Unsure"),$G490&lt;&gt;"")),TRUE(),FALSE())))</f>
        <v>0</v>
      </c>
      <c r="AQ490" s="238" t="n">
        <f aca="false">IF(OR(AR490=TRUE(),AND(AS490=TRUE(),AT490=FALSE())),0,(IF(OR(AND(OR(AS490=FALSE(),AS490="N/A"),AT490=FALSE()),AU490=FALSE()),1,0)))</f>
        <v>0</v>
      </c>
      <c r="AR490" s="238" t="n">
        <f aca="false">$S490</f>
        <v>1</v>
      </c>
      <c r="AS490" s="238" t="str">
        <f aca="false">IF(OR(Q490="Medicaid",AI490=""),"N/A",IF(AND(AF490=TRUE(),_xlfn.xlookup(AI490,$A$9:$A$782,$AQ$9:$AQ$782)=0),TRUE(),FALSE()))</f>
        <v>N/A</v>
      </c>
      <c r="AT490" s="148" t="b">
        <f aca="false">IF(AND(H490="",F490="Met"),FALSE(),TRUE())</f>
        <v>1</v>
      </c>
      <c r="AU490" s="94" t="str">
        <f aca="false">IF(OR(H490="",H490="Met",H490="N/A"),"NA",(IF(AND((OR(H490="Not Met",H490="Unsure")),G490&lt;&gt;""),TRUE(),FALSE())))</f>
        <v>NA</v>
      </c>
    </row>
    <row r="491" customFormat="false" ht="18" hidden="false" customHeight="false" outlineLevel="0" collapsed="false">
      <c r="A491" s="670"/>
      <c r="B491" s="681"/>
      <c r="C491" s="669"/>
      <c r="D491" s="670" t="s">
        <v>1464</v>
      </c>
      <c r="E491" s="671"/>
      <c r="F491" s="672"/>
      <c r="G491" s="672"/>
      <c r="H491" s="673"/>
      <c r="T491" s="656" t="n">
        <f aca="false">$T$8</f>
        <v>1</v>
      </c>
      <c r="U491" s="657" t="b">
        <f aca="false">$U$8</f>
        <v>0</v>
      </c>
      <c r="V491" s="666" t="b">
        <f aca="false">IF(SUM(W491:AC491)&lt;1,TRUE(),FALSE())</f>
        <v>1</v>
      </c>
      <c r="W491" s="656" t="n">
        <f aca="false">IF($I$3=I491,1,0)</f>
        <v>0</v>
      </c>
      <c r="X491" s="656" t="n">
        <f aca="false">IF($J$3=J491,1,0)</f>
        <v>0</v>
      </c>
      <c r="Y491" s="656" t="n">
        <f aca="false">IF($K$3=K491,1,0)</f>
        <v>0</v>
      </c>
      <c r="Z491" s="656" t="n">
        <f aca="false">IF($L$3=L491,1,0)</f>
        <v>0</v>
      </c>
      <c r="AA491" s="656" t="n">
        <f aca="false">IF($M$3=M491,1,0)</f>
        <v>0</v>
      </c>
      <c r="AB491" s="656" t="n">
        <f aca="false">IF($N$3=N491,1,0)</f>
        <v>0</v>
      </c>
      <c r="AC491" s="656" t="n">
        <f aca="false">IF($O$3=O491,1,0)</f>
        <v>0</v>
      </c>
      <c r="AD491" s="667" t="b">
        <f aca="false">AND($P$2="Non-risk",P491=TRUE())</f>
        <v>0</v>
      </c>
      <c r="AE491" s="667" t="b">
        <f aca="false">AND($Q$3&lt;&gt;$Q491,$Q$3&lt;&gt;"Both")</f>
        <v>1</v>
      </c>
      <c r="AF491" s="667" t="b">
        <f aca="false">AND($Q$3="Both",AH491=1)</f>
        <v>0</v>
      </c>
      <c r="AK491" s="160"/>
      <c r="AL491" s="238"/>
      <c r="AM491" s="238"/>
      <c r="AN491" s="94"/>
      <c r="AO491" s="94"/>
      <c r="AP491" s="94"/>
      <c r="AQ491" s="238"/>
      <c r="AR491" s="238"/>
      <c r="AS491" s="238"/>
      <c r="AT491" s="94"/>
      <c r="AU491" s="94"/>
    </row>
    <row r="492" customFormat="false" ht="36" hidden="false" customHeight="false" outlineLevel="0" collapsed="false">
      <c r="A492" s="658" t="s">
        <v>3370</v>
      </c>
      <c r="B492" s="659" t="s">
        <v>3371</v>
      </c>
      <c r="C492" s="659" t="s">
        <v>3372</v>
      </c>
      <c r="D492" s="659" t="s">
        <v>3373</v>
      </c>
      <c r="E492" s="687"/>
      <c r="F492" s="662"/>
      <c r="G492" s="662"/>
      <c r="H492" s="689"/>
      <c r="I492" s="664" t="s">
        <v>15</v>
      </c>
      <c r="J492" s="664" t="s">
        <v>30</v>
      </c>
      <c r="K492" s="664" t="s">
        <v>38</v>
      </c>
      <c r="L492" s="665" t="s">
        <v>43</v>
      </c>
      <c r="M492" s="665"/>
      <c r="N492" s="665"/>
      <c r="O492" s="665"/>
      <c r="P492" s="665"/>
      <c r="Q492" s="665" t="s">
        <v>226</v>
      </c>
      <c r="S492" s="666" t="b">
        <f aca="false">IF(OR(T492=TRUE(),U492=TRUE(),V492=TRUE(),AD492=TRUE(),AE492=TRUE()),TRUE(),FALSE())</f>
        <v>1</v>
      </c>
      <c r="T492" s="656" t="n">
        <f aca="false">$T$8</f>
        <v>1</v>
      </c>
      <c r="U492" s="657" t="b">
        <f aca="false">$U$8</f>
        <v>0</v>
      </c>
      <c r="V492" s="666" t="b">
        <f aca="false">IF(SUM(W492:AC492)&lt;1,TRUE(),FALSE())</f>
        <v>1</v>
      </c>
      <c r="W492" s="656" t="n">
        <f aca="false">IF($I$3=I492,1,0)</f>
        <v>0</v>
      </c>
      <c r="X492" s="656" t="n">
        <f aca="false">IF($J$3=J492,1,0)</f>
        <v>0</v>
      </c>
      <c r="Y492" s="656" t="n">
        <f aca="false">IF($K$3=K492,1,0)</f>
        <v>0</v>
      </c>
      <c r="Z492" s="656" t="n">
        <f aca="false">IF($L$3=L492,1,0)</f>
        <v>0</v>
      </c>
      <c r="AA492" s="656" t="n">
        <f aca="false">IF($M$3=M492,1,0)</f>
        <v>0</v>
      </c>
      <c r="AB492" s="656" t="n">
        <f aca="false">IF($N$3=N492,1,0)</f>
        <v>0</v>
      </c>
      <c r="AC492" s="656" t="n">
        <f aca="false">IF($O$3=O492,1,0)</f>
        <v>0</v>
      </c>
      <c r="AD492" s="667" t="b">
        <f aca="false">AND($P$2="Non-risk",P492=TRUE())</f>
        <v>0</v>
      </c>
      <c r="AE492" s="667" t="b">
        <f aca="false">AND($Q$3&lt;&gt;$Q492,$Q$3&lt;&gt;"Both")</f>
        <v>1</v>
      </c>
      <c r="AF492" s="667" t="b">
        <f aca="false">AND($Q$3="Both",AH492=1)</f>
        <v>0</v>
      </c>
      <c r="AI492" s="521"/>
      <c r="AK492" s="160" t="n">
        <f aca="false">IF(OR(AL492=TRUE(),AND(AM492=TRUE(),AN492=FALSE()),AF492=TRUE(),(OR(AT492=FALSE(),AT492="NA"))),0,IF(OR(AN492=FALSE(),AO492=FALSE(),AP492=FALSE()),1,0))</f>
        <v>0</v>
      </c>
      <c r="AL492" s="238" t="n">
        <f aca="false">$S492</f>
        <v>1</v>
      </c>
      <c r="AM492" s="238" t="str">
        <f aca="false">IF(OR(Q492="Medicaid",AI492=""),"NA",IF(AND(AF492=TRUE(),_xlfn.xlookup(AI492,$A$9:$A$782,$AK$9:$AK$782)=0),TRUE(),FALSE()))</f>
        <v>NA</v>
      </c>
      <c r="AN492" s="148" t="b">
        <f aca="false">IF(F492&lt;&gt;"",TRUE(),FALSE())</f>
        <v>0</v>
      </c>
      <c r="AO492" s="94" t="str">
        <f aca="false">IF(OR($F492&lt;&gt;"Met"),"NA",(IF(AND($F492="Met",$F492&lt;&gt;""),TRUE(),FALSE())))</f>
        <v>NA</v>
      </c>
      <c r="AP492" s="148" t="b">
        <f aca="false">IF(OR($F492="Met",$F492="Not met"),"NA",(IF((AND(OR($F492="N/A",$F492="Unsure"),$G492&lt;&gt;"")),TRUE(),FALSE())))</f>
        <v>0</v>
      </c>
      <c r="AQ492" s="238" t="n">
        <f aca="false">IF(OR(AR492=TRUE(),AND(AS492=TRUE(),AT492=FALSE())),0,(IF(OR(AND(OR(AS492=FALSE(),AS492="N/A"),AT492=FALSE()),AU492=FALSE()),1,0)))</f>
        <v>0</v>
      </c>
      <c r="AR492" s="238" t="n">
        <f aca="false">$S492</f>
        <v>1</v>
      </c>
      <c r="AS492" s="238" t="str">
        <f aca="false">IF(OR(Q492="Medicaid",AI492=""),"N/A",IF(AND(AF492=TRUE(),_xlfn.xlookup(AI492,$A$9:$A$782,$AQ$9:$AQ$782)=0),TRUE(),FALSE()))</f>
        <v>N/A</v>
      </c>
      <c r="AT492" s="148" t="b">
        <f aca="false">IF(AND(H492="",F492="Met"),FALSE(),TRUE())</f>
        <v>1</v>
      </c>
      <c r="AU492" s="94" t="str">
        <f aca="false">IF(OR(H492="",H492="Met",H492="N/A"),"NA",(IF(AND((OR(H492="Not Met",H492="Unsure")),G492&lt;&gt;""),TRUE(),FALSE())))</f>
        <v>NA</v>
      </c>
    </row>
    <row r="493" customFormat="false" ht="36" hidden="false" customHeight="false" outlineLevel="0" collapsed="false">
      <c r="A493" s="658" t="s">
        <v>3374</v>
      </c>
      <c r="B493" s="659" t="s">
        <v>3371</v>
      </c>
      <c r="C493" s="659" t="s">
        <v>3372</v>
      </c>
      <c r="D493" s="659" t="s">
        <v>3375</v>
      </c>
      <c r="E493" s="687"/>
      <c r="F493" s="662"/>
      <c r="G493" s="662"/>
      <c r="H493" s="689"/>
      <c r="I493" s="664" t="s">
        <v>15</v>
      </c>
      <c r="J493" s="664" t="s">
        <v>30</v>
      </c>
      <c r="K493" s="664" t="s">
        <v>38</v>
      </c>
      <c r="L493" s="665" t="s">
        <v>43</v>
      </c>
      <c r="M493" s="665"/>
      <c r="N493" s="665"/>
      <c r="O493" s="665"/>
      <c r="P493" s="665"/>
      <c r="Q493" s="665" t="s">
        <v>226</v>
      </c>
      <c r="S493" s="666" t="b">
        <f aca="false">IF(OR(T493=TRUE(),U493=TRUE(),V493=TRUE(),AD493=TRUE(),AE493=TRUE()),TRUE(),FALSE())</f>
        <v>1</v>
      </c>
      <c r="T493" s="656" t="n">
        <f aca="false">$T$8</f>
        <v>1</v>
      </c>
      <c r="U493" s="657" t="b">
        <f aca="false">$U$8</f>
        <v>0</v>
      </c>
      <c r="V493" s="666" t="b">
        <f aca="false">IF(SUM(W493:AC493)&lt;1,TRUE(),FALSE())</f>
        <v>1</v>
      </c>
      <c r="W493" s="656" t="n">
        <f aca="false">IF($I$3=I493,1,0)</f>
        <v>0</v>
      </c>
      <c r="X493" s="656" t="n">
        <f aca="false">IF($J$3=J493,1,0)</f>
        <v>0</v>
      </c>
      <c r="Y493" s="656" t="n">
        <f aca="false">IF($K$3=K493,1,0)</f>
        <v>0</v>
      </c>
      <c r="Z493" s="656" t="n">
        <f aca="false">IF($L$3=L493,1,0)</f>
        <v>0</v>
      </c>
      <c r="AA493" s="656" t="n">
        <f aca="false">IF($M$3=M493,1,0)</f>
        <v>0</v>
      </c>
      <c r="AB493" s="656" t="n">
        <f aca="false">IF($N$3=N493,1,0)</f>
        <v>0</v>
      </c>
      <c r="AC493" s="656" t="n">
        <f aca="false">IF($O$3=O493,1,0)</f>
        <v>0</v>
      </c>
      <c r="AD493" s="667" t="b">
        <f aca="false">AND($P$2="Non-risk",P493=TRUE())</f>
        <v>0</v>
      </c>
      <c r="AE493" s="667" t="b">
        <f aca="false">AND($Q$3&lt;&gt;$Q493,$Q$3&lt;&gt;"Both")</f>
        <v>1</v>
      </c>
      <c r="AF493" s="667" t="b">
        <f aca="false">AND($Q$3="Both",AH493=1)</f>
        <v>0</v>
      </c>
      <c r="AI493" s="521"/>
      <c r="AK493" s="160" t="n">
        <f aca="false">IF(OR(AL493=TRUE(),AND(AM493=TRUE(),AN493=FALSE()),AF493=TRUE(),(OR(AT493=FALSE(),AT493="NA"))),0,IF(OR(AN493=FALSE(),AO493=FALSE(),AP493=FALSE()),1,0))</f>
        <v>0</v>
      </c>
      <c r="AL493" s="238" t="n">
        <f aca="false">$S493</f>
        <v>1</v>
      </c>
      <c r="AM493" s="238" t="str">
        <f aca="false">IF(OR(Q493="Medicaid",AI493=""),"NA",IF(AND(AF493=TRUE(),_xlfn.xlookup(AI493,$A$9:$A$782,$AK$9:$AK$782)=0),TRUE(),FALSE()))</f>
        <v>NA</v>
      </c>
      <c r="AN493" s="148" t="b">
        <f aca="false">IF(F493&lt;&gt;"",TRUE(),FALSE())</f>
        <v>0</v>
      </c>
      <c r="AO493" s="94" t="str">
        <f aca="false">IF(OR($F493&lt;&gt;"Met"),"NA",(IF(AND($F493="Met",$F493&lt;&gt;""),TRUE(),FALSE())))</f>
        <v>NA</v>
      </c>
      <c r="AP493" s="148" t="b">
        <f aca="false">IF(OR($F493="Met",$F493="Not met"),"NA",(IF((AND(OR($F493="N/A",$F493="Unsure"),$G493&lt;&gt;"")),TRUE(),FALSE())))</f>
        <v>0</v>
      </c>
      <c r="AQ493" s="238" t="n">
        <f aca="false">IF(OR(AR493=TRUE(),AND(AS493=TRUE(),AT493=FALSE())),0,(IF(OR(AND(OR(AS493=FALSE(),AS493="N/A"),AT493=FALSE()),AU493=FALSE()),1,0)))</f>
        <v>0</v>
      </c>
      <c r="AR493" s="238" t="n">
        <f aca="false">$S493</f>
        <v>1</v>
      </c>
      <c r="AS493" s="238" t="str">
        <f aca="false">IF(OR(Q493="Medicaid",AI493=""),"N/A",IF(AND(AF493=TRUE(),_xlfn.xlookup(AI493,$A$9:$A$782,$AQ$9:$AQ$782)=0),TRUE(),FALSE()))</f>
        <v>N/A</v>
      </c>
      <c r="AT493" s="148" t="b">
        <f aca="false">IF(AND(H493="",F493="Met"),FALSE(),TRUE())</f>
        <v>1</v>
      </c>
      <c r="AU493" s="94" t="str">
        <f aca="false">IF(OR(H493="",H493="Met",H493="N/A"),"NA",(IF(AND((OR(H493="Not Met",H493="Unsure")),G493&lt;&gt;""),TRUE(),FALSE())))</f>
        <v>NA</v>
      </c>
    </row>
    <row r="494" customFormat="false" ht="36" hidden="false" customHeight="false" outlineLevel="0" collapsed="false">
      <c r="A494" s="658" t="s">
        <v>3376</v>
      </c>
      <c r="B494" s="659" t="s">
        <v>3377</v>
      </c>
      <c r="C494" s="659" t="s">
        <v>3378</v>
      </c>
      <c r="D494" s="659" t="s">
        <v>3379</v>
      </c>
      <c r="E494" s="687"/>
      <c r="F494" s="662"/>
      <c r="G494" s="662"/>
      <c r="H494" s="689"/>
      <c r="I494" s="664" t="s">
        <v>15</v>
      </c>
      <c r="J494" s="664" t="s">
        <v>30</v>
      </c>
      <c r="K494" s="664" t="s">
        <v>38</v>
      </c>
      <c r="L494" s="665" t="s">
        <v>43</v>
      </c>
      <c r="M494" s="665"/>
      <c r="N494" s="665"/>
      <c r="O494" s="665"/>
      <c r="P494" s="665"/>
      <c r="Q494" s="665" t="s">
        <v>226</v>
      </c>
      <c r="S494" s="666" t="b">
        <f aca="false">IF(OR(T494=TRUE(),U494=TRUE(),V494=TRUE(),AD494=TRUE(),AE494=TRUE()),TRUE(),FALSE())</f>
        <v>1</v>
      </c>
      <c r="T494" s="656" t="n">
        <f aca="false">$T$8</f>
        <v>1</v>
      </c>
      <c r="U494" s="657" t="b">
        <f aca="false">$U$8</f>
        <v>0</v>
      </c>
      <c r="V494" s="666" t="b">
        <f aca="false">IF(SUM(W494:AC494)&lt;1,TRUE(),FALSE())</f>
        <v>1</v>
      </c>
      <c r="W494" s="656" t="n">
        <f aca="false">IF($I$3=I494,1,0)</f>
        <v>0</v>
      </c>
      <c r="X494" s="656" t="n">
        <f aca="false">IF($J$3=J494,1,0)</f>
        <v>0</v>
      </c>
      <c r="Y494" s="656" t="n">
        <f aca="false">IF($K$3=K494,1,0)</f>
        <v>0</v>
      </c>
      <c r="Z494" s="656" t="n">
        <f aca="false">IF($L$3=L494,1,0)</f>
        <v>0</v>
      </c>
      <c r="AA494" s="656" t="n">
        <f aca="false">IF($M$3=M494,1,0)</f>
        <v>0</v>
      </c>
      <c r="AB494" s="656" t="n">
        <f aca="false">IF($N$3=N494,1,0)</f>
        <v>0</v>
      </c>
      <c r="AC494" s="656" t="n">
        <f aca="false">IF($O$3=O494,1,0)</f>
        <v>0</v>
      </c>
      <c r="AD494" s="667" t="b">
        <f aca="false">AND($P$2="Non-risk",P494=TRUE())</f>
        <v>0</v>
      </c>
      <c r="AE494" s="667" t="b">
        <f aca="false">AND($Q$3&lt;&gt;$Q494,$Q$3&lt;&gt;"Both")</f>
        <v>1</v>
      </c>
      <c r="AF494" s="667" t="b">
        <f aca="false">AND($Q$3="Both",AH494=1)</f>
        <v>0</v>
      </c>
      <c r="AI494" s="521"/>
      <c r="AK494" s="160" t="n">
        <f aca="false">IF(OR(AL494=TRUE(),AND(AM494=TRUE(),AN494=FALSE()),AF494=TRUE(),(OR(AT494=FALSE(),AT494="NA"))),0,IF(OR(AN494=FALSE(),AO494=FALSE(),AP494=FALSE()),1,0))</f>
        <v>0</v>
      </c>
      <c r="AL494" s="238" t="n">
        <f aca="false">$S494</f>
        <v>1</v>
      </c>
      <c r="AM494" s="238" t="str">
        <f aca="false">IF(OR(Q494="Medicaid",AI494=""),"NA",IF(AND(AF494=TRUE(),_xlfn.xlookup(AI494,$A$9:$A$782,$AK$9:$AK$782)=0),TRUE(),FALSE()))</f>
        <v>NA</v>
      </c>
      <c r="AN494" s="148" t="b">
        <f aca="false">IF(F494&lt;&gt;"",TRUE(),FALSE())</f>
        <v>0</v>
      </c>
      <c r="AO494" s="94" t="str">
        <f aca="false">IF(OR($F494&lt;&gt;"Met"),"NA",(IF(AND($F494="Met",$F494&lt;&gt;""),TRUE(),FALSE())))</f>
        <v>NA</v>
      </c>
      <c r="AP494" s="148" t="b">
        <f aca="false">IF(OR($F494="Met",$F494="Not met"),"NA",(IF((AND(OR($F494="N/A",$F494="Unsure"),$G494&lt;&gt;"")),TRUE(),FALSE())))</f>
        <v>0</v>
      </c>
      <c r="AQ494" s="238" t="n">
        <f aca="false">IF(OR(AR494=TRUE(),AND(AS494=TRUE(),AT494=FALSE())),0,(IF(OR(AND(OR(AS494=FALSE(),AS494="N/A"),AT494=FALSE()),AU494=FALSE()),1,0)))</f>
        <v>0</v>
      </c>
      <c r="AR494" s="238" t="n">
        <f aca="false">$S494</f>
        <v>1</v>
      </c>
      <c r="AS494" s="238" t="str">
        <f aca="false">IF(OR(Q494="Medicaid",AI494=""),"N/A",IF(AND(AF494=TRUE(),_xlfn.xlookup(AI494,$A$9:$A$782,$AQ$9:$AQ$782)=0),TRUE(),FALSE()))</f>
        <v>N/A</v>
      </c>
      <c r="AT494" s="148" t="b">
        <f aca="false">IF(AND(H494="",F494="Met"),FALSE(),TRUE())</f>
        <v>1</v>
      </c>
      <c r="AU494" s="94" t="str">
        <f aca="false">IF(OR(H494="",H494="Met",H494="N/A"),"NA",(IF(AND((OR(H494="Not Met",H494="Unsure")),G494&lt;&gt;""),TRUE(),FALSE())))</f>
        <v>NA</v>
      </c>
    </row>
    <row r="495" customFormat="false" ht="54" hidden="false" customHeight="false" outlineLevel="0" collapsed="false">
      <c r="A495" s="658" t="s">
        <v>3380</v>
      </c>
      <c r="B495" s="659" t="s">
        <v>3381</v>
      </c>
      <c r="C495" s="659" t="s">
        <v>3382</v>
      </c>
      <c r="D495" s="659" t="s">
        <v>3383</v>
      </c>
      <c r="E495" s="687"/>
      <c r="F495" s="662"/>
      <c r="G495" s="662"/>
      <c r="H495" s="689"/>
      <c r="I495" s="664" t="s">
        <v>15</v>
      </c>
      <c r="J495" s="664" t="s">
        <v>30</v>
      </c>
      <c r="K495" s="664" t="s">
        <v>38</v>
      </c>
      <c r="L495" s="665" t="s">
        <v>43</v>
      </c>
      <c r="M495" s="665"/>
      <c r="N495" s="665"/>
      <c r="O495" s="665"/>
      <c r="P495" s="665"/>
      <c r="Q495" s="665" t="s">
        <v>226</v>
      </c>
      <c r="S495" s="666" t="b">
        <f aca="false">IF(OR(T495=TRUE(),U495=TRUE(),V495=TRUE(),AD495=TRUE(),AE495=TRUE()),TRUE(),FALSE())</f>
        <v>1</v>
      </c>
      <c r="T495" s="656" t="n">
        <f aca="false">$T$8</f>
        <v>1</v>
      </c>
      <c r="U495" s="657" t="b">
        <f aca="false">$U$8</f>
        <v>0</v>
      </c>
      <c r="V495" s="666" t="b">
        <f aca="false">IF(SUM(W495:AC495)&lt;1,TRUE(),FALSE())</f>
        <v>1</v>
      </c>
      <c r="W495" s="656" t="n">
        <f aca="false">IF($I$3=I495,1,0)</f>
        <v>0</v>
      </c>
      <c r="X495" s="656" t="n">
        <f aca="false">IF($J$3=J495,1,0)</f>
        <v>0</v>
      </c>
      <c r="Y495" s="656" t="n">
        <f aca="false">IF($K$3=K495,1,0)</f>
        <v>0</v>
      </c>
      <c r="Z495" s="656" t="n">
        <f aca="false">IF($L$3=L495,1,0)</f>
        <v>0</v>
      </c>
      <c r="AA495" s="656" t="n">
        <f aca="false">IF($M$3=M495,1,0)</f>
        <v>0</v>
      </c>
      <c r="AB495" s="656" t="n">
        <f aca="false">IF($N$3=N495,1,0)</f>
        <v>0</v>
      </c>
      <c r="AC495" s="656" t="n">
        <f aca="false">IF($O$3=O495,1,0)</f>
        <v>0</v>
      </c>
      <c r="AD495" s="667" t="b">
        <f aca="false">AND($P$2="Non-risk",P495=TRUE())</f>
        <v>0</v>
      </c>
      <c r="AE495" s="667" t="b">
        <f aca="false">AND($Q$3&lt;&gt;$Q495,$Q$3&lt;&gt;"Both")</f>
        <v>1</v>
      </c>
      <c r="AF495" s="667" t="b">
        <f aca="false">AND($Q$3="Both",AH495=1)</f>
        <v>0</v>
      </c>
      <c r="AI495" s="521"/>
      <c r="AK495" s="160" t="n">
        <f aca="false">IF(OR(AL495=TRUE(),AND(AM495=TRUE(),AN495=FALSE()),AF495=TRUE(),(OR(AT495=FALSE(),AT495="NA"))),0,IF(OR(AN495=FALSE(),AO495=FALSE(),AP495=FALSE()),1,0))</f>
        <v>0</v>
      </c>
      <c r="AL495" s="238" t="n">
        <f aca="false">$S495</f>
        <v>1</v>
      </c>
      <c r="AM495" s="238" t="str">
        <f aca="false">IF(OR(Q495="Medicaid",AI495=""),"NA",IF(AND(AF495=TRUE(),_xlfn.xlookup(AI495,$A$9:$A$782,$AK$9:$AK$782)=0),TRUE(),FALSE()))</f>
        <v>NA</v>
      </c>
      <c r="AN495" s="148" t="b">
        <f aca="false">IF(F495&lt;&gt;"",TRUE(),FALSE())</f>
        <v>0</v>
      </c>
      <c r="AO495" s="94" t="str">
        <f aca="false">IF(OR($F495&lt;&gt;"Met"),"NA",(IF(AND($F495="Met",$F495&lt;&gt;""),TRUE(),FALSE())))</f>
        <v>NA</v>
      </c>
      <c r="AP495" s="148" t="b">
        <f aca="false">IF(OR($F495="Met",$F495="Not met"),"NA",(IF((AND(OR($F495="N/A",$F495="Unsure"),$G495&lt;&gt;"")),TRUE(),FALSE())))</f>
        <v>0</v>
      </c>
      <c r="AQ495" s="238" t="n">
        <f aca="false">IF(OR(AR495=TRUE(),AND(AS495=TRUE(),AT495=FALSE())),0,(IF(OR(AND(OR(AS495=FALSE(),AS495="N/A"),AT495=FALSE()),AU495=FALSE()),1,0)))</f>
        <v>0</v>
      </c>
      <c r="AR495" s="238" t="n">
        <f aca="false">$S495</f>
        <v>1</v>
      </c>
      <c r="AS495" s="238" t="str">
        <f aca="false">IF(OR(Q495="Medicaid",AI495=""),"N/A",IF(AND(AF495=TRUE(),_xlfn.xlookup(AI495,$A$9:$A$782,$AQ$9:$AQ$782)=0),TRUE(),FALSE()))</f>
        <v>N/A</v>
      </c>
      <c r="AT495" s="148" t="b">
        <f aca="false">IF(AND(H495="",F495="Met"),FALSE(),TRUE())</f>
        <v>1</v>
      </c>
      <c r="AU495" s="94" t="str">
        <f aca="false">IF(OR(H495="",H495="Met",H495="N/A"),"NA",(IF(AND((OR(H495="Not Met",H495="Unsure")),G495&lt;&gt;""),TRUE(),FALSE())))</f>
        <v>NA</v>
      </c>
    </row>
    <row r="496" customFormat="false" ht="36" hidden="false" customHeight="false" outlineLevel="0" collapsed="false">
      <c r="A496" s="658" t="s">
        <v>3384</v>
      </c>
      <c r="B496" s="659" t="s">
        <v>3385</v>
      </c>
      <c r="C496" s="659" t="s">
        <v>3372</v>
      </c>
      <c r="D496" s="659" t="s">
        <v>3386</v>
      </c>
      <c r="E496" s="687"/>
      <c r="F496" s="662"/>
      <c r="G496" s="662"/>
      <c r="H496" s="689"/>
      <c r="I496" s="664" t="s">
        <v>15</v>
      </c>
      <c r="J496" s="664" t="s">
        <v>30</v>
      </c>
      <c r="K496" s="664" t="s">
        <v>38</v>
      </c>
      <c r="L496" s="665" t="s">
        <v>43</v>
      </c>
      <c r="M496" s="665"/>
      <c r="N496" s="665"/>
      <c r="O496" s="665"/>
      <c r="P496" s="665"/>
      <c r="Q496" s="665" t="s">
        <v>226</v>
      </c>
      <c r="S496" s="666" t="b">
        <f aca="false">IF(OR(T496=TRUE(),U496=TRUE(),V496=TRUE(),AD496=TRUE(),AE496=TRUE()),TRUE(),FALSE())</f>
        <v>1</v>
      </c>
      <c r="T496" s="656" t="n">
        <f aca="false">$T$8</f>
        <v>1</v>
      </c>
      <c r="U496" s="657" t="b">
        <f aca="false">$U$8</f>
        <v>0</v>
      </c>
      <c r="V496" s="666" t="b">
        <f aca="false">IF(SUM(W496:AC496)&lt;1,TRUE(),FALSE())</f>
        <v>1</v>
      </c>
      <c r="W496" s="656" t="n">
        <f aca="false">IF($I$3=I496,1,0)</f>
        <v>0</v>
      </c>
      <c r="X496" s="656" t="n">
        <f aca="false">IF($J$3=J496,1,0)</f>
        <v>0</v>
      </c>
      <c r="Y496" s="656" t="n">
        <f aca="false">IF($K$3=K496,1,0)</f>
        <v>0</v>
      </c>
      <c r="Z496" s="656" t="n">
        <f aca="false">IF($L$3=L496,1,0)</f>
        <v>0</v>
      </c>
      <c r="AA496" s="656" t="n">
        <f aca="false">IF($M$3=M496,1,0)</f>
        <v>0</v>
      </c>
      <c r="AB496" s="656" t="n">
        <f aca="false">IF($N$3=N496,1,0)</f>
        <v>0</v>
      </c>
      <c r="AC496" s="656" t="n">
        <f aca="false">IF($O$3=O496,1,0)</f>
        <v>0</v>
      </c>
      <c r="AD496" s="667" t="b">
        <f aca="false">AND($P$2="Non-risk",P496=TRUE())</f>
        <v>0</v>
      </c>
      <c r="AE496" s="667" t="b">
        <f aca="false">AND($Q$3&lt;&gt;$Q496,$Q$3&lt;&gt;"Both")</f>
        <v>1</v>
      </c>
      <c r="AF496" s="667" t="b">
        <f aca="false">AND($Q$3="Both",AH496=1)</f>
        <v>0</v>
      </c>
      <c r="AI496" s="521"/>
      <c r="AK496" s="160" t="n">
        <f aca="false">IF(OR(AL496=TRUE(),AND(AM496=TRUE(),AN496=FALSE()),AF496=TRUE(),(OR(AT496=FALSE(),AT496="NA"))),0,IF(OR(AN496=FALSE(),AO496=FALSE(),AP496=FALSE()),1,0))</f>
        <v>0</v>
      </c>
      <c r="AL496" s="238" t="n">
        <f aca="false">$S496</f>
        <v>1</v>
      </c>
      <c r="AM496" s="238" t="str">
        <f aca="false">IF(OR(Q496="Medicaid",AI496=""),"NA",IF(AND(AF496=TRUE(),_xlfn.xlookup(AI496,$A$9:$A$782,$AK$9:$AK$782)=0),TRUE(),FALSE()))</f>
        <v>NA</v>
      </c>
      <c r="AN496" s="148" t="b">
        <f aca="false">IF(F496&lt;&gt;"",TRUE(),FALSE())</f>
        <v>0</v>
      </c>
      <c r="AO496" s="94" t="str">
        <f aca="false">IF(OR($F496&lt;&gt;"Met"),"NA",(IF(AND($F496="Met",$F496&lt;&gt;""),TRUE(),FALSE())))</f>
        <v>NA</v>
      </c>
      <c r="AP496" s="148" t="b">
        <f aca="false">IF(OR($F496="Met",$F496="Not met"),"NA",(IF((AND(OR($F496="N/A",$F496="Unsure"),$G496&lt;&gt;"")),TRUE(),FALSE())))</f>
        <v>0</v>
      </c>
      <c r="AQ496" s="238" t="n">
        <f aca="false">IF(OR(AR496=TRUE(),AND(AS496=TRUE(),AT496=FALSE())),0,(IF(OR(AND(OR(AS496=FALSE(),AS496="N/A"),AT496=FALSE()),AU496=FALSE()),1,0)))</f>
        <v>0</v>
      </c>
      <c r="AR496" s="238" t="n">
        <f aca="false">$S496</f>
        <v>1</v>
      </c>
      <c r="AS496" s="238" t="str">
        <f aca="false">IF(OR(Q496="Medicaid",AI496=""),"N/A",IF(AND(AF496=TRUE(),_xlfn.xlookup(AI496,$A$9:$A$782,$AQ$9:$AQ$782)=0),TRUE(),FALSE()))</f>
        <v>N/A</v>
      </c>
      <c r="AT496" s="148" t="b">
        <f aca="false">IF(AND(H496="",F496="Met"),FALSE(),TRUE())</f>
        <v>1</v>
      </c>
      <c r="AU496" s="94" t="str">
        <f aca="false">IF(OR(H496="",H496="Met",H496="N/A"),"NA",(IF(AND((OR(H496="Not Met",H496="Unsure")),G496&lt;&gt;""),TRUE(),FALSE())))</f>
        <v>NA</v>
      </c>
    </row>
    <row r="497" customFormat="false" ht="54" hidden="false" customHeight="false" outlineLevel="0" collapsed="false">
      <c r="A497" s="658" t="s">
        <v>3387</v>
      </c>
      <c r="B497" s="659" t="s">
        <v>3388</v>
      </c>
      <c r="C497" s="659" t="s">
        <v>3389</v>
      </c>
      <c r="D497" s="659" t="s">
        <v>3390</v>
      </c>
      <c r="E497" s="687"/>
      <c r="F497" s="662"/>
      <c r="G497" s="662"/>
      <c r="H497" s="689"/>
      <c r="I497" s="664" t="s">
        <v>15</v>
      </c>
      <c r="J497" s="664" t="s">
        <v>30</v>
      </c>
      <c r="K497" s="664" t="s">
        <v>38</v>
      </c>
      <c r="L497" s="665" t="s">
        <v>43</v>
      </c>
      <c r="M497" s="665"/>
      <c r="N497" s="665"/>
      <c r="O497" s="665"/>
      <c r="P497" s="665"/>
      <c r="Q497" s="665" t="s">
        <v>226</v>
      </c>
      <c r="S497" s="666" t="b">
        <f aca="false">IF(OR(T497=TRUE(),U497=TRUE(),V497=TRUE(),AD497=TRUE(),AE497=TRUE()),TRUE(),FALSE())</f>
        <v>1</v>
      </c>
      <c r="T497" s="656" t="n">
        <f aca="false">$T$8</f>
        <v>1</v>
      </c>
      <c r="U497" s="657" t="b">
        <f aca="false">$U$8</f>
        <v>0</v>
      </c>
      <c r="V497" s="666" t="b">
        <f aca="false">IF(SUM(W497:AC497)&lt;1,TRUE(),FALSE())</f>
        <v>1</v>
      </c>
      <c r="W497" s="656" t="n">
        <f aca="false">IF($I$3=I497,1,0)</f>
        <v>0</v>
      </c>
      <c r="X497" s="656" t="n">
        <f aca="false">IF($J$3=J497,1,0)</f>
        <v>0</v>
      </c>
      <c r="Y497" s="656" t="n">
        <f aca="false">IF($K$3=K497,1,0)</f>
        <v>0</v>
      </c>
      <c r="Z497" s="656" t="n">
        <f aca="false">IF($L$3=L497,1,0)</f>
        <v>0</v>
      </c>
      <c r="AA497" s="656" t="n">
        <f aca="false">IF($M$3=M497,1,0)</f>
        <v>0</v>
      </c>
      <c r="AB497" s="656" t="n">
        <f aca="false">IF($N$3=N497,1,0)</f>
        <v>0</v>
      </c>
      <c r="AC497" s="656" t="n">
        <f aca="false">IF($O$3=O497,1,0)</f>
        <v>0</v>
      </c>
      <c r="AD497" s="667" t="b">
        <f aca="false">AND($P$2="Non-risk",P497=TRUE())</f>
        <v>0</v>
      </c>
      <c r="AE497" s="667" t="b">
        <f aca="false">AND($Q$3&lt;&gt;$Q497,$Q$3&lt;&gt;"Both")</f>
        <v>1</v>
      </c>
      <c r="AF497" s="667" t="b">
        <f aca="false">AND($Q$3="Both",AH497=1)</f>
        <v>0</v>
      </c>
      <c r="AI497" s="521"/>
      <c r="AK497" s="160" t="n">
        <f aca="false">IF(OR(AL497=TRUE(),AND(AM497=TRUE(),AN497=FALSE()),AF497=TRUE(),(OR(AT497=FALSE(),AT497="NA"))),0,IF(OR(AN497=FALSE(),AO497=FALSE(),AP497=FALSE()),1,0))</f>
        <v>0</v>
      </c>
      <c r="AL497" s="238" t="n">
        <f aca="false">$S497</f>
        <v>1</v>
      </c>
      <c r="AM497" s="238" t="str">
        <f aca="false">IF(OR(Q497="Medicaid",AI497=""),"NA",IF(AND(AF497=TRUE(),_xlfn.xlookup(AI497,$A$9:$A$782,$AK$9:$AK$782)=0),TRUE(),FALSE()))</f>
        <v>NA</v>
      </c>
      <c r="AN497" s="148" t="b">
        <f aca="false">IF(F497&lt;&gt;"",TRUE(),FALSE())</f>
        <v>0</v>
      </c>
      <c r="AO497" s="94" t="str">
        <f aca="false">IF(OR($F497&lt;&gt;"Met"),"NA",(IF(AND($F497="Met",$F497&lt;&gt;""),TRUE(),FALSE())))</f>
        <v>NA</v>
      </c>
      <c r="AP497" s="148" t="b">
        <f aca="false">IF(OR($F497="Met",$F497="Not met"),"NA",(IF((AND(OR($F497="N/A",$F497="Unsure"),$G497&lt;&gt;"")),TRUE(),FALSE())))</f>
        <v>0</v>
      </c>
      <c r="AQ497" s="238" t="n">
        <f aca="false">IF(OR(AR497=TRUE(),AND(AS497=TRUE(),AT497=FALSE())),0,(IF(OR(AND(OR(AS497=FALSE(),AS497="N/A"),AT497=FALSE()),AU497=FALSE()),1,0)))</f>
        <v>0</v>
      </c>
      <c r="AR497" s="238" t="n">
        <f aca="false">$S497</f>
        <v>1</v>
      </c>
      <c r="AS497" s="238" t="str">
        <f aca="false">IF(OR(Q497="Medicaid",AI497=""),"N/A",IF(AND(AF497=TRUE(),_xlfn.xlookup(AI497,$A$9:$A$782,$AQ$9:$AQ$782)=0),TRUE(),FALSE()))</f>
        <v>N/A</v>
      </c>
      <c r="AT497" s="148" t="b">
        <f aca="false">IF(AND(H497="",F497="Met"),FALSE(),TRUE())</f>
        <v>1</v>
      </c>
      <c r="AU497" s="94" t="str">
        <f aca="false">IF(OR(H497="",H497="Met",H497="N/A"),"NA",(IF(AND((OR(H497="Not Met",H497="Unsure")),G497&lt;&gt;""),TRUE(),FALSE())))</f>
        <v>NA</v>
      </c>
    </row>
    <row r="498" customFormat="false" ht="36" hidden="false" customHeight="false" outlineLevel="0" collapsed="false">
      <c r="A498" s="658" t="s">
        <v>3391</v>
      </c>
      <c r="B498" s="659" t="s">
        <v>3392</v>
      </c>
      <c r="C498" s="659" t="s">
        <v>3378</v>
      </c>
      <c r="D498" s="659" t="s">
        <v>3393</v>
      </c>
      <c r="E498" s="687"/>
      <c r="F498" s="662"/>
      <c r="G498" s="662"/>
      <c r="H498" s="689"/>
      <c r="I498" s="664" t="s">
        <v>15</v>
      </c>
      <c r="J498" s="664" t="s">
        <v>30</v>
      </c>
      <c r="K498" s="664" t="s">
        <v>38</v>
      </c>
      <c r="L498" s="665" t="s">
        <v>43</v>
      </c>
      <c r="M498" s="665"/>
      <c r="N498" s="665"/>
      <c r="O498" s="665"/>
      <c r="P498" s="665"/>
      <c r="Q498" s="665" t="s">
        <v>226</v>
      </c>
      <c r="S498" s="666" t="b">
        <f aca="false">IF(OR(T498=TRUE(),U498=TRUE(),V498=TRUE(),AD498=TRUE(),AE498=TRUE()),TRUE(),FALSE())</f>
        <v>1</v>
      </c>
      <c r="T498" s="656" t="n">
        <f aca="false">$T$8</f>
        <v>1</v>
      </c>
      <c r="U498" s="657" t="b">
        <f aca="false">$U$8</f>
        <v>0</v>
      </c>
      <c r="V498" s="666" t="b">
        <f aca="false">IF(SUM(W498:AC498)&lt;1,TRUE(),FALSE())</f>
        <v>1</v>
      </c>
      <c r="W498" s="656" t="n">
        <f aca="false">IF($I$3=I498,1,0)</f>
        <v>0</v>
      </c>
      <c r="X498" s="656" t="n">
        <f aca="false">IF($J$3=J498,1,0)</f>
        <v>0</v>
      </c>
      <c r="Y498" s="656" t="n">
        <f aca="false">IF($K$3=K498,1,0)</f>
        <v>0</v>
      </c>
      <c r="Z498" s="656" t="n">
        <f aca="false">IF($L$3=L498,1,0)</f>
        <v>0</v>
      </c>
      <c r="AA498" s="656" t="n">
        <f aca="false">IF($M$3=M498,1,0)</f>
        <v>0</v>
      </c>
      <c r="AB498" s="656" t="n">
        <f aca="false">IF($N$3=N498,1,0)</f>
        <v>0</v>
      </c>
      <c r="AC498" s="656" t="n">
        <f aca="false">IF($O$3=O498,1,0)</f>
        <v>0</v>
      </c>
      <c r="AD498" s="667" t="b">
        <f aca="false">AND($P$2="Non-risk",P498=TRUE())</f>
        <v>0</v>
      </c>
      <c r="AE498" s="667" t="b">
        <f aca="false">AND($Q$3&lt;&gt;$Q498,$Q$3&lt;&gt;"Both")</f>
        <v>1</v>
      </c>
      <c r="AF498" s="667" t="b">
        <f aca="false">AND($Q$3="Both",AH498=1)</f>
        <v>0</v>
      </c>
      <c r="AI498" s="521"/>
      <c r="AK498" s="160" t="n">
        <f aca="false">IF(OR(AL498=TRUE(),AND(AM498=TRUE(),AN498=FALSE()),AF498=TRUE(),(OR(AT498=FALSE(),AT498="NA"))),0,IF(OR(AN498=FALSE(),AO498=FALSE(),AP498=FALSE()),1,0))</f>
        <v>0</v>
      </c>
      <c r="AL498" s="238" t="n">
        <f aca="false">$S498</f>
        <v>1</v>
      </c>
      <c r="AM498" s="238" t="str">
        <f aca="false">IF(OR(Q498="Medicaid",AI498=""),"NA",IF(AND(AF498=TRUE(),_xlfn.xlookup(AI498,$A$9:$A$782,$AK$9:$AK$782)=0),TRUE(),FALSE()))</f>
        <v>NA</v>
      </c>
      <c r="AN498" s="148" t="b">
        <f aca="false">IF(F498&lt;&gt;"",TRUE(),FALSE())</f>
        <v>0</v>
      </c>
      <c r="AO498" s="94" t="str">
        <f aca="false">IF(OR($F498&lt;&gt;"Met"),"NA",(IF(AND($F498="Met",$F498&lt;&gt;""),TRUE(),FALSE())))</f>
        <v>NA</v>
      </c>
      <c r="AP498" s="148" t="b">
        <f aca="false">IF(OR($F498="Met",$F498="Not met"),"NA",(IF((AND(OR($F498="N/A",$F498="Unsure"),$G498&lt;&gt;"")),TRUE(),FALSE())))</f>
        <v>0</v>
      </c>
      <c r="AQ498" s="238" t="n">
        <f aca="false">IF(OR(AR498=TRUE(),AND(AS498=TRUE(),AT498=FALSE())),0,(IF(OR(AND(OR(AS498=FALSE(),AS498="N/A"),AT498=FALSE()),AU498=FALSE()),1,0)))</f>
        <v>0</v>
      </c>
      <c r="AR498" s="238" t="n">
        <f aca="false">$S498</f>
        <v>1</v>
      </c>
      <c r="AS498" s="238" t="str">
        <f aca="false">IF(OR(Q498="Medicaid",AI498=""),"N/A",IF(AND(AF498=TRUE(),_xlfn.xlookup(AI498,$A$9:$A$782,$AQ$9:$AQ$782)=0),TRUE(),FALSE()))</f>
        <v>N/A</v>
      </c>
      <c r="AT498" s="148" t="b">
        <f aca="false">IF(AND(H498="",F498="Met"),FALSE(),TRUE())</f>
        <v>1</v>
      </c>
      <c r="AU498" s="94" t="str">
        <f aca="false">IF(OR(H498="",H498="Met",H498="N/A"),"NA",(IF(AND((OR(H498="Not Met",H498="Unsure")),G498&lt;&gt;""),TRUE(),FALSE())))</f>
        <v>NA</v>
      </c>
    </row>
    <row r="499" customFormat="false" ht="54" hidden="false" customHeight="false" outlineLevel="0" collapsed="false">
      <c r="A499" s="658" t="s">
        <v>3394</v>
      </c>
      <c r="B499" s="659" t="s">
        <v>3395</v>
      </c>
      <c r="C499" s="659" t="s">
        <v>3382</v>
      </c>
      <c r="D499" s="659" t="s">
        <v>3396</v>
      </c>
      <c r="E499" s="687"/>
      <c r="F499" s="662"/>
      <c r="G499" s="662"/>
      <c r="H499" s="689"/>
      <c r="I499" s="664" t="s">
        <v>15</v>
      </c>
      <c r="J499" s="664" t="s">
        <v>30</v>
      </c>
      <c r="K499" s="664" t="s">
        <v>38</v>
      </c>
      <c r="L499" s="665" t="s">
        <v>43</v>
      </c>
      <c r="M499" s="665"/>
      <c r="N499" s="665"/>
      <c r="O499" s="665"/>
      <c r="P499" s="665"/>
      <c r="Q499" s="665" t="s">
        <v>226</v>
      </c>
      <c r="S499" s="666" t="b">
        <f aca="false">IF(OR(T499=TRUE(),U499=TRUE(),V499=TRUE(),AD499=TRUE(),AE499=TRUE()),TRUE(),FALSE())</f>
        <v>1</v>
      </c>
      <c r="T499" s="656" t="n">
        <f aca="false">$T$8</f>
        <v>1</v>
      </c>
      <c r="U499" s="657" t="b">
        <f aca="false">$U$8</f>
        <v>0</v>
      </c>
      <c r="V499" s="666" t="b">
        <f aca="false">IF(SUM(W499:AC499)&lt;1,TRUE(),FALSE())</f>
        <v>1</v>
      </c>
      <c r="W499" s="656" t="n">
        <f aca="false">IF($I$3=I499,1,0)</f>
        <v>0</v>
      </c>
      <c r="X499" s="656" t="n">
        <f aca="false">IF($J$3=J499,1,0)</f>
        <v>0</v>
      </c>
      <c r="Y499" s="656" t="n">
        <f aca="false">IF($K$3=K499,1,0)</f>
        <v>0</v>
      </c>
      <c r="Z499" s="656" t="n">
        <f aca="false">IF($L$3=L499,1,0)</f>
        <v>0</v>
      </c>
      <c r="AA499" s="656" t="n">
        <f aca="false">IF($M$3=M499,1,0)</f>
        <v>0</v>
      </c>
      <c r="AB499" s="656" t="n">
        <f aca="false">IF($N$3=N499,1,0)</f>
        <v>0</v>
      </c>
      <c r="AC499" s="656" t="n">
        <f aca="false">IF($O$3=O499,1,0)</f>
        <v>0</v>
      </c>
      <c r="AD499" s="667" t="b">
        <f aca="false">AND($P$2="Non-risk",P499=TRUE())</f>
        <v>0</v>
      </c>
      <c r="AE499" s="667" t="b">
        <f aca="false">AND($Q$3&lt;&gt;$Q499,$Q$3&lt;&gt;"Both")</f>
        <v>1</v>
      </c>
      <c r="AF499" s="667" t="b">
        <f aca="false">AND($Q$3="Both",AH499=1)</f>
        <v>0</v>
      </c>
      <c r="AI499" s="521"/>
      <c r="AK499" s="160" t="n">
        <f aca="false">IF(OR(AL499=TRUE(),AND(AM499=TRUE(),AN499=FALSE()),AF499=TRUE(),(OR(AT499=FALSE(),AT499="NA"))),0,IF(OR(AN499=FALSE(),AO499=FALSE(),AP499=FALSE()),1,0))</f>
        <v>0</v>
      </c>
      <c r="AL499" s="238" t="n">
        <f aca="false">$S499</f>
        <v>1</v>
      </c>
      <c r="AM499" s="238" t="str">
        <f aca="false">IF(OR(Q499="Medicaid",AI499=""),"NA",IF(AND(AF499=TRUE(),_xlfn.xlookup(AI499,$A$9:$A$782,$AK$9:$AK$782)=0),TRUE(),FALSE()))</f>
        <v>NA</v>
      </c>
      <c r="AN499" s="148" t="b">
        <f aca="false">IF(F499&lt;&gt;"",TRUE(),FALSE())</f>
        <v>0</v>
      </c>
      <c r="AO499" s="94" t="str">
        <f aca="false">IF(OR($F499&lt;&gt;"Met"),"NA",(IF(AND($F499="Met",$F499&lt;&gt;""),TRUE(),FALSE())))</f>
        <v>NA</v>
      </c>
      <c r="AP499" s="148" t="b">
        <f aca="false">IF(OR($F499="Met",$F499="Not met"),"NA",(IF((AND(OR($F499="N/A",$F499="Unsure"),$G499&lt;&gt;"")),TRUE(),FALSE())))</f>
        <v>0</v>
      </c>
      <c r="AQ499" s="238" t="n">
        <f aca="false">IF(OR(AR499=TRUE(),AND(AS499=TRUE(),AT499=FALSE())),0,(IF(OR(AND(OR(AS499=FALSE(),AS499="N/A"),AT499=FALSE()),AU499=FALSE()),1,0)))</f>
        <v>0</v>
      </c>
      <c r="AR499" s="238" t="n">
        <f aca="false">$S499</f>
        <v>1</v>
      </c>
      <c r="AS499" s="238" t="str">
        <f aca="false">IF(OR(Q499="Medicaid",AI499=""),"N/A",IF(AND(AF499=TRUE(),_xlfn.xlookup(AI499,$A$9:$A$782,$AQ$9:$AQ$782)=0),TRUE(),FALSE()))</f>
        <v>N/A</v>
      </c>
      <c r="AT499" s="148" t="b">
        <f aca="false">IF(AND(H499="",F499="Met"),FALSE(),TRUE())</f>
        <v>1</v>
      </c>
      <c r="AU499" s="94" t="str">
        <f aca="false">IF(OR(H499="",H499="Met",H499="N/A"),"NA",(IF(AND((OR(H499="Not Met",H499="Unsure")),G499&lt;&gt;""),TRUE(),FALSE())))</f>
        <v>NA</v>
      </c>
    </row>
    <row r="500" customFormat="false" ht="36" hidden="false" customHeight="false" outlineLevel="0" collapsed="false">
      <c r="A500" s="658" t="s">
        <v>3397</v>
      </c>
      <c r="B500" s="659" t="s">
        <v>3398</v>
      </c>
      <c r="C500" s="659" t="s">
        <v>3399</v>
      </c>
      <c r="D500" s="659" t="s">
        <v>3400</v>
      </c>
      <c r="E500" s="687"/>
      <c r="F500" s="662"/>
      <c r="G500" s="662"/>
      <c r="H500" s="689"/>
      <c r="I500" s="664" t="s">
        <v>15</v>
      </c>
      <c r="J500" s="664" t="s">
        <v>30</v>
      </c>
      <c r="K500" s="664" t="s">
        <v>38</v>
      </c>
      <c r="L500" s="665" t="s">
        <v>43</v>
      </c>
      <c r="M500" s="665"/>
      <c r="N500" s="665"/>
      <c r="O500" s="665"/>
      <c r="P500" s="665"/>
      <c r="Q500" s="665" t="s">
        <v>226</v>
      </c>
      <c r="S500" s="666" t="b">
        <f aca="false">IF(OR(T500=TRUE(),U500=TRUE(),V500=TRUE(),AD500=TRUE(),AE500=TRUE()),TRUE(),FALSE())</f>
        <v>1</v>
      </c>
      <c r="T500" s="656" t="n">
        <f aca="false">$T$8</f>
        <v>1</v>
      </c>
      <c r="U500" s="657" t="b">
        <f aca="false">$U$8</f>
        <v>0</v>
      </c>
      <c r="V500" s="666" t="b">
        <f aca="false">IF(SUM(W500:AC500)&lt;1,TRUE(),FALSE())</f>
        <v>1</v>
      </c>
      <c r="W500" s="656" t="n">
        <f aca="false">IF($I$3=I500,1,0)</f>
        <v>0</v>
      </c>
      <c r="X500" s="656" t="n">
        <f aca="false">IF($J$3=J500,1,0)</f>
        <v>0</v>
      </c>
      <c r="Y500" s="656" t="n">
        <f aca="false">IF($K$3=K500,1,0)</f>
        <v>0</v>
      </c>
      <c r="Z500" s="656" t="n">
        <f aca="false">IF($L$3=L500,1,0)</f>
        <v>0</v>
      </c>
      <c r="AA500" s="656" t="n">
        <f aca="false">IF($M$3=M500,1,0)</f>
        <v>0</v>
      </c>
      <c r="AB500" s="656" t="n">
        <f aca="false">IF($N$3=N500,1,0)</f>
        <v>0</v>
      </c>
      <c r="AC500" s="656" t="n">
        <f aca="false">IF($O$3=O500,1,0)</f>
        <v>0</v>
      </c>
      <c r="AD500" s="667" t="b">
        <f aca="false">AND($P$2="Non-risk",P500=TRUE())</f>
        <v>0</v>
      </c>
      <c r="AE500" s="667" t="b">
        <f aca="false">AND($Q$3&lt;&gt;$Q500,$Q$3&lt;&gt;"Both")</f>
        <v>1</v>
      </c>
      <c r="AF500" s="667" t="b">
        <f aca="false">AND($Q$3="Both",AH500=1)</f>
        <v>0</v>
      </c>
      <c r="AI500" s="521"/>
      <c r="AK500" s="160" t="n">
        <f aca="false">IF(OR(AL500=TRUE(),AND(AM500=TRUE(),AN500=FALSE()),AF500=TRUE(),(OR(AT500=FALSE(),AT500="NA"))),0,IF(OR(AN500=FALSE(),AO500=FALSE(),AP500=FALSE()),1,0))</f>
        <v>0</v>
      </c>
      <c r="AL500" s="238" t="n">
        <f aca="false">$S500</f>
        <v>1</v>
      </c>
      <c r="AM500" s="238" t="str">
        <f aca="false">IF(OR(Q500="Medicaid",AI500=""),"NA",IF(AND(AF500=TRUE(),_xlfn.xlookup(AI500,$A$9:$A$782,$AK$9:$AK$782)=0),TRUE(),FALSE()))</f>
        <v>NA</v>
      </c>
      <c r="AN500" s="148" t="b">
        <f aca="false">IF(F500&lt;&gt;"",TRUE(),FALSE())</f>
        <v>0</v>
      </c>
      <c r="AO500" s="94" t="str">
        <f aca="false">IF(OR($F500&lt;&gt;"Met"),"NA",(IF(AND($F500="Met",$F500&lt;&gt;""),TRUE(),FALSE())))</f>
        <v>NA</v>
      </c>
      <c r="AP500" s="148" t="b">
        <f aca="false">IF(OR($F500="Met",$F500="Not met"),"NA",(IF((AND(OR($F500="N/A",$F500="Unsure"),$G500&lt;&gt;"")),TRUE(),FALSE())))</f>
        <v>0</v>
      </c>
      <c r="AQ500" s="238" t="n">
        <f aca="false">IF(OR(AR500=TRUE(),AND(AS500=TRUE(),AT500=FALSE())),0,(IF(OR(AND(OR(AS500=FALSE(),AS500="N/A"),AT500=FALSE()),AU500=FALSE()),1,0)))</f>
        <v>0</v>
      </c>
      <c r="AR500" s="238" t="n">
        <f aca="false">$S500</f>
        <v>1</v>
      </c>
      <c r="AS500" s="238" t="str">
        <f aca="false">IF(OR(Q500="Medicaid",AI500=""),"N/A",IF(AND(AF500=TRUE(),_xlfn.xlookup(AI500,$A$9:$A$782,$AQ$9:$AQ$782)=0),TRUE(),FALSE()))</f>
        <v>N/A</v>
      </c>
      <c r="AT500" s="148" t="b">
        <f aca="false">IF(AND(H500="",F500="Met"),FALSE(),TRUE())</f>
        <v>1</v>
      </c>
      <c r="AU500" s="94" t="str">
        <f aca="false">IF(OR(H500="",H500="Met",H500="N/A"),"NA",(IF(AND((OR(H500="Not Met",H500="Unsure")),G500&lt;&gt;""),TRUE(),FALSE())))</f>
        <v>NA</v>
      </c>
    </row>
    <row r="501" customFormat="false" ht="36" hidden="false" customHeight="false" outlineLevel="0" collapsed="false">
      <c r="A501" s="658" t="s">
        <v>3401</v>
      </c>
      <c r="B501" s="659" t="s">
        <v>3402</v>
      </c>
      <c r="C501" s="659" t="s">
        <v>3403</v>
      </c>
      <c r="D501" s="659" t="s">
        <v>3404</v>
      </c>
      <c r="E501" s="687"/>
      <c r="F501" s="662"/>
      <c r="G501" s="662"/>
      <c r="H501" s="689"/>
      <c r="I501" s="664" t="s">
        <v>15</v>
      </c>
      <c r="J501" s="664" t="s">
        <v>30</v>
      </c>
      <c r="K501" s="664" t="s">
        <v>38</v>
      </c>
      <c r="L501" s="665" t="s">
        <v>43</v>
      </c>
      <c r="M501" s="665"/>
      <c r="N501" s="665"/>
      <c r="O501" s="665"/>
      <c r="P501" s="665"/>
      <c r="Q501" s="665" t="s">
        <v>226</v>
      </c>
      <c r="S501" s="666" t="b">
        <f aca="false">IF(OR(T501=TRUE(),U501=TRUE(),V501=TRUE(),AD501=TRUE(),AE501=TRUE()),TRUE(),FALSE())</f>
        <v>1</v>
      </c>
      <c r="T501" s="656" t="n">
        <f aca="false">$T$8</f>
        <v>1</v>
      </c>
      <c r="U501" s="657" t="b">
        <f aca="false">$U$8</f>
        <v>0</v>
      </c>
      <c r="V501" s="666" t="b">
        <f aca="false">IF(SUM(W501:AC501)&lt;1,TRUE(),FALSE())</f>
        <v>1</v>
      </c>
      <c r="W501" s="656" t="n">
        <f aca="false">IF($I$3=I501,1,0)</f>
        <v>0</v>
      </c>
      <c r="X501" s="656" t="n">
        <f aca="false">IF($J$3=J501,1,0)</f>
        <v>0</v>
      </c>
      <c r="Y501" s="656" t="n">
        <f aca="false">IF($K$3=K501,1,0)</f>
        <v>0</v>
      </c>
      <c r="Z501" s="656" t="n">
        <f aca="false">IF($L$3=L501,1,0)</f>
        <v>0</v>
      </c>
      <c r="AA501" s="656" t="n">
        <f aca="false">IF($M$3=M501,1,0)</f>
        <v>0</v>
      </c>
      <c r="AB501" s="656" t="n">
        <f aca="false">IF($N$3=N501,1,0)</f>
        <v>0</v>
      </c>
      <c r="AC501" s="656" t="n">
        <f aca="false">IF($O$3=O501,1,0)</f>
        <v>0</v>
      </c>
      <c r="AD501" s="667" t="b">
        <f aca="false">AND($P$2="Non-risk",P501=TRUE())</f>
        <v>0</v>
      </c>
      <c r="AE501" s="667" t="b">
        <f aca="false">AND($Q$3&lt;&gt;$Q501,$Q$3&lt;&gt;"Both")</f>
        <v>1</v>
      </c>
      <c r="AF501" s="667" t="b">
        <f aca="false">AND($Q$3="Both",AH501=1)</f>
        <v>0</v>
      </c>
      <c r="AI501" s="521"/>
      <c r="AK501" s="160" t="n">
        <f aca="false">IF(OR(AL501=TRUE(),AND(AM501=TRUE(),AN501=FALSE()),AF501=TRUE(),(OR(AT501=FALSE(),AT501="NA"))),0,IF(OR(AN501=FALSE(),AO501=FALSE(),AP501=FALSE()),1,0))</f>
        <v>0</v>
      </c>
      <c r="AL501" s="238" t="n">
        <f aca="false">$S501</f>
        <v>1</v>
      </c>
      <c r="AM501" s="238" t="str">
        <f aca="false">IF(OR(Q501="Medicaid",AI501=""),"NA",IF(AND(AF501=TRUE(),_xlfn.xlookup(AI501,$A$9:$A$782,$AK$9:$AK$782)=0),TRUE(),FALSE()))</f>
        <v>NA</v>
      </c>
      <c r="AN501" s="148" t="b">
        <f aca="false">IF(F501&lt;&gt;"",TRUE(),FALSE())</f>
        <v>0</v>
      </c>
      <c r="AO501" s="94" t="str">
        <f aca="false">IF(OR($F501&lt;&gt;"Met"),"NA",(IF(AND($F501="Met",$F501&lt;&gt;""),TRUE(),FALSE())))</f>
        <v>NA</v>
      </c>
      <c r="AP501" s="148" t="b">
        <f aca="false">IF(OR($F501="Met",$F501="Not met"),"NA",(IF((AND(OR($F501="N/A",$F501="Unsure"),$G501&lt;&gt;"")),TRUE(),FALSE())))</f>
        <v>0</v>
      </c>
      <c r="AQ501" s="238" t="n">
        <f aca="false">IF(OR(AR501=TRUE(),AND(AS501=TRUE(),AT501=FALSE())),0,(IF(OR(AND(OR(AS501=FALSE(),AS501="N/A"),AT501=FALSE()),AU501=FALSE()),1,0)))</f>
        <v>0</v>
      </c>
      <c r="AR501" s="238" t="n">
        <f aca="false">$S501</f>
        <v>1</v>
      </c>
      <c r="AS501" s="238" t="str">
        <f aca="false">IF(OR(Q501="Medicaid",AI501=""),"N/A",IF(AND(AF501=TRUE(),_xlfn.xlookup(AI501,$A$9:$A$782,$AQ$9:$AQ$782)=0),TRUE(),FALSE()))</f>
        <v>N/A</v>
      </c>
      <c r="AT501" s="148" t="b">
        <f aca="false">IF(AND(H501="",F501="Met"),FALSE(),TRUE())</f>
        <v>1</v>
      </c>
      <c r="AU501" s="94" t="str">
        <f aca="false">IF(OR(H501="",H501="Met",H501="N/A"),"NA",(IF(AND((OR(H501="Not Met",H501="Unsure")),G501&lt;&gt;""),TRUE(),FALSE())))</f>
        <v>NA</v>
      </c>
    </row>
    <row r="502" customFormat="false" ht="36" hidden="false" customHeight="false" outlineLevel="0" collapsed="false">
      <c r="A502" s="658" t="s">
        <v>3405</v>
      </c>
      <c r="B502" s="659" t="s">
        <v>3406</v>
      </c>
      <c r="C502" s="659" t="s">
        <v>3407</v>
      </c>
      <c r="D502" s="659" t="s">
        <v>3408</v>
      </c>
      <c r="E502" s="687"/>
      <c r="F502" s="662"/>
      <c r="G502" s="662"/>
      <c r="H502" s="689"/>
      <c r="I502" s="664" t="s">
        <v>15</v>
      </c>
      <c r="J502" s="664" t="s">
        <v>30</v>
      </c>
      <c r="K502" s="664" t="s">
        <v>38</v>
      </c>
      <c r="L502" s="665" t="s">
        <v>43</v>
      </c>
      <c r="M502" s="665"/>
      <c r="N502" s="665"/>
      <c r="O502" s="665"/>
      <c r="P502" s="665"/>
      <c r="Q502" s="665" t="s">
        <v>226</v>
      </c>
      <c r="S502" s="666" t="b">
        <f aca="false">IF(OR(T502=TRUE(),U502=TRUE(),V502=TRUE(),AD502=TRUE(),AE502=TRUE()),TRUE(),FALSE())</f>
        <v>1</v>
      </c>
      <c r="T502" s="656" t="n">
        <f aca="false">$T$8</f>
        <v>1</v>
      </c>
      <c r="U502" s="657" t="b">
        <f aca="false">$U$8</f>
        <v>0</v>
      </c>
      <c r="V502" s="666" t="b">
        <f aca="false">IF(SUM(W502:AC502)&lt;1,TRUE(),FALSE())</f>
        <v>1</v>
      </c>
      <c r="W502" s="656" t="n">
        <f aca="false">IF($I$3=I502,1,0)</f>
        <v>0</v>
      </c>
      <c r="X502" s="656" t="n">
        <f aca="false">IF($J$3=J502,1,0)</f>
        <v>0</v>
      </c>
      <c r="Y502" s="656" t="n">
        <f aca="false">IF($K$3=K502,1,0)</f>
        <v>0</v>
      </c>
      <c r="Z502" s="656" t="n">
        <f aca="false">IF($L$3=L502,1,0)</f>
        <v>0</v>
      </c>
      <c r="AA502" s="656" t="n">
        <f aca="false">IF($M$3=M502,1,0)</f>
        <v>0</v>
      </c>
      <c r="AB502" s="656" t="n">
        <f aca="false">IF($N$3=N502,1,0)</f>
        <v>0</v>
      </c>
      <c r="AC502" s="656" t="n">
        <f aca="false">IF($O$3=O502,1,0)</f>
        <v>0</v>
      </c>
      <c r="AD502" s="667" t="b">
        <f aca="false">AND($P$2="Non-risk",P502=TRUE())</f>
        <v>0</v>
      </c>
      <c r="AE502" s="667" t="b">
        <f aca="false">AND($Q$3&lt;&gt;$Q502,$Q$3&lt;&gt;"Both")</f>
        <v>1</v>
      </c>
      <c r="AF502" s="667" t="b">
        <f aca="false">AND($Q$3="Both",AH502=1)</f>
        <v>0</v>
      </c>
      <c r="AI502" s="521"/>
      <c r="AK502" s="160" t="n">
        <f aca="false">IF(OR(AL502=TRUE(),AND(AM502=TRUE(),AN502=FALSE()),AF502=TRUE(),(OR(AT502=FALSE(),AT502="NA"))),0,IF(OR(AN502=FALSE(),AO502=FALSE(),AP502=FALSE()),1,0))</f>
        <v>0</v>
      </c>
      <c r="AL502" s="238" t="n">
        <f aca="false">$S502</f>
        <v>1</v>
      </c>
      <c r="AM502" s="238" t="str">
        <f aca="false">IF(OR(Q502="Medicaid",AI502=""),"NA",IF(AND(AF502=TRUE(),_xlfn.xlookup(AI502,$A$9:$A$782,$AK$9:$AK$782)=0),TRUE(),FALSE()))</f>
        <v>NA</v>
      </c>
      <c r="AN502" s="148" t="b">
        <f aca="false">IF(F502&lt;&gt;"",TRUE(),FALSE())</f>
        <v>0</v>
      </c>
      <c r="AO502" s="94" t="str">
        <f aca="false">IF(OR($F502&lt;&gt;"Met"),"NA",(IF(AND($F502="Met",$F502&lt;&gt;""),TRUE(),FALSE())))</f>
        <v>NA</v>
      </c>
      <c r="AP502" s="148" t="b">
        <f aca="false">IF(OR($F502="Met",$F502="Not met"),"NA",(IF((AND(OR($F502="N/A",$F502="Unsure"),$G502&lt;&gt;"")),TRUE(),FALSE())))</f>
        <v>0</v>
      </c>
      <c r="AQ502" s="238" t="n">
        <f aca="false">IF(OR(AR502=TRUE(),AND(AS502=TRUE(),AT502=FALSE())),0,(IF(OR(AND(OR(AS502=FALSE(),AS502="N/A"),AT502=FALSE()),AU502=FALSE()),1,0)))</f>
        <v>0</v>
      </c>
      <c r="AR502" s="238" t="n">
        <f aca="false">$S502</f>
        <v>1</v>
      </c>
      <c r="AS502" s="238" t="str">
        <f aca="false">IF(OR(Q502="Medicaid",AI502=""),"N/A",IF(AND(AF502=TRUE(),_xlfn.xlookup(AI502,$A$9:$A$782,$AQ$9:$AQ$782)=0),TRUE(),FALSE()))</f>
        <v>N/A</v>
      </c>
      <c r="AT502" s="148" t="b">
        <f aca="false">IF(AND(H502="",F502="Met"),FALSE(),TRUE())</f>
        <v>1</v>
      </c>
      <c r="AU502" s="94" t="str">
        <f aca="false">IF(OR(H502="",H502="Met",H502="N/A"),"NA",(IF(AND((OR(H502="Not Met",H502="Unsure")),G502&lt;&gt;""),TRUE(),FALSE())))</f>
        <v>NA</v>
      </c>
    </row>
    <row r="503" customFormat="false" ht="72" hidden="false" customHeight="false" outlineLevel="0" collapsed="false">
      <c r="A503" s="658" t="s">
        <v>3409</v>
      </c>
      <c r="B503" s="659" t="s">
        <v>3410</v>
      </c>
      <c r="C503" s="659" t="s">
        <v>3411</v>
      </c>
      <c r="D503" s="659" t="s">
        <v>3412</v>
      </c>
      <c r="E503" s="687"/>
      <c r="F503" s="662"/>
      <c r="G503" s="662"/>
      <c r="H503" s="689"/>
      <c r="I503" s="664" t="s">
        <v>15</v>
      </c>
      <c r="J503" s="664" t="s">
        <v>30</v>
      </c>
      <c r="K503" s="664" t="s">
        <v>38</v>
      </c>
      <c r="L503" s="665" t="s">
        <v>43</v>
      </c>
      <c r="M503" s="665"/>
      <c r="N503" s="665"/>
      <c r="O503" s="665"/>
      <c r="P503" s="665"/>
      <c r="Q503" s="665" t="s">
        <v>226</v>
      </c>
      <c r="S503" s="666" t="b">
        <f aca="false">IF(OR(T503=TRUE(),U503=TRUE(),V503=TRUE(),AD503=TRUE(),AE503=TRUE()),TRUE(),FALSE())</f>
        <v>1</v>
      </c>
      <c r="T503" s="656" t="n">
        <f aca="false">$T$8</f>
        <v>1</v>
      </c>
      <c r="U503" s="657" t="b">
        <f aca="false">$U$8</f>
        <v>0</v>
      </c>
      <c r="V503" s="666" t="b">
        <f aca="false">IF(SUM(W503:AC503)&lt;1,TRUE(),FALSE())</f>
        <v>1</v>
      </c>
      <c r="W503" s="656" t="n">
        <f aca="false">IF($I$3=I503,1,0)</f>
        <v>0</v>
      </c>
      <c r="X503" s="656" t="n">
        <f aca="false">IF($J$3=J503,1,0)</f>
        <v>0</v>
      </c>
      <c r="Y503" s="656" t="n">
        <f aca="false">IF($K$3=K503,1,0)</f>
        <v>0</v>
      </c>
      <c r="Z503" s="656" t="n">
        <f aca="false">IF($L$3=L503,1,0)</f>
        <v>0</v>
      </c>
      <c r="AA503" s="656" t="n">
        <f aca="false">IF($M$3=M503,1,0)</f>
        <v>0</v>
      </c>
      <c r="AB503" s="656" t="n">
        <f aca="false">IF($N$3=N503,1,0)</f>
        <v>0</v>
      </c>
      <c r="AC503" s="656" t="n">
        <f aca="false">IF($O$3=O503,1,0)</f>
        <v>0</v>
      </c>
      <c r="AD503" s="667" t="b">
        <f aca="false">AND($P$2="Non-risk",P503=TRUE())</f>
        <v>0</v>
      </c>
      <c r="AE503" s="667" t="b">
        <f aca="false">AND($Q$3&lt;&gt;$Q503,$Q$3&lt;&gt;"Both")</f>
        <v>1</v>
      </c>
      <c r="AF503" s="667" t="b">
        <f aca="false">AND($Q$3="Both",AH503=1)</f>
        <v>0</v>
      </c>
      <c r="AI503" s="521"/>
      <c r="AK503" s="160" t="n">
        <f aca="false">IF(OR(AL503=TRUE(),AND(AM503=TRUE(),AN503=FALSE()),AF503=TRUE(),(OR(AT503=FALSE(),AT503="NA"))),0,IF(OR(AN503=FALSE(),AO503=FALSE(),AP503=FALSE()),1,0))</f>
        <v>0</v>
      </c>
      <c r="AL503" s="238" t="n">
        <f aca="false">$S503</f>
        <v>1</v>
      </c>
      <c r="AM503" s="238" t="str">
        <f aca="false">IF(OR(Q503="Medicaid",AI503=""),"NA",IF(AND(AF503=TRUE(),_xlfn.xlookup(AI503,$A$9:$A$782,$AK$9:$AK$782)=0),TRUE(),FALSE()))</f>
        <v>NA</v>
      </c>
      <c r="AN503" s="148" t="b">
        <f aca="false">IF(F503&lt;&gt;"",TRUE(),FALSE())</f>
        <v>0</v>
      </c>
      <c r="AO503" s="94" t="str">
        <f aca="false">IF(OR($F503&lt;&gt;"Met"),"NA",(IF(AND($F503="Met",$F503&lt;&gt;""),TRUE(),FALSE())))</f>
        <v>NA</v>
      </c>
      <c r="AP503" s="148" t="b">
        <f aca="false">IF(OR($F503="Met",$F503="Not met"),"NA",(IF((AND(OR($F503="N/A",$F503="Unsure"),$G503&lt;&gt;"")),TRUE(),FALSE())))</f>
        <v>0</v>
      </c>
      <c r="AQ503" s="238" t="n">
        <f aca="false">IF(OR(AR503=TRUE(),AND(AS503=TRUE(),AT503=FALSE())),0,(IF(OR(AND(OR(AS503=FALSE(),AS503="N/A"),AT503=FALSE()),AU503=FALSE()),1,0)))</f>
        <v>0</v>
      </c>
      <c r="AR503" s="238" t="n">
        <f aca="false">$S503</f>
        <v>1</v>
      </c>
      <c r="AS503" s="238" t="str">
        <f aca="false">IF(OR(Q503="Medicaid",AI503=""),"N/A",IF(AND(AF503=TRUE(),_xlfn.xlookup(AI503,$A$9:$A$782,$AQ$9:$AQ$782)=0),TRUE(),FALSE()))</f>
        <v>N/A</v>
      </c>
      <c r="AT503" s="148" t="b">
        <f aca="false">IF(AND(H503="",F503="Met"),FALSE(),TRUE())</f>
        <v>1</v>
      </c>
      <c r="AU503" s="94" t="str">
        <f aca="false">IF(OR(H503="",H503="Met",H503="N/A"),"NA",(IF(AND((OR(H503="Not Met",H503="Unsure")),G503&lt;&gt;""),TRUE(),FALSE())))</f>
        <v>NA</v>
      </c>
    </row>
    <row r="504" customFormat="false" ht="54" hidden="false" customHeight="false" outlineLevel="0" collapsed="false">
      <c r="A504" s="658" t="s">
        <v>3413</v>
      </c>
      <c r="B504" s="659" t="s">
        <v>3414</v>
      </c>
      <c r="C504" s="659" t="s">
        <v>3415</v>
      </c>
      <c r="D504" s="659" t="s">
        <v>3416</v>
      </c>
      <c r="E504" s="687"/>
      <c r="F504" s="662"/>
      <c r="G504" s="662"/>
      <c r="H504" s="689"/>
      <c r="I504" s="664" t="s">
        <v>15</v>
      </c>
      <c r="J504" s="664" t="s">
        <v>30</v>
      </c>
      <c r="K504" s="664" t="s">
        <v>38</v>
      </c>
      <c r="L504" s="665" t="s">
        <v>43</v>
      </c>
      <c r="M504" s="665"/>
      <c r="N504" s="665"/>
      <c r="O504" s="665"/>
      <c r="P504" s="665"/>
      <c r="Q504" s="665" t="s">
        <v>226</v>
      </c>
      <c r="S504" s="666" t="b">
        <f aca="false">IF(OR(T504=TRUE(),U504=TRUE(),V504=TRUE(),AD504=TRUE(),AE504=TRUE()),TRUE(),FALSE())</f>
        <v>1</v>
      </c>
      <c r="T504" s="656" t="n">
        <f aca="false">$T$8</f>
        <v>1</v>
      </c>
      <c r="U504" s="657" t="b">
        <f aca="false">$U$8</f>
        <v>0</v>
      </c>
      <c r="V504" s="666" t="b">
        <f aca="false">IF(SUM(W504:AC504)&lt;1,TRUE(),FALSE())</f>
        <v>1</v>
      </c>
      <c r="W504" s="656" t="n">
        <f aca="false">IF($I$3=I504,1,0)</f>
        <v>0</v>
      </c>
      <c r="X504" s="656" t="n">
        <f aca="false">IF($J$3=J504,1,0)</f>
        <v>0</v>
      </c>
      <c r="Y504" s="656" t="n">
        <f aca="false">IF($K$3=K504,1,0)</f>
        <v>0</v>
      </c>
      <c r="Z504" s="656" t="n">
        <f aca="false">IF($L$3=L504,1,0)</f>
        <v>0</v>
      </c>
      <c r="AA504" s="656" t="n">
        <f aca="false">IF($M$3=M504,1,0)</f>
        <v>0</v>
      </c>
      <c r="AB504" s="656" t="n">
        <f aca="false">IF($N$3=N504,1,0)</f>
        <v>0</v>
      </c>
      <c r="AC504" s="656" t="n">
        <f aca="false">IF($O$3=O504,1,0)</f>
        <v>0</v>
      </c>
      <c r="AD504" s="667" t="b">
        <f aca="false">AND($P$2="Non-risk",P504=TRUE())</f>
        <v>0</v>
      </c>
      <c r="AE504" s="667" t="b">
        <f aca="false">AND($Q$3&lt;&gt;$Q504,$Q$3&lt;&gt;"Both")</f>
        <v>1</v>
      </c>
      <c r="AF504" s="667" t="b">
        <f aca="false">AND($Q$3="Both",AH504=1)</f>
        <v>0</v>
      </c>
      <c r="AI504" s="521"/>
      <c r="AK504" s="160" t="n">
        <f aca="false">IF(OR(AL504=TRUE(),AND(AM504=TRUE(),AN504=FALSE()),AF504=TRUE(),(OR(AT504=FALSE(),AT504="NA"))),0,IF(OR(AN504=FALSE(),AO504=FALSE(),AP504=FALSE()),1,0))</f>
        <v>0</v>
      </c>
      <c r="AL504" s="238" t="n">
        <f aca="false">$S504</f>
        <v>1</v>
      </c>
      <c r="AM504" s="238" t="str">
        <f aca="false">IF(OR(Q504="Medicaid",AI504=""),"NA",IF(AND(AF504=TRUE(),_xlfn.xlookup(AI504,$A$9:$A$782,$AK$9:$AK$782)=0),TRUE(),FALSE()))</f>
        <v>NA</v>
      </c>
      <c r="AN504" s="148" t="b">
        <f aca="false">IF(F504&lt;&gt;"",TRUE(),FALSE())</f>
        <v>0</v>
      </c>
      <c r="AO504" s="94" t="str">
        <f aca="false">IF(OR($F504&lt;&gt;"Met"),"NA",(IF(AND($F504="Met",$F504&lt;&gt;""),TRUE(),FALSE())))</f>
        <v>NA</v>
      </c>
      <c r="AP504" s="148" t="b">
        <f aca="false">IF(OR($F504="Met",$F504="Not met"),"NA",(IF((AND(OR($F504="N/A",$F504="Unsure"),$G504&lt;&gt;"")),TRUE(),FALSE())))</f>
        <v>0</v>
      </c>
      <c r="AQ504" s="238" t="n">
        <f aca="false">IF(OR(AR504=TRUE(),AND(AS504=TRUE(),AT504=FALSE())),0,(IF(OR(AND(OR(AS504=FALSE(),AS504="N/A"),AT504=FALSE()),AU504=FALSE()),1,0)))</f>
        <v>0</v>
      </c>
      <c r="AR504" s="238" t="n">
        <f aca="false">$S504</f>
        <v>1</v>
      </c>
      <c r="AS504" s="238" t="str">
        <f aca="false">IF(OR(Q504="Medicaid",AI504=""),"N/A",IF(AND(AF504=TRUE(),_xlfn.xlookup(AI504,$A$9:$A$782,$AQ$9:$AQ$782)=0),TRUE(),FALSE()))</f>
        <v>N/A</v>
      </c>
      <c r="AT504" s="148" t="b">
        <f aca="false">IF(AND(H504="",F504="Met"),FALSE(),TRUE())</f>
        <v>1</v>
      </c>
      <c r="AU504" s="94" t="str">
        <f aca="false">IF(OR(H504="",H504="Met",H504="N/A"),"NA",(IF(AND((OR(H504="Not Met",H504="Unsure")),G504&lt;&gt;""),TRUE(),FALSE())))</f>
        <v>NA</v>
      </c>
    </row>
    <row r="505" customFormat="false" ht="18" hidden="false" customHeight="false" outlineLevel="0" collapsed="false">
      <c r="A505" s="670"/>
      <c r="B505" s="681"/>
      <c r="C505" s="669"/>
      <c r="D505" s="670" t="s">
        <v>1477</v>
      </c>
      <c r="E505" s="671"/>
      <c r="F505" s="672"/>
      <c r="G505" s="672"/>
      <c r="H505" s="673"/>
      <c r="T505" s="656" t="n">
        <f aca="false">$T$8</f>
        <v>1</v>
      </c>
      <c r="U505" s="657" t="b">
        <f aca="false">$U$8</f>
        <v>0</v>
      </c>
      <c r="W505" s="656"/>
      <c r="X505" s="656"/>
      <c r="Y505" s="656"/>
      <c r="Z505" s="656"/>
      <c r="AA505" s="656"/>
      <c r="AB505" s="656"/>
      <c r="AC505" s="656"/>
      <c r="AD505" s="677"/>
      <c r="AE505" s="677"/>
      <c r="AF505" s="677"/>
      <c r="AK505" s="160"/>
      <c r="AL505" s="238"/>
      <c r="AM505" s="238"/>
      <c r="AN505" s="94"/>
      <c r="AO505" s="94"/>
      <c r="AP505" s="94"/>
      <c r="AQ505" s="238"/>
      <c r="AR505" s="238"/>
      <c r="AS505" s="238"/>
      <c r="AT505" s="94"/>
      <c r="AU505" s="94"/>
    </row>
    <row r="506" customFormat="false" ht="36" hidden="false" customHeight="false" outlineLevel="0" collapsed="false">
      <c r="A506" s="658" t="s">
        <v>3417</v>
      </c>
      <c r="B506" s="659" t="s">
        <v>3418</v>
      </c>
      <c r="C506" s="659" t="s">
        <v>3419</v>
      </c>
      <c r="D506" s="659" t="s">
        <v>1564</v>
      </c>
      <c r="E506" s="687"/>
      <c r="F506" s="662"/>
      <c r="G506" s="662"/>
      <c r="H506" s="689"/>
      <c r="I506" s="664" t="s">
        <v>15</v>
      </c>
      <c r="J506" s="664" t="s">
        <v>30</v>
      </c>
      <c r="K506" s="664" t="s">
        <v>38</v>
      </c>
      <c r="L506" s="665" t="s">
        <v>43</v>
      </c>
      <c r="M506" s="665"/>
      <c r="N506" s="665"/>
      <c r="O506" s="665"/>
      <c r="P506" s="665"/>
      <c r="Q506" s="665" t="s">
        <v>226</v>
      </c>
      <c r="S506" s="666" t="b">
        <f aca="false">IF(OR(T506=TRUE(),U506=TRUE(),V506=TRUE(),AD506=TRUE(),AE506=TRUE()),TRUE(),FALSE())</f>
        <v>1</v>
      </c>
      <c r="T506" s="656" t="n">
        <f aca="false">$T$8</f>
        <v>1</v>
      </c>
      <c r="U506" s="657" t="b">
        <f aca="false">$U$8</f>
        <v>0</v>
      </c>
      <c r="V506" s="666" t="b">
        <f aca="false">IF(SUM(W506:AC506)&lt;1,TRUE(),FALSE())</f>
        <v>1</v>
      </c>
      <c r="W506" s="656" t="n">
        <f aca="false">IF($I$3=I506,1,0)</f>
        <v>0</v>
      </c>
      <c r="X506" s="656" t="n">
        <f aca="false">IF($J$3=J506,1,0)</f>
        <v>0</v>
      </c>
      <c r="Y506" s="656" t="n">
        <f aca="false">IF($K$3=K506,1,0)</f>
        <v>0</v>
      </c>
      <c r="Z506" s="656" t="n">
        <f aca="false">IF($L$3=L506,1,0)</f>
        <v>0</v>
      </c>
      <c r="AA506" s="656" t="n">
        <f aca="false">IF($M$3=M506,1,0)</f>
        <v>0</v>
      </c>
      <c r="AB506" s="656" t="n">
        <f aca="false">IF($N$3=N506,1,0)</f>
        <v>0</v>
      </c>
      <c r="AC506" s="656" t="n">
        <f aca="false">IF($O$3=O506,1,0)</f>
        <v>0</v>
      </c>
      <c r="AD506" s="667" t="b">
        <f aca="false">AND($P$2="Non-risk",P506=TRUE())</f>
        <v>0</v>
      </c>
      <c r="AE506" s="667" t="b">
        <f aca="false">AND($Q$3&lt;&gt;$Q506,$Q$3&lt;&gt;"Both")</f>
        <v>1</v>
      </c>
      <c r="AF506" s="667" t="b">
        <f aca="false">AND($Q$3="Both",AH506=1)</f>
        <v>0</v>
      </c>
      <c r="AI506" s="521"/>
      <c r="AK506" s="160" t="n">
        <f aca="false">IF(OR(AL506=TRUE(),AND(AM506=TRUE(),AN506=FALSE()),AF506=TRUE(),(OR(AT506=FALSE(),AT506="NA"))),0,IF(OR(AN506=FALSE(),AO506=FALSE(),AP506=FALSE()),1,0))</f>
        <v>0</v>
      </c>
      <c r="AL506" s="238" t="n">
        <f aca="false">$S506</f>
        <v>1</v>
      </c>
      <c r="AM506" s="238" t="str">
        <f aca="false">IF(OR(Q506="Medicaid",AI506=""),"NA",IF(AND(AF506=TRUE(),_xlfn.xlookup(AI506,$A$9:$A$782,$AK$9:$AK$782)=0),TRUE(),FALSE()))</f>
        <v>NA</v>
      </c>
      <c r="AN506" s="148" t="b">
        <f aca="false">IF(F506&lt;&gt;"",TRUE(),FALSE())</f>
        <v>0</v>
      </c>
      <c r="AO506" s="94" t="str">
        <f aca="false">IF(OR($F506&lt;&gt;"Met"),"NA",(IF(AND($F506="Met",$F506&lt;&gt;""),TRUE(),FALSE())))</f>
        <v>NA</v>
      </c>
      <c r="AP506" s="148" t="b">
        <f aca="false">IF(OR($F506="Met",$F506="Not met"),"NA",(IF((AND(OR($F506="N/A",$F506="Unsure"),$G506&lt;&gt;"")),TRUE(),FALSE())))</f>
        <v>0</v>
      </c>
      <c r="AQ506" s="238" t="n">
        <f aca="false">IF(OR(AR506=TRUE(),AND(AS506=TRUE(),AT506=FALSE())),0,(IF(OR(AND(OR(AS506=FALSE(),AS506="N/A"),AT506=FALSE()),AU506=FALSE()),1,0)))</f>
        <v>0</v>
      </c>
      <c r="AR506" s="238" t="n">
        <f aca="false">$S506</f>
        <v>1</v>
      </c>
      <c r="AS506" s="238" t="str">
        <f aca="false">IF(OR(Q506="Medicaid",AI506=""),"N/A",IF(AND(AF506=TRUE(),_xlfn.xlookup(AI506,$A$9:$A$782,$AQ$9:$AQ$782)=0),TRUE(),FALSE()))</f>
        <v>N/A</v>
      </c>
      <c r="AT506" s="148" t="b">
        <f aca="false">IF(AND(H506="",F506="Met"),FALSE(),TRUE())</f>
        <v>1</v>
      </c>
      <c r="AU506" s="94" t="str">
        <f aca="false">IF(OR(H506="",H506="Met",H506="N/A"),"NA",(IF(AND((OR(H506="Not Met",H506="Unsure")),G506&lt;&gt;""),TRUE(),FALSE())))</f>
        <v>NA</v>
      </c>
    </row>
    <row r="507" customFormat="false" ht="36" hidden="false" customHeight="false" outlineLevel="0" collapsed="false">
      <c r="A507" s="658" t="s">
        <v>3420</v>
      </c>
      <c r="B507" s="659" t="s">
        <v>3421</v>
      </c>
      <c r="C507" s="659" t="s">
        <v>3419</v>
      </c>
      <c r="D507" s="659" t="s">
        <v>1566</v>
      </c>
      <c r="E507" s="687"/>
      <c r="F507" s="662"/>
      <c r="G507" s="662"/>
      <c r="H507" s="689"/>
      <c r="I507" s="664" t="s">
        <v>15</v>
      </c>
      <c r="J507" s="664" t="s">
        <v>30</v>
      </c>
      <c r="K507" s="664" t="s">
        <v>38</v>
      </c>
      <c r="L507" s="665" t="s">
        <v>43</v>
      </c>
      <c r="M507" s="665"/>
      <c r="N507" s="665"/>
      <c r="O507" s="665"/>
      <c r="P507" s="665"/>
      <c r="Q507" s="665" t="s">
        <v>226</v>
      </c>
      <c r="S507" s="666" t="b">
        <f aca="false">IF(OR(T507=TRUE(),U507=TRUE(),V507=TRUE(),AD507=TRUE(),AE507=TRUE()),TRUE(),FALSE())</f>
        <v>1</v>
      </c>
      <c r="T507" s="656" t="n">
        <f aca="false">$T$8</f>
        <v>1</v>
      </c>
      <c r="U507" s="657" t="b">
        <f aca="false">$U$8</f>
        <v>0</v>
      </c>
      <c r="V507" s="666" t="b">
        <f aca="false">IF(SUM(W507:AC507)&lt;1,TRUE(),FALSE())</f>
        <v>1</v>
      </c>
      <c r="W507" s="656" t="n">
        <f aca="false">IF($I$3=I507,1,0)</f>
        <v>0</v>
      </c>
      <c r="X507" s="656" t="n">
        <f aca="false">IF($J$3=J507,1,0)</f>
        <v>0</v>
      </c>
      <c r="Y507" s="656" t="n">
        <f aca="false">IF($K$3=K507,1,0)</f>
        <v>0</v>
      </c>
      <c r="Z507" s="656" t="n">
        <f aca="false">IF($L$3=L507,1,0)</f>
        <v>0</v>
      </c>
      <c r="AA507" s="656" t="n">
        <f aca="false">IF($M$3=M507,1,0)</f>
        <v>0</v>
      </c>
      <c r="AB507" s="656" t="n">
        <f aca="false">IF($N$3=N507,1,0)</f>
        <v>0</v>
      </c>
      <c r="AC507" s="656" t="n">
        <f aca="false">IF($O$3=O507,1,0)</f>
        <v>0</v>
      </c>
      <c r="AD507" s="667" t="b">
        <f aca="false">AND($P$2="Non-risk",P507=TRUE())</f>
        <v>0</v>
      </c>
      <c r="AE507" s="667" t="b">
        <f aca="false">AND($Q$3&lt;&gt;$Q507,$Q$3&lt;&gt;"Both")</f>
        <v>1</v>
      </c>
      <c r="AF507" s="667" t="b">
        <f aca="false">AND($Q$3="Both",AH507=1)</f>
        <v>0</v>
      </c>
      <c r="AI507" s="521"/>
      <c r="AK507" s="160" t="n">
        <f aca="false">IF(OR(AL507=TRUE(),AND(AM507=TRUE(),AN507=FALSE()),AF507=TRUE(),(OR(AT507=FALSE(),AT507="NA"))),0,IF(OR(AN507=FALSE(),AO507=FALSE(),AP507=FALSE()),1,0))</f>
        <v>0</v>
      </c>
      <c r="AL507" s="238" t="n">
        <f aca="false">$S507</f>
        <v>1</v>
      </c>
      <c r="AM507" s="238" t="str">
        <f aca="false">IF(OR(Q507="Medicaid",AI507=""),"NA",IF(AND(AF507=TRUE(),_xlfn.xlookup(AI507,$A$9:$A$782,$AK$9:$AK$782)=0),TRUE(),FALSE()))</f>
        <v>NA</v>
      </c>
      <c r="AN507" s="148" t="b">
        <f aca="false">IF(F507&lt;&gt;"",TRUE(),FALSE())</f>
        <v>0</v>
      </c>
      <c r="AO507" s="94" t="str">
        <f aca="false">IF(OR($F507&lt;&gt;"Met"),"NA",(IF(AND($F507="Met",$F507&lt;&gt;""),TRUE(),FALSE())))</f>
        <v>NA</v>
      </c>
      <c r="AP507" s="148" t="b">
        <f aca="false">IF(OR($F507="Met",$F507="Not met"),"NA",(IF((AND(OR($F507="N/A",$F507="Unsure"),$G507&lt;&gt;"")),TRUE(),FALSE())))</f>
        <v>0</v>
      </c>
      <c r="AQ507" s="238" t="n">
        <f aca="false">IF(OR(AR507=TRUE(),AND(AS507=TRUE(),AT507=FALSE())),0,(IF(OR(AND(OR(AS507=FALSE(),AS507="N/A"),AT507=FALSE()),AU507=FALSE()),1,0)))</f>
        <v>0</v>
      </c>
      <c r="AR507" s="238" t="n">
        <f aca="false">$S507</f>
        <v>1</v>
      </c>
      <c r="AS507" s="238" t="str">
        <f aca="false">IF(OR(Q507="Medicaid",AI507=""),"N/A",IF(AND(AF507=TRUE(),_xlfn.xlookup(AI507,$A$9:$A$782,$AQ$9:$AQ$782)=0),TRUE(),FALSE()))</f>
        <v>N/A</v>
      </c>
      <c r="AT507" s="148" t="b">
        <f aca="false">IF(AND(H507="",F507="Met"),FALSE(),TRUE())</f>
        <v>1</v>
      </c>
      <c r="AU507" s="94" t="str">
        <f aca="false">IF(OR(H507="",H507="Met",H507="N/A"),"NA",(IF(AND((OR(H507="Not Met",H507="Unsure")),G507&lt;&gt;""),TRUE(),FALSE())))</f>
        <v>NA</v>
      </c>
    </row>
    <row r="508" customFormat="false" ht="126" hidden="false" customHeight="false" outlineLevel="0" collapsed="false">
      <c r="A508" s="658" t="s">
        <v>3422</v>
      </c>
      <c r="B508" s="659" t="s">
        <v>3423</v>
      </c>
      <c r="C508" s="659" t="s">
        <v>3424</v>
      </c>
      <c r="D508" s="659" t="s">
        <v>3425</v>
      </c>
      <c r="E508" s="678" t="n">
        <v>92</v>
      </c>
      <c r="F508" s="662"/>
      <c r="G508" s="662"/>
      <c r="H508" s="689"/>
      <c r="I508" s="664" t="s">
        <v>15</v>
      </c>
      <c r="J508" s="664" t="s">
        <v>30</v>
      </c>
      <c r="K508" s="664" t="s">
        <v>38</v>
      </c>
      <c r="L508" s="665" t="s">
        <v>43</v>
      </c>
      <c r="M508" s="665"/>
      <c r="N508" s="665"/>
      <c r="O508" s="665"/>
      <c r="P508" s="665"/>
      <c r="Q508" s="665" t="s">
        <v>226</v>
      </c>
      <c r="S508" s="666" t="b">
        <f aca="false">IF(OR(T508=TRUE(),U508=TRUE(),V508=TRUE(),AD508=TRUE(),AE508=TRUE()),TRUE(),FALSE())</f>
        <v>1</v>
      </c>
      <c r="T508" s="656" t="n">
        <f aca="false">$T$8</f>
        <v>1</v>
      </c>
      <c r="U508" s="657" t="b">
        <f aca="false">$U$8</f>
        <v>0</v>
      </c>
      <c r="V508" s="666" t="b">
        <f aca="false">IF(SUM(W508:AC508)&lt;1,TRUE(),FALSE())</f>
        <v>1</v>
      </c>
      <c r="W508" s="656" t="n">
        <f aca="false">IF($I$3=I508,1,0)</f>
        <v>0</v>
      </c>
      <c r="X508" s="656" t="n">
        <f aca="false">IF($J$3=J508,1,0)</f>
        <v>0</v>
      </c>
      <c r="Y508" s="656" t="n">
        <f aca="false">IF($K$3=K508,1,0)</f>
        <v>0</v>
      </c>
      <c r="Z508" s="656" t="n">
        <f aca="false">IF($L$3=L508,1,0)</f>
        <v>0</v>
      </c>
      <c r="AA508" s="656" t="n">
        <f aca="false">IF($M$3=M508,1,0)</f>
        <v>0</v>
      </c>
      <c r="AB508" s="656" t="n">
        <f aca="false">IF($N$3=N508,1,0)</f>
        <v>0</v>
      </c>
      <c r="AC508" s="656" t="n">
        <f aca="false">IF($O$3=O508,1,0)</f>
        <v>0</v>
      </c>
      <c r="AD508" s="667" t="b">
        <f aca="false">AND($P$2="Non-risk",P508=TRUE())</f>
        <v>0</v>
      </c>
      <c r="AE508" s="667" t="b">
        <f aca="false">AND($Q$3&lt;&gt;$Q508,$Q$3&lt;&gt;"Both")</f>
        <v>1</v>
      </c>
      <c r="AF508" s="667" t="b">
        <f aca="false">AND($Q$3="Both",AH508=1)</f>
        <v>0</v>
      </c>
      <c r="AI508" s="521"/>
      <c r="AJ508" s="627" t="n">
        <v>1</v>
      </c>
      <c r="AK508" s="160" t="n">
        <f aca="false">IF(OR(AL508=TRUE(),AND(AM508=TRUE(),AN508=FALSE()),AF508=TRUE(),(OR(AT508=FALSE(),AT508="NA"))),0,IF(OR(AN508=FALSE(),AO508=FALSE(),AP508=FALSE()),1,0))</f>
        <v>0</v>
      </c>
      <c r="AL508" s="238" t="n">
        <f aca="false">$S508</f>
        <v>1</v>
      </c>
      <c r="AM508" s="238" t="str">
        <f aca="false">IF(OR(Q508="Medicaid",AI508=""),"NA",IF(AND(AF508=TRUE(),_xlfn.xlookup(AI508,$A$9:$A$782,$AK$9:$AK$782)=0),TRUE(),FALSE()))</f>
        <v>NA</v>
      </c>
      <c r="AN508" s="148" t="b">
        <f aca="false">IF(F508&lt;&gt;"",TRUE(),FALSE())</f>
        <v>0</v>
      </c>
      <c r="AO508" s="94" t="str">
        <f aca="false">IF(OR($F508&lt;&gt;"Met"),"NA",(IF(AND($F508="Met",$F508&lt;&gt;""),TRUE(),FALSE())))</f>
        <v>NA</v>
      </c>
      <c r="AP508" s="148" t="b">
        <f aca="false">IF(OR($F508="Met",$F508="Not met"),"NA",(IF((AND(OR($F508="N/A",$F508="Unsure"),$G508&lt;&gt;"")),TRUE(),FALSE())))</f>
        <v>0</v>
      </c>
      <c r="AQ508" s="238" t="n">
        <f aca="false">IF(OR(AR508=TRUE(),AND(AS508=TRUE(),AT508=FALSE())),0,(IF(OR(AND(OR(AS508=FALSE(),AS508="N/A"),AT508=FALSE()),AU508=FALSE()),1,0)))</f>
        <v>0</v>
      </c>
      <c r="AR508" s="238" t="n">
        <f aca="false">$S508</f>
        <v>1</v>
      </c>
      <c r="AS508" s="238" t="str">
        <f aca="false">IF(OR(Q508="Medicaid",AI508=""),"N/A",IF(AND(AF508=TRUE(),_xlfn.xlookup(AI508,$A$9:$A$782,$AQ$9:$AQ$782)=0),TRUE(),FALSE()))</f>
        <v>N/A</v>
      </c>
      <c r="AT508" s="148" t="b">
        <f aca="false">IF(AND(H508="",F508="Met"),FALSE(),TRUE())</f>
        <v>1</v>
      </c>
      <c r="AU508" s="94" t="str">
        <f aca="false">IF(OR(H508="",H508="Met",H508="N/A"),"NA",(IF(AND((OR(H508="Not Met",H508="Unsure")),G508&lt;&gt;""),TRUE(),FALSE())))</f>
        <v>NA</v>
      </c>
    </row>
    <row r="509" customFormat="false" ht="36" hidden="false" customHeight="false" outlineLevel="0" collapsed="false">
      <c r="A509" s="658" t="s">
        <v>3426</v>
      </c>
      <c r="B509" s="659" t="s">
        <v>3427</v>
      </c>
      <c r="C509" s="659" t="s">
        <v>3428</v>
      </c>
      <c r="D509" s="659" t="s">
        <v>1572</v>
      </c>
      <c r="E509" s="687"/>
      <c r="F509" s="662"/>
      <c r="G509" s="662"/>
      <c r="H509" s="689"/>
      <c r="I509" s="664" t="s">
        <v>15</v>
      </c>
      <c r="J509" s="664" t="s">
        <v>30</v>
      </c>
      <c r="K509" s="664" t="s">
        <v>38</v>
      </c>
      <c r="L509" s="665" t="s">
        <v>43</v>
      </c>
      <c r="M509" s="665"/>
      <c r="N509" s="665"/>
      <c r="O509" s="665"/>
      <c r="P509" s="665"/>
      <c r="Q509" s="665" t="s">
        <v>226</v>
      </c>
      <c r="S509" s="666" t="b">
        <f aca="false">IF(OR(T509=TRUE(),U509=TRUE(),V509=TRUE(),AD509=TRUE(),AE509=TRUE()),TRUE(),FALSE())</f>
        <v>1</v>
      </c>
      <c r="T509" s="656" t="n">
        <f aca="false">$T$8</f>
        <v>1</v>
      </c>
      <c r="U509" s="657" t="b">
        <f aca="false">$U$8</f>
        <v>0</v>
      </c>
      <c r="V509" s="666" t="b">
        <f aca="false">IF(SUM(W509:AC509)&lt;1,TRUE(),FALSE())</f>
        <v>1</v>
      </c>
      <c r="W509" s="656" t="n">
        <f aca="false">IF($I$3=I509,1,0)</f>
        <v>0</v>
      </c>
      <c r="X509" s="656" t="n">
        <f aca="false">IF($J$3=J509,1,0)</f>
        <v>0</v>
      </c>
      <c r="Y509" s="656" t="n">
        <f aca="false">IF($K$3=K509,1,0)</f>
        <v>0</v>
      </c>
      <c r="Z509" s="656" t="n">
        <f aca="false">IF($L$3=L509,1,0)</f>
        <v>0</v>
      </c>
      <c r="AA509" s="656" t="n">
        <f aca="false">IF($M$3=M509,1,0)</f>
        <v>0</v>
      </c>
      <c r="AB509" s="656" t="n">
        <f aca="false">IF($N$3=N509,1,0)</f>
        <v>0</v>
      </c>
      <c r="AC509" s="656" t="n">
        <f aca="false">IF($O$3=O509,1,0)</f>
        <v>0</v>
      </c>
      <c r="AD509" s="667" t="b">
        <f aca="false">AND($P$2="Non-risk",P509=TRUE())</f>
        <v>0</v>
      </c>
      <c r="AE509" s="667" t="b">
        <f aca="false">AND($Q$3&lt;&gt;$Q509,$Q$3&lt;&gt;"Both")</f>
        <v>1</v>
      </c>
      <c r="AF509" s="667" t="b">
        <f aca="false">AND($Q$3="Both",AH509=1)</f>
        <v>0</v>
      </c>
      <c r="AI509" s="521"/>
      <c r="AK509" s="160" t="n">
        <f aca="false">IF(OR(AL509=TRUE(),AND(AM509=TRUE(),AN509=FALSE()),AF509=TRUE(),(OR(AT509=FALSE(),AT509="NA"))),0,IF(OR(AN509=FALSE(),AO509=FALSE(),AP509=FALSE()),1,0))</f>
        <v>0</v>
      </c>
      <c r="AL509" s="238" t="n">
        <f aca="false">$S509</f>
        <v>1</v>
      </c>
      <c r="AM509" s="238" t="str">
        <f aca="false">IF(OR(Q509="Medicaid",AI509=""),"NA",IF(AND(AF509=TRUE(),_xlfn.xlookup(AI509,$A$9:$A$782,$AK$9:$AK$782)=0),TRUE(),FALSE()))</f>
        <v>NA</v>
      </c>
      <c r="AN509" s="148" t="b">
        <f aca="false">IF(F509&lt;&gt;"",TRUE(),FALSE())</f>
        <v>0</v>
      </c>
      <c r="AO509" s="94" t="str">
        <f aca="false">IF(OR($F509&lt;&gt;"Met"),"NA",(IF(AND($F509="Met",$F509&lt;&gt;""),TRUE(),FALSE())))</f>
        <v>NA</v>
      </c>
      <c r="AP509" s="148" t="b">
        <f aca="false">IF(OR($F509="Met",$F509="Not met"),"NA",(IF((AND(OR($F509="N/A",$F509="Unsure"),$G509&lt;&gt;"")),TRUE(),FALSE())))</f>
        <v>0</v>
      </c>
      <c r="AQ509" s="238" t="n">
        <f aca="false">IF(OR(AR509=TRUE(),AND(AS509=TRUE(),AT509=FALSE())),0,(IF(OR(AND(OR(AS509=FALSE(),AS509="N/A"),AT509=FALSE()),AU509=FALSE()),1,0)))</f>
        <v>0</v>
      </c>
      <c r="AR509" s="238" t="n">
        <f aca="false">$S509</f>
        <v>1</v>
      </c>
      <c r="AS509" s="238" t="str">
        <f aca="false">IF(OR(Q509="Medicaid",AI509=""),"N/A",IF(AND(AF509=TRUE(),_xlfn.xlookup(AI509,$A$9:$A$782,$AQ$9:$AQ$782)=0),TRUE(),FALSE()))</f>
        <v>N/A</v>
      </c>
      <c r="AT509" s="148" t="b">
        <f aca="false">IF(AND(H509="",F509="Met"),FALSE(),TRUE())</f>
        <v>1</v>
      </c>
      <c r="AU509" s="94" t="str">
        <f aca="false">IF(OR(H509="",H509="Met",H509="N/A"),"NA",(IF(AND((OR(H509="Not Met",H509="Unsure")),G509&lt;&gt;""),TRUE(),FALSE())))</f>
        <v>NA</v>
      </c>
    </row>
    <row r="510" customFormat="false" ht="36" hidden="false" customHeight="false" outlineLevel="0" collapsed="false">
      <c r="A510" s="658" t="s">
        <v>3429</v>
      </c>
      <c r="B510" s="659" t="s">
        <v>3430</v>
      </c>
      <c r="C510" s="659" t="s">
        <v>3431</v>
      </c>
      <c r="D510" s="659" t="s">
        <v>3432</v>
      </c>
      <c r="E510" s="687"/>
      <c r="F510" s="662"/>
      <c r="G510" s="662"/>
      <c r="H510" s="689"/>
      <c r="I510" s="664" t="s">
        <v>15</v>
      </c>
      <c r="J510" s="664" t="s">
        <v>30</v>
      </c>
      <c r="K510" s="664" t="s">
        <v>38</v>
      </c>
      <c r="L510" s="665" t="s">
        <v>43</v>
      </c>
      <c r="M510" s="665"/>
      <c r="N510" s="665"/>
      <c r="O510" s="665"/>
      <c r="P510" s="665"/>
      <c r="Q510" s="665" t="s">
        <v>226</v>
      </c>
      <c r="S510" s="666" t="b">
        <f aca="false">IF(OR(T510=TRUE(),U510=TRUE(),V510=TRUE(),AD510=TRUE(),AE510=TRUE()),TRUE(),FALSE())</f>
        <v>1</v>
      </c>
      <c r="T510" s="656" t="n">
        <f aca="false">$T$8</f>
        <v>1</v>
      </c>
      <c r="U510" s="657" t="b">
        <f aca="false">$U$8</f>
        <v>0</v>
      </c>
      <c r="V510" s="666" t="b">
        <f aca="false">IF(SUM(W510:AC510)&lt;1,TRUE(),FALSE())</f>
        <v>1</v>
      </c>
      <c r="W510" s="656" t="n">
        <f aca="false">IF($I$3=I510,1,0)</f>
        <v>0</v>
      </c>
      <c r="X510" s="656" t="n">
        <f aca="false">IF($J$3=J510,1,0)</f>
        <v>0</v>
      </c>
      <c r="Y510" s="656" t="n">
        <f aca="false">IF($K$3=K510,1,0)</f>
        <v>0</v>
      </c>
      <c r="Z510" s="656" t="n">
        <f aca="false">IF($L$3=L510,1,0)</f>
        <v>0</v>
      </c>
      <c r="AA510" s="656" t="n">
        <f aca="false">IF($M$3=M510,1,0)</f>
        <v>0</v>
      </c>
      <c r="AB510" s="656" t="n">
        <f aca="false">IF($N$3=N510,1,0)</f>
        <v>0</v>
      </c>
      <c r="AC510" s="656" t="n">
        <f aca="false">IF($O$3=O510,1,0)</f>
        <v>0</v>
      </c>
      <c r="AD510" s="667" t="b">
        <f aca="false">AND($P$2="Non-risk",P510=TRUE())</f>
        <v>0</v>
      </c>
      <c r="AE510" s="667" t="b">
        <f aca="false">AND($Q$3&lt;&gt;$Q510,$Q$3&lt;&gt;"Both")</f>
        <v>1</v>
      </c>
      <c r="AF510" s="667" t="b">
        <f aca="false">AND($Q$3="Both",AH510=1)</f>
        <v>0</v>
      </c>
      <c r="AI510" s="521"/>
      <c r="AK510" s="160" t="n">
        <f aca="false">IF(OR(AL510=TRUE(),AND(AM510=TRUE(),AN510=FALSE()),AF510=TRUE(),(OR(AT510=FALSE(),AT510="NA"))),0,IF(OR(AN510=FALSE(),AO510=FALSE(),AP510=FALSE()),1,0))</f>
        <v>0</v>
      </c>
      <c r="AL510" s="238" t="n">
        <f aca="false">$S510</f>
        <v>1</v>
      </c>
      <c r="AM510" s="238" t="str">
        <f aca="false">IF(OR(Q510="Medicaid",AI510=""),"NA",IF(AND(AF510=TRUE(),_xlfn.xlookup(AI510,$A$9:$A$782,$AK$9:$AK$782)=0),TRUE(),FALSE()))</f>
        <v>NA</v>
      </c>
      <c r="AN510" s="148" t="b">
        <f aca="false">IF(F510&lt;&gt;"",TRUE(),FALSE())</f>
        <v>0</v>
      </c>
      <c r="AO510" s="94" t="str">
        <f aca="false">IF(OR($F510&lt;&gt;"Met"),"NA",(IF(AND($F510="Met",$F510&lt;&gt;""),TRUE(),FALSE())))</f>
        <v>NA</v>
      </c>
      <c r="AP510" s="148" t="b">
        <f aca="false">IF(OR($F510="Met",$F510="Not met"),"NA",(IF((AND(OR($F510="N/A",$F510="Unsure"),$G510&lt;&gt;"")),TRUE(),FALSE())))</f>
        <v>0</v>
      </c>
      <c r="AQ510" s="238" t="n">
        <f aca="false">IF(OR(AR510=TRUE(),AND(AS510=TRUE(),AT510=FALSE())),0,(IF(OR(AND(OR(AS510=FALSE(),AS510="N/A"),AT510=FALSE()),AU510=FALSE()),1,0)))</f>
        <v>0</v>
      </c>
      <c r="AR510" s="238" t="n">
        <f aca="false">$S510</f>
        <v>1</v>
      </c>
      <c r="AS510" s="238" t="str">
        <f aca="false">IF(OR(Q510="Medicaid",AI510=""),"N/A",IF(AND(AF510=TRUE(),_xlfn.xlookup(AI510,$A$9:$A$782,$AQ$9:$AQ$782)=0),TRUE(),FALSE()))</f>
        <v>N/A</v>
      </c>
      <c r="AT510" s="148" t="b">
        <f aca="false">IF(AND(H510="",F510="Met"),FALSE(),TRUE())</f>
        <v>1</v>
      </c>
      <c r="AU510" s="94" t="str">
        <f aca="false">IF(OR(H510="",H510="Met",H510="N/A"),"NA",(IF(AND((OR(H510="Not Met",H510="Unsure")),G510&lt;&gt;""),TRUE(),FALSE())))</f>
        <v>NA</v>
      </c>
    </row>
    <row r="511" customFormat="false" ht="18" hidden="false" customHeight="false" outlineLevel="0" collapsed="false">
      <c r="A511" s="670"/>
      <c r="B511" s="681"/>
      <c r="C511" s="669"/>
      <c r="D511" s="670" t="s">
        <v>1486</v>
      </c>
      <c r="E511" s="671"/>
      <c r="F511" s="672"/>
      <c r="G511" s="672"/>
      <c r="H511" s="673"/>
      <c r="T511" s="656" t="n">
        <f aca="false">$T$8</f>
        <v>1</v>
      </c>
      <c r="U511" s="657" t="b">
        <f aca="false">$U$8</f>
        <v>0</v>
      </c>
      <c r="W511" s="656"/>
      <c r="X511" s="656"/>
      <c r="Y511" s="656"/>
      <c r="Z511" s="656"/>
      <c r="AA511" s="656"/>
      <c r="AB511" s="656"/>
      <c r="AC511" s="656"/>
      <c r="AD511" s="677"/>
      <c r="AE511" s="677"/>
      <c r="AF511" s="677"/>
      <c r="AK511" s="160"/>
      <c r="AL511" s="238"/>
      <c r="AM511" s="238"/>
      <c r="AN511" s="94"/>
      <c r="AO511" s="94"/>
      <c r="AP511" s="94"/>
      <c r="AQ511" s="238"/>
      <c r="AR511" s="238"/>
      <c r="AS511" s="238"/>
      <c r="AT511" s="94"/>
      <c r="AU511" s="94"/>
    </row>
    <row r="512" customFormat="false" ht="144" hidden="false" customHeight="false" outlineLevel="0" collapsed="false">
      <c r="A512" s="658" t="s">
        <v>3433</v>
      </c>
      <c r="B512" s="659" t="s">
        <v>3434</v>
      </c>
      <c r="C512" s="659" t="s">
        <v>3435</v>
      </c>
      <c r="D512" s="659" t="s">
        <v>3436</v>
      </c>
      <c r="E512" s="687"/>
      <c r="F512" s="662"/>
      <c r="G512" s="662"/>
      <c r="H512" s="689"/>
      <c r="I512" s="664" t="s">
        <v>15</v>
      </c>
      <c r="J512" s="664" t="s">
        <v>30</v>
      </c>
      <c r="K512" s="664" t="s">
        <v>38</v>
      </c>
      <c r="L512" s="665" t="s">
        <v>43</v>
      </c>
      <c r="M512" s="665"/>
      <c r="N512" s="665"/>
      <c r="O512" s="665"/>
      <c r="P512" s="665"/>
      <c r="Q512" s="665" t="s">
        <v>226</v>
      </c>
      <c r="S512" s="666" t="b">
        <f aca="false">IF(OR(T512=TRUE(),U512=TRUE(),V512=TRUE(),AD512=TRUE(),AE512=TRUE()),TRUE(),FALSE())</f>
        <v>1</v>
      </c>
      <c r="T512" s="656" t="n">
        <f aca="false">$T$8</f>
        <v>1</v>
      </c>
      <c r="U512" s="657" t="b">
        <f aca="false">$U$8</f>
        <v>0</v>
      </c>
      <c r="V512" s="666" t="b">
        <f aca="false">IF(SUM(W512:AC512)&lt;1,TRUE(),FALSE())</f>
        <v>1</v>
      </c>
      <c r="W512" s="656" t="n">
        <f aca="false">IF($I$3=I512,1,0)</f>
        <v>0</v>
      </c>
      <c r="X512" s="656" t="n">
        <f aca="false">IF($J$3=J512,1,0)</f>
        <v>0</v>
      </c>
      <c r="Y512" s="656" t="n">
        <f aca="false">IF($K$3=K512,1,0)</f>
        <v>0</v>
      </c>
      <c r="Z512" s="656" t="n">
        <f aca="false">IF($L$3=L512,1,0)</f>
        <v>0</v>
      </c>
      <c r="AA512" s="656" t="n">
        <f aca="false">IF($M$3=M512,1,0)</f>
        <v>0</v>
      </c>
      <c r="AB512" s="656" t="n">
        <f aca="false">IF($N$3=N512,1,0)</f>
        <v>0</v>
      </c>
      <c r="AC512" s="656" t="n">
        <f aca="false">IF($O$3=O512,1,0)</f>
        <v>0</v>
      </c>
      <c r="AD512" s="667" t="b">
        <f aca="false">AND($P$2="Non-risk",P512=TRUE())</f>
        <v>0</v>
      </c>
      <c r="AE512" s="667" t="b">
        <f aca="false">AND($Q$3&lt;&gt;$Q512,$Q$3&lt;&gt;"Both")</f>
        <v>1</v>
      </c>
      <c r="AF512" s="667" t="b">
        <f aca="false">AND($Q$3="Both",AH512=1)</f>
        <v>0</v>
      </c>
      <c r="AI512" s="521"/>
      <c r="AJ512" s="627" t="n">
        <v>1</v>
      </c>
      <c r="AK512" s="160" t="n">
        <f aca="false">IF(OR(AL512=TRUE(),AND(AM512=TRUE(),AN512=FALSE()),AF512=TRUE(),(OR(AT512=FALSE(),AT512="NA"))),0,IF(OR(AN512=FALSE(),AO512=FALSE(),AP512=FALSE()),1,0))</f>
        <v>0</v>
      </c>
      <c r="AL512" s="238" t="n">
        <f aca="false">$S512</f>
        <v>1</v>
      </c>
      <c r="AM512" s="238" t="str">
        <f aca="false">IF(OR(Q512="Medicaid",AI512=""),"NA",IF(AND(AF512=TRUE(),_xlfn.xlookup(AI512,$A$9:$A$782,$AK$9:$AK$782)=0),TRUE(),FALSE()))</f>
        <v>NA</v>
      </c>
      <c r="AN512" s="148" t="b">
        <f aca="false">IF(F512&lt;&gt;"",TRUE(),FALSE())</f>
        <v>0</v>
      </c>
      <c r="AO512" s="94" t="str">
        <f aca="false">IF(OR($F512&lt;&gt;"Met"),"NA",(IF(AND($F512="Met",$F512&lt;&gt;""),TRUE(),FALSE())))</f>
        <v>NA</v>
      </c>
      <c r="AP512" s="148" t="b">
        <f aca="false">IF(OR($F512="Met",$F512="Not met"),"NA",(IF((AND(OR($F512="N/A",$F512="Unsure"),$G512&lt;&gt;"")),TRUE(),FALSE())))</f>
        <v>0</v>
      </c>
      <c r="AQ512" s="238" t="n">
        <f aca="false">IF(OR(AR512=TRUE(),AND(AS512=TRUE(),AT512=FALSE())),0,(IF(OR(AND(OR(AS512=FALSE(),AS512="N/A"),AT512=FALSE()),AU512=FALSE()),1,0)))</f>
        <v>0</v>
      </c>
      <c r="AR512" s="238" t="n">
        <f aca="false">$S512</f>
        <v>1</v>
      </c>
      <c r="AS512" s="238" t="str">
        <f aca="false">IF(OR(Q512="Medicaid",AI512=""),"N/A",IF(AND(AF512=TRUE(),_xlfn.xlookup(AI512,$A$9:$A$782,$AQ$9:$AQ$782)=0),TRUE(),FALSE()))</f>
        <v>N/A</v>
      </c>
      <c r="AT512" s="148" t="b">
        <f aca="false">IF(AND(H512="",F512="Met"),FALSE(),TRUE())</f>
        <v>1</v>
      </c>
      <c r="AU512" s="94" t="str">
        <f aca="false">IF(OR(H512="",H512="Met",H512="N/A"),"NA",(IF(AND((OR(H512="Not Met",H512="Unsure")),G512&lt;&gt;""),TRUE(),FALSE())))</f>
        <v>NA</v>
      </c>
    </row>
    <row r="513" customFormat="false" ht="108" hidden="false" customHeight="false" outlineLevel="0" collapsed="false">
      <c r="A513" s="658" t="s">
        <v>3437</v>
      </c>
      <c r="B513" s="659" t="s">
        <v>3438</v>
      </c>
      <c r="C513" s="659" t="s">
        <v>3439</v>
      </c>
      <c r="D513" s="659" t="s">
        <v>3440</v>
      </c>
      <c r="E513" s="687"/>
      <c r="F513" s="662"/>
      <c r="G513" s="662"/>
      <c r="H513" s="689"/>
      <c r="I513" s="664" t="s">
        <v>15</v>
      </c>
      <c r="J513" s="664" t="s">
        <v>30</v>
      </c>
      <c r="K513" s="664" t="s">
        <v>38</v>
      </c>
      <c r="L513" s="665" t="s">
        <v>43</v>
      </c>
      <c r="M513" s="665"/>
      <c r="N513" s="665"/>
      <c r="O513" s="665"/>
      <c r="P513" s="665"/>
      <c r="Q513" s="665" t="s">
        <v>226</v>
      </c>
      <c r="S513" s="666" t="b">
        <f aca="false">IF(OR(T513=TRUE(),U513=TRUE(),V513=TRUE(),AD513=TRUE(),AE513=TRUE()),TRUE(),FALSE())</f>
        <v>1</v>
      </c>
      <c r="T513" s="656" t="n">
        <f aca="false">$T$8</f>
        <v>1</v>
      </c>
      <c r="U513" s="657" t="b">
        <f aca="false">$U$8</f>
        <v>0</v>
      </c>
      <c r="V513" s="666" t="b">
        <f aca="false">IF(SUM(W513:AC513)&lt;1,TRUE(),FALSE())</f>
        <v>1</v>
      </c>
      <c r="W513" s="656" t="n">
        <f aca="false">IF($I$3=I513,1,0)</f>
        <v>0</v>
      </c>
      <c r="X513" s="656" t="n">
        <f aca="false">IF($J$3=J513,1,0)</f>
        <v>0</v>
      </c>
      <c r="Y513" s="656" t="n">
        <f aca="false">IF($K$3=K513,1,0)</f>
        <v>0</v>
      </c>
      <c r="Z513" s="656" t="n">
        <f aca="false">IF($L$3=L513,1,0)</f>
        <v>0</v>
      </c>
      <c r="AA513" s="656" t="n">
        <f aca="false">IF($M$3=M513,1,0)</f>
        <v>0</v>
      </c>
      <c r="AB513" s="656" t="n">
        <f aca="false">IF($N$3=N513,1,0)</f>
        <v>0</v>
      </c>
      <c r="AC513" s="656" t="n">
        <f aca="false">IF($O$3=O513,1,0)</f>
        <v>0</v>
      </c>
      <c r="AD513" s="667" t="b">
        <f aca="false">AND($P$2="Non-risk",P513=TRUE())</f>
        <v>0</v>
      </c>
      <c r="AE513" s="667" t="b">
        <f aca="false">AND($Q$3&lt;&gt;$Q513,$Q$3&lt;&gt;"Both")</f>
        <v>1</v>
      </c>
      <c r="AF513" s="667" t="b">
        <f aca="false">AND($Q$3="Both",AH513=1)</f>
        <v>0</v>
      </c>
      <c r="AI513" s="521"/>
      <c r="AJ513" s="627" t="n">
        <v>1</v>
      </c>
      <c r="AK513" s="160" t="n">
        <f aca="false">IF(OR(AL513=TRUE(),AND(AM513=TRUE(),AN513=FALSE()),AF513=TRUE(),(OR(AT513=FALSE(),AT513="NA"))),0,IF(OR(AN513=FALSE(),AO513=FALSE(),AP513=FALSE()),1,0))</f>
        <v>0</v>
      </c>
      <c r="AL513" s="238" t="n">
        <f aca="false">$S513</f>
        <v>1</v>
      </c>
      <c r="AM513" s="238" t="str">
        <f aca="false">IF(OR(Q513="Medicaid",AI513=""),"NA",IF(AND(AF513=TRUE(),_xlfn.xlookup(AI513,$A$9:$A$782,$AK$9:$AK$782)=0),TRUE(),FALSE()))</f>
        <v>NA</v>
      </c>
      <c r="AN513" s="148" t="b">
        <f aca="false">IF(F513&lt;&gt;"",TRUE(),FALSE())</f>
        <v>0</v>
      </c>
      <c r="AO513" s="94" t="str">
        <f aca="false">IF(OR($F513&lt;&gt;"Met"),"NA",(IF(AND($F513="Met",$F513&lt;&gt;""),TRUE(),FALSE())))</f>
        <v>NA</v>
      </c>
      <c r="AP513" s="148" t="b">
        <f aca="false">IF(OR($F513="Met",$F513="Not met"),"NA",(IF((AND(OR($F513="N/A",$F513="Unsure"),$G513&lt;&gt;"")),TRUE(),FALSE())))</f>
        <v>0</v>
      </c>
      <c r="AQ513" s="238" t="n">
        <f aca="false">IF(OR(AR513=TRUE(),AND(AS513=TRUE(),AT513=FALSE())),0,(IF(OR(AND(OR(AS513=FALSE(),AS513="N/A"),AT513=FALSE()),AU513=FALSE()),1,0)))</f>
        <v>0</v>
      </c>
      <c r="AR513" s="238" t="n">
        <f aca="false">$S513</f>
        <v>1</v>
      </c>
      <c r="AS513" s="238" t="str">
        <f aca="false">IF(OR(Q513="Medicaid",AI513=""),"N/A",IF(AND(AF513=TRUE(),_xlfn.xlookup(AI513,$A$9:$A$782,$AQ$9:$AQ$782)=0),TRUE(),FALSE()))</f>
        <v>N/A</v>
      </c>
      <c r="AT513" s="148" t="b">
        <f aca="false">IF(AND(H513="",F513="Met"),FALSE(),TRUE())</f>
        <v>1</v>
      </c>
      <c r="AU513" s="94" t="str">
        <f aca="false">IF(OR(H513="",H513="Met",H513="N/A"),"NA",(IF(AND((OR(H513="Not Met",H513="Unsure")),G513&lt;&gt;""),TRUE(),FALSE())))</f>
        <v>NA</v>
      </c>
    </row>
    <row r="514" customFormat="false" ht="54" hidden="false" customHeight="false" outlineLevel="0" collapsed="false">
      <c r="A514" s="658" t="s">
        <v>3441</v>
      </c>
      <c r="B514" s="659" t="s">
        <v>3442</v>
      </c>
      <c r="C514" s="659" t="s">
        <v>3443</v>
      </c>
      <c r="D514" s="659" t="s">
        <v>3444</v>
      </c>
      <c r="E514" s="687"/>
      <c r="F514" s="662"/>
      <c r="G514" s="662"/>
      <c r="H514" s="689"/>
      <c r="I514" s="664" t="s">
        <v>15</v>
      </c>
      <c r="J514" s="664" t="s">
        <v>30</v>
      </c>
      <c r="K514" s="664" t="s">
        <v>38</v>
      </c>
      <c r="L514" s="665" t="s">
        <v>43</v>
      </c>
      <c r="M514" s="665"/>
      <c r="N514" s="665"/>
      <c r="O514" s="665"/>
      <c r="P514" s="665"/>
      <c r="Q514" s="665" t="s">
        <v>226</v>
      </c>
      <c r="S514" s="666" t="b">
        <f aca="false">IF(OR(T514=TRUE(),U514=TRUE(),V514=TRUE(),AD514=TRUE(),AE514=TRUE()),TRUE(),FALSE())</f>
        <v>1</v>
      </c>
      <c r="T514" s="656" t="n">
        <f aca="false">$T$8</f>
        <v>1</v>
      </c>
      <c r="U514" s="657" t="b">
        <f aca="false">$U$8</f>
        <v>0</v>
      </c>
      <c r="V514" s="666" t="b">
        <f aca="false">IF(SUM(W514:AC514)&lt;1,TRUE(),FALSE())</f>
        <v>1</v>
      </c>
      <c r="W514" s="656" t="n">
        <f aca="false">IF($I$3=I514,1,0)</f>
        <v>0</v>
      </c>
      <c r="X514" s="656" t="n">
        <f aca="false">IF($J$3=J514,1,0)</f>
        <v>0</v>
      </c>
      <c r="Y514" s="656" t="n">
        <f aca="false">IF($K$3=K514,1,0)</f>
        <v>0</v>
      </c>
      <c r="Z514" s="656" t="n">
        <f aca="false">IF($L$3=L514,1,0)</f>
        <v>0</v>
      </c>
      <c r="AA514" s="656" t="n">
        <f aca="false">IF($M$3=M514,1,0)</f>
        <v>0</v>
      </c>
      <c r="AB514" s="656" t="n">
        <f aca="false">IF($N$3=N514,1,0)</f>
        <v>0</v>
      </c>
      <c r="AC514" s="656" t="n">
        <f aca="false">IF($O$3=O514,1,0)</f>
        <v>0</v>
      </c>
      <c r="AD514" s="667" t="b">
        <f aca="false">AND($P$2="Non-risk",P514=TRUE())</f>
        <v>0</v>
      </c>
      <c r="AE514" s="667" t="b">
        <f aca="false">AND($Q$3&lt;&gt;$Q514,$Q$3&lt;&gt;"Both")</f>
        <v>1</v>
      </c>
      <c r="AF514" s="667" t="b">
        <f aca="false">AND($Q$3="Both",AH514=1)</f>
        <v>0</v>
      </c>
      <c r="AI514" s="521"/>
      <c r="AJ514" s="627" t="n">
        <v>1</v>
      </c>
      <c r="AK514" s="160" t="n">
        <f aca="false">IF(OR(AL514=TRUE(),AND(AM514=TRUE(),AN514=FALSE()),AF514=TRUE(),(OR(AT514=FALSE(),AT514="NA"))),0,IF(OR(AN514=FALSE(),AO514=FALSE(),AP514=FALSE()),1,0))</f>
        <v>0</v>
      </c>
      <c r="AL514" s="238" t="n">
        <f aca="false">$S514</f>
        <v>1</v>
      </c>
      <c r="AM514" s="238" t="str">
        <f aca="false">IF(OR(Q514="Medicaid",AI514=""),"NA",IF(AND(AF514=TRUE(),_xlfn.xlookup(AI514,$A$9:$A$782,$AK$9:$AK$782)=0),TRUE(),FALSE()))</f>
        <v>NA</v>
      </c>
      <c r="AN514" s="148" t="b">
        <f aca="false">IF(F514&lt;&gt;"",TRUE(),FALSE())</f>
        <v>0</v>
      </c>
      <c r="AO514" s="94" t="str">
        <f aca="false">IF(OR($F514&lt;&gt;"Met"),"NA",(IF(AND($F514="Met",$F514&lt;&gt;""),TRUE(),FALSE())))</f>
        <v>NA</v>
      </c>
      <c r="AP514" s="148" t="b">
        <f aca="false">IF(OR($F514="Met",$F514="Not met"),"NA",(IF((AND(OR($F514="N/A",$F514="Unsure"),$G514&lt;&gt;"")),TRUE(),FALSE())))</f>
        <v>0</v>
      </c>
      <c r="AQ514" s="238" t="n">
        <f aca="false">IF(OR(AR514=TRUE(),AND(AS514=TRUE(),AT514=FALSE())),0,(IF(OR(AND(OR(AS514=FALSE(),AS514="N/A"),AT514=FALSE()),AU514=FALSE()),1,0)))</f>
        <v>0</v>
      </c>
      <c r="AR514" s="238" t="n">
        <f aca="false">$S514</f>
        <v>1</v>
      </c>
      <c r="AS514" s="238" t="str">
        <f aca="false">IF(OR(Q514="Medicaid",AI514=""),"N/A",IF(AND(AF514=TRUE(),_xlfn.xlookup(AI514,$A$9:$A$782,$AQ$9:$AQ$782)=0),TRUE(),FALSE()))</f>
        <v>N/A</v>
      </c>
      <c r="AT514" s="148" t="b">
        <f aca="false">IF(AND(H514="",F514="Met"),FALSE(),TRUE())</f>
        <v>1</v>
      </c>
      <c r="AU514" s="94" t="str">
        <f aca="false">IF(OR(H514="",H514="Met",H514="N/A"),"NA",(IF(AND((OR(H514="Not Met",H514="Unsure")),G514&lt;&gt;""),TRUE(),FALSE())))</f>
        <v>NA</v>
      </c>
    </row>
    <row r="515" customFormat="false" ht="54" hidden="false" customHeight="false" outlineLevel="0" collapsed="false">
      <c r="A515" s="658" t="s">
        <v>3445</v>
      </c>
      <c r="B515" s="659" t="s">
        <v>3446</v>
      </c>
      <c r="C515" s="659" t="s">
        <v>3447</v>
      </c>
      <c r="D515" s="659" t="s">
        <v>3448</v>
      </c>
      <c r="E515" s="687"/>
      <c r="F515" s="662"/>
      <c r="G515" s="662"/>
      <c r="H515" s="689"/>
      <c r="I515" s="664" t="s">
        <v>15</v>
      </c>
      <c r="J515" s="664" t="s">
        <v>30</v>
      </c>
      <c r="K515" s="664" t="s">
        <v>38</v>
      </c>
      <c r="L515" s="665" t="s">
        <v>43</v>
      </c>
      <c r="M515" s="665"/>
      <c r="N515" s="665"/>
      <c r="O515" s="665"/>
      <c r="P515" s="665"/>
      <c r="Q515" s="665" t="s">
        <v>226</v>
      </c>
      <c r="S515" s="666" t="b">
        <f aca="false">IF(OR(T515=TRUE(),U515=TRUE(),V515=TRUE(),AD515=TRUE(),AE515=TRUE()),TRUE(),FALSE())</f>
        <v>1</v>
      </c>
      <c r="T515" s="656" t="n">
        <f aca="false">$T$8</f>
        <v>1</v>
      </c>
      <c r="U515" s="657" t="b">
        <f aca="false">$U$8</f>
        <v>0</v>
      </c>
      <c r="V515" s="666" t="b">
        <f aca="false">IF(SUM(W515:AC515)&lt;1,TRUE(),FALSE())</f>
        <v>1</v>
      </c>
      <c r="W515" s="656" t="n">
        <f aca="false">IF($I$3=I515,1,0)</f>
        <v>0</v>
      </c>
      <c r="X515" s="656" t="n">
        <f aca="false">IF($J$3=J515,1,0)</f>
        <v>0</v>
      </c>
      <c r="Y515" s="656" t="n">
        <f aca="false">IF($K$3=K515,1,0)</f>
        <v>0</v>
      </c>
      <c r="Z515" s="656" t="n">
        <f aca="false">IF($L$3=L515,1,0)</f>
        <v>0</v>
      </c>
      <c r="AA515" s="656" t="n">
        <f aca="false">IF($M$3=M515,1,0)</f>
        <v>0</v>
      </c>
      <c r="AB515" s="656" t="n">
        <f aca="false">IF($N$3=N515,1,0)</f>
        <v>0</v>
      </c>
      <c r="AC515" s="656" t="n">
        <f aca="false">IF($O$3=O515,1,0)</f>
        <v>0</v>
      </c>
      <c r="AD515" s="667" t="b">
        <f aca="false">AND($P$2="Non-risk",P515=TRUE())</f>
        <v>0</v>
      </c>
      <c r="AE515" s="667" t="b">
        <f aca="false">AND($Q$3&lt;&gt;$Q515,$Q$3&lt;&gt;"Both")</f>
        <v>1</v>
      </c>
      <c r="AF515" s="667" t="b">
        <f aca="false">AND($Q$3="Both",AH515=1)</f>
        <v>0</v>
      </c>
      <c r="AI515" s="521"/>
      <c r="AJ515" s="627" t="n">
        <v>1</v>
      </c>
      <c r="AK515" s="160" t="n">
        <f aca="false">IF(OR(AL515=TRUE(),AND(AM515=TRUE(),AN515=FALSE()),AF515=TRUE(),(OR(AT515=FALSE(),AT515="NA"))),0,IF(OR(AN515=FALSE(),AO515=FALSE(),AP515=FALSE()),1,0))</f>
        <v>0</v>
      </c>
      <c r="AL515" s="238" t="n">
        <f aca="false">$S515</f>
        <v>1</v>
      </c>
      <c r="AM515" s="238" t="str">
        <f aca="false">IF(OR(Q515="Medicaid",AI515=""),"NA",IF(AND(AF515=TRUE(),_xlfn.xlookup(AI515,$A$9:$A$782,$AK$9:$AK$782)=0),TRUE(),FALSE()))</f>
        <v>NA</v>
      </c>
      <c r="AN515" s="148" t="b">
        <f aca="false">IF(F515&lt;&gt;"",TRUE(),FALSE())</f>
        <v>0</v>
      </c>
      <c r="AO515" s="94" t="str">
        <f aca="false">IF(OR($F515&lt;&gt;"Met"),"NA",(IF(AND($F515="Met",$F515&lt;&gt;""),TRUE(),FALSE())))</f>
        <v>NA</v>
      </c>
      <c r="AP515" s="148" t="b">
        <f aca="false">IF(OR($F515="Met",$F515="Not met"),"NA",(IF((AND(OR($F515="N/A",$F515="Unsure"),$G515&lt;&gt;"")),TRUE(),FALSE())))</f>
        <v>0</v>
      </c>
      <c r="AQ515" s="238" t="n">
        <f aca="false">IF(OR(AR515=TRUE(),AND(AS515=TRUE(),AT515=FALSE())),0,(IF(OR(AND(OR(AS515=FALSE(),AS515="N/A"),AT515=FALSE()),AU515=FALSE()),1,0)))</f>
        <v>0</v>
      </c>
      <c r="AR515" s="238" t="n">
        <f aca="false">$S515</f>
        <v>1</v>
      </c>
      <c r="AS515" s="238" t="str">
        <f aca="false">IF(OR(Q515="Medicaid",AI515=""),"N/A",IF(AND(AF515=TRUE(),_xlfn.xlookup(AI515,$A$9:$A$782,$AQ$9:$AQ$782)=0),TRUE(),FALSE()))</f>
        <v>N/A</v>
      </c>
      <c r="AT515" s="148" t="b">
        <f aca="false">IF(AND(H515="",F515="Met"),FALSE(),TRUE())</f>
        <v>1</v>
      </c>
      <c r="AU515" s="94" t="str">
        <f aca="false">IF(OR(H515="",H515="Met",H515="N/A"),"NA",(IF(AND((OR(H515="Not Met",H515="Unsure")),G515&lt;&gt;""),TRUE(),FALSE())))</f>
        <v>NA</v>
      </c>
    </row>
    <row r="516" customFormat="false" ht="54" hidden="false" customHeight="false" outlineLevel="0" collapsed="false">
      <c r="A516" s="658" t="s">
        <v>3449</v>
      </c>
      <c r="B516" s="659" t="s">
        <v>3450</v>
      </c>
      <c r="C516" s="659" t="s">
        <v>3451</v>
      </c>
      <c r="D516" s="659" t="s">
        <v>3452</v>
      </c>
      <c r="E516" s="687"/>
      <c r="F516" s="662"/>
      <c r="G516" s="662"/>
      <c r="H516" s="689"/>
      <c r="I516" s="664" t="s">
        <v>15</v>
      </c>
      <c r="J516" s="664" t="s">
        <v>30</v>
      </c>
      <c r="K516" s="664" t="s">
        <v>38</v>
      </c>
      <c r="L516" s="665" t="s">
        <v>43</v>
      </c>
      <c r="M516" s="665"/>
      <c r="N516" s="665"/>
      <c r="O516" s="665"/>
      <c r="P516" s="665"/>
      <c r="Q516" s="665" t="s">
        <v>226</v>
      </c>
      <c r="S516" s="666" t="b">
        <f aca="false">IF(OR(T516=TRUE(),U516=TRUE(),V516=TRUE(),AD516=TRUE(),AE516=TRUE()),TRUE(),FALSE())</f>
        <v>1</v>
      </c>
      <c r="T516" s="656" t="n">
        <f aca="false">$T$8</f>
        <v>1</v>
      </c>
      <c r="U516" s="657" t="b">
        <f aca="false">$U$8</f>
        <v>0</v>
      </c>
      <c r="V516" s="666" t="b">
        <f aca="false">IF(SUM(W516:AC516)&lt;1,TRUE(),FALSE())</f>
        <v>1</v>
      </c>
      <c r="W516" s="656" t="n">
        <f aca="false">IF($I$3=I516,1,0)</f>
        <v>0</v>
      </c>
      <c r="X516" s="656" t="n">
        <f aca="false">IF($J$3=J516,1,0)</f>
        <v>0</v>
      </c>
      <c r="Y516" s="656" t="n">
        <f aca="false">IF($K$3=K516,1,0)</f>
        <v>0</v>
      </c>
      <c r="Z516" s="656" t="n">
        <f aca="false">IF($L$3=L516,1,0)</f>
        <v>0</v>
      </c>
      <c r="AA516" s="656" t="n">
        <f aca="false">IF($M$3=M516,1,0)</f>
        <v>0</v>
      </c>
      <c r="AB516" s="656" t="n">
        <f aca="false">IF($N$3=N516,1,0)</f>
        <v>0</v>
      </c>
      <c r="AC516" s="656" t="n">
        <f aca="false">IF($O$3=O516,1,0)</f>
        <v>0</v>
      </c>
      <c r="AD516" s="667" t="b">
        <f aca="false">AND($P$2="Non-risk",P516=TRUE())</f>
        <v>0</v>
      </c>
      <c r="AE516" s="667" t="b">
        <f aca="false">AND($Q$3&lt;&gt;$Q516,$Q$3&lt;&gt;"Both")</f>
        <v>1</v>
      </c>
      <c r="AF516" s="667" t="b">
        <f aca="false">AND($Q$3="Both",AH516=1)</f>
        <v>0</v>
      </c>
      <c r="AI516" s="521"/>
      <c r="AJ516" s="627" t="n">
        <v>1</v>
      </c>
      <c r="AK516" s="160" t="n">
        <f aca="false">IF(OR(AL516=TRUE(),AND(AM516=TRUE(),AN516=FALSE()),AF516=TRUE(),(OR(AT516=FALSE(),AT516="NA"))),0,IF(OR(AN516=FALSE(),AO516=FALSE(),AP516=FALSE()),1,0))</f>
        <v>0</v>
      </c>
      <c r="AL516" s="238" t="n">
        <f aca="false">$S516</f>
        <v>1</v>
      </c>
      <c r="AM516" s="238" t="str">
        <f aca="false">IF(OR(Q516="Medicaid",AI516=""),"NA",IF(AND(AF516=TRUE(),_xlfn.xlookup(AI516,$A$9:$A$782,$AK$9:$AK$782)=0),TRUE(),FALSE()))</f>
        <v>NA</v>
      </c>
      <c r="AN516" s="148" t="b">
        <f aca="false">IF(F516&lt;&gt;"",TRUE(),FALSE())</f>
        <v>0</v>
      </c>
      <c r="AO516" s="94" t="str">
        <f aca="false">IF(OR($F516&lt;&gt;"Met"),"NA",(IF(AND($F516="Met",$F516&lt;&gt;""),TRUE(),FALSE())))</f>
        <v>NA</v>
      </c>
      <c r="AP516" s="148" t="b">
        <f aca="false">IF(OR($F516="Met",$F516="Not met"),"NA",(IF((AND(OR($F516="N/A",$F516="Unsure"),$G516&lt;&gt;"")),TRUE(),FALSE())))</f>
        <v>0</v>
      </c>
      <c r="AQ516" s="238" t="n">
        <f aca="false">IF(OR(AR516=TRUE(),AND(AS516=TRUE(),AT516=FALSE())),0,(IF(OR(AND(OR(AS516=FALSE(),AS516="N/A"),AT516=FALSE()),AU516=FALSE()),1,0)))</f>
        <v>0</v>
      </c>
      <c r="AR516" s="238" t="n">
        <f aca="false">$S516</f>
        <v>1</v>
      </c>
      <c r="AS516" s="238" t="str">
        <f aca="false">IF(OR(Q516="Medicaid",AI516=""),"N/A",IF(AND(AF516=TRUE(),_xlfn.xlookup(AI516,$A$9:$A$782,$AQ$9:$AQ$782)=0),TRUE(),FALSE()))</f>
        <v>N/A</v>
      </c>
      <c r="AT516" s="148" t="b">
        <f aca="false">IF(AND(H516="",F516="Met"),FALSE(),TRUE())</f>
        <v>1</v>
      </c>
      <c r="AU516" s="94" t="str">
        <f aca="false">IF(OR(H516="",H516="Met",H516="N/A"),"NA",(IF(AND((OR(H516="Not Met",H516="Unsure")),G516&lt;&gt;""),TRUE(),FALSE())))</f>
        <v>NA</v>
      </c>
    </row>
    <row r="517" customFormat="false" ht="36" hidden="false" customHeight="false" outlineLevel="0" collapsed="false">
      <c r="A517" s="658" t="s">
        <v>3453</v>
      </c>
      <c r="B517" s="659" t="s">
        <v>3454</v>
      </c>
      <c r="C517" s="659" t="s">
        <v>3455</v>
      </c>
      <c r="D517" s="659" t="s">
        <v>3456</v>
      </c>
      <c r="E517" s="687"/>
      <c r="F517" s="662"/>
      <c r="G517" s="662"/>
      <c r="H517" s="689"/>
      <c r="I517" s="664" t="s">
        <v>15</v>
      </c>
      <c r="J517" s="664" t="s">
        <v>30</v>
      </c>
      <c r="K517" s="664" t="s">
        <v>38</v>
      </c>
      <c r="L517" s="665" t="s">
        <v>43</v>
      </c>
      <c r="M517" s="665" t="s">
        <v>48</v>
      </c>
      <c r="N517" s="665"/>
      <c r="O517" s="665"/>
      <c r="P517" s="665"/>
      <c r="Q517" s="665" t="s">
        <v>226</v>
      </c>
      <c r="S517" s="666" t="b">
        <f aca="false">IF(OR(T517=TRUE(),U517=TRUE(),V517=TRUE(),AD517=TRUE(),AE517=TRUE()),TRUE(),FALSE())</f>
        <v>1</v>
      </c>
      <c r="T517" s="656" t="n">
        <f aca="false">$T$8</f>
        <v>1</v>
      </c>
      <c r="U517" s="657" t="b">
        <f aca="false">$U$8</f>
        <v>0</v>
      </c>
      <c r="V517" s="666" t="b">
        <f aca="false">IF(SUM(W517:AC517)&lt;1,TRUE(),FALSE())</f>
        <v>1</v>
      </c>
      <c r="W517" s="656" t="n">
        <f aca="false">IF($I$3=I517,1,0)</f>
        <v>0</v>
      </c>
      <c r="X517" s="656" t="n">
        <f aca="false">IF($J$3=J517,1,0)</f>
        <v>0</v>
      </c>
      <c r="Y517" s="656" t="n">
        <f aca="false">IF($K$3=K517,1,0)</f>
        <v>0</v>
      </c>
      <c r="Z517" s="656" t="n">
        <f aca="false">IF($L$3=L517,1,0)</f>
        <v>0</v>
      </c>
      <c r="AA517" s="656" t="n">
        <f aca="false">IF($M$3=M517,1,0)</f>
        <v>0</v>
      </c>
      <c r="AB517" s="656" t="n">
        <f aca="false">IF($N$3=N517,1,0)</f>
        <v>0</v>
      </c>
      <c r="AC517" s="656" t="n">
        <f aca="false">IF($O$3=O517,1,0)</f>
        <v>0</v>
      </c>
      <c r="AD517" s="667" t="b">
        <f aca="false">AND($P$2="Non-risk",P517=TRUE())</f>
        <v>0</v>
      </c>
      <c r="AE517" s="667" t="b">
        <f aca="false">AND($Q$3&lt;&gt;$Q517,$Q$3&lt;&gt;"Both")</f>
        <v>1</v>
      </c>
      <c r="AF517" s="667" t="b">
        <f aca="false">AND($Q$3="Both",AH517=1)</f>
        <v>0</v>
      </c>
      <c r="AI517" s="521"/>
      <c r="AJ517" s="627" t="n">
        <v>1</v>
      </c>
      <c r="AK517" s="160" t="n">
        <f aca="false">IF(OR(AL517=TRUE(),AND(AM517=TRUE(),AN517=FALSE()),AF517=TRUE(),(OR(AT517=FALSE(),AT517="NA"))),0,IF(OR(AN517=FALSE(),AO517=FALSE(),AP517=FALSE()),1,0))</f>
        <v>0</v>
      </c>
      <c r="AL517" s="238" t="n">
        <f aca="false">$S517</f>
        <v>1</v>
      </c>
      <c r="AM517" s="238" t="str">
        <f aca="false">IF(OR(Q517="Medicaid",AI517=""),"NA",IF(AND(AF517=TRUE(),_xlfn.xlookup(AI517,$A$9:$A$782,$AK$9:$AK$782)=0),TRUE(),FALSE()))</f>
        <v>NA</v>
      </c>
      <c r="AN517" s="148" t="b">
        <f aca="false">IF(F517&lt;&gt;"",TRUE(),FALSE())</f>
        <v>0</v>
      </c>
      <c r="AO517" s="94" t="str">
        <f aca="false">IF(OR($F517&lt;&gt;"Met"),"NA",(IF(AND($F517="Met",$F517&lt;&gt;""),TRUE(),FALSE())))</f>
        <v>NA</v>
      </c>
      <c r="AP517" s="148" t="b">
        <f aca="false">IF(OR($F517="Met",$F517="Not met"),"NA",(IF((AND(OR($F517="N/A",$F517="Unsure"),$G517&lt;&gt;"")),TRUE(),FALSE())))</f>
        <v>0</v>
      </c>
      <c r="AQ517" s="238" t="n">
        <f aca="false">IF(OR(AR517=TRUE(),AND(AS517=TRUE(),AT517=FALSE())),0,(IF(OR(AND(OR(AS517=FALSE(),AS517="N/A"),AT517=FALSE()),AU517=FALSE()),1,0)))</f>
        <v>0</v>
      </c>
      <c r="AR517" s="238" t="n">
        <f aca="false">$S517</f>
        <v>1</v>
      </c>
      <c r="AS517" s="238" t="str">
        <f aca="false">IF(OR(Q517="Medicaid",AI517=""),"N/A",IF(AND(AF517=TRUE(),_xlfn.xlookup(AI517,$A$9:$A$782,$AQ$9:$AQ$782)=0),TRUE(),FALSE()))</f>
        <v>N/A</v>
      </c>
      <c r="AT517" s="148" t="b">
        <f aca="false">IF(AND(H517="",F517="Met"),FALSE(),TRUE())</f>
        <v>1</v>
      </c>
      <c r="AU517" s="94" t="str">
        <f aca="false">IF(OR(H517="",H517="Met",H517="N/A"),"NA",(IF(AND((OR(H517="Not Met",H517="Unsure")),G517&lt;&gt;""),TRUE(),FALSE())))</f>
        <v>NA</v>
      </c>
    </row>
    <row r="518" customFormat="false" ht="18" hidden="false" customHeight="false" outlineLevel="0" collapsed="false">
      <c r="A518" s="670"/>
      <c r="B518" s="681"/>
      <c r="C518" s="669"/>
      <c r="D518" s="670" t="s">
        <v>3457</v>
      </c>
      <c r="E518" s="671"/>
      <c r="F518" s="672"/>
      <c r="G518" s="672"/>
      <c r="H518" s="673"/>
      <c r="T518" s="656" t="n">
        <f aca="false">$T$8</f>
        <v>1</v>
      </c>
      <c r="U518" s="657" t="b">
        <f aca="false">$U$8</f>
        <v>0</v>
      </c>
      <c r="AK518" s="160"/>
      <c r="AL518" s="238"/>
      <c r="AM518" s="238"/>
      <c r="AN518" s="94"/>
      <c r="AO518" s="94"/>
      <c r="AP518" s="94"/>
      <c r="AQ518" s="238"/>
      <c r="AR518" s="238"/>
      <c r="AS518" s="238"/>
      <c r="AT518" s="94"/>
      <c r="AU518" s="94"/>
    </row>
    <row r="519" customFormat="false" ht="18" hidden="false" customHeight="false" outlineLevel="0" collapsed="false">
      <c r="A519" s="658" t="s">
        <v>3458</v>
      </c>
      <c r="B519" s="659" t="s">
        <v>3459</v>
      </c>
      <c r="C519" s="659" t="s">
        <v>3460</v>
      </c>
      <c r="D519" s="659" t="s">
        <v>3461</v>
      </c>
      <c r="E519" s="687"/>
      <c r="F519" s="662"/>
      <c r="G519" s="662"/>
      <c r="H519" s="689"/>
      <c r="I519" s="664" t="s">
        <v>15</v>
      </c>
      <c r="J519" s="664" t="s">
        <v>30</v>
      </c>
      <c r="K519" s="664" t="s">
        <v>38</v>
      </c>
      <c r="L519" s="665" t="s">
        <v>43</v>
      </c>
      <c r="M519" s="665"/>
      <c r="N519" s="665"/>
      <c r="O519" s="665"/>
      <c r="P519" s="665"/>
      <c r="Q519" s="665" t="s">
        <v>226</v>
      </c>
      <c r="S519" s="666" t="b">
        <f aca="false">IF(OR(T519=TRUE(),U519=TRUE(),V519=TRUE(),AD519=TRUE(),AE519=TRUE()),TRUE(),FALSE())</f>
        <v>1</v>
      </c>
      <c r="T519" s="656" t="n">
        <f aca="false">$T$8</f>
        <v>1</v>
      </c>
      <c r="U519" s="657" t="b">
        <f aca="false">$U$8</f>
        <v>0</v>
      </c>
      <c r="V519" s="666" t="b">
        <f aca="false">IF(SUM(W519:AC519)&lt;1,TRUE(),FALSE())</f>
        <v>1</v>
      </c>
      <c r="W519" s="656" t="n">
        <f aca="false">IF($I$3=I519,1,0)</f>
        <v>0</v>
      </c>
      <c r="X519" s="656" t="n">
        <f aca="false">IF($J$3=J519,1,0)</f>
        <v>0</v>
      </c>
      <c r="Y519" s="656" t="n">
        <f aca="false">IF($K$3=K519,1,0)</f>
        <v>0</v>
      </c>
      <c r="Z519" s="656" t="n">
        <f aca="false">IF($L$3=L519,1,0)</f>
        <v>0</v>
      </c>
      <c r="AA519" s="656" t="n">
        <f aca="false">IF($M$3=M519,1,0)</f>
        <v>0</v>
      </c>
      <c r="AB519" s="656" t="n">
        <f aca="false">IF($N$3=N519,1,0)</f>
        <v>0</v>
      </c>
      <c r="AC519" s="656" t="n">
        <f aca="false">IF($O$3=O519,1,0)</f>
        <v>0</v>
      </c>
      <c r="AD519" s="667" t="b">
        <f aca="false">AND($P$2="Non-risk",P519=TRUE())</f>
        <v>0</v>
      </c>
      <c r="AE519" s="667" t="b">
        <f aca="false">AND($Q$3&lt;&gt;$Q519,$Q$3&lt;&gt;"Both")</f>
        <v>1</v>
      </c>
      <c r="AF519" s="667" t="b">
        <f aca="false">AND($Q$3="Both",AH519=1)</f>
        <v>0</v>
      </c>
      <c r="AI519" s="521"/>
      <c r="AK519" s="160" t="n">
        <f aca="false">IF(OR(AL519=TRUE(),AND(AM519=TRUE(),AN519=FALSE()),AF519=TRUE(),(OR(AT519=FALSE(),AT519="NA"))),0,IF(OR(AN519=FALSE(),AO519=FALSE(),AP519=FALSE()),1,0))</f>
        <v>0</v>
      </c>
      <c r="AL519" s="238" t="n">
        <f aca="false">$S519</f>
        <v>1</v>
      </c>
      <c r="AM519" s="238" t="str">
        <f aca="false">IF(OR(Q519="Medicaid",AI519=""),"NA",IF(AND(AF519=TRUE(),_xlfn.xlookup(AI519,$A$9:$A$782,$AK$9:$AK$782)=0),TRUE(),FALSE()))</f>
        <v>NA</v>
      </c>
      <c r="AN519" s="148" t="b">
        <f aca="false">IF(F519&lt;&gt;"",TRUE(),FALSE())</f>
        <v>0</v>
      </c>
      <c r="AO519" s="94" t="str">
        <f aca="false">IF(OR($F519&lt;&gt;"Met"),"NA",(IF(AND($F519="Met",$F519&lt;&gt;""),TRUE(),FALSE())))</f>
        <v>NA</v>
      </c>
      <c r="AP519" s="148" t="b">
        <f aca="false">IF(OR($F519="Met",$F519="Not met"),"NA",(IF((AND(OR($F519="N/A",$F519="Unsure"),$G519&lt;&gt;"")),TRUE(),FALSE())))</f>
        <v>0</v>
      </c>
      <c r="AQ519" s="238" t="n">
        <f aca="false">IF(OR(AR519=TRUE(),AND(AS519=TRUE(),AT519=FALSE())),0,(IF(OR(AND(OR(AS519=FALSE(),AS519="N/A"),AT519=FALSE()),AU519=FALSE()),1,0)))</f>
        <v>0</v>
      </c>
      <c r="AR519" s="238" t="n">
        <f aca="false">$S519</f>
        <v>1</v>
      </c>
      <c r="AS519" s="238" t="str">
        <f aca="false">IF(OR(Q519="Medicaid",AI519=""),"N/A",IF(AND(AF519=TRUE(),_xlfn.xlookup(AI519,$A$9:$A$782,$AQ$9:$AQ$782)=0),TRUE(),FALSE()))</f>
        <v>N/A</v>
      </c>
      <c r="AT519" s="148" t="b">
        <f aca="false">IF(AND(H519="",F519="Met"),FALSE(),TRUE())</f>
        <v>1</v>
      </c>
      <c r="AU519" s="94" t="str">
        <f aca="false">IF(OR(H519="",H519="Met",H519="N/A"),"NA",(IF(AND((OR(H519="Not Met",H519="Unsure")),G519&lt;&gt;""),TRUE(),FALSE())))</f>
        <v>NA</v>
      </c>
    </row>
    <row r="520" customFormat="false" ht="18" hidden="false" customHeight="false" outlineLevel="0" collapsed="false">
      <c r="A520" s="658" t="s">
        <v>3462</v>
      </c>
      <c r="B520" s="659" t="s">
        <v>3463</v>
      </c>
      <c r="C520" s="659" t="s">
        <v>3464</v>
      </c>
      <c r="D520" s="659" t="s">
        <v>3465</v>
      </c>
      <c r="E520" s="687"/>
      <c r="F520" s="662"/>
      <c r="G520" s="662"/>
      <c r="H520" s="689"/>
      <c r="I520" s="664" t="s">
        <v>15</v>
      </c>
      <c r="J520" s="664" t="s">
        <v>30</v>
      </c>
      <c r="K520" s="664" t="s">
        <v>38</v>
      </c>
      <c r="L520" s="665" t="s">
        <v>43</v>
      </c>
      <c r="M520" s="665"/>
      <c r="N520" s="665"/>
      <c r="O520" s="665"/>
      <c r="P520" s="665"/>
      <c r="Q520" s="665" t="s">
        <v>226</v>
      </c>
      <c r="S520" s="666" t="b">
        <f aca="false">IF(OR(T520=TRUE(),U520=TRUE(),V520=TRUE(),AD520=TRUE(),AE520=TRUE()),TRUE(),FALSE())</f>
        <v>1</v>
      </c>
      <c r="T520" s="656" t="n">
        <f aca="false">$T$8</f>
        <v>1</v>
      </c>
      <c r="U520" s="657" t="b">
        <f aca="false">$U$8</f>
        <v>0</v>
      </c>
      <c r="V520" s="666" t="b">
        <f aca="false">IF(SUM(W520:AC520)&lt;1,TRUE(),FALSE())</f>
        <v>1</v>
      </c>
      <c r="W520" s="656" t="n">
        <f aca="false">IF($I$3=I520,1,0)</f>
        <v>0</v>
      </c>
      <c r="X520" s="656" t="n">
        <f aca="false">IF($J$3=J520,1,0)</f>
        <v>0</v>
      </c>
      <c r="Y520" s="656" t="n">
        <f aca="false">IF($K$3=K520,1,0)</f>
        <v>0</v>
      </c>
      <c r="Z520" s="656" t="n">
        <f aca="false">IF($L$3=L520,1,0)</f>
        <v>0</v>
      </c>
      <c r="AA520" s="656" t="n">
        <f aca="false">IF($M$3=M520,1,0)</f>
        <v>0</v>
      </c>
      <c r="AB520" s="656" t="n">
        <f aca="false">IF($N$3=N520,1,0)</f>
        <v>0</v>
      </c>
      <c r="AC520" s="656" t="n">
        <f aca="false">IF($O$3=O520,1,0)</f>
        <v>0</v>
      </c>
      <c r="AD520" s="667" t="b">
        <f aca="false">AND($P$2="Non-risk",P520=TRUE())</f>
        <v>0</v>
      </c>
      <c r="AE520" s="667" t="b">
        <f aca="false">AND($Q$3&lt;&gt;$Q520,$Q$3&lt;&gt;"Both")</f>
        <v>1</v>
      </c>
      <c r="AF520" s="667" t="b">
        <f aca="false">AND($Q$3="Both",AH520=1)</f>
        <v>0</v>
      </c>
      <c r="AI520" s="521"/>
      <c r="AK520" s="160" t="n">
        <f aca="false">IF(OR(AL520=TRUE(),AND(AM520=TRUE(),AN520=FALSE()),AF520=TRUE(),(OR(AT520=FALSE(),AT520="NA"))),0,IF(OR(AN520=FALSE(),AO520=FALSE(),AP520=FALSE()),1,0))</f>
        <v>0</v>
      </c>
      <c r="AL520" s="238" t="n">
        <f aca="false">$S520</f>
        <v>1</v>
      </c>
      <c r="AM520" s="238" t="str">
        <f aca="false">IF(OR(Q520="Medicaid",AI520=""),"NA",IF(AND(AF520=TRUE(),_xlfn.xlookup(AI520,$A$9:$A$782,$AK$9:$AK$782)=0),TRUE(),FALSE()))</f>
        <v>NA</v>
      </c>
      <c r="AN520" s="148" t="b">
        <f aca="false">IF(F520&lt;&gt;"",TRUE(),FALSE())</f>
        <v>0</v>
      </c>
      <c r="AO520" s="94" t="str">
        <f aca="false">IF(OR($F520&lt;&gt;"Met"),"NA",(IF(AND($F520="Met",$F520&lt;&gt;""),TRUE(),FALSE())))</f>
        <v>NA</v>
      </c>
      <c r="AP520" s="148" t="b">
        <f aca="false">IF(OR($F520="Met",$F520="Not met"),"NA",(IF((AND(OR($F520="N/A",$F520="Unsure"),$G520&lt;&gt;"")),TRUE(),FALSE())))</f>
        <v>0</v>
      </c>
      <c r="AQ520" s="238" t="n">
        <f aca="false">IF(OR(AR520=TRUE(),AND(AS520=TRUE(),AT520=FALSE())),0,(IF(OR(AND(OR(AS520=FALSE(),AS520="N/A"),AT520=FALSE()),AU520=FALSE()),1,0)))</f>
        <v>0</v>
      </c>
      <c r="AR520" s="238" t="n">
        <f aca="false">$S520</f>
        <v>1</v>
      </c>
      <c r="AS520" s="238" t="str">
        <f aca="false">IF(OR(Q520="Medicaid",AI520=""),"N/A",IF(AND(AF520=TRUE(),_xlfn.xlookup(AI520,$A$9:$A$782,$AQ$9:$AQ$782)=0),TRUE(),FALSE()))</f>
        <v>N/A</v>
      </c>
      <c r="AT520" s="148" t="b">
        <f aca="false">IF(AND(H520="",F520="Met"),FALSE(),TRUE())</f>
        <v>1</v>
      </c>
      <c r="AU520" s="94" t="str">
        <f aca="false">IF(OR(H520="",H520="Met",H520="N/A"),"NA",(IF(AND((OR(H520="Not Met",H520="Unsure")),G520&lt;&gt;""),TRUE(),FALSE())))</f>
        <v>NA</v>
      </c>
    </row>
    <row r="521" customFormat="false" ht="18" hidden="false" customHeight="false" outlineLevel="0" collapsed="false">
      <c r="A521" s="658" t="s">
        <v>3466</v>
      </c>
      <c r="B521" s="659" t="s">
        <v>3467</v>
      </c>
      <c r="C521" s="659" t="s">
        <v>3468</v>
      </c>
      <c r="D521" s="659" t="s">
        <v>3469</v>
      </c>
      <c r="E521" s="687"/>
      <c r="F521" s="662"/>
      <c r="G521" s="662"/>
      <c r="H521" s="689"/>
      <c r="I521" s="664" t="s">
        <v>15</v>
      </c>
      <c r="J521" s="664" t="s">
        <v>30</v>
      </c>
      <c r="K521" s="664" t="s">
        <v>38</v>
      </c>
      <c r="L521" s="665" t="s">
        <v>43</v>
      </c>
      <c r="M521" s="665"/>
      <c r="N521" s="665"/>
      <c r="O521" s="665"/>
      <c r="P521" s="665"/>
      <c r="Q521" s="665" t="s">
        <v>226</v>
      </c>
      <c r="S521" s="666" t="b">
        <f aca="false">IF(OR(T521=TRUE(),U521=TRUE(),V521=TRUE(),AD521=TRUE(),AE521=TRUE()),TRUE(),FALSE())</f>
        <v>1</v>
      </c>
      <c r="T521" s="656" t="n">
        <f aca="false">$T$8</f>
        <v>1</v>
      </c>
      <c r="U521" s="657" t="b">
        <f aca="false">$U$8</f>
        <v>0</v>
      </c>
      <c r="V521" s="666" t="b">
        <f aca="false">IF(SUM(W521:AC521)&lt;1,TRUE(),FALSE())</f>
        <v>1</v>
      </c>
      <c r="W521" s="656" t="n">
        <f aca="false">IF($I$3=I521,1,0)</f>
        <v>0</v>
      </c>
      <c r="X521" s="656" t="n">
        <f aca="false">IF($J$3=J521,1,0)</f>
        <v>0</v>
      </c>
      <c r="Y521" s="656" t="n">
        <f aca="false">IF($K$3=K521,1,0)</f>
        <v>0</v>
      </c>
      <c r="Z521" s="656" t="n">
        <f aca="false">IF($L$3=L521,1,0)</f>
        <v>0</v>
      </c>
      <c r="AA521" s="656" t="n">
        <f aca="false">IF($M$3=M521,1,0)</f>
        <v>0</v>
      </c>
      <c r="AB521" s="656" t="n">
        <f aca="false">IF($N$3=N521,1,0)</f>
        <v>0</v>
      </c>
      <c r="AC521" s="656" t="n">
        <f aca="false">IF($O$3=O521,1,0)</f>
        <v>0</v>
      </c>
      <c r="AD521" s="667" t="b">
        <f aca="false">AND($P$2="Non-risk",P521=TRUE())</f>
        <v>0</v>
      </c>
      <c r="AE521" s="667" t="b">
        <f aca="false">AND($Q$3&lt;&gt;$Q521,$Q$3&lt;&gt;"Both")</f>
        <v>1</v>
      </c>
      <c r="AF521" s="667" t="b">
        <f aca="false">AND($Q$3="Both",AH521=1)</f>
        <v>0</v>
      </c>
      <c r="AI521" s="521"/>
      <c r="AK521" s="160" t="n">
        <f aca="false">IF(OR(AL521=TRUE(),AND(AM521=TRUE(),AN521=FALSE()),AF521=TRUE(),(OR(AT521=FALSE(),AT521="NA"))),0,IF(OR(AN521=FALSE(),AO521=FALSE(),AP521=FALSE()),1,0))</f>
        <v>0</v>
      </c>
      <c r="AL521" s="238" t="n">
        <f aca="false">$S521</f>
        <v>1</v>
      </c>
      <c r="AM521" s="238" t="str">
        <f aca="false">IF(OR(Q521="Medicaid",AI521=""),"NA",IF(AND(AF521=TRUE(),_xlfn.xlookup(AI521,$A$9:$A$782,$AK$9:$AK$782)=0),TRUE(),FALSE()))</f>
        <v>NA</v>
      </c>
      <c r="AN521" s="148" t="b">
        <f aca="false">IF(F521&lt;&gt;"",TRUE(),FALSE())</f>
        <v>0</v>
      </c>
      <c r="AO521" s="94" t="str">
        <f aca="false">IF(OR($F521&lt;&gt;"Met"),"NA",(IF(AND($F521="Met",$F521&lt;&gt;""),TRUE(),FALSE())))</f>
        <v>NA</v>
      </c>
      <c r="AP521" s="148" t="b">
        <f aca="false">IF(OR($F521="Met",$F521="Not met"),"NA",(IF((AND(OR($F521="N/A",$F521="Unsure"),$G521&lt;&gt;"")),TRUE(),FALSE())))</f>
        <v>0</v>
      </c>
      <c r="AQ521" s="238" t="n">
        <f aca="false">IF(OR(AR521=TRUE(),AND(AS521=TRUE(),AT521=FALSE())),0,(IF(OR(AND(OR(AS521=FALSE(),AS521="N/A"),AT521=FALSE()),AU521=FALSE()),1,0)))</f>
        <v>0</v>
      </c>
      <c r="AR521" s="238" t="n">
        <f aca="false">$S521</f>
        <v>1</v>
      </c>
      <c r="AS521" s="238" t="str">
        <f aca="false">IF(OR(Q521="Medicaid",AI521=""),"N/A",IF(AND(AF521=TRUE(),_xlfn.xlookup(AI521,$A$9:$A$782,$AQ$9:$AQ$782)=0),TRUE(),FALSE()))</f>
        <v>N/A</v>
      </c>
      <c r="AT521" s="148" t="b">
        <f aca="false">IF(AND(H521="",F521="Met"),FALSE(),TRUE())</f>
        <v>1</v>
      </c>
      <c r="AU521" s="94" t="str">
        <f aca="false">IF(OR(H521="",H521="Met",H521="N/A"),"NA",(IF(AND((OR(H521="Not Met",H521="Unsure")),G521&lt;&gt;""),TRUE(),FALSE())))</f>
        <v>NA</v>
      </c>
    </row>
    <row r="522" customFormat="false" ht="36" hidden="false" customHeight="false" outlineLevel="0" collapsed="false">
      <c r="A522" s="658" t="s">
        <v>3470</v>
      </c>
      <c r="B522" s="659" t="s">
        <v>3471</v>
      </c>
      <c r="C522" s="659" t="s">
        <v>3472</v>
      </c>
      <c r="D522" s="659" t="s">
        <v>3473</v>
      </c>
      <c r="E522" s="687"/>
      <c r="F522" s="662"/>
      <c r="G522" s="662"/>
      <c r="H522" s="689"/>
      <c r="I522" s="664" t="s">
        <v>15</v>
      </c>
      <c r="J522" s="664" t="s">
        <v>30</v>
      </c>
      <c r="K522" s="664" t="s">
        <v>38</v>
      </c>
      <c r="L522" s="665" t="s">
        <v>43</v>
      </c>
      <c r="M522" s="665"/>
      <c r="N522" s="665"/>
      <c r="O522" s="665"/>
      <c r="P522" s="665"/>
      <c r="Q522" s="665" t="s">
        <v>226</v>
      </c>
      <c r="S522" s="666" t="b">
        <f aca="false">IF(OR(T522=TRUE(),U522=TRUE(),V522=TRUE(),AD522=TRUE(),AE522=TRUE()),TRUE(),FALSE())</f>
        <v>1</v>
      </c>
      <c r="T522" s="656" t="n">
        <f aca="false">$T$8</f>
        <v>1</v>
      </c>
      <c r="U522" s="657" t="b">
        <f aca="false">$U$8</f>
        <v>0</v>
      </c>
      <c r="V522" s="666" t="b">
        <f aca="false">IF(SUM(W522:AC522)&lt;1,TRUE(),FALSE())</f>
        <v>1</v>
      </c>
      <c r="W522" s="656" t="n">
        <f aca="false">IF($I$3=I522,1,0)</f>
        <v>0</v>
      </c>
      <c r="X522" s="656" t="n">
        <f aca="false">IF($J$3=J522,1,0)</f>
        <v>0</v>
      </c>
      <c r="Y522" s="656" t="n">
        <f aca="false">IF($K$3=K522,1,0)</f>
        <v>0</v>
      </c>
      <c r="Z522" s="656" t="n">
        <f aca="false">IF($L$3=L522,1,0)</f>
        <v>0</v>
      </c>
      <c r="AA522" s="656" t="n">
        <f aca="false">IF($M$3=M522,1,0)</f>
        <v>0</v>
      </c>
      <c r="AB522" s="656" t="n">
        <f aca="false">IF($N$3=N522,1,0)</f>
        <v>0</v>
      </c>
      <c r="AC522" s="656" t="n">
        <f aca="false">IF($O$3=O522,1,0)</f>
        <v>0</v>
      </c>
      <c r="AD522" s="667" t="b">
        <f aca="false">AND($P$2="Non-risk",P522=TRUE())</f>
        <v>0</v>
      </c>
      <c r="AE522" s="667" t="b">
        <f aca="false">AND($Q$3&lt;&gt;$Q522,$Q$3&lt;&gt;"Both")</f>
        <v>1</v>
      </c>
      <c r="AF522" s="667" t="b">
        <f aca="false">AND($Q$3="Both",AH522=1)</f>
        <v>0</v>
      </c>
      <c r="AI522" s="521"/>
      <c r="AK522" s="160" t="n">
        <f aca="false">IF(OR(AL522=TRUE(),AND(AM522=TRUE(),AN522=FALSE()),AF522=TRUE(),(OR(AT522=FALSE(),AT522="NA"))),0,IF(OR(AN522=FALSE(),AO522=FALSE(),AP522=FALSE()),1,0))</f>
        <v>0</v>
      </c>
      <c r="AL522" s="238" t="n">
        <f aca="false">$S522</f>
        <v>1</v>
      </c>
      <c r="AM522" s="238" t="str">
        <f aca="false">IF(OR(Q522="Medicaid",AI522=""),"NA",IF(AND(AF522=TRUE(),_xlfn.xlookup(AI522,$A$9:$A$782,$AK$9:$AK$782)=0),TRUE(),FALSE()))</f>
        <v>NA</v>
      </c>
      <c r="AN522" s="148" t="b">
        <f aca="false">IF(F522&lt;&gt;"",TRUE(),FALSE())</f>
        <v>0</v>
      </c>
      <c r="AO522" s="94" t="str">
        <f aca="false">IF(OR($F522&lt;&gt;"Met"),"NA",(IF(AND($F522="Met",$F522&lt;&gt;""),TRUE(),FALSE())))</f>
        <v>NA</v>
      </c>
      <c r="AP522" s="148" t="b">
        <f aca="false">IF(OR($F522="Met",$F522="Not met"),"NA",(IF((AND(OR($F522="N/A",$F522="Unsure"),$G522&lt;&gt;"")),TRUE(),FALSE())))</f>
        <v>0</v>
      </c>
      <c r="AQ522" s="238" t="n">
        <f aca="false">IF(OR(AR522=TRUE(),AND(AS522=TRUE(),AT522=FALSE())),0,(IF(OR(AND(OR(AS522=FALSE(),AS522="N/A"),AT522=FALSE()),AU522=FALSE()),1,0)))</f>
        <v>0</v>
      </c>
      <c r="AR522" s="238" t="n">
        <f aca="false">$S522</f>
        <v>1</v>
      </c>
      <c r="AS522" s="238" t="str">
        <f aca="false">IF(OR(Q522="Medicaid",AI522=""),"N/A",IF(AND(AF522=TRUE(),_xlfn.xlookup(AI522,$A$9:$A$782,$AQ$9:$AQ$782)=0),TRUE(),FALSE()))</f>
        <v>N/A</v>
      </c>
      <c r="AT522" s="148" t="b">
        <f aca="false">IF(AND(H522="",F522="Met"),FALSE(),TRUE())</f>
        <v>1</v>
      </c>
      <c r="AU522" s="94" t="str">
        <f aca="false">IF(OR(H522="",H522="Met",H522="N/A"),"NA",(IF(AND((OR(H522="Not Met",H522="Unsure")),G522&lt;&gt;""),TRUE(),FALSE())))</f>
        <v>NA</v>
      </c>
    </row>
    <row r="523" customFormat="false" ht="18" hidden="false" customHeight="false" outlineLevel="0" collapsed="false">
      <c r="A523" s="658" t="s">
        <v>3474</v>
      </c>
      <c r="B523" s="659" t="s">
        <v>3475</v>
      </c>
      <c r="C523" s="659" t="s">
        <v>3476</v>
      </c>
      <c r="D523" s="659" t="s">
        <v>3477</v>
      </c>
      <c r="E523" s="687"/>
      <c r="F523" s="662"/>
      <c r="G523" s="662"/>
      <c r="H523" s="689"/>
      <c r="I523" s="664" t="s">
        <v>15</v>
      </c>
      <c r="J523" s="664" t="s">
        <v>30</v>
      </c>
      <c r="K523" s="664" t="s">
        <v>38</v>
      </c>
      <c r="L523" s="665" t="s">
        <v>43</v>
      </c>
      <c r="M523" s="665"/>
      <c r="N523" s="665"/>
      <c r="O523" s="665"/>
      <c r="P523" s="665"/>
      <c r="Q523" s="665" t="s">
        <v>226</v>
      </c>
      <c r="S523" s="666" t="b">
        <f aca="false">IF(OR(T523=TRUE(),U523=TRUE(),V523=TRUE(),AD523=TRUE(),AE523=TRUE()),TRUE(),FALSE())</f>
        <v>1</v>
      </c>
      <c r="T523" s="656" t="n">
        <f aca="false">$T$8</f>
        <v>1</v>
      </c>
      <c r="U523" s="657" t="b">
        <f aca="false">$U$8</f>
        <v>0</v>
      </c>
      <c r="V523" s="666" t="b">
        <f aca="false">IF(SUM(W523:AC523)&lt;1,TRUE(),FALSE())</f>
        <v>1</v>
      </c>
      <c r="W523" s="656" t="n">
        <f aca="false">IF($I$3=I523,1,0)</f>
        <v>0</v>
      </c>
      <c r="X523" s="656" t="n">
        <f aca="false">IF($J$3=J523,1,0)</f>
        <v>0</v>
      </c>
      <c r="Y523" s="656" t="n">
        <f aca="false">IF($K$3=K523,1,0)</f>
        <v>0</v>
      </c>
      <c r="Z523" s="656" t="n">
        <f aca="false">IF($L$3=L523,1,0)</f>
        <v>0</v>
      </c>
      <c r="AA523" s="656" t="n">
        <f aca="false">IF($M$3=M523,1,0)</f>
        <v>0</v>
      </c>
      <c r="AB523" s="656" t="n">
        <f aca="false">IF($N$3=N523,1,0)</f>
        <v>0</v>
      </c>
      <c r="AC523" s="656" t="n">
        <f aca="false">IF($O$3=O523,1,0)</f>
        <v>0</v>
      </c>
      <c r="AD523" s="667" t="b">
        <f aca="false">AND($P$2="Non-risk",P523=TRUE())</f>
        <v>0</v>
      </c>
      <c r="AE523" s="667" t="b">
        <f aca="false">AND($Q$3&lt;&gt;$Q523,$Q$3&lt;&gt;"Both")</f>
        <v>1</v>
      </c>
      <c r="AF523" s="667" t="b">
        <f aca="false">AND($Q$3="Both",AH523=1)</f>
        <v>0</v>
      </c>
      <c r="AI523" s="521"/>
      <c r="AK523" s="160" t="n">
        <f aca="false">IF(OR(AL523=TRUE(),AND(AM523=TRUE(),AN523=FALSE()),AF523=TRUE(),(OR(AT523=FALSE(),AT523="NA"))),0,IF(OR(AN523=FALSE(),AO523=FALSE(),AP523=FALSE()),1,0))</f>
        <v>0</v>
      </c>
      <c r="AL523" s="238" t="n">
        <f aca="false">$S523</f>
        <v>1</v>
      </c>
      <c r="AM523" s="238" t="str">
        <f aca="false">IF(OR(Q523="Medicaid",AI523=""),"NA",IF(AND(AF523=TRUE(),_xlfn.xlookup(AI523,$A$9:$A$782,$AK$9:$AK$782)=0),TRUE(),FALSE()))</f>
        <v>NA</v>
      </c>
      <c r="AN523" s="148" t="b">
        <f aca="false">IF(F523&lt;&gt;"",TRUE(),FALSE())</f>
        <v>0</v>
      </c>
      <c r="AO523" s="94" t="str">
        <f aca="false">IF(OR($F523&lt;&gt;"Met"),"NA",(IF(AND($F523="Met",$F523&lt;&gt;""),TRUE(),FALSE())))</f>
        <v>NA</v>
      </c>
      <c r="AP523" s="148" t="b">
        <f aca="false">IF(OR($F523="Met",$F523="Not met"),"NA",(IF((AND(OR($F523="N/A",$F523="Unsure"),$G523&lt;&gt;"")),TRUE(),FALSE())))</f>
        <v>0</v>
      </c>
      <c r="AQ523" s="238" t="n">
        <f aca="false">IF(OR(AR523=TRUE(),AND(AS523=TRUE(),AT523=FALSE())),0,(IF(OR(AND(OR(AS523=FALSE(),AS523="N/A"),AT523=FALSE()),AU523=FALSE()),1,0)))</f>
        <v>0</v>
      </c>
      <c r="AR523" s="238" t="n">
        <f aca="false">$S523</f>
        <v>1</v>
      </c>
      <c r="AS523" s="238" t="str">
        <f aca="false">IF(OR(Q523="Medicaid",AI523=""),"N/A",IF(AND(AF523=TRUE(),_xlfn.xlookup(AI523,$A$9:$A$782,$AQ$9:$AQ$782)=0),TRUE(),FALSE()))</f>
        <v>N/A</v>
      </c>
      <c r="AT523" s="148" t="b">
        <f aca="false">IF(AND(H523="",F523="Met"),FALSE(),TRUE())</f>
        <v>1</v>
      </c>
      <c r="AU523" s="94" t="str">
        <f aca="false">IF(OR(H523="",H523="Met",H523="N/A"),"NA",(IF(AND((OR(H523="Not Met",H523="Unsure")),G523&lt;&gt;""),TRUE(),FALSE())))</f>
        <v>NA</v>
      </c>
    </row>
    <row r="524" customFormat="false" ht="36" hidden="false" customHeight="false" outlineLevel="0" collapsed="false">
      <c r="A524" s="658" t="s">
        <v>3478</v>
      </c>
      <c r="B524" s="659" t="s">
        <v>3479</v>
      </c>
      <c r="C524" s="659" t="s">
        <v>3480</v>
      </c>
      <c r="D524" s="659" t="s">
        <v>3481</v>
      </c>
      <c r="E524" s="687"/>
      <c r="F524" s="662"/>
      <c r="G524" s="662"/>
      <c r="H524" s="689"/>
      <c r="I524" s="664" t="s">
        <v>15</v>
      </c>
      <c r="J524" s="664" t="s">
        <v>30</v>
      </c>
      <c r="K524" s="664" t="s">
        <v>38</v>
      </c>
      <c r="L524" s="665" t="s">
        <v>43</v>
      </c>
      <c r="M524" s="665"/>
      <c r="N524" s="665"/>
      <c r="O524" s="665"/>
      <c r="P524" s="665"/>
      <c r="Q524" s="665" t="s">
        <v>226</v>
      </c>
      <c r="S524" s="666" t="b">
        <f aca="false">IF(OR(T524=TRUE(),U524=TRUE(),V524=TRUE(),AD524=TRUE(),AE524=TRUE()),TRUE(),FALSE())</f>
        <v>1</v>
      </c>
      <c r="T524" s="656" t="n">
        <f aca="false">$T$8</f>
        <v>1</v>
      </c>
      <c r="U524" s="657" t="b">
        <f aca="false">$U$8</f>
        <v>0</v>
      </c>
      <c r="V524" s="666" t="b">
        <f aca="false">IF(SUM(W524:AC524)&lt;1,TRUE(),FALSE())</f>
        <v>1</v>
      </c>
      <c r="W524" s="656" t="n">
        <f aca="false">IF($I$3=I524,1,0)</f>
        <v>0</v>
      </c>
      <c r="X524" s="656" t="n">
        <f aca="false">IF($J$3=J524,1,0)</f>
        <v>0</v>
      </c>
      <c r="Y524" s="656" t="n">
        <f aca="false">IF($K$3=K524,1,0)</f>
        <v>0</v>
      </c>
      <c r="Z524" s="656" t="n">
        <f aca="false">IF($L$3=L524,1,0)</f>
        <v>0</v>
      </c>
      <c r="AA524" s="656" t="n">
        <f aca="false">IF($M$3=M524,1,0)</f>
        <v>0</v>
      </c>
      <c r="AB524" s="656" t="n">
        <f aca="false">IF($N$3=N524,1,0)</f>
        <v>0</v>
      </c>
      <c r="AC524" s="656" t="n">
        <f aca="false">IF($O$3=O524,1,0)</f>
        <v>0</v>
      </c>
      <c r="AD524" s="667" t="b">
        <f aca="false">AND($P$2="Non-risk",P524=TRUE())</f>
        <v>0</v>
      </c>
      <c r="AE524" s="667" t="b">
        <f aca="false">AND($Q$3&lt;&gt;$Q524,$Q$3&lt;&gt;"Both")</f>
        <v>1</v>
      </c>
      <c r="AF524" s="667" t="b">
        <f aca="false">AND($Q$3="Both",AH524=1)</f>
        <v>0</v>
      </c>
      <c r="AI524" s="521"/>
      <c r="AK524" s="160" t="n">
        <f aca="false">IF(OR(AL524=TRUE(),AND(AM524=TRUE(),AN524=FALSE()),AF524=TRUE(),(OR(AT524=FALSE(),AT524="NA"))),0,IF(OR(AN524=FALSE(),AO524=FALSE(),AP524=FALSE()),1,0))</f>
        <v>0</v>
      </c>
      <c r="AL524" s="238" t="n">
        <f aca="false">$S524</f>
        <v>1</v>
      </c>
      <c r="AM524" s="238" t="str">
        <f aca="false">IF(OR(Q524="Medicaid",AI524=""),"NA",IF(AND(AF524=TRUE(),_xlfn.xlookup(AI524,$A$9:$A$782,$AK$9:$AK$782)=0),TRUE(),FALSE()))</f>
        <v>NA</v>
      </c>
      <c r="AN524" s="148" t="b">
        <f aca="false">IF(F524&lt;&gt;"",TRUE(),FALSE())</f>
        <v>0</v>
      </c>
      <c r="AO524" s="94" t="str">
        <f aca="false">IF(OR($F524&lt;&gt;"Met"),"NA",(IF(AND($F524="Met",$F524&lt;&gt;""),TRUE(),FALSE())))</f>
        <v>NA</v>
      </c>
      <c r="AP524" s="148" t="b">
        <f aca="false">IF(OR($F524="Met",$F524="Not met"),"NA",(IF((AND(OR($F524="N/A",$F524="Unsure"),$G524&lt;&gt;"")),TRUE(),FALSE())))</f>
        <v>0</v>
      </c>
      <c r="AQ524" s="238" t="n">
        <f aca="false">IF(OR(AR524=TRUE(),AND(AS524=TRUE(),AT524=FALSE())),0,(IF(OR(AND(OR(AS524=FALSE(),AS524="N/A"),AT524=FALSE()),AU524=FALSE()),1,0)))</f>
        <v>0</v>
      </c>
      <c r="AR524" s="238" t="n">
        <f aca="false">$S524</f>
        <v>1</v>
      </c>
      <c r="AS524" s="238" t="str">
        <f aca="false">IF(OR(Q524="Medicaid",AI524=""),"N/A",IF(AND(AF524=TRUE(),_xlfn.xlookup(AI524,$A$9:$A$782,$AQ$9:$AQ$782)=0),TRUE(),FALSE()))</f>
        <v>N/A</v>
      </c>
      <c r="AT524" s="148" t="b">
        <f aca="false">IF(AND(H524="",F524="Met"),FALSE(),TRUE())</f>
        <v>1</v>
      </c>
      <c r="AU524" s="94" t="str">
        <f aca="false">IF(OR(H524="",H524="Met",H524="N/A"),"NA",(IF(AND((OR(H524="Not Met",H524="Unsure")),G524&lt;&gt;""),TRUE(),FALSE())))</f>
        <v>NA</v>
      </c>
    </row>
    <row r="525" customFormat="false" ht="36" hidden="false" customHeight="false" outlineLevel="0" collapsed="false">
      <c r="A525" s="658" t="s">
        <v>3482</v>
      </c>
      <c r="B525" s="659" t="s">
        <v>3483</v>
      </c>
      <c r="C525" s="659" t="s">
        <v>3484</v>
      </c>
      <c r="D525" s="659" t="s">
        <v>3485</v>
      </c>
      <c r="E525" s="687"/>
      <c r="F525" s="662"/>
      <c r="G525" s="662"/>
      <c r="H525" s="689"/>
      <c r="I525" s="664" t="s">
        <v>15</v>
      </c>
      <c r="J525" s="664" t="s">
        <v>30</v>
      </c>
      <c r="K525" s="664" t="s">
        <v>38</v>
      </c>
      <c r="L525" s="665" t="s">
        <v>43</v>
      </c>
      <c r="M525" s="665"/>
      <c r="N525" s="665"/>
      <c r="O525" s="665"/>
      <c r="P525" s="665"/>
      <c r="Q525" s="665" t="s">
        <v>226</v>
      </c>
      <c r="S525" s="666" t="b">
        <f aca="false">IF(OR(T525=TRUE(),U525=TRUE(),V525=TRUE(),AD525=TRUE(),AE525=TRUE()),TRUE(),FALSE())</f>
        <v>1</v>
      </c>
      <c r="T525" s="656" t="n">
        <f aca="false">$T$8</f>
        <v>1</v>
      </c>
      <c r="U525" s="657" t="b">
        <f aca="false">$U$8</f>
        <v>0</v>
      </c>
      <c r="V525" s="666" t="b">
        <f aca="false">IF(SUM(W525:AC525)&lt;1,TRUE(),FALSE())</f>
        <v>1</v>
      </c>
      <c r="W525" s="656" t="n">
        <f aca="false">IF($I$3=I525,1,0)</f>
        <v>0</v>
      </c>
      <c r="X525" s="656" t="n">
        <f aca="false">IF($J$3=J525,1,0)</f>
        <v>0</v>
      </c>
      <c r="Y525" s="656" t="n">
        <f aca="false">IF($K$3=K525,1,0)</f>
        <v>0</v>
      </c>
      <c r="Z525" s="656" t="n">
        <f aca="false">IF($L$3=L525,1,0)</f>
        <v>0</v>
      </c>
      <c r="AA525" s="656" t="n">
        <f aca="false">IF($M$3=M525,1,0)</f>
        <v>0</v>
      </c>
      <c r="AB525" s="656" t="n">
        <f aca="false">IF($N$3=N525,1,0)</f>
        <v>0</v>
      </c>
      <c r="AC525" s="656" t="n">
        <f aca="false">IF($O$3=O525,1,0)</f>
        <v>0</v>
      </c>
      <c r="AD525" s="667" t="b">
        <f aca="false">AND($P$2="Non-risk",P525=TRUE())</f>
        <v>0</v>
      </c>
      <c r="AE525" s="667" t="b">
        <f aca="false">AND($Q$3&lt;&gt;$Q525,$Q$3&lt;&gt;"Both")</f>
        <v>1</v>
      </c>
      <c r="AF525" s="667" t="b">
        <f aca="false">AND($Q$3="Both",AH525=1)</f>
        <v>0</v>
      </c>
      <c r="AI525" s="521"/>
      <c r="AK525" s="160" t="n">
        <f aca="false">IF(OR(AL525=TRUE(),AND(AM525=TRUE(),AN525=FALSE()),AF525=TRUE(),(OR(AT525=FALSE(),AT525="NA"))),0,IF(OR(AN525=FALSE(),AO525=FALSE(),AP525=FALSE()),1,0))</f>
        <v>0</v>
      </c>
      <c r="AL525" s="238" t="n">
        <f aca="false">$S525</f>
        <v>1</v>
      </c>
      <c r="AM525" s="238" t="str">
        <f aca="false">IF(OR(Q525="Medicaid",AI525=""),"NA",IF(AND(AF525=TRUE(),_xlfn.xlookup(AI525,$A$9:$A$782,$AK$9:$AK$782)=0),TRUE(),FALSE()))</f>
        <v>NA</v>
      </c>
      <c r="AN525" s="148" t="b">
        <f aca="false">IF(F525&lt;&gt;"",TRUE(),FALSE())</f>
        <v>0</v>
      </c>
      <c r="AO525" s="94" t="str">
        <f aca="false">IF(OR($F525&lt;&gt;"Met"),"NA",(IF(AND($F525="Met",$F525&lt;&gt;""),TRUE(),FALSE())))</f>
        <v>NA</v>
      </c>
      <c r="AP525" s="148" t="b">
        <f aca="false">IF(OR($F525="Met",$F525="Not met"),"NA",(IF((AND(OR($F525="N/A",$F525="Unsure"),$G525&lt;&gt;"")),TRUE(),FALSE())))</f>
        <v>0</v>
      </c>
      <c r="AQ525" s="238" t="n">
        <f aca="false">IF(OR(AR525=TRUE(),AND(AS525=TRUE(),AT525=FALSE())),0,(IF(OR(AND(OR(AS525=FALSE(),AS525="N/A"),AT525=FALSE()),AU525=FALSE()),1,0)))</f>
        <v>0</v>
      </c>
      <c r="AR525" s="238" t="n">
        <f aca="false">$S525</f>
        <v>1</v>
      </c>
      <c r="AS525" s="238" t="str">
        <f aca="false">IF(OR(Q525="Medicaid",AI525=""),"N/A",IF(AND(AF525=TRUE(),_xlfn.xlookup(AI525,$A$9:$A$782,$AQ$9:$AQ$782)=0),TRUE(),FALSE()))</f>
        <v>N/A</v>
      </c>
      <c r="AT525" s="148" t="b">
        <f aca="false">IF(AND(H525="",F525="Met"),FALSE(),TRUE())</f>
        <v>1</v>
      </c>
      <c r="AU525" s="94" t="str">
        <f aca="false">IF(OR(H525="",H525="Met",H525="N/A"),"NA",(IF(AND((OR(H525="Not Met",H525="Unsure")),G525&lt;&gt;""),TRUE(),FALSE())))</f>
        <v>NA</v>
      </c>
    </row>
    <row r="526" customFormat="false" ht="72" hidden="false" customHeight="false" outlineLevel="0" collapsed="false">
      <c r="A526" s="658" t="s">
        <v>3486</v>
      </c>
      <c r="B526" s="214" t="s">
        <v>3487</v>
      </c>
      <c r="C526" s="231" t="s">
        <v>3488</v>
      </c>
      <c r="D526" s="231" t="s">
        <v>3489</v>
      </c>
      <c r="E526" s="514"/>
      <c r="F526" s="662"/>
      <c r="G526" s="662"/>
      <c r="H526" s="689"/>
      <c r="I526" s="664" t="s">
        <v>15</v>
      </c>
      <c r="J526" s="664" t="s">
        <v>30</v>
      </c>
      <c r="K526" s="664" t="s">
        <v>38</v>
      </c>
      <c r="L526" s="665" t="s">
        <v>43</v>
      </c>
      <c r="M526" s="665"/>
      <c r="N526" s="665"/>
      <c r="O526" s="665"/>
      <c r="P526" s="665"/>
      <c r="Q526" s="665" t="s">
        <v>226</v>
      </c>
      <c r="S526" s="666" t="b">
        <f aca="false">IF(OR(T526=TRUE(),U526=TRUE(),V526=TRUE(),AD526=TRUE(),AE526=TRUE()),TRUE(),FALSE())</f>
        <v>1</v>
      </c>
      <c r="T526" s="656" t="n">
        <f aca="false">$T$8</f>
        <v>1</v>
      </c>
      <c r="U526" s="657" t="b">
        <f aca="false">$U$8</f>
        <v>0</v>
      </c>
      <c r="V526" s="666" t="b">
        <f aca="false">IF(SUM(W526:AC526)&lt;1,TRUE(),FALSE())</f>
        <v>1</v>
      </c>
      <c r="W526" s="656" t="n">
        <f aca="false">IF($I$3=I526,1,0)</f>
        <v>0</v>
      </c>
      <c r="X526" s="656" t="n">
        <f aca="false">IF($J$3=J526,1,0)</f>
        <v>0</v>
      </c>
      <c r="Y526" s="656" t="n">
        <f aca="false">IF($K$3=K526,1,0)</f>
        <v>0</v>
      </c>
      <c r="Z526" s="656" t="n">
        <f aca="false">IF($L$3=L526,1,0)</f>
        <v>0</v>
      </c>
      <c r="AA526" s="656" t="n">
        <f aca="false">IF($M$3=M526,1,0)</f>
        <v>0</v>
      </c>
      <c r="AB526" s="656" t="n">
        <f aca="false">IF($N$3=N526,1,0)</f>
        <v>0</v>
      </c>
      <c r="AC526" s="656" t="n">
        <f aca="false">IF($O$3=O526,1,0)</f>
        <v>0</v>
      </c>
      <c r="AD526" s="667" t="b">
        <f aca="false">AND($P$2="Non-risk",P526=TRUE())</f>
        <v>0</v>
      </c>
      <c r="AE526" s="667" t="b">
        <f aca="false">AND($Q$3&lt;&gt;$Q526,$Q$3&lt;&gt;"Both")</f>
        <v>1</v>
      </c>
      <c r="AF526" s="667" t="b">
        <f aca="false">AND($Q$3="Both",AH526=1)</f>
        <v>0</v>
      </c>
      <c r="AI526" s="521"/>
      <c r="AK526" s="160" t="n">
        <f aca="false">IF(OR(AL526=TRUE(),AND(AM526=TRUE(),AN526=FALSE()),AF526=TRUE(),(OR(AT526=FALSE(),AT526="NA"))),0,IF(OR(AN526=FALSE(),AO526=FALSE(),AP526=FALSE()),1,0))</f>
        <v>0</v>
      </c>
      <c r="AL526" s="238" t="n">
        <f aca="false">$S526</f>
        <v>1</v>
      </c>
      <c r="AM526" s="238" t="str">
        <f aca="false">IF(OR(Q526="Medicaid",AI526=""),"NA",IF(AND(AF526=TRUE(),_xlfn.xlookup(AI526,$A$9:$A$782,$AK$9:$AK$782)=0),TRUE(),FALSE()))</f>
        <v>NA</v>
      </c>
      <c r="AN526" s="148" t="b">
        <f aca="false">IF(F526&lt;&gt;"",TRUE(),FALSE())</f>
        <v>0</v>
      </c>
      <c r="AO526" s="94" t="str">
        <f aca="false">IF(OR($F526&lt;&gt;"Met"),"NA",(IF(AND($F526="Met",$F526&lt;&gt;""),TRUE(),FALSE())))</f>
        <v>NA</v>
      </c>
      <c r="AP526" s="148" t="b">
        <f aca="false">IF(OR($F526="Met",$F526="Not met"),"NA",(IF((AND(OR($F526="N/A",$F526="Unsure"),$G526&lt;&gt;"")),TRUE(),FALSE())))</f>
        <v>0</v>
      </c>
      <c r="AQ526" s="238" t="n">
        <f aca="false">IF(OR(AR526=TRUE(),AND(AS526=TRUE(),AT526=FALSE())),0,(IF(OR(AND(OR(AS526=FALSE(),AS526="N/A"),AT526=FALSE()),AU526=FALSE()),1,0)))</f>
        <v>0</v>
      </c>
      <c r="AR526" s="238" t="n">
        <f aca="false">$S526</f>
        <v>1</v>
      </c>
      <c r="AS526" s="238" t="str">
        <f aca="false">IF(OR(Q526="Medicaid",AI526=""),"N/A",IF(AND(AF526=TRUE(),_xlfn.xlookup(AI526,$A$9:$A$782,$AQ$9:$AQ$782)=0),TRUE(),FALSE()))</f>
        <v>N/A</v>
      </c>
      <c r="AT526" s="148" t="b">
        <f aca="false">IF(AND(H526="",F526="Met"),FALSE(),TRUE())</f>
        <v>1</v>
      </c>
      <c r="AU526" s="94" t="str">
        <f aca="false">IF(OR(H526="",H526="Met",H526="N/A"),"NA",(IF(AND((OR(H526="Not Met",H526="Unsure")),G526&lt;&gt;""),TRUE(),FALSE())))</f>
        <v>NA</v>
      </c>
    </row>
    <row r="527" customFormat="false" ht="18" hidden="false" customHeight="false" outlineLevel="0" collapsed="false">
      <c r="A527" s="670"/>
      <c r="B527" s="681"/>
      <c r="C527" s="669"/>
      <c r="D527" s="670" t="s">
        <v>1491</v>
      </c>
      <c r="E527" s="671"/>
      <c r="F527" s="672"/>
      <c r="G527" s="672"/>
      <c r="H527" s="673"/>
      <c r="T527" s="656"/>
      <c r="U527" s="656"/>
      <c r="AK527" s="160"/>
      <c r="AL527" s="238"/>
      <c r="AM527" s="238"/>
      <c r="AN527" s="94"/>
      <c r="AO527" s="94"/>
      <c r="AP527" s="94"/>
      <c r="AQ527" s="238"/>
      <c r="AR527" s="238"/>
      <c r="AS527" s="238"/>
      <c r="AT527" s="94"/>
      <c r="AU527" s="94"/>
    </row>
    <row r="528" customFormat="false" ht="180" hidden="false" customHeight="false" outlineLevel="0" collapsed="false">
      <c r="A528" s="658" t="s">
        <v>3490</v>
      </c>
      <c r="B528" s="659" t="s">
        <v>3491</v>
      </c>
      <c r="C528" s="659" t="s">
        <v>3492</v>
      </c>
      <c r="D528" s="659" t="s">
        <v>3493</v>
      </c>
      <c r="E528" s="687"/>
      <c r="F528" s="662"/>
      <c r="G528" s="662"/>
      <c r="H528" s="689"/>
      <c r="I528" s="690" t="s">
        <v>15</v>
      </c>
      <c r="J528" s="690"/>
      <c r="K528" s="690" t="s">
        <v>38</v>
      </c>
      <c r="L528" s="691" t="s">
        <v>43</v>
      </c>
      <c r="M528" s="691"/>
      <c r="N528" s="691"/>
      <c r="O528" s="691"/>
      <c r="P528" s="665"/>
      <c r="Q528" s="665" t="s">
        <v>292</v>
      </c>
      <c r="S528" s="666" t="b">
        <f aca="false">IF(OR(T528=TRUE(),U528=TRUE(),V528=TRUE(),AD528=TRUE(),AE528=TRUE()),TRUE(),FALSE())</f>
        <v>1</v>
      </c>
      <c r="T528" s="656" t="n">
        <f aca="false">$T$8</f>
        <v>1</v>
      </c>
      <c r="U528" s="657" t="b">
        <f aca="false">$U$8</f>
        <v>0</v>
      </c>
      <c r="V528" s="666" t="b">
        <f aca="false">IF(SUM(W528:AC528)&lt;1,TRUE(),FALSE())</f>
        <v>1</v>
      </c>
      <c r="W528" s="656" t="n">
        <f aca="false">IF($I$3=I528,1,0)</f>
        <v>0</v>
      </c>
      <c r="X528" s="656" t="n">
        <f aca="false">IF($J$3=J528,1,0)</f>
        <v>0</v>
      </c>
      <c r="Y528" s="656" t="n">
        <f aca="false">IF($K$3=K528,1,0)</f>
        <v>0</v>
      </c>
      <c r="Z528" s="656" t="n">
        <f aca="false">IF($L$3=L528,1,0)</f>
        <v>0</v>
      </c>
      <c r="AA528" s="656" t="n">
        <f aca="false">IF($M$3=M528,1,0)</f>
        <v>0</v>
      </c>
      <c r="AB528" s="656" t="n">
        <f aca="false">IF($N$3=N528,1,0)</f>
        <v>0</v>
      </c>
      <c r="AC528" s="656" t="n">
        <f aca="false">IF($O$3=O528,1,0)</f>
        <v>0</v>
      </c>
      <c r="AD528" s="667" t="b">
        <f aca="false">AND($P$2="Non-risk",P528=TRUE())</f>
        <v>0</v>
      </c>
      <c r="AE528" s="667" t="b">
        <f aca="false">AND($Q$3&lt;&gt;$Q528,$Q$3&lt;&gt;"Both")</f>
        <v>1</v>
      </c>
      <c r="AF528" s="667" t="b">
        <f aca="false">AND($Q$3="Both",AH528=1)</f>
        <v>0</v>
      </c>
      <c r="AG528" s="521" t="s">
        <v>3493</v>
      </c>
      <c r="AH528" s="627" t="n">
        <v>1</v>
      </c>
      <c r="AI528" s="521" t="n">
        <v>2</v>
      </c>
      <c r="AK528" s="160" t="n">
        <f aca="false">IF(OR(AL528=TRUE(),AND(AM528=TRUE(),AN528=FALSE()),AF528=TRUE(),(OR(AT528=FALSE(),AT528="NA"))),0,IF(OR(AN528=FALSE(),AO528=FALSE(),AP528=FALSE()),1,0))</f>
        <v>0</v>
      </c>
      <c r="AL528" s="238" t="n">
        <f aca="false">$S528</f>
        <v>1</v>
      </c>
      <c r="AM528" s="238" t="str">
        <f aca="false">IF(OR(Q528="CHIP",AI528=""),"NA",IF(AND(AF528=TRUE(),_xlfn.xlookup(AI528,$A$9:$A$782,$AK$9:$AK$782)=0),TRUE(),FALSE()))</f>
        <v>NA</v>
      </c>
      <c r="AN528" s="148" t="b">
        <f aca="false">IF(F528&lt;&gt;"",TRUE(),FALSE())</f>
        <v>0</v>
      </c>
      <c r="AO528" s="94" t="str">
        <f aca="false">IF(OR($F528&lt;&gt;"Met"),"NA",(IF(AND($F528="Met",$F528&lt;&gt;""),TRUE(),FALSE())))</f>
        <v>NA</v>
      </c>
      <c r="AP528" s="148" t="b">
        <f aca="false">IF(OR($F528="Met",$F528="Not met"),"NA",(IF((AND(OR($F528="N/A",$F528="Unsure"),$G528&lt;&gt;"")),TRUE(),FALSE())))</f>
        <v>0</v>
      </c>
      <c r="AQ528" s="238" t="n">
        <f aca="false">IF(OR(AR528=TRUE(),AND(AS528=TRUE(),AT528=FALSE())),0,(IF(OR(AND(OR(AS528=FALSE(),AS528="N/A"),AT528=FALSE()),AU528=FALSE()),1,0)))</f>
        <v>0</v>
      </c>
      <c r="AR528" s="238" t="n">
        <f aca="false">$S528</f>
        <v>1</v>
      </c>
      <c r="AS528" s="238" t="str">
        <f aca="false">IF(OR(Q528="CHIP",AI528=""),"N/A",IF(AND(AF528=TRUE(),_xlfn.xlookup(AI528,$A$9:$A$782,$AQ$9:$AQ$782)=0),TRUE(),FALSE()))</f>
        <v>N/A</v>
      </c>
      <c r="AT528" s="148" t="b">
        <f aca="false">IF(AND(H528="",F528="Met"),FALSE(),TRUE())</f>
        <v>1</v>
      </c>
      <c r="AU528" s="94" t="str">
        <f aca="false">IF(OR(H528="",H528="Met",H528="N/A"),"NA",(IF(AND((OR(H528="Not Met",H528="Unsure")),G528&lt;&gt;""),TRUE(),FALSE())))</f>
        <v>NA</v>
      </c>
    </row>
    <row r="529" customFormat="false" ht="108" hidden="false" customHeight="false" outlineLevel="0" collapsed="false">
      <c r="A529" s="658" t="s">
        <v>3494</v>
      </c>
      <c r="B529" s="659" t="s">
        <v>3495</v>
      </c>
      <c r="C529" s="659" t="s">
        <v>3496</v>
      </c>
      <c r="D529" s="659" t="s">
        <v>3497</v>
      </c>
      <c r="E529" s="687"/>
      <c r="F529" s="662"/>
      <c r="G529" s="662"/>
      <c r="H529" s="689"/>
      <c r="I529" s="690" t="s">
        <v>15</v>
      </c>
      <c r="J529" s="690"/>
      <c r="K529" s="690" t="s">
        <v>38</v>
      </c>
      <c r="L529" s="691" t="s">
        <v>43</v>
      </c>
      <c r="M529" s="691"/>
      <c r="N529" s="691"/>
      <c r="O529" s="691"/>
      <c r="P529" s="665"/>
      <c r="Q529" s="665" t="s">
        <v>292</v>
      </c>
      <c r="S529" s="666" t="b">
        <f aca="false">IF(OR(T529=TRUE(),U529=TRUE(),V529=TRUE(),AD529=TRUE(),AE529=TRUE()),TRUE(),FALSE())</f>
        <v>1</v>
      </c>
      <c r="T529" s="656" t="n">
        <f aca="false">$T$8</f>
        <v>1</v>
      </c>
      <c r="U529" s="657" t="b">
        <f aca="false">$U$8</f>
        <v>0</v>
      </c>
      <c r="V529" s="666" t="b">
        <f aca="false">IF(SUM(W529:AC529)&lt;1,TRUE(),FALSE())</f>
        <v>1</v>
      </c>
      <c r="W529" s="656" t="n">
        <f aca="false">IF($I$3=I529,1,0)</f>
        <v>0</v>
      </c>
      <c r="X529" s="656" t="n">
        <f aca="false">IF($J$3=J529,1,0)</f>
        <v>0</v>
      </c>
      <c r="Y529" s="656" t="n">
        <f aca="false">IF($K$3=K529,1,0)</f>
        <v>0</v>
      </c>
      <c r="Z529" s="656" t="n">
        <f aca="false">IF($L$3=L529,1,0)</f>
        <v>0</v>
      </c>
      <c r="AA529" s="656" t="n">
        <f aca="false">IF($M$3=M529,1,0)</f>
        <v>0</v>
      </c>
      <c r="AB529" s="656" t="n">
        <f aca="false">IF($N$3=N529,1,0)</f>
        <v>0</v>
      </c>
      <c r="AC529" s="656" t="n">
        <f aca="false">IF($O$3=O529,1,0)</f>
        <v>0</v>
      </c>
      <c r="AD529" s="667" t="b">
        <f aca="false">AND($P$2="Non-risk",P529=TRUE())</f>
        <v>0</v>
      </c>
      <c r="AE529" s="667" t="b">
        <f aca="false">AND($Q$3&lt;&gt;$Q529,$Q$3&lt;&gt;"Both")</f>
        <v>1</v>
      </c>
      <c r="AF529" s="667" t="b">
        <f aca="false">AND($Q$3="Both",AH529=1)</f>
        <v>0</v>
      </c>
      <c r="AG529" s="521" t="s">
        <v>3497</v>
      </c>
      <c r="AH529" s="627" t="n">
        <v>1</v>
      </c>
      <c r="AI529" s="521" t="n">
        <v>5</v>
      </c>
      <c r="AK529" s="160" t="n">
        <f aca="false">IF(OR(AL529=TRUE(),AND(AM529=TRUE(),AN529=FALSE()),AF529=TRUE(),(OR(AT529=FALSE(),AT529="NA"))),0,IF(OR(AN529=FALSE(),AO529=FALSE(),AP529=FALSE()),1,0))</f>
        <v>0</v>
      </c>
      <c r="AL529" s="238" t="n">
        <f aca="false">$S529</f>
        <v>1</v>
      </c>
      <c r="AM529" s="238" t="str">
        <f aca="false">IF(OR(Q529="CHIP",AI529=""),"NA",IF(AND(AF529=TRUE(),_xlfn.xlookup(AI529,$A$9:$A$782,$AK$9:$AK$782)=0),TRUE(),FALSE()))</f>
        <v>NA</v>
      </c>
      <c r="AN529" s="148" t="b">
        <f aca="false">IF(F529&lt;&gt;"",TRUE(),FALSE())</f>
        <v>0</v>
      </c>
      <c r="AO529" s="94" t="str">
        <f aca="false">IF(OR($F529&lt;&gt;"Met"),"NA",(IF(AND($F529="Met",$F529&lt;&gt;""),TRUE(),FALSE())))</f>
        <v>NA</v>
      </c>
      <c r="AP529" s="148" t="b">
        <f aca="false">IF(OR($F529="Met",$F529="Not met"),"NA",(IF((AND(OR($F529="N/A",$F529="Unsure"),$G529&lt;&gt;"")),TRUE(),FALSE())))</f>
        <v>0</v>
      </c>
      <c r="AQ529" s="238" t="n">
        <f aca="false">IF(OR(AR529=TRUE(),AND(AS529=TRUE(),AT529=FALSE())),0,(IF(OR(AND(OR(AS529=FALSE(),AS529="N/A"),AT529=FALSE()),AU529=FALSE()),1,0)))</f>
        <v>0</v>
      </c>
      <c r="AR529" s="238" t="n">
        <f aca="false">$S529</f>
        <v>1</v>
      </c>
      <c r="AS529" s="238" t="str">
        <f aca="false">IF(OR(Q529="CHIP",AI529=""),"N/A",IF(AND(AF529=TRUE(),_xlfn.xlookup(AI529,$A$9:$A$782,$AQ$9:$AQ$782)=0),TRUE(),FALSE()))</f>
        <v>N/A</v>
      </c>
      <c r="AT529" s="148" t="b">
        <f aca="false">IF(AND(H529="",F529="Met"),FALSE(),TRUE())</f>
        <v>1</v>
      </c>
      <c r="AU529" s="94" t="str">
        <f aca="false">IF(OR(H529="",H529="Met",H529="N/A"),"NA",(IF(AND((OR(H529="Not Met",H529="Unsure")),G529&lt;&gt;""),TRUE(),FALSE())))</f>
        <v>NA</v>
      </c>
    </row>
    <row r="530" customFormat="false" ht="126" hidden="false" customHeight="false" outlineLevel="0" collapsed="false">
      <c r="A530" s="658" t="s">
        <v>3498</v>
      </c>
      <c r="B530" s="659" t="s">
        <v>3499</v>
      </c>
      <c r="C530" s="659" t="s">
        <v>3500</v>
      </c>
      <c r="D530" s="659" t="s">
        <v>3501</v>
      </c>
      <c r="E530" s="687"/>
      <c r="F530" s="662"/>
      <c r="G530" s="662"/>
      <c r="H530" s="689"/>
      <c r="I530" s="690" t="s">
        <v>15</v>
      </c>
      <c r="J530" s="690"/>
      <c r="K530" s="690" t="s">
        <v>38</v>
      </c>
      <c r="L530" s="691" t="s">
        <v>43</v>
      </c>
      <c r="M530" s="691"/>
      <c r="N530" s="691"/>
      <c r="O530" s="691"/>
      <c r="P530" s="665"/>
      <c r="Q530" s="665" t="s">
        <v>292</v>
      </c>
      <c r="S530" s="666" t="b">
        <f aca="false">IF(OR(T530=TRUE(),U530=TRUE(),V530=TRUE(),AD530=TRUE(),AE530=TRUE()),TRUE(),FALSE())</f>
        <v>1</v>
      </c>
      <c r="T530" s="656" t="n">
        <f aca="false">$T$8</f>
        <v>1</v>
      </c>
      <c r="U530" s="657" t="b">
        <f aca="false">$U$8</f>
        <v>0</v>
      </c>
      <c r="V530" s="666" t="b">
        <f aca="false">IF(SUM(W530:AC530)&lt;1,TRUE(),FALSE())</f>
        <v>1</v>
      </c>
      <c r="W530" s="656" t="n">
        <f aca="false">IF($I$3=I530,1,0)</f>
        <v>0</v>
      </c>
      <c r="X530" s="656" t="n">
        <f aca="false">IF($J$3=J530,1,0)</f>
        <v>0</v>
      </c>
      <c r="Y530" s="656" t="n">
        <f aca="false">IF($K$3=K530,1,0)</f>
        <v>0</v>
      </c>
      <c r="Z530" s="656" t="n">
        <f aca="false">IF($L$3=L530,1,0)</f>
        <v>0</v>
      </c>
      <c r="AA530" s="656" t="n">
        <f aca="false">IF($M$3=M530,1,0)</f>
        <v>0</v>
      </c>
      <c r="AB530" s="656" t="n">
        <f aca="false">IF($N$3=N530,1,0)</f>
        <v>0</v>
      </c>
      <c r="AC530" s="656" t="n">
        <f aca="false">IF($O$3=O530,1,0)</f>
        <v>0</v>
      </c>
      <c r="AD530" s="667" t="b">
        <f aca="false">AND($P$2="Non-risk",P530=TRUE())</f>
        <v>0</v>
      </c>
      <c r="AE530" s="667" t="b">
        <f aca="false">AND($Q$3&lt;&gt;$Q530,$Q$3&lt;&gt;"Both")</f>
        <v>1</v>
      </c>
      <c r="AF530" s="667" t="b">
        <f aca="false">AND($Q$3="Both",AH530=1)</f>
        <v>0</v>
      </c>
      <c r="AG530" s="521" t="s">
        <v>3501</v>
      </c>
      <c r="AH530" s="627" t="n">
        <v>1</v>
      </c>
      <c r="AI530" s="521" t="n">
        <v>6</v>
      </c>
      <c r="AK530" s="160" t="n">
        <f aca="false">IF(OR(AL530=TRUE(),AND(AM530=TRUE(),AN530=FALSE()),AF530=TRUE(),(OR(AT530=FALSE(),AT530="NA"))),0,IF(OR(AN530=FALSE(),AO530=FALSE(),AP530=FALSE()),1,0))</f>
        <v>0</v>
      </c>
      <c r="AL530" s="238" t="n">
        <f aca="false">$S530</f>
        <v>1</v>
      </c>
      <c r="AM530" s="238" t="str">
        <f aca="false">IF(OR(Q530="CHIP",AI530=""),"NA",IF(AND(AF530=TRUE(),_xlfn.xlookup(AI530,$A$9:$A$782,$AK$9:$AK$782)=0),TRUE(),FALSE()))</f>
        <v>NA</v>
      </c>
      <c r="AN530" s="148" t="b">
        <f aca="false">IF(F530&lt;&gt;"",TRUE(),FALSE())</f>
        <v>0</v>
      </c>
      <c r="AO530" s="94" t="str">
        <f aca="false">IF(OR($F530&lt;&gt;"Met"),"NA",(IF(AND($F530="Met",$F530&lt;&gt;""),TRUE(),FALSE())))</f>
        <v>NA</v>
      </c>
      <c r="AP530" s="148" t="b">
        <f aca="false">IF(OR($F530="Met",$F530="Not met"),"NA",(IF((AND(OR($F530="N/A",$F530="Unsure"),$G530&lt;&gt;"")),TRUE(),FALSE())))</f>
        <v>0</v>
      </c>
      <c r="AQ530" s="238" t="n">
        <f aca="false">IF(OR(AR530=TRUE(),AND(AS530=TRUE(),AT530=FALSE())),0,(IF(OR(AND(OR(AS530=FALSE(),AS530="N/A"),AT530=FALSE()),AU530=FALSE()),1,0)))</f>
        <v>0</v>
      </c>
      <c r="AR530" s="238" t="n">
        <f aca="false">$S530</f>
        <v>1</v>
      </c>
      <c r="AS530" s="238" t="str">
        <f aca="false">IF(OR(Q530="CHIP",AI530=""),"N/A",IF(AND(AF530=TRUE(),_xlfn.xlookup(AI530,$A$9:$A$782,$AQ$9:$AQ$782)=0),TRUE(),FALSE()))</f>
        <v>N/A</v>
      </c>
      <c r="AT530" s="148" t="b">
        <f aca="false">IF(AND(H530="",F530="Met"),FALSE(),TRUE())</f>
        <v>1</v>
      </c>
      <c r="AU530" s="94" t="str">
        <f aca="false">IF(OR(H530="",H530="Met",H530="N/A"),"NA",(IF(AND((OR(H530="Not Met",H530="Unsure")),G530&lt;&gt;""),TRUE(),FALSE())))</f>
        <v>NA</v>
      </c>
    </row>
    <row r="531" customFormat="false" ht="162" hidden="false" customHeight="false" outlineLevel="0" collapsed="false">
      <c r="A531" s="658" t="s">
        <v>3502</v>
      </c>
      <c r="B531" s="659" t="s">
        <v>3503</v>
      </c>
      <c r="C531" s="659" t="s">
        <v>3504</v>
      </c>
      <c r="D531" s="659" t="s">
        <v>3505</v>
      </c>
      <c r="E531" s="687"/>
      <c r="F531" s="662"/>
      <c r="G531" s="662"/>
      <c r="H531" s="689"/>
      <c r="I531" s="690" t="s">
        <v>15</v>
      </c>
      <c r="J531" s="690"/>
      <c r="K531" s="690" t="s">
        <v>38</v>
      </c>
      <c r="L531" s="691" t="s">
        <v>43</v>
      </c>
      <c r="M531" s="691"/>
      <c r="N531" s="691"/>
      <c r="O531" s="691"/>
      <c r="P531" s="665"/>
      <c r="Q531" s="665" t="s">
        <v>292</v>
      </c>
      <c r="S531" s="666" t="b">
        <f aca="false">IF(OR(T531=TRUE(),U531=TRUE(),V531=TRUE(),AD531=TRUE(),AE531=TRUE()),TRUE(),FALSE())</f>
        <v>1</v>
      </c>
      <c r="T531" s="656" t="n">
        <f aca="false">$T$8</f>
        <v>1</v>
      </c>
      <c r="U531" s="657" t="b">
        <f aca="false">$U$8</f>
        <v>0</v>
      </c>
      <c r="V531" s="666" t="b">
        <f aca="false">IF(SUM(W531:AC531)&lt;1,TRUE(),FALSE())</f>
        <v>1</v>
      </c>
      <c r="W531" s="656" t="n">
        <f aca="false">IF($I$3=I531,1,0)</f>
        <v>0</v>
      </c>
      <c r="X531" s="656" t="n">
        <f aca="false">IF($J$3=J531,1,0)</f>
        <v>0</v>
      </c>
      <c r="Y531" s="656" t="n">
        <f aca="false">IF($K$3=K531,1,0)</f>
        <v>0</v>
      </c>
      <c r="Z531" s="656" t="n">
        <f aca="false">IF($L$3=L531,1,0)</f>
        <v>0</v>
      </c>
      <c r="AA531" s="656" t="n">
        <f aca="false">IF($M$3=M531,1,0)</f>
        <v>0</v>
      </c>
      <c r="AB531" s="656" t="n">
        <f aca="false">IF($N$3=N531,1,0)</f>
        <v>0</v>
      </c>
      <c r="AC531" s="656" t="n">
        <f aca="false">IF($O$3=O531,1,0)</f>
        <v>0</v>
      </c>
      <c r="AD531" s="667" t="b">
        <f aca="false">AND($P$2="Non-risk",P531=TRUE())</f>
        <v>0</v>
      </c>
      <c r="AE531" s="667" t="b">
        <f aca="false">AND($Q$3&lt;&gt;$Q531,$Q$3&lt;&gt;"Both")</f>
        <v>1</v>
      </c>
      <c r="AF531" s="667" t="b">
        <f aca="false">AND($Q$3="Both",AH531=1)</f>
        <v>0</v>
      </c>
      <c r="AG531" s="521" t="s">
        <v>3505</v>
      </c>
      <c r="AH531" s="627" t="n">
        <v>1</v>
      </c>
      <c r="AI531" s="521" t="n">
        <v>7</v>
      </c>
      <c r="AK531" s="160" t="n">
        <f aca="false">IF(OR(AL531=TRUE(),AND(AM531=TRUE(),AN531=FALSE()),AF531=TRUE(),(OR(AT531=FALSE(),AT531="NA"))),0,IF(OR(AN531=FALSE(),AO531=FALSE(),AP531=FALSE()),1,0))</f>
        <v>0</v>
      </c>
      <c r="AL531" s="238" t="n">
        <f aca="false">$S531</f>
        <v>1</v>
      </c>
      <c r="AM531" s="238" t="str">
        <f aca="false">IF(OR(Q531="CHIP",AI531=""),"NA",IF(AND(AF531=TRUE(),_xlfn.xlookup(AI531,$A$9:$A$782,$AK$9:$AK$782)=0),TRUE(),FALSE()))</f>
        <v>NA</v>
      </c>
      <c r="AN531" s="148" t="b">
        <f aca="false">IF(F531&lt;&gt;"",TRUE(),FALSE())</f>
        <v>0</v>
      </c>
      <c r="AO531" s="94" t="str">
        <f aca="false">IF(OR($F531&lt;&gt;"Met"),"NA",(IF(AND($F531="Met",$F531&lt;&gt;""),TRUE(),FALSE())))</f>
        <v>NA</v>
      </c>
      <c r="AP531" s="148" t="b">
        <f aca="false">IF(OR($F531="Met",$F531="Not met"),"NA",(IF((AND(OR($F531="N/A",$F531="Unsure"),$G531&lt;&gt;"")),TRUE(),FALSE())))</f>
        <v>0</v>
      </c>
      <c r="AQ531" s="238" t="n">
        <f aca="false">IF(OR(AR531=TRUE(),AND(AS531=TRUE(),AT531=FALSE())),0,(IF(OR(AND(OR(AS531=FALSE(),AS531="N/A"),AT531=FALSE()),AU531=FALSE()),1,0)))</f>
        <v>0</v>
      </c>
      <c r="AR531" s="238" t="n">
        <f aca="false">$S531</f>
        <v>1</v>
      </c>
      <c r="AS531" s="238" t="str">
        <f aca="false">IF(OR(Q531="CHIP",AI531=""),"N/A",IF(AND(AF531=TRUE(),_xlfn.xlookup(AI531,$A$9:$A$782,$AQ$9:$AQ$782)=0),TRUE(),FALSE()))</f>
        <v>N/A</v>
      </c>
      <c r="AT531" s="148" t="b">
        <f aca="false">IF(AND(H531="",F531="Met"),FALSE(),TRUE())</f>
        <v>1</v>
      </c>
      <c r="AU531" s="94" t="str">
        <f aca="false">IF(OR(H531="",H531="Met",H531="N/A"),"NA",(IF(AND((OR(H531="Not Met",H531="Unsure")),G531&lt;&gt;""),TRUE(),FALSE())))</f>
        <v>NA</v>
      </c>
    </row>
    <row r="532" customFormat="false" ht="180" hidden="false" customHeight="false" outlineLevel="0" collapsed="false">
      <c r="A532" s="658" t="s">
        <v>3506</v>
      </c>
      <c r="B532" s="659" t="s">
        <v>3507</v>
      </c>
      <c r="C532" s="659" t="s">
        <v>3508</v>
      </c>
      <c r="D532" s="659" t="s">
        <v>3509</v>
      </c>
      <c r="E532" s="687"/>
      <c r="F532" s="662"/>
      <c r="G532" s="662"/>
      <c r="H532" s="689"/>
      <c r="I532" s="690" t="s">
        <v>15</v>
      </c>
      <c r="J532" s="690"/>
      <c r="K532" s="690" t="s">
        <v>38</v>
      </c>
      <c r="L532" s="691" t="s">
        <v>43</v>
      </c>
      <c r="M532" s="691"/>
      <c r="N532" s="691"/>
      <c r="O532" s="691"/>
      <c r="P532" s="665"/>
      <c r="Q532" s="665" t="s">
        <v>292</v>
      </c>
      <c r="S532" s="666" t="b">
        <f aca="false">IF(OR(T532=TRUE(),U532=TRUE(),V532=TRUE(),AD532=TRUE(),AE532=TRUE()),TRUE(),FALSE())</f>
        <v>1</v>
      </c>
      <c r="T532" s="656" t="n">
        <f aca="false">$T$8</f>
        <v>1</v>
      </c>
      <c r="U532" s="657" t="b">
        <f aca="false">$U$8</f>
        <v>0</v>
      </c>
      <c r="V532" s="666" t="b">
        <f aca="false">IF(SUM(W532:AC532)&lt;1,TRUE(),FALSE())</f>
        <v>1</v>
      </c>
      <c r="W532" s="656" t="n">
        <f aca="false">IF($I$3=I532,1,0)</f>
        <v>0</v>
      </c>
      <c r="X532" s="656" t="n">
        <f aca="false">IF($J$3=J532,1,0)</f>
        <v>0</v>
      </c>
      <c r="Y532" s="656" t="n">
        <f aca="false">IF($K$3=K532,1,0)</f>
        <v>0</v>
      </c>
      <c r="Z532" s="656" t="n">
        <f aca="false">IF($L$3=L532,1,0)</f>
        <v>0</v>
      </c>
      <c r="AA532" s="656" t="n">
        <f aca="false">IF($M$3=M532,1,0)</f>
        <v>0</v>
      </c>
      <c r="AB532" s="656" t="n">
        <f aca="false">IF($N$3=N532,1,0)</f>
        <v>0</v>
      </c>
      <c r="AC532" s="656" t="n">
        <f aca="false">IF($O$3=O532,1,0)</f>
        <v>0</v>
      </c>
      <c r="AD532" s="667" t="b">
        <f aca="false">AND($P$2="Non-risk",P532=TRUE())</f>
        <v>0</v>
      </c>
      <c r="AE532" s="667" t="b">
        <f aca="false">AND($Q$3&lt;&gt;$Q532,$Q$3&lt;&gt;"Both")</f>
        <v>1</v>
      </c>
      <c r="AF532" s="667" t="b">
        <f aca="false">AND($Q$3="Both",AH532=1)</f>
        <v>0</v>
      </c>
      <c r="AG532" s="521" t="s">
        <v>3509</v>
      </c>
      <c r="AH532" s="627" t="n">
        <v>1</v>
      </c>
      <c r="AI532" s="521" t="n">
        <v>9</v>
      </c>
      <c r="AK532" s="160" t="n">
        <f aca="false">IF(OR(AL532=TRUE(),AND(AM532=TRUE(),AN532=FALSE()),AF532=TRUE(),(OR(AT532=FALSE(),AT532="NA"))),0,IF(OR(AN532=FALSE(),AO532=FALSE(),AP532=FALSE()),1,0))</f>
        <v>0</v>
      </c>
      <c r="AL532" s="238" t="n">
        <f aca="false">$S532</f>
        <v>1</v>
      </c>
      <c r="AM532" s="238" t="str">
        <f aca="false">IF(OR(Q532="CHIP",AI532=""),"NA",IF(AND(AF532=TRUE(),_xlfn.xlookup(AI532,$A$9:$A$782,$AK$9:$AK$782)=0),TRUE(),FALSE()))</f>
        <v>NA</v>
      </c>
      <c r="AN532" s="148" t="b">
        <f aca="false">IF(F532&lt;&gt;"",TRUE(),FALSE())</f>
        <v>0</v>
      </c>
      <c r="AO532" s="94" t="str">
        <f aca="false">IF(OR($F532&lt;&gt;"Met"),"NA",(IF(AND($F532="Met",$F532&lt;&gt;""),TRUE(),FALSE())))</f>
        <v>NA</v>
      </c>
      <c r="AP532" s="148" t="b">
        <f aca="false">IF(OR($F532="Met",$F532="Not met"),"NA",(IF((AND(OR($F532="N/A",$F532="Unsure"),$G532&lt;&gt;"")),TRUE(),FALSE())))</f>
        <v>0</v>
      </c>
      <c r="AQ532" s="238" t="n">
        <f aca="false">IF(OR(AR532=TRUE(),AND(AS532=TRUE(),AT532=FALSE())),0,(IF(OR(AND(OR(AS532=FALSE(),AS532="N/A"),AT532=FALSE()),AU532=FALSE()),1,0)))</f>
        <v>0</v>
      </c>
      <c r="AR532" s="238" t="n">
        <f aca="false">$S532</f>
        <v>1</v>
      </c>
      <c r="AS532" s="238" t="str">
        <f aca="false">IF(OR(Q532="CHIP",AI532=""),"N/A",IF(AND(AF532=TRUE(),_xlfn.xlookup(AI532,$A$9:$A$782,$AQ$9:$AQ$782)=0),TRUE(),FALSE()))</f>
        <v>N/A</v>
      </c>
      <c r="AT532" s="148" t="b">
        <f aca="false">IF(AND(H532="",F532="Met"),FALSE(),TRUE())</f>
        <v>1</v>
      </c>
      <c r="AU532" s="94" t="str">
        <f aca="false">IF(OR(H532="",H532="Met",H532="N/A"),"NA",(IF(AND((OR(H532="Not Met",H532="Unsure")),G532&lt;&gt;""),TRUE(),FALSE())))</f>
        <v>NA</v>
      </c>
    </row>
    <row r="533" customFormat="false" ht="162" hidden="false" customHeight="false" outlineLevel="0" collapsed="false">
      <c r="A533" s="658" t="s">
        <v>3510</v>
      </c>
      <c r="B533" s="659" t="s">
        <v>3511</v>
      </c>
      <c r="C533" s="659" t="s">
        <v>3512</v>
      </c>
      <c r="D533" s="659" t="s">
        <v>3513</v>
      </c>
      <c r="E533" s="687"/>
      <c r="F533" s="662"/>
      <c r="G533" s="662"/>
      <c r="H533" s="689"/>
      <c r="I533" s="690" t="s">
        <v>15</v>
      </c>
      <c r="J533" s="690"/>
      <c r="K533" s="690" t="s">
        <v>38</v>
      </c>
      <c r="L533" s="691" t="s">
        <v>43</v>
      </c>
      <c r="M533" s="691"/>
      <c r="N533" s="691"/>
      <c r="O533" s="691"/>
      <c r="P533" s="665"/>
      <c r="Q533" s="665" t="s">
        <v>292</v>
      </c>
      <c r="S533" s="666" t="b">
        <f aca="false">IF(OR(T533=TRUE(),U533=TRUE(),V533=TRUE(),AD533=TRUE(),AE533=TRUE()),TRUE(),FALSE())</f>
        <v>1</v>
      </c>
      <c r="T533" s="656" t="n">
        <f aca="false">$T$8</f>
        <v>1</v>
      </c>
      <c r="U533" s="657" t="b">
        <f aca="false">$U$8</f>
        <v>0</v>
      </c>
      <c r="V533" s="666" t="b">
        <f aca="false">IF(SUM(W533:AC533)&lt;1,TRUE(),FALSE())</f>
        <v>1</v>
      </c>
      <c r="W533" s="656" t="n">
        <f aca="false">IF($I$3=I533,1,0)</f>
        <v>0</v>
      </c>
      <c r="X533" s="656" t="n">
        <f aca="false">IF($J$3=J533,1,0)</f>
        <v>0</v>
      </c>
      <c r="Y533" s="656" t="n">
        <f aca="false">IF($K$3=K533,1,0)</f>
        <v>0</v>
      </c>
      <c r="Z533" s="656" t="n">
        <f aca="false">IF($L$3=L533,1,0)</f>
        <v>0</v>
      </c>
      <c r="AA533" s="656" t="n">
        <f aca="false">IF($M$3=M533,1,0)</f>
        <v>0</v>
      </c>
      <c r="AB533" s="656" t="n">
        <f aca="false">IF($N$3=N533,1,0)</f>
        <v>0</v>
      </c>
      <c r="AC533" s="656" t="n">
        <f aca="false">IF($O$3=O533,1,0)</f>
        <v>0</v>
      </c>
      <c r="AD533" s="667" t="b">
        <f aca="false">AND($P$2="Non-risk",P533=TRUE())</f>
        <v>0</v>
      </c>
      <c r="AE533" s="667" t="b">
        <f aca="false">AND($Q$3&lt;&gt;$Q533,$Q$3&lt;&gt;"Both")</f>
        <v>1</v>
      </c>
      <c r="AF533" s="667" t="b">
        <f aca="false">AND($Q$3="Both",AH533=1)</f>
        <v>0</v>
      </c>
      <c r="AG533" s="521" t="s">
        <v>3513</v>
      </c>
      <c r="AH533" s="627" t="n">
        <v>1</v>
      </c>
      <c r="AI533" s="521" t="n">
        <v>8</v>
      </c>
      <c r="AK533" s="160" t="n">
        <f aca="false">IF(OR(AL533=TRUE(),AND(AM533=TRUE(),AN533=FALSE()),AF533=TRUE(),(OR(AT533=FALSE(),AT533="NA"))),0,IF(OR(AN533=FALSE(),AO533=FALSE(),AP533=FALSE()),1,0))</f>
        <v>0</v>
      </c>
      <c r="AL533" s="238" t="n">
        <f aca="false">$S533</f>
        <v>1</v>
      </c>
      <c r="AM533" s="238" t="str">
        <f aca="false">IF(OR(Q533="CHIP",AI533=""),"NA",IF(AND(AF533=TRUE(),_xlfn.xlookup(AI533,$A$9:$A$782,$AK$9:$AK$782)=0),TRUE(),FALSE()))</f>
        <v>NA</v>
      </c>
      <c r="AN533" s="148" t="b">
        <f aca="false">IF(F533&lt;&gt;"",TRUE(),FALSE())</f>
        <v>0</v>
      </c>
      <c r="AO533" s="94" t="str">
        <f aca="false">IF(OR($F533&lt;&gt;"Met"),"NA",(IF(AND($F533="Met",$F533&lt;&gt;""),TRUE(),FALSE())))</f>
        <v>NA</v>
      </c>
      <c r="AP533" s="148" t="b">
        <f aca="false">IF(OR($F533="Met",$F533="Not met"),"NA",(IF((AND(OR($F533="N/A",$F533="Unsure"),$G533&lt;&gt;"")),TRUE(),FALSE())))</f>
        <v>0</v>
      </c>
      <c r="AQ533" s="238" t="n">
        <f aca="false">IF(OR(AR533=TRUE(),AND(AS533=TRUE(),AT533=FALSE())),0,(IF(OR(AND(OR(AS533=FALSE(),AS533="N/A"),AT533=FALSE()),AU533=FALSE()),1,0)))</f>
        <v>0</v>
      </c>
      <c r="AR533" s="238" t="n">
        <f aca="false">$S533</f>
        <v>1</v>
      </c>
      <c r="AS533" s="238" t="str">
        <f aca="false">IF(OR(Q533="CHIP",AI533=""),"N/A",IF(AND(AF533=TRUE(),_xlfn.xlookup(AI533,$A$9:$A$782,$AQ$9:$AQ$782)=0),TRUE(),FALSE()))</f>
        <v>N/A</v>
      </c>
      <c r="AT533" s="148" t="b">
        <f aca="false">IF(AND(H533="",F533="Met"),FALSE(),TRUE())</f>
        <v>1</v>
      </c>
      <c r="AU533" s="94" t="str">
        <f aca="false">IF(OR(H533="",H533="Met",H533="N/A"),"NA",(IF(AND((OR(H533="Not Met",H533="Unsure")),G533&lt;&gt;""),TRUE(),FALSE())))</f>
        <v>NA</v>
      </c>
    </row>
    <row r="534" customFormat="false" ht="198" hidden="false" customHeight="false" outlineLevel="0" collapsed="false">
      <c r="A534" s="658" t="s">
        <v>3514</v>
      </c>
      <c r="B534" s="659" t="s">
        <v>3515</v>
      </c>
      <c r="C534" s="659" t="s">
        <v>3516</v>
      </c>
      <c r="D534" s="659" t="s">
        <v>3517</v>
      </c>
      <c r="E534" s="687"/>
      <c r="F534" s="662"/>
      <c r="G534" s="662"/>
      <c r="H534" s="689"/>
      <c r="I534" s="664" t="s">
        <v>15</v>
      </c>
      <c r="J534" s="664"/>
      <c r="K534" s="664" t="s">
        <v>38</v>
      </c>
      <c r="L534" s="665" t="s">
        <v>43</v>
      </c>
      <c r="M534" s="665"/>
      <c r="N534" s="665"/>
      <c r="O534" s="665"/>
      <c r="P534" s="665"/>
      <c r="Q534" s="665" t="s">
        <v>292</v>
      </c>
      <c r="S534" s="666" t="b">
        <f aca="false">IF(OR(T534=TRUE(),U534=TRUE(),V534=TRUE(),AD534=TRUE(),AE534=TRUE()),TRUE(),FALSE())</f>
        <v>1</v>
      </c>
      <c r="T534" s="656" t="n">
        <f aca="false">$T$8</f>
        <v>1</v>
      </c>
      <c r="U534" s="657" t="b">
        <f aca="false">$U$8</f>
        <v>0</v>
      </c>
      <c r="V534" s="666" t="b">
        <f aca="false">IF(SUM(W534:AC534)&lt;1,TRUE(),FALSE())</f>
        <v>1</v>
      </c>
      <c r="W534" s="656" t="n">
        <f aca="false">IF($I$3=I534,1,0)</f>
        <v>0</v>
      </c>
      <c r="X534" s="656" t="n">
        <f aca="false">IF($J$3=J534,1,0)</f>
        <v>0</v>
      </c>
      <c r="Y534" s="656" t="n">
        <f aca="false">IF($K$3=K534,1,0)</f>
        <v>0</v>
      </c>
      <c r="Z534" s="656" t="n">
        <f aca="false">IF($L$3=L534,1,0)</f>
        <v>0</v>
      </c>
      <c r="AA534" s="656" t="n">
        <f aca="false">IF($M$3=M534,1,0)</f>
        <v>0</v>
      </c>
      <c r="AB534" s="656" t="n">
        <f aca="false">IF($N$3=N534,1,0)</f>
        <v>0</v>
      </c>
      <c r="AC534" s="656" t="n">
        <f aca="false">IF($O$3=O534,1,0)</f>
        <v>0</v>
      </c>
      <c r="AD534" s="667" t="b">
        <f aca="false">AND($P$2="Non-risk",P534=TRUE())</f>
        <v>0</v>
      </c>
      <c r="AE534" s="667" t="b">
        <f aca="false">AND($Q$3&lt;&gt;$Q534,$Q$3&lt;&gt;"Both")</f>
        <v>1</v>
      </c>
      <c r="AF534" s="667" t="b">
        <f aca="false">AND($Q$3="Both",AH534=1)</f>
        <v>0</v>
      </c>
      <c r="AG534" s="521" t="s">
        <v>3517</v>
      </c>
      <c r="AH534" s="627" t="n">
        <v>1</v>
      </c>
      <c r="AI534" s="521" t="n">
        <v>10</v>
      </c>
      <c r="AK534" s="160" t="n">
        <f aca="false">IF(OR(AL534=TRUE(),AND(AM534=TRUE(),AN534=FALSE()),AF534=TRUE(),(OR(AT534=FALSE(),AT534="NA"))),0,IF(OR(AN534=FALSE(),AO534=FALSE(),AP534=FALSE()),1,0))</f>
        <v>0</v>
      </c>
      <c r="AL534" s="238" t="n">
        <f aca="false">$S534</f>
        <v>1</v>
      </c>
      <c r="AM534" s="238" t="str">
        <f aca="false">IF(OR(Q534="CHIP",AI534=""),"NA",IF(AND(AF534=TRUE(),_xlfn.xlookup(AI534,$A$9:$A$782,$AK$9:$AK$782)=0),TRUE(),FALSE()))</f>
        <v>NA</v>
      </c>
      <c r="AN534" s="148" t="b">
        <f aca="false">IF(F534&lt;&gt;"",TRUE(),FALSE())</f>
        <v>0</v>
      </c>
      <c r="AO534" s="94" t="str">
        <f aca="false">IF(OR($F534&lt;&gt;"Met"),"NA",(IF(AND($F534="Met",$F534&lt;&gt;""),TRUE(),FALSE())))</f>
        <v>NA</v>
      </c>
      <c r="AP534" s="148" t="b">
        <f aca="false">IF(OR($F534="Met",$F534="Not met"),"NA",(IF((AND(OR($F534="N/A",$F534="Unsure"),$G534&lt;&gt;"")),TRUE(),FALSE())))</f>
        <v>0</v>
      </c>
      <c r="AQ534" s="238" t="n">
        <f aca="false">IF(OR(AR534=TRUE(),AND(AS534=TRUE(),AT534=FALSE())),0,(IF(OR(AND(OR(AS534=FALSE(),AS534="N/A"),AT534=FALSE()),AU534=FALSE()),1,0)))</f>
        <v>0</v>
      </c>
      <c r="AR534" s="238" t="n">
        <f aca="false">$S534</f>
        <v>1</v>
      </c>
      <c r="AS534" s="238" t="str">
        <f aca="false">IF(OR(Q534="CHIP",AI534=""),"N/A",IF(AND(AF534=TRUE(),_xlfn.xlookup(AI534,$A$9:$A$782,$AQ$9:$AQ$782)=0),TRUE(),FALSE()))</f>
        <v>N/A</v>
      </c>
      <c r="AT534" s="148" t="b">
        <f aca="false">IF(AND(H534="",F534="Met"),FALSE(),TRUE())</f>
        <v>1</v>
      </c>
      <c r="AU534" s="94" t="str">
        <f aca="false">IF(OR(H534="",H534="Met",H534="N/A"),"NA",(IF(AND((OR(H534="Not Met",H534="Unsure")),G534&lt;&gt;""),TRUE(),FALSE())))</f>
        <v>NA</v>
      </c>
    </row>
    <row r="535" customFormat="false" ht="90" hidden="false" customHeight="false" outlineLevel="0" collapsed="false">
      <c r="A535" s="658" t="s">
        <v>3518</v>
      </c>
      <c r="B535" s="659" t="s">
        <v>3519</v>
      </c>
      <c r="C535" s="659" t="s">
        <v>3520</v>
      </c>
      <c r="D535" s="659" t="s">
        <v>3521</v>
      </c>
      <c r="E535" s="687"/>
      <c r="F535" s="662"/>
      <c r="G535" s="662"/>
      <c r="H535" s="689"/>
      <c r="I535" s="664" t="s">
        <v>15</v>
      </c>
      <c r="J535" s="664"/>
      <c r="K535" s="664" t="s">
        <v>38</v>
      </c>
      <c r="L535" s="665" t="s">
        <v>43</v>
      </c>
      <c r="M535" s="665"/>
      <c r="N535" s="665"/>
      <c r="O535" s="665"/>
      <c r="P535" s="665"/>
      <c r="Q535" s="665" t="s">
        <v>292</v>
      </c>
      <c r="S535" s="666" t="b">
        <f aca="false">IF(OR(T535=TRUE(),U535=TRUE(),V535=TRUE(),AD535=TRUE(),AE535=TRUE()),TRUE(),FALSE())</f>
        <v>1</v>
      </c>
      <c r="T535" s="656" t="n">
        <f aca="false">$T$8</f>
        <v>1</v>
      </c>
      <c r="U535" s="657" t="b">
        <f aca="false">$U$8</f>
        <v>0</v>
      </c>
      <c r="V535" s="666" t="b">
        <f aca="false">IF(SUM(W535:AC535)&lt;1,TRUE(),FALSE())</f>
        <v>1</v>
      </c>
      <c r="W535" s="656" t="n">
        <f aca="false">IF($I$3=I535,1,0)</f>
        <v>0</v>
      </c>
      <c r="X535" s="656" t="n">
        <f aca="false">IF($J$3=J535,1,0)</f>
        <v>0</v>
      </c>
      <c r="Y535" s="656" t="n">
        <f aca="false">IF($K$3=K535,1,0)</f>
        <v>0</v>
      </c>
      <c r="Z535" s="656" t="n">
        <f aca="false">IF($L$3=L535,1,0)</f>
        <v>0</v>
      </c>
      <c r="AA535" s="656" t="n">
        <f aca="false">IF($M$3=M535,1,0)</f>
        <v>0</v>
      </c>
      <c r="AB535" s="656" t="n">
        <f aca="false">IF($N$3=N535,1,0)</f>
        <v>0</v>
      </c>
      <c r="AC535" s="656" t="n">
        <f aca="false">IF($O$3=O535,1,0)</f>
        <v>0</v>
      </c>
      <c r="AD535" s="667" t="b">
        <f aca="false">AND($P$2="Non-risk",P535=TRUE())</f>
        <v>0</v>
      </c>
      <c r="AE535" s="667" t="b">
        <f aca="false">AND($Q$3&lt;&gt;$Q535,$Q$3&lt;&gt;"Both")</f>
        <v>1</v>
      </c>
      <c r="AF535" s="667" t="b">
        <f aca="false">AND($Q$3="Both",AH535=1)</f>
        <v>0</v>
      </c>
      <c r="AG535" s="521" t="s">
        <v>3521</v>
      </c>
      <c r="AH535" s="627" t="n">
        <v>1</v>
      </c>
      <c r="AI535" s="521" t="n">
        <v>13</v>
      </c>
      <c r="AK535" s="160" t="n">
        <f aca="false">IF(OR(AL535=TRUE(),AND(AM535=TRUE(),AN535=FALSE()),AF535=TRUE(),(OR(AT535=FALSE(),AT535="NA"))),0,IF(OR(AN535=FALSE(),AO535=FALSE(),AP535=FALSE()),1,0))</f>
        <v>0</v>
      </c>
      <c r="AL535" s="238" t="n">
        <f aca="false">$S535</f>
        <v>1</v>
      </c>
      <c r="AM535" s="238" t="str">
        <f aca="false">IF(OR(Q535="CHIP",AI535=""),"NA",IF(AND(AF535=TRUE(),_xlfn.xlookup(AI535,$A$9:$A$782,$AK$9:$AK$782)=0),TRUE(),FALSE()))</f>
        <v>NA</v>
      </c>
      <c r="AN535" s="148" t="b">
        <f aca="false">IF(F535&lt;&gt;"",TRUE(),FALSE())</f>
        <v>0</v>
      </c>
      <c r="AO535" s="94" t="str">
        <f aca="false">IF(OR($F535&lt;&gt;"Met"),"NA",(IF(AND($F535="Met",$F535&lt;&gt;""),TRUE(),FALSE())))</f>
        <v>NA</v>
      </c>
      <c r="AP535" s="148" t="b">
        <f aca="false">IF(OR($F535="Met",$F535="Not met"),"NA",(IF((AND(OR($F535="N/A",$F535="Unsure"),$G535&lt;&gt;"")),TRUE(),FALSE())))</f>
        <v>0</v>
      </c>
      <c r="AQ535" s="238" t="n">
        <f aca="false">IF(OR(AR535=TRUE(),AND(AS535=TRUE(),AT535=FALSE())),0,(IF(OR(AND(OR(AS535=FALSE(),AS535="N/A"),AT535=FALSE()),AU535=FALSE()),1,0)))</f>
        <v>0</v>
      </c>
      <c r="AR535" s="238" t="n">
        <f aca="false">$S535</f>
        <v>1</v>
      </c>
      <c r="AS535" s="238" t="str">
        <f aca="false">IF(OR(Q535="CHIP",AI535=""),"N/A",IF(AND(AF535=TRUE(),_xlfn.xlookup(AI535,$A$9:$A$782,$AQ$9:$AQ$782)=0),TRUE(),FALSE()))</f>
        <v>N/A</v>
      </c>
      <c r="AT535" s="148" t="b">
        <f aca="false">IF(AND(H535="",F535="Met"),FALSE(),TRUE())</f>
        <v>1</v>
      </c>
      <c r="AU535" s="94" t="str">
        <f aca="false">IF(OR(H535="",H535="Met",H535="N/A"),"NA",(IF(AND((OR(H535="Not Met",H535="Unsure")),G535&lt;&gt;""),TRUE(),FALSE())))</f>
        <v>NA</v>
      </c>
    </row>
    <row r="536" customFormat="false" ht="180" hidden="false" customHeight="false" outlineLevel="0" collapsed="false">
      <c r="A536" s="658" t="s">
        <v>3522</v>
      </c>
      <c r="B536" s="659" t="s">
        <v>3523</v>
      </c>
      <c r="C536" s="659" t="s">
        <v>3524</v>
      </c>
      <c r="D536" s="659" t="s">
        <v>3525</v>
      </c>
      <c r="E536" s="687"/>
      <c r="F536" s="662"/>
      <c r="G536" s="662"/>
      <c r="H536" s="689"/>
      <c r="I536" s="664" t="s">
        <v>15</v>
      </c>
      <c r="J536" s="664"/>
      <c r="K536" s="664" t="s">
        <v>38</v>
      </c>
      <c r="L536" s="665" t="s">
        <v>43</v>
      </c>
      <c r="M536" s="665"/>
      <c r="N536" s="665"/>
      <c r="O536" s="665"/>
      <c r="P536" s="665"/>
      <c r="Q536" s="665" t="s">
        <v>292</v>
      </c>
      <c r="S536" s="666" t="b">
        <f aca="false">IF(OR(T536=TRUE(),U536=TRUE(),V536=TRUE(),AD536=TRUE(),AE536=TRUE()),TRUE(),FALSE())</f>
        <v>1</v>
      </c>
      <c r="T536" s="656" t="n">
        <f aca="false">$T$8</f>
        <v>1</v>
      </c>
      <c r="U536" s="657" t="b">
        <f aca="false">$U$8</f>
        <v>0</v>
      </c>
      <c r="V536" s="666" t="b">
        <f aca="false">IF(SUM(W536:AC536)&lt;1,TRUE(),FALSE())</f>
        <v>1</v>
      </c>
      <c r="W536" s="656" t="n">
        <f aca="false">IF($I$3=I536,1,0)</f>
        <v>0</v>
      </c>
      <c r="X536" s="656" t="n">
        <f aca="false">IF($J$3=J536,1,0)</f>
        <v>0</v>
      </c>
      <c r="Y536" s="656" t="n">
        <f aca="false">IF($K$3=K536,1,0)</f>
        <v>0</v>
      </c>
      <c r="Z536" s="656" t="n">
        <f aca="false">IF($L$3=L536,1,0)</f>
        <v>0</v>
      </c>
      <c r="AA536" s="656" t="n">
        <f aca="false">IF($M$3=M536,1,0)</f>
        <v>0</v>
      </c>
      <c r="AB536" s="656" t="n">
        <f aca="false">IF($N$3=N536,1,0)</f>
        <v>0</v>
      </c>
      <c r="AC536" s="656" t="n">
        <f aca="false">IF($O$3=O536,1,0)</f>
        <v>0</v>
      </c>
      <c r="AD536" s="667" t="b">
        <f aca="false">AND($P$2="Non-risk",P536=TRUE())</f>
        <v>0</v>
      </c>
      <c r="AE536" s="667" t="b">
        <f aca="false">AND($Q$3&lt;&gt;$Q536,$Q$3&lt;&gt;"Both")</f>
        <v>1</v>
      </c>
      <c r="AF536" s="667" t="b">
        <f aca="false">AND($Q$3="Both",AH536=1)</f>
        <v>0</v>
      </c>
      <c r="AG536" s="521" t="s">
        <v>3525</v>
      </c>
      <c r="AH536" s="627" t="n">
        <v>1</v>
      </c>
      <c r="AI536" s="521" t="n">
        <v>14</v>
      </c>
      <c r="AK536" s="160" t="n">
        <f aca="false">IF(OR(AL536=TRUE(),AND(AM536=TRUE(),AN536=FALSE()),AF536=TRUE(),(OR(AT536=FALSE(),AT536="NA"))),0,IF(OR(AN536=FALSE(),AO536=FALSE(),AP536=FALSE()),1,0))</f>
        <v>0</v>
      </c>
      <c r="AL536" s="238" t="n">
        <f aca="false">$S536</f>
        <v>1</v>
      </c>
      <c r="AM536" s="238" t="str">
        <f aca="false">IF(OR(Q536="CHIP",AI536=""),"NA",IF(AND(AF536=TRUE(),_xlfn.xlookup(AI536,$A$9:$A$782,$AK$9:$AK$782)=0),TRUE(),FALSE()))</f>
        <v>NA</v>
      </c>
      <c r="AN536" s="148" t="b">
        <f aca="false">IF(F536&lt;&gt;"",TRUE(),FALSE())</f>
        <v>0</v>
      </c>
      <c r="AO536" s="94" t="str">
        <f aca="false">IF(OR($F536&lt;&gt;"Met"),"NA",(IF(AND($F536="Met",$F536&lt;&gt;""),TRUE(),FALSE())))</f>
        <v>NA</v>
      </c>
      <c r="AP536" s="148" t="b">
        <f aca="false">IF(OR($F536="Met",$F536="Not met"),"NA",(IF((AND(OR($F536="N/A",$F536="Unsure"),$G536&lt;&gt;"")),TRUE(),FALSE())))</f>
        <v>0</v>
      </c>
      <c r="AQ536" s="238" t="n">
        <f aca="false">IF(OR(AR536=TRUE(),AND(AS536=TRUE(),AT536=FALSE())),0,(IF(OR(AND(OR(AS536=FALSE(),AS536="N/A"),AT536=FALSE()),AU536=FALSE()),1,0)))</f>
        <v>0</v>
      </c>
      <c r="AR536" s="238" t="n">
        <f aca="false">$S536</f>
        <v>1</v>
      </c>
      <c r="AS536" s="238" t="str">
        <f aca="false">IF(OR(Q536="CHIP",AI536=""),"N/A",IF(AND(AF536=TRUE(),_xlfn.xlookup(AI536,$A$9:$A$782,$AQ$9:$AQ$782)=0),TRUE(),FALSE()))</f>
        <v>N/A</v>
      </c>
      <c r="AT536" s="148" t="b">
        <f aca="false">IF(AND(H536="",F536="Met"),FALSE(),TRUE())</f>
        <v>1</v>
      </c>
      <c r="AU536" s="94" t="str">
        <f aca="false">IF(OR(H536="",H536="Met",H536="N/A"),"NA",(IF(AND((OR(H536="Not Met",H536="Unsure")),G536&lt;&gt;""),TRUE(),FALSE())))</f>
        <v>NA</v>
      </c>
    </row>
    <row r="537" customFormat="false" ht="126" hidden="false" customHeight="false" outlineLevel="0" collapsed="false">
      <c r="A537" s="658" t="s">
        <v>3526</v>
      </c>
      <c r="B537" s="659" t="s">
        <v>3527</v>
      </c>
      <c r="C537" s="659" t="s">
        <v>3524</v>
      </c>
      <c r="D537" s="659" t="s">
        <v>3528</v>
      </c>
      <c r="E537" s="687"/>
      <c r="F537" s="662"/>
      <c r="G537" s="662"/>
      <c r="H537" s="689"/>
      <c r="I537" s="664" t="s">
        <v>15</v>
      </c>
      <c r="J537" s="664"/>
      <c r="K537" s="664" t="s">
        <v>38</v>
      </c>
      <c r="L537" s="665" t="s">
        <v>43</v>
      </c>
      <c r="M537" s="665"/>
      <c r="N537" s="665"/>
      <c r="O537" s="665"/>
      <c r="P537" s="665"/>
      <c r="Q537" s="665" t="s">
        <v>292</v>
      </c>
      <c r="S537" s="666" t="b">
        <f aca="false">IF(OR(T537=TRUE(),U537=TRUE(),V537=TRUE(),AD537=TRUE(),AE537=TRUE()),TRUE(),FALSE())</f>
        <v>1</v>
      </c>
      <c r="T537" s="656" t="n">
        <f aca="false">$T$8</f>
        <v>1</v>
      </c>
      <c r="U537" s="657" t="b">
        <f aca="false">$U$8</f>
        <v>0</v>
      </c>
      <c r="V537" s="666" t="b">
        <f aca="false">IF(SUM(W537:AC537)&lt;1,TRUE(),FALSE())</f>
        <v>1</v>
      </c>
      <c r="W537" s="656" t="n">
        <f aca="false">IF($I$3=I537,1,0)</f>
        <v>0</v>
      </c>
      <c r="X537" s="656" t="n">
        <f aca="false">IF($J$3=J537,1,0)</f>
        <v>0</v>
      </c>
      <c r="Y537" s="656" t="n">
        <f aca="false">IF($K$3=K537,1,0)</f>
        <v>0</v>
      </c>
      <c r="Z537" s="656" t="n">
        <f aca="false">IF($L$3=L537,1,0)</f>
        <v>0</v>
      </c>
      <c r="AA537" s="656" t="n">
        <f aca="false">IF($M$3=M537,1,0)</f>
        <v>0</v>
      </c>
      <c r="AB537" s="656" t="n">
        <f aca="false">IF($N$3=N537,1,0)</f>
        <v>0</v>
      </c>
      <c r="AC537" s="656" t="n">
        <f aca="false">IF($O$3=O537,1,0)</f>
        <v>0</v>
      </c>
      <c r="AD537" s="667" t="b">
        <f aca="false">AND($P$2="Non-risk",P537=TRUE())</f>
        <v>0</v>
      </c>
      <c r="AE537" s="667" t="b">
        <f aca="false">AND($Q$3&lt;&gt;$Q537,$Q$3&lt;&gt;"Both")</f>
        <v>1</v>
      </c>
      <c r="AF537" s="667" t="b">
        <f aca="false">AND($Q$3="Both",AH537=1)</f>
        <v>0</v>
      </c>
      <c r="AG537" s="521" t="s">
        <v>3528</v>
      </c>
      <c r="AH537" s="627" t="n">
        <v>1</v>
      </c>
      <c r="AI537" s="521" t="n">
        <v>15</v>
      </c>
      <c r="AK537" s="160" t="n">
        <f aca="false">IF(OR(AL537=TRUE(),AND(AM537=TRUE(),AN537=FALSE()),AF537=TRUE(),(OR(AT537=FALSE(),AT537="NA"))),0,IF(OR(AN537=FALSE(),AO537=FALSE(),AP537=FALSE()),1,0))</f>
        <v>0</v>
      </c>
      <c r="AL537" s="238" t="n">
        <f aca="false">$S537</f>
        <v>1</v>
      </c>
      <c r="AM537" s="238" t="str">
        <f aca="false">IF(OR(Q537="CHIP",AI537=""),"NA",IF(AND(AF537=TRUE(),_xlfn.xlookup(AI537,$A$9:$A$782,$AK$9:$AK$782)=0),TRUE(),FALSE()))</f>
        <v>NA</v>
      </c>
      <c r="AN537" s="148" t="b">
        <f aca="false">IF(F537&lt;&gt;"",TRUE(),FALSE())</f>
        <v>0</v>
      </c>
      <c r="AO537" s="94" t="str">
        <f aca="false">IF(OR($F537&lt;&gt;"Met"),"NA",(IF(AND($F537="Met",$F537&lt;&gt;""),TRUE(),FALSE())))</f>
        <v>NA</v>
      </c>
      <c r="AP537" s="148" t="b">
        <f aca="false">IF(OR($F537="Met",$F537="Not met"),"NA",(IF((AND(OR($F537="N/A",$F537="Unsure"),$G537&lt;&gt;"")),TRUE(),FALSE())))</f>
        <v>0</v>
      </c>
      <c r="AQ537" s="238" t="n">
        <f aca="false">IF(OR(AR537=TRUE(),AND(AS537=TRUE(),AT537=FALSE())),0,(IF(OR(AND(OR(AS537=FALSE(),AS537="N/A"),AT537=FALSE()),AU537=FALSE()),1,0)))</f>
        <v>0</v>
      </c>
      <c r="AR537" s="238" t="n">
        <f aca="false">$S537</f>
        <v>1</v>
      </c>
      <c r="AS537" s="238" t="str">
        <f aca="false">IF(OR(Q537="CHIP",AI537=""),"N/A",IF(AND(AF537=TRUE(),_xlfn.xlookup(AI537,$A$9:$A$782,$AQ$9:$AQ$782)=0),TRUE(),FALSE()))</f>
        <v>N/A</v>
      </c>
      <c r="AT537" s="148" t="b">
        <f aca="false">IF(AND(H537="",F537="Met"),FALSE(),TRUE())</f>
        <v>1</v>
      </c>
      <c r="AU537" s="94" t="str">
        <f aca="false">IF(OR(H537="",H537="Met",H537="N/A"),"NA",(IF(AND((OR(H537="Not Met",H537="Unsure")),G537&lt;&gt;""),TRUE(),FALSE())))</f>
        <v>NA</v>
      </c>
    </row>
    <row r="538" customFormat="false" ht="90" hidden="false" customHeight="false" outlineLevel="0" collapsed="false">
      <c r="A538" s="658" t="s">
        <v>3529</v>
      </c>
      <c r="B538" s="659" t="s">
        <v>3530</v>
      </c>
      <c r="C538" s="659" t="s">
        <v>3531</v>
      </c>
      <c r="D538" s="659" t="s">
        <v>3532</v>
      </c>
      <c r="E538" s="687"/>
      <c r="F538" s="662"/>
      <c r="G538" s="662"/>
      <c r="H538" s="689"/>
      <c r="I538" s="690" t="s">
        <v>15</v>
      </c>
      <c r="J538" s="690"/>
      <c r="K538" s="690" t="s">
        <v>38</v>
      </c>
      <c r="L538" s="691" t="s">
        <v>43</v>
      </c>
      <c r="M538" s="691"/>
      <c r="N538" s="691"/>
      <c r="O538" s="691"/>
      <c r="P538" s="665"/>
      <c r="Q538" s="665" t="s">
        <v>292</v>
      </c>
      <c r="S538" s="666" t="b">
        <f aca="false">IF(OR(T538=TRUE(),U538=TRUE(),V538=TRUE(),AD538=TRUE(),AE538=TRUE()),TRUE(),FALSE())</f>
        <v>1</v>
      </c>
      <c r="T538" s="656" t="n">
        <f aca="false">$T$8</f>
        <v>1</v>
      </c>
      <c r="U538" s="657" t="b">
        <f aca="false">$U$8</f>
        <v>0</v>
      </c>
      <c r="V538" s="666" t="b">
        <f aca="false">IF(SUM(W538:AC538)&lt;1,TRUE(),FALSE())</f>
        <v>1</v>
      </c>
      <c r="W538" s="656" t="n">
        <f aca="false">IF($I$3=I538,1,0)</f>
        <v>0</v>
      </c>
      <c r="X538" s="656" t="n">
        <f aca="false">IF($J$3=J538,1,0)</f>
        <v>0</v>
      </c>
      <c r="Y538" s="656" t="n">
        <f aca="false">IF($K$3=K538,1,0)</f>
        <v>0</v>
      </c>
      <c r="Z538" s="656" t="n">
        <f aca="false">IF($L$3=L538,1,0)</f>
        <v>0</v>
      </c>
      <c r="AA538" s="656" t="n">
        <f aca="false">IF($M$3=M538,1,0)</f>
        <v>0</v>
      </c>
      <c r="AB538" s="656" t="n">
        <f aca="false">IF($N$3=N538,1,0)</f>
        <v>0</v>
      </c>
      <c r="AC538" s="656" t="n">
        <f aca="false">IF($O$3=O538,1,0)</f>
        <v>0</v>
      </c>
      <c r="AD538" s="667" t="b">
        <f aca="false">AND($P$2="Non-risk",P538=TRUE())</f>
        <v>0</v>
      </c>
      <c r="AE538" s="667" t="b">
        <f aca="false">AND($Q$3&lt;&gt;$Q538,$Q$3&lt;&gt;"Both")</f>
        <v>1</v>
      </c>
      <c r="AF538" s="667" t="b">
        <f aca="false">AND($Q$3="Both",AH538=1)</f>
        <v>0</v>
      </c>
      <c r="AG538" s="521" t="s">
        <v>3532</v>
      </c>
      <c r="AH538" s="627" t="n">
        <v>1</v>
      </c>
      <c r="AI538" s="521" t="n">
        <v>16</v>
      </c>
      <c r="AK538" s="160" t="n">
        <f aca="false">IF(OR(AL538=TRUE(),AND(AM538=TRUE(),AN538=FALSE()),AF538=TRUE(),(OR(AT538=FALSE(),AT538="NA"))),0,IF(OR(AN538=FALSE(),AO538=FALSE(),AP538=FALSE()),1,0))</f>
        <v>0</v>
      </c>
      <c r="AL538" s="238" t="n">
        <f aca="false">$S538</f>
        <v>1</v>
      </c>
      <c r="AM538" s="238" t="str">
        <f aca="false">IF(OR(Q538="CHIP",AI538=""),"NA",IF(AND(AF538=TRUE(),_xlfn.xlookup(AI538,$A$9:$A$782,$AK$9:$AK$782)=0),TRUE(),FALSE()))</f>
        <v>NA</v>
      </c>
      <c r="AN538" s="148" t="b">
        <f aca="false">IF(F538&lt;&gt;"",TRUE(),FALSE())</f>
        <v>0</v>
      </c>
      <c r="AO538" s="94" t="str">
        <f aca="false">IF(OR($F538&lt;&gt;"Met"),"NA",(IF(AND($F538="Met",$F538&lt;&gt;""),TRUE(),FALSE())))</f>
        <v>NA</v>
      </c>
      <c r="AP538" s="148" t="b">
        <f aca="false">IF(OR($F538="Met",$F538="Not met"),"NA",(IF((AND(OR($F538="N/A",$F538="Unsure"),$G538&lt;&gt;"")),TRUE(),FALSE())))</f>
        <v>0</v>
      </c>
      <c r="AQ538" s="238" t="n">
        <f aca="false">IF(OR(AR538=TRUE(),AND(AS538=TRUE(),AT538=FALSE())),0,(IF(OR(AND(OR(AS538=FALSE(),AS538="N/A"),AT538=FALSE()),AU538=FALSE()),1,0)))</f>
        <v>0</v>
      </c>
      <c r="AR538" s="238" t="n">
        <f aca="false">$S538</f>
        <v>1</v>
      </c>
      <c r="AS538" s="238" t="str">
        <f aca="false">IF(OR(Q538="CHIP",AI538=""),"N/A",IF(AND(AF538=TRUE(),_xlfn.xlookup(AI538,$A$9:$A$782,$AQ$9:$AQ$782)=0),TRUE(),FALSE()))</f>
        <v>N/A</v>
      </c>
      <c r="AT538" s="148" t="b">
        <f aca="false">IF(AND(H538="",F538="Met"),FALSE(),TRUE())</f>
        <v>1</v>
      </c>
      <c r="AU538" s="94" t="str">
        <f aca="false">IF(OR(H538="",H538="Met",H538="N/A"),"NA",(IF(AND((OR(H538="Not Met",H538="Unsure")),G538&lt;&gt;""),TRUE(),FALSE())))</f>
        <v>NA</v>
      </c>
    </row>
    <row r="539" customFormat="false" ht="162" hidden="false" customHeight="false" outlineLevel="0" collapsed="false">
      <c r="A539" s="658" t="s">
        <v>3533</v>
      </c>
      <c r="B539" s="659" t="s">
        <v>3534</v>
      </c>
      <c r="C539" s="659" t="s">
        <v>3535</v>
      </c>
      <c r="D539" s="659" t="s">
        <v>3536</v>
      </c>
      <c r="E539" s="678" t="n">
        <v>91</v>
      </c>
      <c r="F539" s="662"/>
      <c r="G539" s="662"/>
      <c r="H539" s="689"/>
      <c r="I539" s="664" t="s">
        <v>15</v>
      </c>
      <c r="J539" s="664"/>
      <c r="K539" s="664" t="s">
        <v>38</v>
      </c>
      <c r="L539" s="665" t="s">
        <v>43</v>
      </c>
      <c r="M539" s="665"/>
      <c r="N539" s="665"/>
      <c r="O539" s="665"/>
      <c r="P539" s="665"/>
      <c r="Q539" s="665" t="s">
        <v>292</v>
      </c>
      <c r="S539" s="666" t="b">
        <f aca="false">IF(OR(T539=TRUE(),U539=TRUE(),V539=TRUE(),AD539=TRUE(),AE539=TRUE()),TRUE(),FALSE())</f>
        <v>1</v>
      </c>
      <c r="T539" s="656" t="n">
        <f aca="false">$T$8</f>
        <v>1</v>
      </c>
      <c r="U539" s="657" t="b">
        <f aca="false">$U$8</f>
        <v>0</v>
      </c>
      <c r="V539" s="666" t="b">
        <f aca="false">IF(SUM(W539:AC539)&lt;1,TRUE(),FALSE())</f>
        <v>1</v>
      </c>
      <c r="W539" s="656" t="n">
        <f aca="false">IF($I$3=I539,1,0)</f>
        <v>0</v>
      </c>
      <c r="X539" s="656" t="n">
        <f aca="false">IF($J$3=J539,1,0)</f>
        <v>0</v>
      </c>
      <c r="Y539" s="656" t="n">
        <f aca="false">IF($K$3=K539,1,0)</f>
        <v>0</v>
      </c>
      <c r="Z539" s="656" t="n">
        <f aca="false">IF($L$3=L539,1,0)</f>
        <v>0</v>
      </c>
      <c r="AA539" s="656" t="n">
        <f aca="false">IF($M$3=M539,1,0)</f>
        <v>0</v>
      </c>
      <c r="AB539" s="656" t="n">
        <f aca="false">IF($N$3=N539,1,0)</f>
        <v>0</v>
      </c>
      <c r="AC539" s="656" t="n">
        <f aca="false">IF($O$3=O539,1,0)</f>
        <v>0</v>
      </c>
      <c r="AD539" s="667" t="b">
        <f aca="false">AND($P$2="Non-risk",P539=TRUE())</f>
        <v>0</v>
      </c>
      <c r="AE539" s="667" t="b">
        <f aca="false">AND($Q$3&lt;&gt;$Q539,$Q$3&lt;&gt;"Both")</f>
        <v>1</v>
      </c>
      <c r="AF539" s="667" t="b">
        <f aca="false">AND($Q$3="Both",AH539=1)</f>
        <v>0</v>
      </c>
      <c r="AG539" s="521" t="s">
        <v>3536</v>
      </c>
      <c r="AH539" s="627" t="n">
        <v>1</v>
      </c>
      <c r="AI539" s="521" t="n">
        <v>17</v>
      </c>
      <c r="AK539" s="160" t="n">
        <f aca="false">IF(OR(AL539=TRUE(),AND(AM539=TRUE(),AN539=FALSE()),AF539=TRUE(),(OR(AT539=FALSE(),AT539="NA"))),0,IF(OR(AN539=FALSE(),AO539=FALSE(),AP539=FALSE()),1,0))</f>
        <v>0</v>
      </c>
      <c r="AL539" s="238" t="n">
        <f aca="false">$S539</f>
        <v>1</v>
      </c>
      <c r="AM539" s="238" t="str">
        <f aca="false">IF(OR(Q539="CHIP",AI539=""),"NA",IF(AND(AF539=TRUE(),_xlfn.xlookup(AI539,$A$9:$A$782,$AK$9:$AK$782)=0),TRUE(),FALSE()))</f>
        <v>NA</v>
      </c>
      <c r="AN539" s="148" t="b">
        <f aca="false">IF(F539&lt;&gt;"",TRUE(),FALSE())</f>
        <v>0</v>
      </c>
      <c r="AO539" s="94" t="str">
        <f aca="false">IF(OR($F539&lt;&gt;"Met"),"NA",(IF(AND($F539="Met",$F539&lt;&gt;""),TRUE(),FALSE())))</f>
        <v>NA</v>
      </c>
      <c r="AP539" s="148" t="b">
        <f aca="false">IF(OR($F539="Met",$F539="Not met"),"NA",(IF((AND(OR($F539="N/A",$F539="Unsure"),$G539&lt;&gt;"")),TRUE(),FALSE())))</f>
        <v>0</v>
      </c>
      <c r="AQ539" s="238" t="n">
        <f aca="false">IF(OR(AR539=TRUE(),AND(AS539=TRUE(),AT539=FALSE())),0,(IF(OR(AND(OR(AS539=FALSE(),AS539="N/A"),AT539=FALSE()),AU539=FALSE()),1,0)))</f>
        <v>0</v>
      </c>
      <c r="AR539" s="238" t="n">
        <f aca="false">$S539</f>
        <v>1</v>
      </c>
      <c r="AS539" s="238" t="str">
        <f aca="false">IF(OR(Q539="CHIP",AI539=""),"N/A",IF(AND(AF539=TRUE(),_xlfn.xlookup(AI539,$A$9:$A$782,$AQ$9:$AQ$782)=0),TRUE(),FALSE()))</f>
        <v>N/A</v>
      </c>
      <c r="AT539" s="148" t="b">
        <f aca="false">IF(AND(H539="",F539="Met"),FALSE(),TRUE())</f>
        <v>1</v>
      </c>
      <c r="AU539" s="94" t="str">
        <f aca="false">IF(OR(H539="",H539="Met",H539="N/A"),"NA",(IF(AND((OR(H539="Not Met",H539="Unsure")),G539&lt;&gt;""),TRUE(),FALSE())))</f>
        <v>NA</v>
      </c>
    </row>
    <row r="540" customFormat="false" ht="18" hidden="false" customHeight="false" outlineLevel="0" collapsed="false">
      <c r="A540" s="668" t="s">
        <v>3537</v>
      </c>
      <c r="B540" s="681"/>
      <c r="C540" s="669"/>
      <c r="D540" s="670" t="s">
        <v>1512</v>
      </c>
      <c r="E540" s="671"/>
      <c r="F540" s="672"/>
      <c r="G540" s="672"/>
      <c r="H540" s="673"/>
      <c r="T540" s="656" t="n">
        <f aca="false">$T$8</f>
        <v>1</v>
      </c>
      <c r="U540" s="657" t="b">
        <f aca="false">$U$8</f>
        <v>0</v>
      </c>
      <c r="W540" s="656" t="n">
        <f aca="false">IF($I$3=I540,1,0)</f>
        <v>0</v>
      </c>
      <c r="X540" s="656" t="n">
        <f aca="false">IF($J$3=J540,1,0)</f>
        <v>0</v>
      </c>
      <c r="Y540" s="656" t="n">
        <f aca="false">IF($K$3=K540,1,0)</f>
        <v>0</v>
      </c>
      <c r="Z540" s="656" t="n">
        <f aca="false">IF($L$3=L540,1,0)</f>
        <v>0</v>
      </c>
      <c r="AA540" s="656" t="n">
        <f aca="false">IF($M$3=M540,1,0)</f>
        <v>0</v>
      </c>
      <c r="AB540" s="656" t="n">
        <f aca="false">IF($N$3=N540,1,0)</f>
        <v>0</v>
      </c>
      <c r="AC540" s="656" t="n">
        <f aca="false">IF($O$3=O540,1,0)</f>
        <v>0</v>
      </c>
      <c r="AD540" s="667" t="b">
        <f aca="false">AND($P$2="Non-risk",P540=TRUE())</f>
        <v>0</v>
      </c>
      <c r="AE540" s="667" t="b">
        <f aca="false">AND($Q$3&lt;&gt;$Q540,$Q$3&lt;&gt;"Both")</f>
        <v>1</v>
      </c>
      <c r="AF540" s="667" t="b">
        <f aca="false">AND($Q$3="Both",AH540=1)</f>
        <v>0</v>
      </c>
      <c r="AK540" s="160"/>
      <c r="AL540" s="238"/>
      <c r="AM540" s="238"/>
      <c r="AN540" s="94"/>
      <c r="AO540" s="94"/>
      <c r="AP540" s="94"/>
      <c r="AQ540" s="238"/>
      <c r="AR540" s="238"/>
      <c r="AS540" s="238"/>
      <c r="AT540" s="94"/>
      <c r="AU540" s="94"/>
    </row>
    <row r="541" customFormat="false" ht="90" hidden="false" customHeight="false" outlineLevel="0" collapsed="false">
      <c r="A541" s="658" t="s">
        <v>3538</v>
      </c>
      <c r="B541" s="659" t="s">
        <v>3539</v>
      </c>
      <c r="C541" s="659" t="s">
        <v>3540</v>
      </c>
      <c r="D541" s="659" t="s">
        <v>3274</v>
      </c>
      <c r="E541" s="683"/>
      <c r="F541" s="662"/>
      <c r="G541" s="662"/>
      <c r="H541" s="663"/>
      <c r="I541" s="691" t="s">
        <v>15</v>
      </c>
      <c r="J541" s="691"/>
      <c r="K541" s="691" t="s">
        <v>38</v>
      </c>
      <c r="L541" s="691" t="s">
        <v>43</v>
      </c>
      <c r="M541" s="691"/>
      <c r="N541" s="691"/>
      <c r="O541" s="691"/>
      <c r="P541" s="665"/>
      <c r="Q541" s="665" t="s">
        <v>292</v>
      </c>
      <c r="S541" s="666" t="b">
        <f aca="false">IF(OR(T541=TRUE(),U541=TRUE(),V541=TRUE(),AD541=TRUE(),AE541=TRUE()),TRUE(),FALSE())</f>
        <v>1</v>
      </c>
      <c r="T541" s="656" t="n">
        <f aca="false">$T$8</f>
        <v>1</v>
      </c>
      <c r="U541" s="657" t="b">
        <f aca="false">$U$8</f>
        <v>0</v>
      </c>
      <c r="V541" s="666" t="b">
        <f aca="false">IF(SUM(W541:AC541)&lt;1,TRUE(),FALSE())</f>
        <v>1</v>
      </c>
      <c r="W541" s="656" t="n">
        <f aca="false">IF($I$3=I541,1,0)</f>
        <v>0</v>
      </c>
      <c r="X541" s="656" t="n">
        <f aca="false">IF($J$3=J541,1,0)</f>
        <v>0</v>
      </c>
      <c r="Y541" s="656" t="n">
        <f aca="false">IF($K$3=K541,1,0)</f>
        <v>0</v>
      </c>
      <c r="Z541" s="656" t="n">
        <f aca="false">IF($L$3=L541,1,0)</f>
        <v>0</v>
      </c>
      <c r="AA541" s="656" t="n">
        <f aca="false">IF($M$3=M541,1,0)</f>
        <v>0</v>
      </c>
      <c r="AB541" s="656" t="n">
        <f aca="false">IF($N$3=N541,1,0)</f>
        <v>0</v>
      </c>
      <c r="AC541" s="656" t="n">
        <f aca="false">IF($O$3=O541,1,0)</f>
        <v>0</v>
      </c>
      <c r="AD541" s="667" t="b">
        <f aca="false">AND($P$2="Non-risk",P541=TRUE())</f>
        <v>0</v>
      </c>
      <c r="AE541" s="667" t="b">
        <f aca="false">AND($Q$3&lt;&gt;$Q541,$Q$3&lt;&gt;"Both")</f>
        <v>1</v>
      </c>
      <c r="AF541" s="667" t="b">
        <f aca="false">AND($Q$3="Both",AH541=1)</f>
        <v>0</v>
      </c>
      <c r="AG541" s="521" t="s">
        <v>3274</v>
      </c>
      <c r="AH541" s="627" t="n">
        <v>1</v>
      </c>
      <c r="AI541" s="521" t="n">
        <v>20</v>
      </c>
      <c r="AK541" s="160" t="n">
        <f aca="false">IF(OR(AL541=TRUE(),AND(AM541=TRUE(),AN541=FALSE()),AF541=TRUE(),(OR(AT541=FALSE(),AT541="NA"))),0,IF(OR(AN541=FALSE(),AO541=FALSE(),AP541=FALSE()),1,0))</f>
        <v>0</v>
      </c>
      <c r="AL541" s="238" t="n">
        <f aca="false">$S541</f>
        <v>1</v>
      </c>
      <c r="AM541" s="238" t="str">
        <f aca="false">IF(OR(Q541="CHIP",AI541=""),"NA",IF(AND(AF541=TRUE(),_xlfn.xlookup(AI541,$A$9:$A$782,$AK$9:$AK$782)=0),TRUE(),FALSE()))</f>
        <v>NA</v>
      </c>
      <c r="AN541" s="148" t="b">
        <f aca="false">IF(F541&lt;&gt;"",TRUE(),FALSE())</f>
        <v>0</v>
      </c>
      <c r="AO541" s="94" t="str">
        <f aca="false">IF(OR($F541&lt;&gt;"Met"),"NA",(IF(AND($F541="Met",$F541&lt;&gt;""),TRUE(),FALSE())))</f>
        <v>NA</v>
      </c>
      <c r="AP541" s="148" t="b">
        <f aca="false">IF(OR($F541="Met",$F541="Not met"),"NA",(IF((AND(OR($F541="N/A",$F541="Unsure"),$G541&lt;&gt;"")),TRUE(),FALSE())))</f>
        <v>0</v>
      </c>
      <c r="AQ541" s="238" t="n">
        <f aca="false">IF(OR(AR541=TRUE(),AND(AS541=TRUE(),AT541=FALSE())),0,(IF(OR(AND(OR(AS541=FALSE(),AS541="N/A"),AT541=FALSE()),AU541=FALSE()),1,0)))</f>
        <v>0</v>
      </c>
      <c r="AR541" s="238" t="n">
        <f aca="false">$S541</f>
        <v>1</v>
      </c>
      <c r="AS541" s="238" t="str">
        <f aca="false">IF(OR(Q541="CHIP",AI541=""),"N/A",IF(AND(AF541=TRUE(),_xlfn.xlookup(AI541,$A$9:$A$782,$AQ$9:$AQ$782)=0),TRUE(),FALSE()))</f>
        <v>N/A</v>
      </c>
      <c r="AT541" s="148" t="b">
        <f aca="false">IF(AND(H541="",F541="Met"),FALSE(),TRUE())</f>
        <v>1</v>
      </c>
      <c r="AU541" s="94" t="str">
        <f aca="false">IF(OR(H541="",H541="Met",H541="N/A"),"NA",(IF(AND((OR(H541="Not Met",H541="Unsure")),G541&lt;&gt;""),TRUE(),FALSE())))</f>
        <v>NA</v>
      </c>
    </row>
    <row r="542" customFormat="false" ht="18" hidden="false" customHeight="false" outlineLevel="0" collapsed="false">
      <c r="A542" s="670"/>
      <c r="B542" s="681"/>
      <c r="C542" s="669"/>
      <c r="D542" s="670" t="s">
        <v>3541</v>
      </c>
      <c r="E542" s="671"/>
      <c r="F542" s="672"/>
      <c r="G542" s="672"/>
      <c r="H542" s="673"/>
      <c r="I542" s="521"/>
      <c r="J542" s="521"/>
      <c r="K542" s="521"/>
      <c r="L542" s="521"/>
      <c r="M542" s="521"/>
      <c r="N542" s="521"/>
      <c r="O542" s="521"/>
      <c r="T542" s="656" t="n">
        <f aca="false">$T$8</f>
        <v>1</v>
      </c>
      <c r="U542" s="657" t="b">
        <f aca="false">$U$8</f>
        <v>0</v>
      </c>
      <c r="W542" s="656" t="n">
        <f aca="false">IF($I$3=I542,1,0)</f>
        <v>0</v>
      </c>
      <c r="X542" s="656" t="n">
        <f aca="false">IF($J$3=J542,1,0)</f>
        <v>0</v>
      </c>
      <c r="Y542" s="656" t="n">
        <f aca="false">IF($K$3=K542,1,0)</f>
        <v>0</v>
      </c>
      <c r="Z542" s="656" t="n">
        <f aca="false">IF($L$3=L542,1,0)</f>
        <v>0</v>
      </c>
      <c r="AA542" s="656" t="n">
        <f aca="false">IF($M$3=M542,1,0)</f>
        <v>0</v>
      </c>
      <c r="AB542" s="656" t="n">
        <f aca="false">IF($N$3=N542,1,0)</f>
        <v>0</v>
      </c>
      <c r="AC542" s="656" t="n">
        <f aca="false">IF($O$3=O542,1,0)</f>
        <v>0</v>
      </c>
      <c r="AD542" s="667" t="b">
        <f aca="false">AND($P$2="Non-risk",P542=TRUE())</f>
        <v>0</v>
      </c>
      <c r="AE542" s="667" t="b">
        <f aca="false">AND($Q$3&lt;&gt;$Q542,$Q$3&lt;&gt;"Both")</f>
        <v>1</v>
      </c>
      <c r="AF542" s="667" t="b">
        <f aca="false">AND($Q$3="Both",AH542=1)</f>
        <v>0</v>
      </c>
      <c r="AG542" s="521"/>
      <c r="AI542" s="521"/>
      <c r="AK542" s="160"/>
      <c r="AL542" s="238"/>
      <c r="AM542" s="238"/>
      <c r="AN542" s="94"/>
      <c r="AO542" s="94"/>
      <c r="AP542" s="94"/>
      <c r="AQ542" s="238"/>
      <c r="AR542" s="238"/>
      <c r="AS542" s="238"/>
      <c r="AT542" s="94"/>
      <c r="AU542" s="94"/>
    </row>
    <row r="543" customFormat="false" ht="162" hidden="false" customHeight="false" outlineLevel="0" collapsed="false">
      <c r="A543" s="658" t="s">
        <v>3542</v>
      </c>
      <c r="B543" s="659" t="s">
        <v>224</v>
      </c>
      <c r="C543" s="659" t="s">
        <v>3543</v>
      </c>
      <c r="D543" s="659" t="s">
        <v>3327</v>
      </c>
      <c r="E543" s="687"/>
      <c r="F543" s="662"/>
      <c r="G543" s="662"/>
      <c r="H543" s="689"/>
      <c r="I543" s="664" t="s">
        <v>15</v>
      </c>
      <c r="J543" s="664"/>
      <c r="K543" s="664" t="s">
        <v>38</v>
      </c>
      <c r="L543" s="665" t="s">
        <v>43</v>
      </c>
      <c r="M543" s="665"/>
      <c r="N543" s="665"/>
      <c r="O543" s="665"/>
      <c r="P543" s="665"/>
      <c r="Q543" s="665" t="s">
        <v>292</v>
      </c>
      <c r="S543" s="666" t="b">
        <f aca="false">IF(OR(T543=TRUE(),U543=TRUE(),V543=TRUE(),AD543=TRUE(),AE543=TRUE()),TRUE(),FALSE())</f>
        <v>1</v>
      </c>
      <c r="T543" s="656" t="n">
        <f aca="false">$T$8</f>
        <v>1</v>
      </c>
      <c r="U543" s="657" t="b">
        <f aca="false">$U$8</f>
        <v>0</v>
      </c>
      <c r="V543" s="666" t="b">
        <f aca="false">IF(SUM(W543:AC543)&lt;1,TRUE(),FALSE())</f>
        <v>1</v>
      </c>
      <c r="W543" s="656" t="n">
        <f aca="false">IF($I$3=I543,1,0)</f>
        <v>0</v>
      </c>
      <c r="X543" s="656" t="n">
        <f aca="false">IF($J$3=J543,1,0)</f>
        <v>0</v>
      </c>
      <c r="Y543" s="656" t="n">
        <f aca="false">IF($K$3=K543,1,0)</f>
        <v>0</v>
      </c>
      <c r="Z543" s="656" t="n">
        <f aca="false">IF($L$3=L543,1,0)</f>
        <v>0</v>
      </c>
      <c r="AA543" s="656" t="n">
        <f aca="false">IF($M$3=M543,1,0)</f>
        <v>0</v>
      </c>
      <c r="AB543" s="656" t="n">
        <f aca="false">IF($N$3=N543,1,0)</f>
        <v>0</v>
      </c>
      <c r="AC543" s="656" t="n">
        <f aca="false">IF($O$3=O543,1,0)</f>
        <v>0</v>
      </c>
      <c r="AD543" s="667" t="b">
        <f aca="false">AND($P$2="Non-risk",P543=TRUE())</f>
        <v>0</v>
      </c>
      <c r="AE543" s="667" t="b">
        <f aca="false">AND($Q$3&lt;&gt;$Q543,$Q$3&lt;&gt;"Both")</f>
        <v>1</v>
      </c>
      <c r="AF543" s="667" t="b">
        <f aca="false">AND($Q$3="Both",AH543=1)</f>
        <v>0</v>
      </c>
      <c r="AG543" s="521" t="s">
        <v>3327</v>
      </c>
      <c r="AH543" s="627" t="n">
        <v>1</v>
      </c>
      <c r="AI543" s="521" t="n">
        <v>38</v>
      </c>
      <c r="AK543" s="160" t="n">
        <f aca="false">IF(OR(AL543=TRUE(),AND(AM543=TRUE(),AN543=FALSE()),AF543=TRUE(),(OR(AT543=FALSE(),AT543="NA"))),0,IF(OR(AN543=FALSE(),AO543=FALSE(),AP543=FALSE()),1,0))</f>
        <v>0</v>
      </c>
      <c r="AL543" s="238" t="n">
        <f aca="false">$S543</f>
        <v>1</v>
      </c>
      <c r="AM543" s="238" t="str">
        <f aca="false">IF(OR(Q543="CHIP",AI543=""),"NA",IF(AND(AF543=TRUE(),_xlfn.xlookup(AI543,$A$9:$A$782,$AK$9:$AK$782)=0),TRUE(),FALSE()))</f>
        <v>NA</v>
      </c>
      <c r="AN543" s="148" t="b">
        <f aca="false">IF(F543&lt;&gt;"",TRUE(),FALSE())</f>
        <v>0</v>
      </c>
      <c r="AO543" s="94" t="str">
        <f aca="false">IF(OR($F543&lt;&gt;"Met"),"NA",(IF(AND($F543="Met",$F543&lt;&gt;""),TRUE(),FALSE())))</f>
        <v>NA</v>
      </c>
      <c r="AP543" s="148" t="b">
        <f aca="false">IF(OR($F543="Met",$F543="Not met"),"NA",(IF((AND(OR($F543="N/A",$F543="Unsure"),$G543&lt;&gt;"")),TRUE(),FALSE())))</f>
        <v>0</v>
      </c>
      <c r="AQ543" s="238" t="n">
        <f aca="false">IF(OR(AR543=TRUE(),AND(AS543=TRUE(),AT543=FALSE())),0,(IF(OR(AND(OR(AS543=FALSE(),AS543="N/A"),AT543=FALSE()),AU543=FALSE()),1,0)))</f>
        <v>0</v>
      </c>
      <c r="AR543" s="238" t="n">
        <f aca="false">$S543</f>
        <v>1</v>
      </c>
      <c r="AS543" s="238" t="str">
        <f aca="false">IF(OR(Q543="CHIP",AI543=""),"N/A",IF(AND(AF543=TRUE(),_xlfn.xlookup(AI543,$A$9:$A$782,$AQ$9:$AQ$782)=0),TRUE(),FALSE()))</f>
        <v>N/A</v>
      </c>
      <c r="AT543" s="148" t="b">
        <f aca="false">IF(AND(H543="",F543="Met"),FALSE(),TRUE())</f>
        <v>1</v>
      </c>
      <c r="AU543" s="94" t="str">
        <f aca="false">IF(OR(H543="",H543="Met",H543="N/A"),"NA",(IF(AND((OR(H543="Not Met",H543="Unsure")),G543&lt;&gt;""),TRUE(),FALSE())))</f>
        <v>NA</v>
      </c>
    </row>
    <row r="544" customFormat="false" ht="36" hidden="false" customHeight="false" outlineLevel="0" collapsed="false">
      <c r="A544" s="670"/>
      <c r="B544" s="681"/>
      <c r="C544" s="669"/>
      <c r="D544" s="670" t="s">
        <v>1535</v>
      </c>
      <c r="E544" s="671"/>
      <c r="F544" s="672"/>
      <c r="G544" s="672"/>
      <c r="H544" s="673"/>
      <c r="T544" s="656" t="n">
        <f aca="false">$T$8</f>
        <v>1</v>
      </c>
      <c r="U544" s="657" t="b">
        <f aca="false">$U$8</f>
        <v>0</v>
      </c>
      <c r="W544" s="656" t="n">
        <f aca="false">IF($I$3=I544,1,0)</f>
        <v>0</v>
      </c>
      <c r="X544" s="656" t="n">
        <f aca="false">IF($J$3=J544,1,0)</f>
        <v>0</v>
      </c>
      <c r="Y544" s="656" t="n">
        <f aca="false">IF($K$3=K544,1,0)</f>
        <v>0</v>
      </c>
      <c r="Z544" s="656" t="n">
        <f aca="false">IF($L$3=L544,1,0)</f>
        <v>0</v>
      </c>
      <c r="AA544" s="656" t="n">
        <f aca="false">IF($M$3=M544,1,0)</f>
        <v>0</v>
      </c>
      <c r="AB544" s="656" t="n">
        <f aca="false">IF($N$3=N544,1,0)</f>
        <v>0</v>
      </c>
      <c r="AC544" s="656" t="n">
        <f aca="false">IF($O$3=O544,1,0)</f>
        <v>0</v>
      </c>
      <c r="AD544" s="667" t="b">
        <f aca="false">AND($P$2="Non-risk",P544=TRUE())</f>
        <v>0</v>
      </c>
      <c r="AE544" s="667" t="b">
        <f aca="false">AND($Q$3&lt;&gt;$Q544,$Q$3&lt;&gt;"Both")</f>
        <v>1</v>
      </c>
      <c r="AF544" s="667" t="b">
        <f aca="false">AND($Q$3="Both",AH544=1)</f>
        <v>0</v>
      </c>
      <c r="AK544" s="160"/>
      <c r="AL544" s="238"/>
      <c r="AM544" s="238"/>
      <c r="AN544" s="94"/>
      <c r="AO544" s="94"/>
      <c r="AP544" s="94"/>
      <c r="AQ544" s="238"/>
      <c r="AR544" s="238"/>
      <c r="AS544" s="238"/>
      <c r="AT544" s="94"/>
      <c r="AU544" s="94"/>
    </row>
    <row r="545" customFormat="false" ht="126" hidden="false" customHeight="false" outlineLevel="0" collapsed="false">
      <c r="A545" s="658" t="s">
        <v>3544</v>
      </c>
      <c r="B545" s="659" t="s">
        <v>3545</v>
      </c>
      <c r="C545" s="659" t="s">
        <v>3546</v>
      </c>
      <c r="D545" s="659" t="s">
        <v>3547</v>
      </c>
      <c r="E545" s="687"/>
      <c r="F545" s="662"/>
      <c r="G545" s="662"/>
      <c r="H545" s="689"/>
      <c r="I545" s="664" t="s">
        <v>15</v>
      </c>
      <c r="J545" s="664"/>
      <c r="K545" s="664" t="s">
        <v>38</v>
      </c>
      <c r="L545" s="665" t="s">
        <v>43</v>
      </c>
      <c r="M545" s="665"/>
      <c r="N545" s="665"/>
      <c r="O545" s="665"/>
      <c r="P545" s="665"/>
      <c r="Q545" s="665" t="s">
        <v>292</v>
      </c>
      <c r="S545" s="666" t="b">
        <f aca="false">IF(OR(T545=TRUE(),U545=TRUE(),V545=TRUE(),AD545=TRUE(),AE545=TRUE()),TRUE(),FALSE())</f>
        <v>1</v>
      </c>
      <c r="T545" s="656" t="n">
        <f aca="false">$T$8</f>
        <v>1</v>
      </c>
      <c r="U545" s="657" t="b">
        <f aca="false">$U$8</f>
        <v>0</v>
      </c>
      <c r="V545" s="666" t="b">
        <f aca="false">IF(SUM(W545:AC545)&lt;1,TRUE(),FALSE())</f>
        <v>1</v>
      </c>
      <c r="W545" s="656" t="n">
        <f aca="false">IF($I$3=I545,1,0)</f>
        <v>0</v>
      </c>
      <c r="X545" s="656" t="n">
        <f aca="false">IF($J$3=J545,1,0)</f>
        <v>0</v>
      </c>
      <c r="Y545" s="656" t="n">
        <f aca="false">IF($K$3=K545,1,0)</f>
        <v>0</v>
      </c>
      <c r="Z545" s="656" t="n">
        <f aca="false">IF($L$3=L545,1,0)</f>
        <v>0</v>
      </c>
      <c r="AA545" s="656" t="n">
        <f aca="false">IF($M$3=M545,1,0)</f>
        <v>0</v>
      </c>
      <c r="AB545" s="656" t="n">
        <f aca="false">IF($N$3=N545,1,0)</f>
        <v>0</v>
      </c>
      <c r="AC545" s="656" t="n">
        <f aca="false">IF($O$3=O545,1,0)</f>
        <v>0</v>
      </c>
      <c r="AD545" s="667" t="b">
        <f aca="false">AND($P$2="Non-risk",P545=TRUE())</f>
        <v>0</v>
      </c>
      <c r="AE545" s="667" t="b">
        <f aca="false">AND($Q$3&lt;&gt;$Q545,$Q$3&lt;&gt;"Both")</f>
        <v>1</v>
      </c>
      <c r="AF545" s="667" t="b">
        <f aca="false">AND($Q$3="Both",AH545=1)</f>
        <v>0</v>
      </c>
      <c r="AG545" s="521" t="s">
        <v>3547</v>
      </c>
      <c r="AH545" s="627" t="n">
        <v>1</v>
      </c>
      <c r="AI545" s="521" t="n">
        <v>44</v>
      </c>
      <c r="AK545" s="160" t="n">
        <f aca="false">IF(OR(AL545=TRUE(),AND(AM545=TRUE(),AN545=FALSE()),AF545=TRUE(),(OR(AT545=FALSE(),AT545="NA"))),0,IF(OR(AN545=FALSE(),AO545=FALSE(),AP545=FALSE()),1,0))</f>
        <v>0</v>
      </c>
      <c r="AL545" s="238" t="n">
        <f aca="false">$S545</f>
        <v>1</v>
      </c>
      <c r="AM545" s="238" t="str">
        <f aca="false">IF(OR(Q545="CHIP",AI545=""),"NA",IF(AND(AF545=TRUE(),_xlfn.xlookup(AI545,$A$9:$A$782,$AK$9:$AK$782)=0),TRUE(),FALSE()))</f>
        <v>NA</v>
      </c>
      <c r="AN545" s="148" t="b">
        <f aca="false">IF(F545&lt;&gt;"",TRUE(),FALSE())</f>
        <v>0</v>
      </c>
      <c r="AO545" s="94" t="str">
        <f aca="false">IF(OR($F545&lt;&gt;"Met"),"NA",(IF(AND($F545="Met",$F545&lt;&gt;""),TRUE(),FALSE())))</f>
        <v>NA</v>
      </c>
      <c r="AP545" s="148" t="b">
        <f aca="false">IF(OR($F545="Met",$F545="Not met"),"NA",(IF((AND(OR($F545="N/A",$F545="Unsure"),$G545&lt;&gt;"")),TRUE(),FALSE())))</f>
        <v>0</v>
      </c>
      <c r="AQ545" s="238" t="n">
        <f aca="false">IF(OR(AR545=TRUE(),AND(AS545=TRUE(),AT545=FALSE())),0,(IF(OR(AND(OR(AS545=FALSE(),AS545="N/A"),AT545=FALSE()),AU545=FALSE()),1,0)))</f>
        <v>0</v>
      </c>
      <c r="AR545" s="238" t="n">
        <f aca="false">$S545</f>
        <v>1</v>
      </c>
      <c r="AS545" s="238" t="str">
        <f aca="false">IF(OR(Q545="CHIP",AI545=""),"N/A",IF(AND(AF545=TRUE(),_xlfn.xlookup(AI545,$A$9:$A$782,$AQ$9:$AQ$782)=0),TRUE(),FALSE()))</f>
        <v>N/A</v>
      </c>
      <c r="AT545" s="148" t="b">
        <f aca="false">IF(AND(H545="",F545="Met"),FALSE(),TRUE())</f>
        <v>1</v>
      </c>
      <c r="AU545" s="94" t="str">
        <f aca="false">IF(OR(H545="",H545="Met",H545="N/A"),"NA",(IF(AND((OR(H545="Not Met",H545="Unsure")),G545&lt;&gt;""),TRUE(),FALSE())))</f>
        <v>NA</v>
      </c>
    </row>
    <row r="546" customFormat="false" ht="54" hidden="false" customHeight="false" outlineLevel="0" collapsed="false">
      <c r="A546" s="658" t="s">
        <v>3548</v>
      </c>
      <c r="B546" s="659" t="s">
        <v>3549</v>
      </c>
      <c r="C546" s="659" t="s">
        <v>3550</v>
      </c>
      <c r="D546" s="659" t="s">
        <v>3347</v>
      </c>
      <c r="E546" s="687"/>
      <c r="F546" s="662"/>
      <c r="G546" s="662"/>
      <c r="H546" s="689"/>
      <c r="I546" s="664" t="s">
        <v>15</v>
      </c>
      <c r="J546" s="664"/>
      <c r="K546" s="664" t="s">
        <v>38</v>
      </c>
      <c r="L546" s="665" t="s">
        <v>43</v>
      </c>
      <c r="M546" s="665"/>
      <c r="N546" s="665"/>
      <c r="O546" s="665"/>
      <c r="P546" s="665"/>
      <c r="Q546" s="665" t="s">
        <v>292</v>
      </c>
      <c r="S546" s="666" t="b">
        <f aca="false">IF(OR(T546=TRUE(),U546=TRUE(),V546=TRUE(),AD546=TRUE(),AE546=TRUE()),TRUE(),FALSE())</f>
        <v>1</v>
      </c>
      <c r="T546" s="656" t="n">
        <f aca="false">$T$8</f>
        <v>1</v>
      </c>
      <c r="U546" s="657" t="b">
        <f aca="false">$U$8</f>
        <v>0</v>
      </c>
      <c r="V546" s="666" t="b">
        <f aca="false">IF(SUM(W546:AC546)&lt;1,TRUE(),FALSE())</f>
        <v>1</v>
      </c>
      <c r="W546" s="656" t="n">
        <f aca="false">IF($I$3=I546,1,0)</f>
        <v>0</v>
      </c>
      <c r="X546" s="656" t="n">
        <f aca="false">IF($J$3=J546,1,0)</f>
        <v>0</v>
      </c>
      <c r="Y546" s="656" t="n">
        <f aca="false">IF($K$3=K546,1,0)</f>
        <v>0</v>
      </c>
      <c r="Z546" s="656" t="n">
        <f aca="false">IF($L$3=L546,1,0)</f>
        <v>0</v>
      </c>
      <c r="AA546" s="656" t="n">
        <f aca="false">IF($M$3=M546,1,0)</f>
        <v>0</v>
      </c>
      <c r="AB546" s="656" t="n">
        <f aca="false">IF($N$3=N546,1,0)</f>
        <v>0</v>
      </c>
      <c r="AC546" s="656" t="n">
        <f aca="false">IF($O$3=O546,1,0)</f>
        <v>0</v>
      </c>
      <c r="AD546" s="667" t="b">
        <f aca="false">AND($P$2="Non-risk",P546=TRUE())</f>
        <v>0</v>
      </c>
      <c r="AE546" s="667" t="b">
        <f aca="false">AND($Q$3&lt;&gt;$Q546,$Q$3&lt;&gt;"Both")</f>
        <v>1</v>
      </c>
      <c r="AF546" s="667" t="b">
        <f aca="false">AND($Q$3="Both",AH546=1)</f>
        <v>0</v>
      </c>
      <c r="AG546" s="521" t="s">
        <v>3347</v>
      </c>
      <c r="AH546" s="627" t="n">
        <v>1</v>
      </c>
      <c r="AI546" s="521" t="n">
        <v>45</v>
      </c>
      <c r="AK546" s="160" t="n">
        <f aca="false">IF(OR(AL546=TRUE(),AND(AM546=TRUE(),AN546=FALSE()),AF546=TRUE(),(OR(AT546=FALSE(),AT546="NA"))),0,IF(OR(AN546=FALSE(),AO546=FALSE(),AP546=FALSE()),1,0))</f>
        <v>0</v>
      </c>
      <c r="AL546" s="238" t="n">
        <f aca="false">$S546</f>
        <v>1</v>
      </c>
      <c r="AM546" s="238" t="str">
        <f aca="false">IF(OR(Q546="CHIP",AI546=""),"NA",IF(AND(AF546=TRUE(),_xlfn.xlookup(AI546,$A$9:$A$782,$AK$9:$AK$782)=0),TRUE(),FALSE()))</f>
        <v>NA</v>
      </c>
      <c r="AN546" s="148" t="b">
        <f aca="false">IF(F546&lt;&gt;"",TRUE(),FALSE())</f>
        <v>0</v>
      </c>
      <c r="AO546" s="94" t="str">
        <f aca="false">IF(OR($F546&lt;&gt;"Met"),"NA",(IF(AND($F546="Met",$F546&lt;&gt;""),TRUE(),FALSE())))</f>
        <v>NA</v>
      </c>
      <c r="AP546" s="148" t="b">
        <f aca="false">IF(OR($F546="Met",$F546="Not met"),"NA",(IF((AND(OR($F546="N/A",$F546="Unsure"),$G546&lt;&gt;"")),TRUE(),FALSE())))</f>
        <v>0</v>
      </c>
      <c r="AQ546" s="238" t="n">
        <f aca="false">IF(OR(AR546=TRUE(),AND(AS546=TRUE(),AT546=FALSE())),0,(IF(OR(AND(OR(AS546=FALSE(),AS546="N/A"),AT546=FALSE()),AU546=FALSE()),1,0)))</f>
        <v>0</v>
      </c>
      <c r="AR546" s="238" t="n">
        <f aca="false">$S546</f>
        <v>1</v>
      </c>
      <c r="AS546" s="238" t="str">
        <f aca="false">IF(OR(Q546="CHIP",AI546=""),"N/A",IF(AND(AF546=TRUE(),_xlfn.xlookup(AI546,$A$9:$A$782,$AQ$9:$AQ$782)=0),TRUE(),FALSE()))</f>
        <v>N/A</v>
      </c>
      <c r="AT546" s="148" t="b">
        <f aca="false">IF(AND(H546="",F546="Met"),FALSE(),TRUE())</f>
        <v>1</v>
      </c>
      <c r="AU546" s="94" t="str">
        <f aca="false">IF(OR(H546="",H546="Met",H546="N/A"),"NA",(IF(AND((OR(H546="Not Met",H546="Unsure")),G546&lt;&gt;""),TRUE(),FALSE())))</f>
        <v>NA</v>
      </c>
    </row>
    <row r="547" customFormat="false" ht="90" hidden="false" customHeight="false" outlineLevel="0" collapsed="false">
      <c r="A547" s="658" t="s">
        <v>3551</v>
      </c>
      <c r="B547" s="659" t="s">
        <v>3552</v>
      </c>
      <c r="C547" s="659" t="s">
        <v>3553</v>
      </c>
      <c r="D547" s="659" t="s">
        <v>3351</v>
      </c>
      <c r="E547" s="687"/>
      <c r="F547" s="662"/>
      <c r="G547" s="662"/>
      <c r="H547" s="689"/>
      <c r="I547" s="664" t="s">
        <v>15</v>
      </c>
      <c r="J547" s="664"/>
      <c r="K547" s="664" t="s">
        <v>38</v>
      </c>
      <c r="L547" s="665" t="s">
        <v>43</v>
      </c>
      <c r="M547" s="665"/>
      <c r="N547" s="665"/>
      <c r="O547" s="665"/>
      <c r="P547" s="665"/>
      <c r="Q547" s="665" t="s">
        <v>292</v>
      </c>
      <c r="S547" s="666" t="b">
        <f aca="false">IF(OR(T547=TRUE(),U547=TRUE(),V547=TRUE(),AD547=TRUE(),AE547=TRUE()),TRUE(),FALSE())</f>
        <v>1</v>
      </c>
      <c r="T547" s="656" t="n">
        <f aca="false">$T$8</f>
        <v>1</v>
      </c>
      <c r="U547" s="657" t="b">
        <f aca="false">$U$8</f>
        <v>0</v>
      </c>
      <c r="V547" s="666" t="b">
        <f aca="false">IF(SUM(W547:AC547)&lt;1,TRUE(),FALSE())</f>
        <v>1</v>
      </c>
      <c r="W547" s="656" t="n">
        <f aca="false">IF($I$3=I547,1,0)</f>
        <v>0</v>
      </c>
      <c r="X547" s="656" t="n">
        <f aca="false">IF($J$3=J547,1,0)</f>
        <v>0</v>
      </c>
      <c r="Y547" s="656" t="n">
        <f aca="false">IF($K$3=K547,1,0)</f>
        <v>0</v>
      </c>
      <c r="Z547" s="656" t="n">
        <f aca="false">IF($L$3=L547,1,0)</f>
        <v>0</v>
      </c>
      <c r="AA547" s="656" t="n">
        <f aca="false">IF($M$3=M547,1,0)</f>
        <v>0</v>
      </c>
      <c r="AB547" s="656" t="n">
        <f aca="false">IF($N$3=N547,1,0)</f>
        <v>0</v>
      </c>
      <c r="AC547" s="656" t="n">
        <f aca="false">IF($O$3=O547,1,0)</f>
        <v>0</v>
      </c>
      <c r="AD547" s="667" t="b">
        <f aca="false">AND($P$2="Non-risk",P547=TRUE())</f>
        <v>0</v>
      </c>
      <c r="AE547" s="667" t="b">
        <f aca="false">AND($Q$3&lt;&gt;$Q547,$Q$3&lt;&gt;"Both")</f>
        <v>1</v>
      </c>
      <c r="AF547" s="667" t="b">
        <f aca="false">AND($Q$3="Both",AH547=1)</f>
        <v>0</v>
      </c>
      <c r="AG547" s="521" t="s">
        <v>3351</v>
      </c>
      <c r="AH547" s="627" t="n">
        <v>1</v>
      </c>
      <c r="AI547" s="521" t="n">
        <v>46</v>
      </c>
      <c r="AK547" s="160" t="n">
        <f aca="false">IF(OR(AL547=TRUE(),AND(AM547=TRUE(),AN547=FALSE()),AF547=TRUE(),(OR(AT547=FALSE(),AT547="NA"))),0,IF(OR(AN547=FALSE(),AO547=FALSE(),AP547=FALSE()),1,0))</f>
        <v>0</v>
      </c>
      <c r="AL547" s="238" t="n">
        <f aca="false">$S547</f>
        <v>1</v>
      </c>
      <c r="AM547" s="238" t="str">
        <f aca="false">IF(OR(Q547="CHIP",AI547=""),"NA",IF(AND(AF547=TRUE(),_xlfn.xlookup(AI547,$A$9:$A$782,$AK$9:$AK$782)=0),TRUE(),FALSE()))</f>
        <v>NA</v>
      </c>
      <c r="AN547" s="148" t="b">
        <f aca="false">IF(F547&lt;&gt;"",TRUE(),FALSE())</f>
        <v>0</v>
      </c>
      <c r="AO547" s="94" t="str">
        <f aca="false">IF(OR($F547&lt;&gt;"Met"),"NA",(IF(AND($F547="Met",$F547&lt;&gt;""),TRUE(),FALSE())))</f>
        <v>NA</v>
      </c>
      <c r="AP547" s="148" t="b">
        <f aca="false">IF(OR($F547="Met",$F547="Not met"),"NA",(IF((AND(OR($F547="N/A",$F547="Unsure"),$G547&lt;&gt;"")),TRUE(),FALSE())))</f>
        <v>0</v>
      </c>
      <c r="AQ547" s="238" t="n">
        <f aca="false">IF(OR(AR547=TRUE(),AND(AS547=TRUE(),AT547=FALSE())),0,(IF(OR(AND(OR(AS547=FALSE(),AS547="N/A"),AT547=FALSE()),AU547=FALSE()),1,0)))</f>
        <v>0</v>
      </c>
      <c r="AR547" s="238" t="n">
        <f aca="false">$S547</f>
        <v>1</v>
      </c>
      <c r="AS547" s="238" t="str">
        <f aca="false">IF(OR(Q547="CHIP",AI547=""),"N/A",IF(AND(AF547=TRUE(),_xlfn.xlookup(AI547,$A$9:$A$782,$AQ$9:$AQ$782)=0),TRUE(),FALSE()))</f>
        <v>N/A</v>
      </c>
      <c r="AT547" s="148" t="b">
        <f aca="false">IF(AND(H547="",F547="Met"),FALSE(),TRUE())</f>
        <v>1</v>
      </c>
      <c r="AU547" s="94" t="str">
        <f aca="false">IF(OR(H547="",H547="Met",H547="N/A"),"NA",(IF(AND((OR(H547="Not Met",H547="Unsure")),G547&lt;&gt;""),TRUE(),FALSE())))</f>
        <v>NA</v>
      </c>
    </row>
    <row r="548" customFormat="false" ht="126" hidden="false" customHeight="false" outlineLevel="0" collapsed="false">
      <c r="A548" s="658" t="s">
        <v>3554</v>
      </c>
      <c r="B548" s="659" t="s">
        <v>3555</v>
      </c>
      <c r="C548" s="659" t="s">
        <v>3556</v>
      </c>
      <c r="D548" s="659" t="s">
        <v>3354</v>
      </c>
      <c r="E548" s="687"/>
      <c r="F548" s="662"/>
      <c r="G548" s="662"/>
      <c r="H548" s="689"/>
      <c r="I548" s="664" t="s">
        <v>15</v>
      </c>
      <c r="J548" s="664"/>
      <c r="K548" s="664" t="s">
        <v>38</v>
      </c>
      <c r="L548" s="665" t="s">
        <v>43</v>
      </c>
      <c r="M548" s="665"/>
      <c r="N548" s="665"/>
      <c r="O548" s="665"/>
      <c r="P548" s="665"/>
      <c r="Q548" s="665" t="s">
        <v>292</v>
      </c>
      <c r="S548" s="666" t="b">
        <f aca="false">IF(OR(T548=TRUE(),U548=TRUE(),V548=TRUE(),AD548=TRUE(),AE548=TRUE()),TRUE(),FALSE())</f>
        <v>1</v>
      </c>
      <c r="T548" s="656" t="n">
        <f aca="false">$T$8</f>
        <v>1</v>
      </c>
      <c r="U548" s="657" t="b">
        <f aca="false">$U$8</f>
        <v>0</v>
      </c>
      <c r="V548" s="666" t="b">
        <f aca="false">IF(SUM(W548:AC548)&lt;1,TRUE(),FALSE())</f>
        <v>1</v>
      </c>
      <c r="W548" s="656" t="n">
        <f aca="false">IF($I$3=I548,1,0)</f>
        <v>0</v>
      </c>
      <c r="X548" s="656" t="n">
        <f aca="false">IF($J$3=J548,1,0)</f>
        <v>0</v>
      </c>
      <c r="Y548" s="656" t="n">
        <f aca="false">IF($K$3=K548,1,0)</f>
        <v>0</v>
      </c>
      <c r="Z548" s="656" t="n">
        <f aca="false">IF($L$3=L548,1,0)</f>
        <v>0</v>
      </c>
      <c r="AA548" s="656" t="n">
        <f aca="false">IF($M$3=M548,1,0)</f>
        <v>0</v>
      </c>
      <c r="AB548" s="656" t="n">
        <f aca="false">IF($N$3=N548,1,0)</f>
        <v>0</v>
      </c>
      <c r="AC548" s="656" t="n">
        <f aca="false">IF($O$3=O548,1,0)</f>
        <v>0</v>
      </c>
      <c r="AD548" s="667" t="b">
        <f aca="false">AND($P$2="Non-risk",P548=TRUE())</f>
        <v>0</v>
      </c>
      <c r="AE548" s="667" t="b">
        <f aca="false">AND($Q$3&lt;&gt;$Q548,$Q$3&lt;&gt;"Both")</f>
        <v>1</v>
      </c>
      <c r="AF548" s="667" t="b">
        <f aca="false">AND($Q$3="Both",AH548=1)</f>
        <v>0</v>
      </c>
      <c r="AG548" s="521" t="s">
        <v>3354</v>
      </c>
      <c r="AH548" s="627" t="n">
        <v>1</v>
      </c>
      <c r="AI548" s="521" t="n">
        <v>47</v>
      </c>
      <c r="AK548" s="160" t="n">
        <f aca="false">IF(OR(AL548=TRUE(),AND(AM548=TRUE(),AN548=FALSE()),AF548=TRUE(),(OR(AT548=FALSE(),AT548="NA"))),0,IF(OR(AN548=FALSE(),AO548=FALSE(),AP548=FALSE()),1,0))</f>
        <v>0</v>
      </c>
      <c r="AL548" s="238" t="n">
        <f aca="false">$S548</f>
        <v>1</v>
      </c>
      <c r="AM548" s="238" t="str">
        <f aca="false">IF(OR(Q548="CHIP",AI548=""),"NA",IF(AND(AF548=TRUE(),_xlfn.xlookup(AI548,$A$9:$A$782,$AK$9:$AK$782)=0),TRUE(),FALSE()))</f>
        <v>NA</v>
      </c>
      <c r="AN548" s="148" t="b">
        <f aca="false">IF(F548&lt;&gt;"",TRUE(),FALSE())</f>
        <v>0</v>
      </c>
      <c r="AO548" s="94" t="str">
        <f aca="false">IF(OR($F548&lt;&gt;"Met"),"NA",(IF(AND($F548="Met",$F548&lt;&gt;""),TRUE(),FALSE())))</f>
        <v>NA</v>
      </c>
      <c r="AP548" s="148" t="b">
        <f aca="false">IF(OR($F548="Met",$F548="Not met"),"NA",(IF((AND(OR($F548="N/A",$F548="Unsure"),$G548&lt;&gt;"")),TRUE(),FALSE())))</f>
        <v>0</v>
      </c>
      <c r="AQ548" s="238" t="n">
        <f aca="false">IF(OR(AR548=TRUE(),AND(AS548=TRUE(),AT548=FALSE())),0,(IF(OR(AND(OR(AS548=FALSE(),AS548="N/A"),AT548=FALSE()),AU548=FALSE()),1,0)))</f>
        <v>0</v>
      </c>
      <c r="AR548" s="238" t="n">
        <f aca="false">$S548</f>
        <v>1</v>
      </c>
      <c r="AS548" s="238" t="str">
        <f aca="false">IF(OR(Q548="CHIP",AI548=""),"N/A",IF(AND(AF548=TRUE(),_xlfn.xlookup(AI548,$A$9:$A$782,$AQ$9:$AQ$782)=0),TRUE(),FALSE()))</f>
        <v>N/A</v>
      </c>
      <c r="AT548" s="148" t="b">
        <f aca="false">IF(AND(H548="",F548="Met"),FALSE(),TRUE())</f>
        <v>1</v>
      </c>
      <c r="AU548" s="94" t="str">
        <f aca="false">IF(OR(H548="",H548="Met",H548="N/A"),"NA",(IF(AND((OR(H548="Not Met",H548="Unsure")),G548&lt;&gt;""),TRUE(),FALSE())))</f>
        <v>NA</v>
      </c>
    </row>
    <row r="549" customFormat="false" ht="54" hidden="false" customHeight="false" outlineLevel="0" collapsed="false">
      <c r="A549" s="658" t="s">
        <v>3557</v>
      </c>
      <c r="B549" s="659" t="s">
        <v>3558</v>
      </c>
      <c r="C549" s="659" t="s">
        <v>3559</v>
      </c>
      <c r="D549" s="659" t="s">
        <v>3358</v>
      </c>
      <c r="E549" s="687"/>
      <c r="F549" s="662"/>
      <c r="G549" s="662"/>
      <c r="H549" s="689"/>
      <c r="I549" s="690" t="s">
        <v>15</v>
      </c>
      <c r="J549" s="690"/>
      <c r="K549" s="690" t="s">
        <v>38</v>
      </c>
      <c r="L549" s="691" t="s">
        <v>43</v>
      </c>
      <c r="M549" s="691"/>
      <c r="N549" s="691"/>
      <c r="O549" s="691"/>
      <c r="P549" s="665"/>
      <c r="Q549" s="665" t="s">
        <v>292</v>
      </c>
      <c r="S549" s="666" t="b">
        <f aca="false">IF(OR(T549=TRUE(),U549=TRUE(),V549=TRUE(),AD549=TRUE(),AE549=TRUE()),TRUE(),FALSE())</f>
        <v>1</v>
      </c>
      <c r="T549" s="656" t="n">
        <f aca="false">$T$8</f>
        <v>1</v>
      </c>
      <c r="U549" s="657" t="b">
        <f aca="false">$U$8</f>
        <v>0</v>
      </c>
      <c r="V549" s="666" t="b">
        <f aca="false">IF(SUM(W549:AC549)&lt;1,TRUE(),FALSE())</f>
        <v>1</v>
      </c>
      <c r="W549" s="656" t="n">
        <f aca="false">IF($I$3=I549,1,0)</f>
        <v>0</v>
      </c>
      <c r="X549" s="656" t="n">
        <f aca="false">IF($J$3=J549,1,0)</f>
        <v>0</v>
      </c>
      <c r="Y549" s="656" t="n">
        <f aca="false">IF($K$3=K549,1,0)</f>
        <v>0</v>
      </c>
      <c r="Z549" s="656" t="n">
        <f aca="false">IF($L$3=L549,1,0)</f>
        <v>0</v>
      </c>
      <c r="AA549" s="656" t="n">
        <f aca="false">IF($M$3=M549,1,0)</f>
        <v>0</v>
      </c>
      <c r="AB549" s="656" t="n">
        <f aca="false">IF($N$3=N549,1,0)</f>
        <v>0</v>
      </c>
      <c r="AC549" s="656" t="n">
        <f aca="false">IF($O$3=O549,1,0)</f>
        <v>0</v>
      </c>
      <c r="AD549" s="667" t="b">
        <f aca="false">AND($P$2="Non-risk",P549=TRUE())</f>
        <v>0</v>
      </c>
      <c r="AE549" s="667" t="b">
        <f aca="false">AND($Q$3&lt;&gt;$Q549,$Q$3&lt;&gt;"Both")</f>
        <v>1</v>
      </c>
      <c r="AF549" s="667" t="b">
        <f aca="false">AND($Q$3="Both",AH549=1)</f>
        <v>0</v>
      </c>
      <c r="AG549" s="521" t="s">
        <v>3358</v>
      </c>
      <c r="AH549" s="627" t="n">
        <v>1</v>
      </c>
      <c r="AI549" s="521" t="n">
        <v>48</v>
      </c>
      <c r="AK549" s="160" t="n">
        <f aca="false">IF(OR(AL549=TRUE(),AND(AM549=TRUE(),AN549=FALSE()),AF549=TRUE(),(OR(AT549=FALSE(),AT549="NA"))),0,IF(OR(AN549=FALSE(),AO549=FALSE(),AP549=FALSE()),1,0))</f>
        <v>0</v>
      </c>
      <c r="AL549" s="238" t="n">
        <f aca="false">$S549</f>
        <v>1</v>
      </c>
      <c r="AM549" s="238" t="str">
        <f aca="false">IF(OR(Q549="CHIP",AI549=""),"NA",IF(AND(AF549=TRUE(),_xlfn.xlookup(AI549,$A$9:$A$782,$AK$9:$AK$782)=0),TRUE(),FALSE()))</f>
        <v>NA</v>
      </c>
      <c r="AN549" s="148" t="b">
        <f aca="false">IF(F549&lt;&gt;"",TRUE(),FALSE())</f>
        <v>0</v>
      </c>
      <c r="AO549" s="94" t="str">
        <f aca="false">IF(OR($F549&lt;&gt;"Met"),"NA",(IF(AND($F549="Met",$F549&lt;&gt;""),TRUE(),FALSE())))</f>
        <v>NA</v>
      </c>
      <c r="AP549" s="148" t="b">
        <f aca="false">IF(OR($F549="Met",$F549="Not met"),"NA",(IF((AND(OR($F549="N/A",$F549="Unsure"),$G549&lt;&gt;"")),TRUE(),FALSE())))</f>
        <v>0</v>
      </c>
      <c r="AQ549" s="238" t="n">
        <f aca="false">IF(OR(AR549=TRUE(),AND(AS549=TRUE(),AT549=FALSE())),0,(IF(OR(AND(OR(AS549=FALSE(),AS549="N/A"),AT549=FALSE()),AU549=FALSE()),1,0)))</f>
        <v>0</v>
      </c>
      <c r="AR549" s="238" t="n">
        <f aca="false">$S549</f>
        <v>1</v>
      </c>
      <c r="AS549" s="238" t="str">
        <f aca="false">IF(OR(Q549="CHIP",AI549=""),"N/A",IF(AND(AF549=TRUE(),_xlfn.xlookup(AI549,$A$9:$A$782,$AQ$9:$AQ$782)=0),TRUE(),FALSE()))</f>
        <v>N/A</v>
      </c>
      <c r="AT549" s="148" t="b">
        <f aca="false">IF(AND(H549="",F549="Met"),FALSE(),TRUE())</f>
        <v>1</v>
      </c>
      <c r="AU549" s="94" t="str">
        <f aca="false">IF(OR(H549="",H549="Met",H549="N/A"),"NA",(IF(AND((OR(H549="Not Met",H549="Unsure")),G549&lt;&gt;""),TRUE(),FALSE())))</f>
        <v>NA</v>
      </c>
    </row>
    <row r="550" customFormat="false" ht="54" hidden="false" customHeight="false" outlineLevel="0" collapsed="false">
      <c r="A550" s="658" t="s">
        <v>3560</v>
      </c>
      <c r="B550" s="659" t="s">
        <v>3561</v>
      </c>
      <c r="C550" s="659" t="s">
        <v>3562</v>
      </c>
      <c r="D550" s="659" t="s">
        <v>3362</v>
      </c>
      <c r="E550" s="687"/>
      <c r="F550" s="662"/>
      <c r="G550" s="662"/>
      <c r="H550" s="689"/>
      <c r="I550" s="690" t="s">
        <v>15</v>
      </c>
      <c r="J550" s="690"/>
      <c r="K550" s="690" t="s">
        <v>38</v>
      </c>
      <c r="L550" s="691" t="s">
        <v>43</v>
      </c>
      <c r="M550" s="691"/>
      <c r="N550" s="691"/>
      <c r="O550" s="691"/>
      <c r="P550" s="665"/>
      <c r="Q550" s="665" t="s">
        <v>292</v>
      </c>
      <c r="S550" s="666" t="b">
        <f aca="false">IF(OR(T550=TRUE(),U550=TRUE(),V550=TRUE(),AD550=TRUE(),AE550=TRUE()),TRUE(),FALSE())</f>
        <v>1</v>
      </c>
      <c r="T550" s="656" t="n">
        <f aca="false">$T$8</f>
        <v>1</v>
      </c>
      <c r="U550" s="657" t="b">
        <f aca="false">$U$8</f>
        <v>0</v>
      </c>
      <c r="V550" s="666" t="b">
        <f aca="false">IF(SUM(W550:AC550)&lt;1,TRUE(),FALSE())</f>
        <v>1</v>
      </c>
      <c r="W550" s="656" t="n">
        <f aca="false">IF($I$3=I550,1,0)</f>
        <v>0</v>
      </c>
      <c r="X550" s="656" t="n">
        <f aca="false">IF($J$3=J550,1,0)</f>
        <v>0</v>
      </c>
      <c r="Y550" s="656" t="n">
        <f aca="false">IF($K$3=K550,1,0)</f>
        <v>0</v>
      </c>
      <c r="Z550" s="656" t="n">
        <f aca="false">IF($L$3=L550,1,0)</f>
        <v>0</v>
      </c>
      <c r="AA550" s="656" t="n">
        <f aca="false">IF($M$3=M550,1,0)</f>
        <v>0</v>
      </c>
      <c r="AB550" s="656" t="n">
        <f aca="false">IF($N$3=N550,1,0)</f>
        <v>0</v>
      </c>
      <c r="AC550" s="656" t="n">
        <f aca="false">IF($O$3=O550,1,0)</f>
        <v>0</v>
      </c>
      <c r="AD550" s="667" t="b">
        <f aca="false">AND($P$2="Non-risk",P550=TRUE())</f>
        <v>0</v>
      </c>
      <c r="AE550" s="667" t="b">
        <f aca="false">AND($Q$3&lt;&gt;$Q550,$Q$3&lt;&gt;"Both")</f>
        <v>1</v>
      </c>
      <c r="AF550" s="667" t="b">
        <f aca="false">AND($Q$3="Both",AH550=1)</f>
        <v>0</v>
      </c>
      <c r="AG550" s="521" t="s">
        <v>3362</v>
      </c>
      <c r="AH550" s="627" t="n">
        <v>1</v>
      </c>
      <c r="AI550" s="521" t="n">
        <v>49</v>
      </c>
      <c r="AK550" s="160" t="n">
        <f aca="false">IF(OR(AL550=TRUE(),AND(AM550=TRUE(),AN550=FALSE()),AF550=TRUE(),(OR(AT550=FALSE(),AT550="NA"))),0,IF(OR(AN550=FALSE(),AO550=FALSE(),AP550=FALSE()),1,0))</f>
        <v>0</v>
      </c>
      <c r="AL550" s="238" t="n">
        <f aca="false">$S550</f>
        <v>1</v>
      </c>
      <c r="AM550" s="238" t="str">
        <f aca="false">IF(OR(Q550="CHIP",AI550=""),"NA",IF(AND(AF550=TRUE(),_xlfn.xlookup(AI550,$A$9:$A$782,$AK$9:$AK$782)=0),TRUE(),FALSE()))</f>
        <v>NA</v>
      </c>
      <c r="AN550" s="148" t="b">
        <f aca="false">IF(F550&lt;&gt;"",TRUE(),FALSE())</f>
        <v>0</v>
      </c>
      <c r="AO550" s="94" t="str">
        <f aca="false">IF(OR($F550&lt;&gt;"Met"),"NA",(IF(AND($F550="Met",$F550&lt;&gt;""),TRUE(),FALSE())))</f>
        <v>NA</v>
      </c>
      <c r="AP550" s="148" t="b">
        <f aca="false">IF(OR($F550="Met",$F550="Not met"),"NA",(IF((AND(OR($F550="N/A",$F550="Unsure"),$G550&lt;&gt;"")),TRUE(),FALSE())))</f>
        <v>0</v>
      </c>
      <c r="AQ550" s="238" t="n">
        <f aca="false">IF(OR(AR550=TRUE(),AND(AS550=TRUE(),AT550=FALSE())),0,(IF(OR(AND(OR(AS550=FALSE(),AS550="N/A"),AT550=FALSE()),AU550=FALSE()),1,0)))</f>
        <v>0</v>
      </c>
      <c r="AR550" s="238" t="n">
        <f aca="false">$S550</f>
        <v>1</v>
      </c>
      <c r="AS550" s="238" t="str">
        <f aca="false">IF(OR(Q550="CHIP",AI550=""),"N/A",IF(AND(AF550=TRUE(),_xlfn.xlookup(AI550,$A$9:$A$782,$AQ$9:$AQ$782)=0),TRUE(),FALSE()))</f>
        <v>N/A</v>
      </c>
      <c r="AT550" s="148" t="b">
        <f aca="false">IF(AND(H550="",F550="Met"),FALSE(),TRUE())</f>
        <v>1</v>
      </c>
      <c r="AU550" s="94" t="str">
        <f aca="false">IF(OR(H550="",H550="Met",H550="N/A"),"NA",(IF(AND((OR(H550="Not Met",H550="Unsure")),G550&lt;&gt;""),TRUE(),FALSE())))</f>
        <v>NA</v>
      </c>
    </row>
    <row r="551" customFormat="false" ht="90" hidden="false" customHeight="false" outlineLevel="0" collapsed="false">
      <c r="A551" s="658" t="s">
        <v>3563</v>
      </c>
      <c r="B551" s="659" t="s">
        <v>3564</v>
      </c>
      <c r="C551" s="659" t="s">
        <v>3565</v>
      </c>
      <c r="D551" s="659" t="s">
        <v>3366</v>
      </c>
      <c r="E551" s="687"/>
      <c r="F551" s="662"/>
      <c r="G551" s="662"/>
      <c r="H551" s="689"/>
      <c r="I551" s="690" t="s">
        <v>15</v>
      </c>
      <c r="J551" s="690"/>
      <c r="K551" s="690" t="s">
        <v>38</v>
      </c>
      <c r="L551" s="691" t="s">
        <v>43</v>
      </c>
      <c r="M551" s="691"/>
      <c r="N551" s="691"/>
      <c r="O551" s="691"/>
      <c r="P551" s="665"/>
      <c r="Q551" s="665" t="s">
        <v>292</v>
      </c>
      <c r="S551" s="666" t="b">
        <f aca="false">IF(OR(T551=TRUE(),U551=TRUE(),V551=TRUE(),AD551=TRUE(),AE551=TRUE()),TRUE(),FALSE())</f>
        <v>1</v>
      </c>
      <c r="T551" s="656" t="n">
        <f aca="false">$T$8</f>
        <v>1</v>
      </c>
      <c r="U551" s="657" t="b">
        <f aca="false">$U$8</f>
        <v>0</v>
      </c>
      <c r="V551" s="666" t="b">
        <f aca="false">IF(SUM(W551:AC551)&lt;1,TRUE(),FALSE())</f>
        <v>1</v>
      </c>
      <c r="W551" s="656" t="n">
        <f aca="false">IF($I$3=I551,1,0)</f>
        <v>0</v>
      </c>
      <c r="X551" s="656" t="n">
        <f aca="false">IF($J$3=J551,1,0)</f>
        <v>0</v>
      </c>
      <c r="Y551" s="656" t="n">
        <f aca="false">IF($K$3=K551,1,0)</f>
        <v>0</v>
      </c>
      <c r="Z551" s="656" t="n">
        <f aca="false">IF($L$3=L551,1,0)</f>
        <v>0</v>
      </c>
      <c r="AA551" s="656" t="n">
        <f aca="false">IF($M$3=M551,1,0)</f>
        <v>0</v>
      </c>
      <c r="AB551" s="656" t="n">
        <f aca="false">IF($N$3=N551,1,0)</f>
        <v>0</v>
      </c>
      <c r="AC551" s="656" t="n">
        <f aca="false">IF($O$3=O551,1,0)</f>
        <v>0</v>
      </c>
      <c r="AD551" s="667" t="b">
        <f aca="false">AND($P$2="Non-risk",P551=TRUE())</f>
        <v>0</v>
      </c>
      <c r="AE551" s="667" t="b">
        <f aca="false">AND($Q$3&lt;&gt;$Q551,$Q$3&lt;&gt;"Both")</f>
        <v>1</v>
      </c>
      <c r="AF551" s="667" t="b">
        <f aca="false">AND($Q$3="Both",AH551=1)</f>
        <v>0</v>
      </c>
      <c r="AG551" s="521" t="s">
        <v>3366</v>
      </c>
      <c r="AH551" s="627" t="n">
        <v>1</v>
      </c>
      <c r="AI551" s="521" t="n">
        <v>50</v>
      </c>
      <c r="AK551" s="160" t="n">
        <f aca="false">IF(OR(AL551=TRUE(),AND(AM551=TRUE(),AN551=FALSE()),AF551=TRUE(),(OR(AT551=FALSE(),AT551="NA"))),0,IF(OR(AN551=FALSE(),AO551=FALSE(),AP551=FALSE()),1,0))</f>
        <v>0</v>
      </c>
      <c r="AL551" s="238" t="n">
        <f aca="false">$S551</f>
        <v>1</v>
      </c>
      <c r="AM551" s="238" t="str">
        <f aca="false">IF(OR(Q551="CHIP",AI551=""),"NA",IF(AND(AF551=TRUE(),_xlfn.xlookup(AI551,$A$9:$A$782,$AK$9:$AK$782)=0),TRUE(),FALSE()))</f>
        <v>NA</v>
      </c>
      <c r="AN551" s="148" t="b">
        <f aca="false">IF(F551&lt;&gt;"",TRUE(),FALSE())</f>
        <v>0</v>
      </c>
      <c r="AO551" s="94" t="str">
        <f aca="false">IF(OR($F551&lt;&gt;"Met"),"NA",(IF(AND($F551="Met",$F551&lt;&gt;""),TRUE(),FALSE())))</f>
        <v>NA</v>
      </c>
      <c r="AP551" s="148" t="b">
        <f aca="false">IF(OR($F551="Met",$F551="Not met"),"NA",(IF((AND(OR($F551="N/A",$F551="Unsure"),$G551&lt;&gt;"")),TRUE(),FALSE())))</f>
        <v>0</v>
      </c>
      <c r="AQ551" s="238" t="n">
        <f aca="false">IF(OR(AR551=TRUE(),AND(AS551=TRUE(),AT551=FALSE())),0,(IF(OR(AND(OR(AS551=FALSE(),AS551="N/A"),AT551=FALSE()),AU551=FALSE()),1,0)))</f>
        <v>0</v>
      </c>
      <c r="AR551" s="238" t="n">
        <f aca="false">$S551</f>
        <v>1</v>
      </c>
      <c r="AS551" s="238" t="str">
        <f aca="false">IF(OR(Q551="CHIP",AI551=""),"N/A",IF(AND(AF551=TRUE(),_xlfn.xlookup(AI551,$A$9:$A$782,$AQ$9:$AQ$782)=0),TRUE(),FALSE()))</f>
        <v>N/A</v>
      </c>
      <c r="AT551" s="148" t="b">
        <f aca="false">IF(AND(H551="",F551="Met"),FALSE(),TRUE())</f>
        <v>1</v>
      </c>
      <c r="AU551" s="94" t="str">
        <f aca="false">IF(OR(H551="",H551="Met",H551="N/A"),"NA",(IF(AND((OR(H551="Not Met",H551="Unsure")),G551&lt;&gt;""),TRUE(),FALSE())))</f>
        <v>NA</v>
      </c>
    </row>
    <row r="552" customFormat="false" ht="72" hidden="false" customHeight="false" outlineLevel="0" collapsed="false">
      <c r="A552" s="658" t="s">
        <v>3566</v>
      </c>
      <c r="B552" s="659" t="s">
        <v>3567</v>
      </c>
      <c r="C552" s="659" t="s">
        <v>3559</v>
      </c>
      <c r="D552" s="659" t="s">
        <v>3369</v>
      </c>
      <c r="E552" s="687"/>
      <c r="F552" s="662"/>
      <c r="G552" s="662"/>
      <c r="H552" s="689"/>
      <c r="I552" s="690" t="s">
        <v>15</v>
      </c>
      <c r="J552" s="690"/>
      <c r="K552" s="690" t="s">
        <v>38</v>
      </c>
      <c r="L552" s="691" t="s">
        <v>43</v>
      </c>
      <c r="M552" s="691"/>
      <c r="N552" s="691"/>
      <c r="O552" s="691"/>
      <c r="P552" s="665"/>
      <c r="Q552" s="665" t="s">
        <v>292</v>
      </c>
      <c r="S552" s="666" t="b">
        <f aca="false">IF(OR(T552=TRUE(),U552=TRUE(),V552=TRUE(),AD552=TRUE(),AE552=TRUE()),TRUE(),FALSE())</f>
        <v>1</v>
      </c>
      <c r="T552" s="656" t="n">
        <f aca="false">$T$8</f>
        <v>1</v>
      </c>
      <c r="U552" s="657" t="b">
        <f aca="false">$U$8</f>
        <v>0</v>
      </c>
      <c r="V552" s="666" t="b">
        <f aca="false">IF(SUM(W552:AC552)&lt;1,TRUE(),FALSE())</f>
        <v>1</v>
      </c>
      <c r="W552" s="656" t="n">
        <f aca="false">IF($I$3=I552,1,0)</f>
        <v>0</v>
      </c>
      <c r="X552" s="656" t="n">
        <f aca="false">IF($J$3=J552,1,0)</f>
        <v>0</v>
      </c>
      <c r="Y552" s="656" t="n">
        <f aca="false">IF($K$3=K552,1,0)</f>
        <v>0</v>
      </c>
      <c r="Z552" s="656" t="n">
        <f aca="false">IF($L$3=L552,1,0)</f>
        <v>0</v>
      </c>
      <c r="AA552" s="656" t="n">
        <f aca="false">IF($M$3=M552,1,0)</f>
        <v>0</v>
      </c>
      <c r="AB552" s="656" t="n">
        <f aca="false">IF($N$3=N552,1,0)</f>
        <v>0</v>
      </c>
      <c r="AC552" s="656" t="n">
        <f aca="false">IF($O$3=O552,1,0)</f>
        <v>0</v>
      </c>
      <c r="AD552" s="667" t="b">
        <f aca="false">AND($P$2="Non-risk",P552=TRUE())</f>
        <v>0</v>
      </c>
      <c r="AE552" s="667" t="b">
        <f aca="false">AND($Q$3&lt;&gt;$Q552,$Q$3&lt;&gt;"Both")</f>
        <v>1</v>
      </c>
      <c r="AF552" s="667" t="b">
        <f aca="false">AND($Q$3="Both",AH552=1)</f>
        <v>0</v>
      </c>
      <c r="AG552" s="521" t="s">
        <v>3369</v>
      </c>
      <c r="AH552" s="627" t="n">
        <v>1</v>
      </c>
      <c r="AI552" s="521" t="n">
        <v>51</v>
      </c>
      <c r="AK552" s="160" t="n">
        <f aca="false">IF(OR(AL552=TRUE(),AND(AM552=TRUE(),AN552=FALSE()),AF552=TRUE(),(OR(AT552=FALSE(),AT552="NA"))),0,IF(OR(AN552=FALSE(),AO552=FALSE(),AP552=FALSE()),1,0))</f>
        <v>0</v>
      </c>
      <c r="AL552" s="238" t="n">
        <f aca="false">$S552</f>
        <v>1</v>
      </c>
      <c r="AM552" s="238" t="str">
        <f aca="false">IF(OR(Q552="CHIP",AI552=""),"NA",IF(AND(AF552=TRUE(),_xlfn.xlookup(AI552,$A$9:$A$782,$AK$9:$AK$782)=0),TRUE(),FALSE()))</f>
        <v>NA</v>
      </c>
      <c r="AN552" s="148" t="b">
        <f aca="false">IF(F552&lt;&gt;"",TRUE(),FALSE())</f>
        <v>0</v>
      </c>
      <c r="AO552" s="94" t="str">
        <f aca="false">IF(OR($F552&lt;&gt;"Met"),"NA",(IF(AND($F552="Met",$F552&lt;&gt;""),TRUE(),FALSE())))</f>
        <v>NA</v>
      </c>
      <c r="AP552" s="148" t="b">
        <f aca="false">IF(OR($F552="Met",$F552="Not met"),"NA",(IF((AND(OR($F552="N/A",$F552="Unsure"),$G552&lt;&gt;"")),TRUE(),FALSE())))</f>
        <v>0</v>
      </c>
      <c r="AQ552" s="238" t="n">
        <f aca="false">IF(OR(AR552=TRUE(),AND(AS552=TRUE(),AT552=FALSE())),0,(IF(OR(AND(OR(AS552=FALSE(),AS552="N/A"),AT552=FALSE()),AU552=FALSE()),1,0)))</f>
        <v>0</v>
      </c>
      <c r="AR552" s="238" t="n">
        <f aca="false">$S552</f>
        <v>1</v>
      </c>
      <c r="AS552" s="238" t="str">
        <f aca="false">IF(OR(Q552="CHIP",AI552=""),"N/A",IF(AND(AF552=TRUE(),_xlfn.xlookup(AI552,$A$9:$A$782,$AQ$9:$AQ$782)=0),TRUE(),FALSE()))</f>
        <v>N/A</v>
      </c>
      <c r="AT552" s="148" t="b">
        <f aca="false">IF(AND(H552="",F552="Met"),FALSE(),TRUE())</f>
        <v>1</v>
      </c>
      <c r="AU552" s="94" t="str">
        <f aca="false">IF(OR(H552="",H552="Met",H552="N/A"),"NA",(IF(AND((OR(H552="Not Met",H552="Unsure")),G552&lt;&gt;""),TRUE(),FALSE())))</f>
        <v>NA</v>
      </c>
    </row>
    <row r="553" customFormat="false" ht="18" hidden="false" customHeight="false" outlineLevel="0" collapsed="false">
      <c r="A553" s="670"/>
      <c r="B553" s="669"/>
      <c r="C553" s="669"/>
      <c r="D553" s="670" t="s">
        <v>1545</v>
      </c>
      <c r="E553" s="671"/>
      <c r="F553" s="672"/>
      <c r="G553" s="672"/>
      <c r="H553" s="673"/>
      <c r="T553" s="656" t="n">
        <f aca="false">$T$8</f>
        <v>1</v>
      </c>
      <c r="U553" s="657" t="b">
        <f aca="false">$U$8</f>
        <v>0</v>
      </c>
      <c r="AK553" s="160"/>
      <c r="AL553" s="238"/>
      <c r="AM553" s="238"/>
      <c r="AN553" s="94"/>
      <c r="AO553" s="94"/>
      <c r="AP553" s="94"/>
      <c r="AQ553" s="238"/>
      <c r="AR553" s="238"/>
      <c r="AS553" s="238"/>
      <c r="AT553" s="94"/>
      <c r="AU553" s="94"/>
    </row>
    <row r="554" customFormat="false" ht="90" hidden="false" customHeight="false" outlineLevel="0" collapsed="false">
      <c r="A554" s="658" t="s">
        <v>3568</v>
      </c>
      <c r="B554" s="659" t="s">
        <v>3569</v>
      </c>
      <c r="C554" s="659" t="s">
        <v>3570</v>
      </c>
      <c r="D554" s="659" t="s">
        <v>3373</v>
      </c>
      <c r="E554" s="687"/>
      <c r="F554" s="662"/>
      <c r="G554" s="662"/>
      <c r="H554" s="689"/>
      <c r="I554" s="690" t="s">
        <v>15</v>
      </c>
      <c r="J554" s="690"/>
      <c r="K554" s="690" t="s">
        <v>38</v>
      </c>
      <c r="L554" s="691" t="s">
        <v>43</v>
      </c>
      <c r="M554" s="691"/>
      <c r="N554" s="691"/>
      <c r="O554" s="691"/>
      <c r="P554" s="665"/>
      <c r="Q554" s="665" t="s">
        <v>292</v>
      </c>
      <c r="S554" s="666" t="b">
        <f aca="false">IF(OR(T554=TRUE(),U554=TRUE(),V554=TRUE(),AD554=TRUE(),AE554=TRUE()),TRUE(),FALSE())</f>
        <v>1</v>
      </c>
      <c r="T554" s="656" t="n">
        <f aca="false">$T$8</f>
        <v>1</v>
      </c>
      <c r="U554" s="657" t="b">
        <f aca="false">$U$8</f>
        <v>0</v>
      </c>
      <c r="V554" s="666" t="b">
        <f aca="false">IF(SUM(W554:AC554)&lt;1,TRUE(),FALSE())</f>
        <v>1</v>
      </c>
      <c r="W554" s="656" t="n">
        <f aca="false">IF($I$3=I554,1,0)</f>
        <v>0</v>
      </c>
      <c r="X554" s="656" t="n">
        <f aca="false">IF($J$3=J554,1,0)</f>
        <v>0</v>
      </c>
      <c r="Y554" s="656" t="n">
        <f aca="false">IF($K$3=K554,1,0)</f>
        <v>0</v>
      </c>
      <c r="Z554" s="656" t="n">
        <f aca="false">IF($L$3=L554,1,0)</f>
        <v>0</v>
      </c>
      <c r="AA554" s="656" t="n">
        <f aca="false">IF($M$3=M554,1,0)</f>
        <v>0</v>
      </c>
      <c r="AB554" s="656" t="n">
        <f aca="false">IF($N$3=N554,1,0)</f>
        <v>0</v>
      </c>
      <c r="AC554" s="656" t="n">
        <f aca="false">IF($O$3=O554,1,0)</f>
        <v>0</v>
      </c>
      <c r="AD554" s="667" t="b">
        <f aca="false">AND($P$2="Non-risk",P554=TRUE())</f>
        <v>0</v>
      </c>
      <c r="AE554" s="667" t="b">
        <f aca="false">AND($Q$3&lt;&gt;$Q554,$Q$3&lt;&gt;"Both")</f>
        <v>1</v>
      </c>
      <c r="AF554" s="667" t="b">
        <f aca="false">AND($Q$3="Both",AH554=1)</f>
        <v>0</v>
      </c>
      <c r="AG554" s="521" t="s">
        <v>3373</v>
      </c>
      <c r="AH554" s="627" t="n">
        <v>1</v>
      </c>
      <c r="AI554" s="521" t="n">
        <v>54</v>
      </c>
      <c r="AK554" s="160" t="n">
        <f aca="false">IF(OR(AL554=TRUE(),AND(AM554=TRUE(),AN554=FALSE()),AF554=TRUE(),(OR(AT554=FALSE(),AT554="NA"))),0,IF(OR(AN554=FALSE(),AO554=FALSE(),AP554=FALSE()),1,0))</f>
        <v>0</v>
      </c>
      <c r="AL554" s="238" t="n">
        <f aca="false">$S554</f>
        <v>1</v>
      </c>
      <c r="AM554" s="238" t="str">
        <f aca="false">IF(OR(Q554="CHIP",AI554=""),"NA",IF(AND(AF554=TRUE(),_xlfn.xlookup(AI554,$A$9:$A$782,$AK$9:$AK$782)=0),TRUE(),FALSE()))</f>
        <v>NA</v>
      </c>
      <c r="AN554" s="148" t="b">
        <f aca="false">IF(F554&lt;&gt;"",TRUE(),FALSE())</f>
        <v>0</v>
      </c>
      <c r="AO554" s="94" t="str">
        <f aca="false">IF(OR($F554&lt;&gt;"Met"),"NA",(IF(AND($F554="Met",$F554&lt;&gt;""),TRUE(),FALSE())))</f>
        <v>NA</v>
      </c>
      <c r="AP554" s="148" t="b">
        <f aca="false">IF(OR($F554="Met",$F554="Not met"),"NA",(IF((AND(OR($F554="N/A",$F554="Unsure"),$G554&lt;&gt;"")),TRUE(),FALSE())))</f>
        <v>0</v>
      </c>
      <c r="AQ554" s="238" t="n">
        <f aca="false">IF(OR(AR554=TRUE(),AND(AS554=TRUE(),AT554=FALSE())),0,(IF(OR(AND(OR(AS554=FALSE(),AS554="N/A"),AT554=FALSE()),AU554=FALSE()),1,0)))</f>
        <v>0</v>
      </c>
      <c r="AR554" s="238" t="n">
        <f aca="false">$S554</f>
        <v>1</v>
      </c>
      <c r="AS554" s="238" t="str">
        <f aca="false">IF(OR(Q554="CHIP",AI554=""),"N/A",IF(AND(AF554=TRUE(),_xlfn.xlookup(AI554,$A$9:$A$782,$AQ$9:$AQ$782)=0),TRUE(),FALSE()))</f>
        <v>N/A</v>
      </c>
      <c r="AT554" s="148" t="b">
        <f aca="false">IF(AND(H554="",F554="Met"),FALSE(),TRUE())</f>
        <v>1</v>
      </c>
      <c r="AU554" s="94" t="str">
        <f aca="false">IF(OR(H554="",H554="Met",H554="N/A"),"NA",(IF(AND((OR(H554="Not Met",H554="Unsure")),G554&lt;&gt;""),TRUE(),FALSE())))</f>
        <v>NA</v>
      </c>
    </row>
    <row r="555" customFormat="false" ht="126" hidden="false" customHeight="false" outlineLevel="0" collapsed="false">
      <c r="A555" s="658" t="s">
        <v>3571</v>
      </c>
      <c r="B555" s="659" t="s">
        <v>3572</v>
      </c>
      <c r="C555" s="659" t="s">
        <v>3570</v>
      </c>
      <c r="D555" s="659" t="s">
        <v>3375</v>
      </c>
      <c r="E555" s="687"/>
      <c r="F555" s="662"/>
      <c r="G555" s="662"/>
      <c r="H555" s="689"/>
      <c r="I555" s="690" t="s">
        <v>15</v>
      </c>
      <c r="J555" s="690"/>
      <c r="K555" s="690" t="s">
        <v>38</v>
      </c>
      <c r="L555" s="691" t="s">
        <v>43</v>
      </c>
      <c r="M555" s="691"/>
      <c r="N555" s="691"/>
      <c r="O555" s="691"/>
      <c r="P555" s="665"/>
      <c r="Q555" s="665" t="s">
        <v>292</v>
      </c>
      <c r="S555" s="666" t="b">
        <f aca="false">IF(OR(T555=TRUE(),U555=TRUE(),V555=TRUE(),AD555=TRUE(),AE555=TRUE()),TRUE(),FALSE())</f>
        <v>1</v>
      </c>
      <c r="T555" s="656" t="n">
        <f aca="false">$T$8</f>
        <v>1</v>
      </c>
      <c r="U555" s="657" t="b">
        <f aca="false">$U$8</f>
        <v>0</v>
      </c>
      <c r="V555" s="666" t="b">
        <f aca="false">IF(SUM(W555:AC555)&lt;1,TRUE(),FALSE())</f>
        <v>1</v>
      </c>
      <c r="W555" s="656" t="n">
        <f aca="false">IF($I$3=I555,1,0)</f>
        <v>0</v>
      </c>
      <c r="X555" s="656" t="n">
        <f aca="false">IF($J$3=J555,1,0)</f>
        <v>0</v>
      </c>
      <c r="Y555" s="656" t="n">
        <f aca="false">IF($K$3=K555,1,0)</f>
        <v>0</v>
      </c>
      <c r="Z555" s="656" t="n">
        <f aca="false">IF($L$3=L555,1,0)</f>
        <v>0</v>
      </c>
      <c r="AA555" s="656" t="n">
        <f aca="false">IF($M$3=M555,1,0)</f>
        <v>0</v>
      </c>
      <c r="AB555" s="656" t="n">
        <f aca="false">IF($N$3=N555,1,0)</f>
        <v>0</v>
      </c>
      <c r="AC555" s="656" t="n">
        <f aca="false">IF($O$3=O555,1,0)</f>
        <v>0</v>
      </c>
      <c r="AD555" s="667" t="b">
        <f aca="false">AND($P$2="Non-risk",P555=TRUE())</f>
        <v>0</v>
      </c>
      <c r="AE555" s="667" t="b">
        <f aca="false">AND($Q$3&lt;&gt;$Q555,$Q$3&lt;&gt;"Both")</f>
        <v>1</v>
      </c>
      <c r="AF555" s="667" t="b">
        <f aca="false">AND($Q$3="Both",AH555=1)</f>
        <v>0</v>
      </c>
      <c r="AG555" s="521" t="s">
        <v>3375</v>
      </c>
      <c r="AH555" s="627" t="n">
        <v>1</v>
      </c>
      <c r="AI555" s="521" t="n">
        <v>55</v>
      </c>
      <c r="AK555" s="160" t="n">
        <f aca="false">IF(OR(AL555=TRUE(),AND(AM555=TRUE(),AN555=FALSE()),AF555=TRUE(),(OR(AT555=FALSE(),AT555="NA"))),0,IF(OR(AN555=FALSE(),AO555=FALSE(),AP555=FALSE()),1,0))</f>
        <v>0</v>
      </c>
      <c r="AL555" s="238" t="n">
        <f aca="false">$S555</f>
        <v>1</v>
      </c>
      <c r="AM555" s="238" t="str">
        <f aca="false">IF(OR(Q555="CHIP",AI555=""),"NA",IF(AND(AF555=TRUE(),_xlfn.xlookup(AI555,$A$9:$A$782,$AK$9:$AK$782)=0),TRUE(),FALSE()))</f>
        <v>NA</v>
      </c>
      <c r="AN555" s="148" t="b">
        <f aca="false">IF(F555&lt;&gt;"",TRUE(),FALSE())</f>
        <v>0</v>
      </c>
      <c r="AO555" s="94" t="str">
        <f aca="false">IF(OR($F555&lt;&gt;"Met"),"NA",(IF(AND($F555="Met",$F555&lt;&gt;""),TRUE(),FALSE())))</f>
        <v>NA</v>
      </c>
      <c r="AP555" s="148" t="b">
        <f aca="false">IF(OR($F555="Met",$F555="Not met"),"NA",(IF((AND(OR($F555="N/A",$F555="Unsure"),$G555&lt;&gt;"")),TRUE(),FALSE())))</f>
        <v>0</v>
      </c>
      <c r="AQ555" s="238" t="n">
        <f aca="false">IF(OR(AR555=TRUE(),AND(AS555=TRUE(),AT555=FALSE())),0,(IF(OR(AND(OR(AS555=FALSE(),AS555="N/A"),AT555=FALSE()),AU555=FALSE()),1,0)))</f>
        <v>0</v>
      </c>
      <c r="AR555" s="238" t="n">
        <f aca="false">$S555</f>
        <v>1</v>
      </c>
      <c r="AS555" s="238" t="str">
        <f aca="false">IF(OR(Q555="CHIP",AI555=""),"N/A",IF(AND(AF555=TRUE(),_xlfn.xlookup(AI555,$A$9:$A$782,$AQ$9:$AQ$782)=0),TRUE(),FALSE()))</f>
        <v>N/A</v>
      </c>
      <c r="AT555" s="148" t="b">
        <f aca="false">IF(AND(H555="",F555="Met"),FALSE(),TRUE())</f>
        <v>1</v>
      </c>
      <c r="AU555" s="94" t="str">
        <f aca="false">IF(OR(H555="",H555="Met",H555="N/A"),"NA",(IF(AND((OR(H555="Not Met",H555="Unsure")),G555&lt;&gt;""),TRUE(),FALSE())))</f>
        <v>NA</v>
      </c>
    </row>
    <row r="556" customFormat="false" ht="90" hidden="false" customHeight="false" outlineLevel="0" collapsed="false">
      <c r="A556" s="658" t="s">
        <v>3573</v>
      </c>
      <c r="B556" s="659" t="s">
        <v>3574</v>
      </c>
      <c r="C556" s="659" t="s">
        <v>3575</v>
      </c>
      <c r="D556" s="659" t="s">
        <v>3379</v>
      </c>
      <c r="E556" s="687"/>
      <c r="F556" s="662"/>
      <c r="G556" s="662"/>
      <c r="H556" s="689"/>
      <c r="I556" s="664" t="s">
        <v>15</v>
      </c>
      <c r="J556" s="664"/>
      <c r="K556" s="664" t="s">
        <v>38</v>
      </c>
      <c r="L556" s="665" t="s">
        <v>43</v>
      </c>
      <c r="M556" s="665"/>
      <c r="N556" s="665"/>
      <c r="O556" s="665"/>
      <c r="P556" s="665"/>
      <c r="Q556" s="665" t="s">
        <v>292</v>
      </c>
      <c r="S556" s="666" t="b">
        <f aca="false">IF(OR(T556=TRUE(),U556=TRUE(),V556=TRUE(),AD556=TRUE(),AE556=TRUE()),TRUE(),FALSE())</f>
        <v>1</v>
      </c>
      <c r="T556" s="656" t="n">
        <f aca="false">$T$8</f>
        <v>1</v>
      </c>
      <c r="U556" s="657" t="b">
        <f aca="false">$U$8</f>
        <v>0</v>
      </c>
      <c r="V556" s="666" t="b">
        <f aca="false">IF(SUM(W556:AC556)&lt;1,TRUE(),FALSE())</f>
        <v>1</v>
      </c>
      <c r="W556" s="656" t="n">
        <f aca="false">IF($I$3=I556,1,0)</f>
        <v>0</v>
      </c>
      <c r="X556" s="656" t="n">
        <f aca="false">IF($J$3=J556,1,0)</f>
        <v>0</v>
      </c>
      <c r="Y556" s="656" t="n">
        <f aca="false">IF($K$3=K556,1,0)</f>
        <v>0</v>
      </c>
      <c r="Z556" s="656" t="n">
        <f aca="false">IF($L$3=L556,1,0)</f>
        <v>0</v>
      </c>
      <c r="AA556" s="656" t="n">
        <f aca="false">IF($M$3=M556,1,0)</f>
        <v>0</v>
      </c>
      <c r="AB556" s="656" t="n">
        <f aca="false">IF($N$3=N556,1,0)</f>
        <v>0</v>
      </c>
      <c r="AC556" s="656" t="n">
        <f aca="false">IF($O$3=O556,1,0)</f>
        <v>0</v>
      </c>
      <c r="AD556" s="667" t="b">
        <f aca="false">AND($P$2="Non-risk",P556=TRUE())</f>
        <v>0</v>
      </c>
      <c r="AE556" s="667" t="b">
        <f aca="false">AND($Q$3&lt;&gt;$Q556,$Q$3&lt;&gt;"Both")</f>
        <v>1</v>
      </c>
      <c r="AF556" s="667" t="b">
        <f aca="false">AND($Q$3="Both",AH556=1)</f>
        <v>0</v>
      </c>
      <c r="AG556" s="521" t="s">
        <v>3379</v>
      </c>
      <c r="AH556" s="627" t="n">
        <v>1</v>
      </c>
      <c r="AI556" s="521" t="n">
        <v>56</v>
      </c>
      <c r="AK556" s="160" t="n">
        <f aca="false">IF(OR(AL556=TRUE(),AND(AM556=TRUE(),AN556=FALSE()),AF556=TRUE(),(OR(AT556=FALSE(),AT556="NA"))),0,IF(OR(AN556=FALSE(),AO556=FALSE(),AP556=FALSE()),1,0))</f>
        <v>0</v>
      </c>
      <c r="AL556" s="238" t="n">
        <f aca="false">$S556</f>
        <v>1</v>
      </c>
      <c r="AM556" s="238" t="str">
        <f aca="false">IF(OR(Q556="CHIP",AI556=""),"NA",IF(AND(AF556=TRUE(),_xlfn.xlookup(AI556,$A$9:$A$782,$AK$9:$AK$782)=0),TRUE(),FALSE()))</f>
        <v>NA</v>
      </c>
      <c r="AN556" s="148" t="b">
        <f aca="false">IF(F556&lt;&gt;"",TRUE(),FALSE())</f>
        <v>0</v>
      </c>
      <c r="AO556" s="94" t="str">
        <f aca="false">IF(OR($F556&lt;&gt;"Met"),"NA",(IF(AND($F556="Met",$F556&lt;&gt;""),TRUE(),FALSE())))</f>
        <v>NA</v>
      </c>
      <c r="AP556" s="148" t="b">
        <f aca="false">IF(OR($F556="Met",$F556="Not met"),"NA",(IF((AND(OR($F556="N/A",$F556="Unsure"),$G556&lt;&gt;"")),TRUE(),FALSE())))</f>
        <v>0</v>
      </c>
      <c r="AQ556" s="238" t="n">
        <f aca="false">IF(OR(AR556=TRUE(),AND(AS556=TRUE(),AT556=FALSE())),0,(IF(OR(AND(OR(AS556=FALSE(),AS556="N/A"),AT556=FALSE()),AU556=FALSE()),1,0)))</f>
        <v>0</v>
      </c>
      <c r="AR556" s="238" t="n">
        <f aca="false">$S556</f>
        <v>1</v>
      </c>
      <c r="AS556" s="238" t="str">
        <f aca="false">IF(OR(Q556="CHIP",AI556=""),"N/A",IF(AND(AF556=TRUE(),_xlfn.xlookup(AI556,$A$9:$A$782,$AQ$9:$AQ$782)=0),TRUE(),FALSE()))</f>
        <v>N/A</v>
      </c>
      <c r="AT556" s="148" t="b">
        <f aca="false">IF(AND(H556="",F556="Met"),FALSE(),TRUE())</f>
        <v>1</v>
      </c>
      <c r="AU556" s="94" t="str">
        <f aca="false">IF(OR(H556="",H556="Met",H556="N/A"),"NA",(IF(AND((OR(H556="Not Met",H556="Unsure")),G556&lt;&gt;""),TRUE(),FALSE())))</f>
        <v>NA</v>
      </c>
    </row>
    <row r="557" customFormat="false" ht="162" hidden="false" customHeight="false" outlineLevel="0" collapsed="false">
      <c r="A557" s="658" t="s">
        <v>3576</v>
      </c>
      <c r="B557" s="659" t="s">
        <v>3577</v>
      </c>
      <c r="C557" s="659" t="s">
        <v>3578</v>
      </c>
      <c r="D557" s="659" t="s">
        <v>3383</v>
      </c>
      <c r="E557" s="687"/>
      <c r="F557" s="662"/>
      <c r="G557" s="662"/>
      <c r="H557" s="689"/>
      <c r="I557" s="664" t="s">
        <v>15</v>
      </c>
      <c r="J557" s="664"/>
      <c r="K557" s="664" t="s">
        <v>38</v>
      </c>
      <c r="L557" s="665" t="s">
        <v>43</v>
      </c>
      <c r="M557" s="665"/>
      <c r="N557" s="665"/>
      <c r="O557" s="665"/>
      <c r="P557" s="665"/>
      <c r="Q557" s="665" t="s">
        <v>292</v>
      </c>
      <c r="S557" s="666" t="b">
        <f aca="false">IF(OR(T557=TRUE(),U557=TRUE(),V557=TRUE(),AD557=TRUE(),AE557=TRUE()),TRUE(),FALSE())</f>
        <v>1</v>
      </c>
      <c r="T557" s="656" t="n">
        <f aca="false">$T$8</f>
        <v>1</v>
      </c>
      <c r="U557" s="657" t="b">
        <f aca="false">$U$8</f>
        <v>0</v>
      </c>
      <c r="V557" s="666" t="b">
        <f aca="false">IF(SUM(W557:AC557)&lt;1,TRUE(),FALSE())</f>
        <v>1</v>
      </c>
      <c r="W557" s="656" t="n">
        <f aca="false">IF($I$3=I557,1,0)</f>
        <v>0</v>
      </c>
      <c r="X557" s="656" t="n">
        <f aca="false">IF($J$3=J557,1,0)</f>
        <v>0</v>
      </c>
      <c r="Y557" s="656" t="n">
        <f aca="false">IF($K$3=K557,1,0)</f>
        <v>0</v>
      </c>
      <c r="Z557" s="656" t="n">
        <f aca="false">IF($L$3=L557,1,0)</f>
        <v>0</v>
      </c>
      <c r="AA557" s="656" t="n">
        <f aca="false">IF($M$3=M557,1,0)</f>
        <v>0</v>
      </c>
      <c r="AB557" s="656" t="n">
        <f aca="false">IF($N$3=N557,1,0)</f>
        <v>0</v>
      </c>
      <c r="AC557" s="656" t="n">
        <f aca="false">IF($O$3=O557,1,0)</f>
        <v>0</v>
      </c>
      <c r="AD557" s="667" t="b">
        <f aca="false">AND($P$2="Non-risk",P557=TRUE())</f>
        <v>0</v>
      </c>
      <c r="AE557" s="667" t="b">
        <f aca="false">AND($Q$3&lt;&gt;$Q557,$Q$3&lt;&gt;"Both")</f>
        <v>1</v>
      </c>
      <c r="AF557" s="667" t="b">
        <f aca="false">AND($Q$3="Both",AH557=1)</f>
        <v>0</v>
      </c>
      <c r="AG557" s="521" t="s">
        <v>3383</v>
      </c>
      <c r="AH557" s="627" t="n">
        <v>1</v>
      </c>
      <c r="AI557" s="521" t="n">
        <v>57</v>
      </c>
      <c r="AK557" s="160" t="n">
        <f aca="false">IF(OR(AL557=TRUE(),AND(AM557=TRUE(),AN557=FALSE()),AF557=TRUE(),(OR(AT557=FALSE(),AT557="NA"))),0,IF(OR(AN557=FALSE(),AO557=FALSE(),AP557=FALSE()),1,0))</f>
        <v>0</v>
      </c>
      <c r="AL557" s="238" t="n">
        <f aca="false">$S557</f>
        <v>1</v>
      </c>
      <c r="AM557" s="238" t="str">
        <f aca="false">IF(OR(Q557="CHIP",AI557=""),"NA",IF(AND(AF557=TRUE(),_xlfn.xlookup(AI557,$A$9:$A$782,$AK$9:$AK$782)=0),TRUE(),FALSE()))</f>
        <v>NA</v>
      </c>
      <c r="AN557" s="148" t="b">
        <f aca="false">IF(F557&lt;&gt;"",TRUE(),FALSE())</f>
        <v>0</v>
      </c>
      <c r="AO557" s="94" t="str">
        <f aca="false">IF(OR($F557&lt;&gt;"Met"),"NA",(IF(AND($F557="Met",$F557&lt;&gt;""),TRUE(),FALSE())))</f>
        <v>NA</v>
      </c>
      <c r="AP557" s="148" t="b">
        <f aca="false">IF(OR($F557="Met",$F557="Not met"),"NA",(IF((AND(OR($F557="N/A",$F557="Unsure"),$G557&lt;&gt;"")),TRUE(),FALSE())))</f>
        <v>0</v>
      </c>
      <c r="AQ557" s="238" t="n">
        <f aca="false">IF(OR(AR557=TRUE(),AND(AS557=TRUE(),AT557=FALSE())),0,(IF(OR(AND(OR(AS557=FALSE(),AS557="N/A"),AT557=FALSE()),AU557=FALSE()),1,0)))</f>
        <v>0</v>
      </c>
      <c r="AR557" s="238" t="n">
        <f aca="false">$S557</f>
        <v>1</v>
      </c>
      <c r="AS557" s="238" t="str">
        <f aca="false">IF(OR(Q557="CHIP",AI557=""),"N/A",IF(AND(AF557=TRUE(),_xlfn.xlookup(AI557,$A$9:$A$782,$AQ$9:$AQ$782)=0),TRUE(),FALSE()))</f>
        <v>N/A</v>
      </c>
      <c r="AT557" s="148" t="b">
        <f aca="false">IF(AND(H557="",F557="Met"),FALSE(),TRUE())</f>
        <v>1</v>
      </c>
      <c r="AU557" s="94" t="str">
        <f aca="false">IF(OR(H557="",H557="Met",H557="N/A"),"NA",(IF(AND((OR(H557="Not Met",H557="Unsure")),G557&lt;&gt;""),TRUE(),FALSE())))</f>
        <v>NA</v>
      </c>
    </row>
    <row r="558" customFormat="false" ht="108" hidden="false" customHeight="false" outlineLevel="0" collapsed="false">
      <c r="A558" s="658" t="s">
        <v>3579</v>
      </c>
      <c r="B558" s="659" t="s">
        <v>3580</v>
      </c>
      <c r="C558" s="659" t="s">
        <v>3570</v>
      </c>
      <c r="D558" s="659" t="s">
        <v>3386</v>
      </c>
      <c r="E558" s="687"/>
      <c r="F558" s="662"/>
      <c r="G558" s="662"/>
      <c r="H558" s="689"/>
      <c r="I558" s="690" t="s">
        <v>15</v>
      </c>
      <c r="J558" s="690"/>
      <c r="K558" s="690" t="s">
        <v>38</v>
      </c>
      <c r="L558" s="691" t="s">
        <v>43</v>
      </c>
      <c r="M558" s="665"/>
      <c r="N558" s="665"/>
      <c r="O558" s="665"/>
      <c r="P558" s="665"/>
      <c r="Q558" s="665" t="s">
        <v>292</v>
      </c>
      <c r="S558" s="666" t="b">
        <f aca="false">IF(OR(T558=TRUE(),U558=TRUE(),V558=TRUE(),AD558=TRUE(),AE558=TRUE()),TRUE(),FALSE())</f>
        <v>1</v>
      </c>
      <c r="T558" s="656" t="n">
        <f aca="false">$T$8</f>
        <v>1</v>
      </c>
      <c r="U558" s="657" t="b">
        <f aca="false">$U$8</f>
        <v>0</v>
      </c>
      <c r="V558" s="666" t="b">
        <f aca="false">IF(SUM(W558:AC558)&lt;1,TRUE(),FALSE())</f>
        <v>1</v>
      </c>
      <c r="W558" s="656" t="n">
        <f aca="false">IF($I$3=I558,1,0)</f>
        <v>0</v>
      </c>
      <c r="X558" s="656" t="n">
        <f aca="false">IF($J$3=J558,1,0)</f>
        <v>0</v>
      </c>
      <c r="Y558" s="656" t="n">
        <f aca="false">IF($K$3=K558,1,0)</f>
        <v>0</v>
      </c>
      <c r="Z558" s="656" t="n">
        <f aca="false">IF($L$3=L558,1,0)</f>
        <v>0</v>
      </c>
      <c r="AA558" s="656" t="n">
        <f aca="false">IF($M$3=M558,1,0)</f>
        <v>0</v>
      </c>
      <c r="AB558" s="656" t="n">
        <f aca="false">IF($N$3=N558,1,0)</f>
        <v>0</v>
      </c>
      <c r="AC558" s="656" t="n">
        <f aca="false">IF($O$3=O558,1,0)</f>
        <v>0</v>
      </c>
      <c r="AD558" s="667" t="b">
        <f aca="false">AND($P$2="Non-risk",P558=TRUE())</f>
        <v>0</v>
      </c>
      <c r="AE558" s="667" t="b">
        <f aca="false">AND($Q$3&lt;&gt;$Q558,$Q$3&lt;&gt;"Both")</f>
        <v>1</v>
      </c>
      <c r="AF558" s="667" t="b">
        <f aca="false">AND($Q$3="Both",AH558=1)</f>
        <v>0</v>
      </c>
      <c r="AG558" s="521" t="s">
        <v>3386</v>
      </c>
      <c r="AH558" s="627" t="n">
        <v>1</v>
      </c>
      <c r="AI558" s="521" t="n">
        <v>58</v>
      </c>
      <c r="AK558" s="160" t="n">
        <f aca="false">IF(OR(AL558=TRUE(),AND(AM558=TRUE(),AN558=FALSE()),AF558=TRUE(),(OR(AT558=FALSE(),AT558="NA"))),0,IF(OR(AN558=FALSE(),AO558=FALSE(),AP558=FALSE()),1,0))</f>
        <v>0</v>
      </c>
      <c r="AL558" s="238" t="n">
        <f aca="false">$S558</f>
        <v>1</v>
      </c>
      <c r="AM558" s="238" t="str">
        <f aca="false">IF(OR(Q558="CHIP",AI558=""),"NA",IF(AND(AF558=TRUE(),_xlfn.xlookup(AI558,$A$9:$A$782,$AK$9:$AK$782)=0),TRUE(),FALSE()))</f>
        <v>NA</v>
      </c>
      <c r="AN558" s="148" t="b">
        <f aca="false">IF(F558&lt;&gt;"",TRUE(),FALSE())</f>
        <v>0</v>
      </c>
      <c r="AO558" s="94" t="str">
        <f aca="false">IF(OR($F558&lt;&gt;"Met"),"NA",(IF(AND($F558="Met",$F558&lt;&gt;""),TRUE(),FALSE())))</f>
        <v>NA</v>
      </c>
      <c r="AP558" s="148" t="b">
        <f aca="false">IF(OR($F558="Met",$F558="Not met"),"NA",(IF((AND(OR($F558="N/A",$F558="Unsure"),$G558&lt;&gt;"")),TRUE(),FALSE())))</f>
        <v>0</v>
      </c>
      <c r="AQ558" s="238" t="n">
        <f aca="false">IF(OR(AR558=TRUE(),AND(AS558=TRUE(),AT558=FALSE())),0,(IF(OR(AND(OR(AS558=FALSE(),AS558="N/A"),AT558=FALSE()),AU558=FALSE()),1,0)))</f>
        <v>0</v>
      </c>
      <c r="AR558" s="238" t="n">
        <f aca="false">$S558</f>
        <v>1</v>
      </c>
      <c r="AS558" s="238" t="str">
        <f aca="false">IF(OR(Q558="CHIP",AI558=""),"N/A",IF(AND(AF558=TRUE(),_xlfn.xlookup(AI558,$A$9:$A$782,$AQ$9:$AQ$782)=0),TRUE(),FALSE()))</f>
        <v>N/A</v>
      </c>
      <c r="AT558" s="148" t="b">
        <f aca="false">IF(AND(H558="",F558="Met"),FALSE(),TRUE())</f>
        <v>1</v>
      </c>
      <c r="AU558" s="94" t="str">
        <f aca="false">IF(OR(H558="",H558="Met",H558="N/A"),"NA",(IF(AND((OR(H558="Not Met",H558="Unsure")),G558&lt;&gt;""),TRUE(),FALSE())))</f>
        <v>NA</v>
      </c>
    </row>
    <row r="559" customFormat="false" ht="162" hidden="false" customHeight="false" outlineLevel="0" collapsed="false">
      <c r="A559" s="658" t="s">
        <v>3581</v>
      </c>
      <c r="B559" s="659" t="s">
        <v>3582</v>
      </c>
      <c r="C559" s="659" t="s">
        <v>3583</v>
      </c>
      <c r="D559" s="659" t="s">
        <v>3390</v>
      </c>
      <c r="E559" s="687"/>
      <c r="F559" s="662"/>
      <c r="G559" s="662"/>
      <c r="H559" s="689"/>
      <c r="I559" s="690" t="s">
        <v>15</v>
      </c>
      <c r="J559" s="690"/>
      <c r="K559" s="690" t="s">
        <v>38</v>
      </c>
      <c r="L559" s="691" t="s">
        <v>43</v>
      </c>
      <c r="M559" s="691"/>
      <c r="N559" s="691"/>
      <c r="O559" s="691"/>
      <c r="P559" s="665"/>
      <c r="Q559" s="665" t="s">
        <v>292</v>
      </c>
      <c r="S559" s="666" t="b">
        <f aca="false">IF(OR(T559=TRUE(),U559=TRUE(),V559=TRUE(),AD559=TRUE(),AE559=TRUE()),TRUE(),FALSE())</f>
        <v>1</v>
      </c>
      <c r="T559" s="656" t="n">
        <f aca="false">$T$8</f>
        <v>1</v>
      </c>
      <c r="U559" s="657" t="b">
        <f aca="false">$U$8</f>
        <v>0</v>
      </c>
      <c r="V559" s="666" t="b">
        <f aca="false">IF(SUM(W559:AC559)&lt;1,TRUE(),FALSE())</f>
        <v>1</v>
      </c>
      <c r="W559" s="656" t="n">
        <f aca="false">IF($I$3=I559,1,0)</f>
        <v>0</v>
      </c>
      <c r="X559" s="656" t="n">
        <f aca="false">IF($J$3=J559,1,0)</f>
        <v>0</v>
      </c>
      <c r="Y559" s="656" t="n">
        <f aca="false">IF($K$3=K559,1,0)</f>
        <v>0</v>
      </c>
      <c r="Z559" s="656" t="n">
        <f aca="false">IF($L$3=L559,1,0)</f>
        <v>0</v>
      </c>
      <c r="AA559" s="656" t="n">
        <f aca="false">IF($M$3=M559,1,0)</f>
        <v>0</v>
      </c>
      <c r="AB559" s="656" t="n">
        <f aca="false">IF($N$3=N559,1,0)</f>
        <v>0</v>
      </c>
      <c r="AC559" s="656" t="n">
        <f aca="false">IF($O$3=O559,1,0)</f>
        <v>0</v>
      </c>
      <c r="AD559" s="667" t="b">
        <f aca="false">AND($P$2="Non-risk",P559=TRUE())</f>
        <v>0</v>
      </c>
      <c r="AE559" s="667" t="b">
        <f aca="false">AND($Q$3&lt;&gt;$Q559,$Q$3&lt;&gt;"Both")</f>
        <v>1</v>
      </c>
      <c r="AF559" s="667" t="b">
        <f aca="false">AND($Q$3="Both",AH559=1)</f>
        <v>0</v>
      </c>
      <c r="AG559" s="521" t="s">
        <v>3390</v>
      </c>
      <c r="AH559" s="627" t="n">
        <v>1</v>
      </c>
      <c r="AI559" s="521" t="n">
        <v>59</v>
      </c>
      <c r="AK559" s="160" t="n">
        <f aca="false">IF(OR(AL559=TRUE(),AND(AM559=TRUE(),AN559=FALSE()),AF559=TRUE(),(OR(AT559=FALSE(),AT559="NA"))),0,IF(OR(AN559=FALSE(),AO559=FALSE(),AP559=FALSE()),1,0))</f>
        <v>0</v>
      </c>
      <c r="AL559" s="238" t="n">
        <f aca="false">$S559</f>
        <v>1</v>
      </c>
      <c r="AM559" s="238" t="str">
        <f aca="false">IF(OR(Q559="CHIP",AI559=""),"NA",IF(AND(AF559=TRUE(),_xlfn.xlookup(AI559,$A$9:$A$782,$AK$9:$AK$782)=0),TRUE(),FALSE()))</f>
        <v>NA</v>
      </c>
      <c r="AN559" s="148" t="b">
        <f aca="false">IF(F559&lt;&gt;"",TRUE(),FALSE())</f>
        <v>0</v>
      </c>
      <c r="AO559" s="94" t="str">
        <f aca="false">IF(OR($F559&lt;&gt;"Met"),"NA",(IF(AND($F559="Met",$F559&lt;&gt;""),TRUE(),FALSE())))</f>
        <v>NA</v>
      </c>
      <c r="AP559" s="148" t="b">
        <f aca="false">IF(OR($F559="Met",$F559="Not met"),"NA",(IF((AND(OR($F559="N/A",$F559="Unsure"),$G559&lt;&gt;"")),TRUE(),FALSE())))</f>
        <v>0</v>
      </c>
      <c r="AQ559" s="238" t="n">
        <f aca="false">IF(OR(AR559=TRUE(),AND(AS559=TRUE(),AT559=FALSE())),0,(IF(OR(AND(OR(AS559=FALSE(),AS559="N/A"),AT559=FALSE()),AU559=FALSE()),1,0)))</f>
        <v>0</v>
      </c>
      <c r="AR559" s="238" t="n">
        <f aca="false">$S559</f>
        <v>1</v>
      </c>
      <c r="AS559" s="238" t="str">
        <f aca="false">IF(OR(Q559="CHIP",AI559=""),"N/A",IF(AND(AF559=TRUE(),_xlfn.xlookup(AI559,$A$9:$A$782,$AQ$9:$AQ$782)=0),TRUE(),FALSE()))</f>
        <v>N/A</v>
      </c>
      <c r="AT559" s="148" t="b">
        <f aca="false">IF(AND(H559="",F559="Met"),FALSE(),TRUE())</f>
        <v>1</v>
      </c>
      <c r="AU559" s="94" t="str">
        <f aca="false">IF(OR(H559="",H559="Met",H559="N/A"),"NA",(IF(AND((OR(H559="Not Met",H559="Unsure")),G559&lt;&gt;""),TRUE(),FALSE())))</f>
        <v>NA</v>
      </c>
    </row>
    <row r="560" customFormat="false" ht="108" hidden="false" customHeight="false" outlineLevel="0" collapsed="false">
      <c r="A560" s="658" t="s">
        <v>3584</v>
      </c>
      <c r="B560" s="659" t="s">
        <v>3585</v>
      </c>
      <c r="C560" s="659" t="s">
        <v>3575</v>
      </c>
      <c r="D560" s="659" t="s">
        <v>3393</v>
      </c>
      <c r="E560" s="687"/>
      <c r="F560" s="662"/>
      <c r="G560" s="662"/>
      <c r="H560" s="689"/>
      <c r="I560" s="664" t="s">
        <v>15</v>
      </c>
      <c r="J560" s="664"/>
      <c r="K560" s="664" t="s">
        <v>38</v>
      </c>
      <c r="L560" s="665" t="s">
        <v>43</v>
      </c>
      <c r="M560" s="665"/>
      <c r="N560" s="665"/>
      <c r="O560" s="665"/>
      <c r="P560" s="665"/>
      <c r="Q560" s="665" t="s">
        <v>292</v>
      </c>
      <c r="S560" s="666" t="b">
        <f aca="false">IF(OR(T560=TRUE(),U560=TRUE(),V560=TRUE(),AD560=TRUE(),AE560=TRUE()),TRUE(),FALSE())</f>
        <v>1</v>
      </c>
      <c r="T560" s="656" t="n">
        <f aca="false">$T$8</f>
        <v>1</v>
      </c>
      <c r="U560" s="657" t="b">
        <f aca="false">$U$8</f>
        <v>0</v>
      </c>
      <c r="V560" s="666" t="b">
        <f aca="false">IF(SUM(W560:AC560)&lt;1,TRUE(),FALSE())</f>
        <v>1</v>
      </c>
      <c r="W560" s="656" t="n">
        <f aca="false">IF($I$3=I560,1,0)</f>
        <v>0</v>
      </c>
      <c r="X560" s="656" t="n">
        <f aca="false">IF($J$3=J560,1,0)</f>
        <v>0</v>
      </c>
      <c r="Y560" s="656" t="n">
        <f aca="false">IF($K$3=K560,1,0)</f>
        <v>0</v>
      </c>
      <c r="Z560" s="656" t="n">
        <f aca="false">IF($L$3=L560,1,0)</f>
        <v>0</v>
      </c>
      <c r="AA560" s="656" t="n">
        <f aca="false">IF($M$3=M560,1,0)</f>
        <v>0</v>
      </c>
      <c r="AB560" s="656" t="n">
        <f aca="false">IF($N$3=N560,1,0)</f>
        <v>0</v>
      </c>
      <c r="AC560" s="656" t="n">
        <f aca="false">IF($O$3=O560,1,0)</f>
        <v>0</v>
      </c>
      <c r="AD560" s="667" t="b">
        <f aca="false">AND($P$2="Non-risk",P560=TRUE())</f>
        <v>0</v>
      </c>
      <c r="AE560" s="667" t="b">
        <f aca="false">AND($Q$3&lt;&gt;$Q560,$Q$3&lt;&gt;"Both")</f>
        <v>1</v>
      </c>
      <c r="AF560" s="667" t="b">
        <f aca="false">AND($Q$3="Both",AH560=1)</f>
        <v>0</v>
      </c>
      <c r="AG560" s="521" t="s">
        <v>3393</v>
      </c>
      <c r="AH560" s="627" t="n">
        <v>1</v>
      </c>
      <c r="AI560" s="521" t="n">
        <v>60</v>
      </c>
      <c r="AK560" s="160" t="n">
        <f aca="false">IF(OR(AL560=TRUE(),AND(AM560=TRUE(),AN560=FALSE()),AF560=TRUE(),(OR(AT560=FALSE(),AT560="NA"))),0,IF(OR(AN560=FALSE(),AO560=FALSE(),AP560=FALSE()),1,0))</f>
        <v>0</v>
      </c>
      <c r="AL560" s="238" t="n">
        <f aca="false">$S560</f>
        <v>1</v>
      </c>
      <c r="AM560" s="238" t="str">
        <f aca="false">IF(OR(Q560="CHIP",AI560=""),"NA",IF(AND(AF560=TRUE(),_xlfn.xlookup(AI560,$A$9:$A$782,$AK$9:$AK$782)=0),TRUE(),FALSE()))</f>
        <v>NA</v>
      </c>
      <c r="AN560" s="148" t="b">
        <f aca="false">IF(F560&lt;&gt;"",TRUE(),FALSE())</f>
        <v>0</v>
      </c>
      <c r="AO560" s="94" t="str">
        <f aca="false">IF(OR($F560&lt;&gt;"Met"),"NA",(IF(AND($F560="Met",$F560&lt;&gt;""),TRUE(),FALSE())))</f>
        <v>NA</v>
      </c>
      <c r="AP560" s="148" t="b">
        <f aca="false">IF(OR($F560="Met",$F560="Not met"),"NA",(IF((AND(OR($F560="N/A",$F560="Unsure"),$G560&lt;&gt;"")),TRUE(),FALSE())))</f>
        <v>0</v>
      </c>
      <c r="AQ560" s="238" t="n">
        <f aca="false">IF(OR(AR560=TRUE(),AND(AS560=TRUE(),AT560=FALSE())),0,(IF(OR(AND(OR(AS560=FALSE(),AS560="N/A"),AT560=FALSE()),AU560=FALSE()),1,0)))</f>
        <v>0</v>
      </c>
      <c r="AR560" s="238" t="n">
        <f aca="false">$S560</f>
        <v>1</v>
      </c>
      <c r="AS560" s="238" t="str">
        <f aca="false">IF(OR(Q560="CHIP",AI560=""),"N/A",IF(AND(AF560=TRUE(),_xlfn.xlookup(AI560,$A$9:$A$782,$AQ$9:$AQ$782)=0),TRUE(),FALSE()))</f>
        <v>N/A</v>
      </c>
      <c r="AT560" s="148" t="b">
        <f aca="false">IF(AND(H560="",F560="Met"),FALSE(),TRUE())</f>
        <v>1</v>
      </c>
      <c r="AU560" s="94" t="str">
        <f aca="false">IF(OR(H560="",H560="Met",H560="N/A"),"NA",(IF(AND((OR(H560="Not Met",H560="Unsure")),G560&lt;&gt;""),TRUE(),FALSE())))</f>
        <v>NA</v>
      </c>
    </row>
    <row r="561" customFormat="false" ht="180" hidden="false" customHeight="false" outlineLevel="0" collapsed="false">
      <c r="A561" s="658" t="s">
        <v>3586</v>
      </c>
      <c r="B561" s="659" t="s">
        <v>3587</v>
      </c>
      <c r="C561" s="659" t="s">
        <v>3578</v>
      </c>
      <c r="D561" s="659" t="s">
        <v>3396</v>
      </c>
      <c r="E561" s="687"/>
      <c r="F561" s="662"/>
      <c r="G561" s="662"/>
      <c r="H561" s="689"/>
      <c r="I561" s="664" t="s">
        <v>15</v>
      </c>
      <c r="J561" s="664"/>
      <c r="K561" s="664" t="s">
        <v>38</v>
      </c>
      <c r="L561" s="665" t="s">
        <v>43</v>
      </c>
      <c r="M561" s="665"/>
      <c r="N561" s="665"/>
      <c r="O561" s="665"/>
      <c r="P561" s="665"/>
      <c r="Q561" s="665" t="s">
        <v>292</v>
      </c>
      <c r="S561" s="666" t="b">
        <f aca="false">IF(OR(T561=TRUE(),U561=TRUE(),V561=TRUE(),AD561=TRUE(),AE561=TRUE()),TRUE(),FALSE())</f>
        <v>1</v>
      </c>
      <c r="T561" s="656" t="n">
        <f aca="false">$T$8</f>
        <v>1</v>
      </c>
      <c r="U561" s="657" t="b">
        <f aca="false">$U$8</f>
        <v>0</v>
      </c>
      <c r="V561" s="666" t="b">
        <f aca="false">IF(SUM(W561:AC561)&lt;1,TRUE(),FALSE())</f>
        <v>1</v>
      </c>
      <c r="W561" s="656" t="n">
        <f aca="false">IF($I$3=I561,1,0)</f>
        <v>0</v>
      </c>
      <c r="X561" s="656" t="n">
        <f aca="false">IF($J$3=J561,1,0)</f>
        <v>0</v>
      </c>
      <c r="Y561" s="656" t="n">
        <f aca="false">IF($K$3=K561,1,0)</f>
        <v>0</v>
      </c>
      <c r="Z561" s="656" t="n">
        <f aca="false">IF($L$3=L561,1,0)</f>
        <v>0</v>
      </c>
      <c r="AA561" s="656" t="n">
        <f aca="false">IF($M$3=M561,1,0)</f>
        <v>0</v>
      </c>
      <c r="AB561" s="656" t="n">
        <f aca="false">IF($N$3=N561,1,0)</f>
        <v>0</v>
      </c>
      <c r="AC561" s="656" t="n">
        <f aca="false">IF($O$3=O561,1,0)</f>
        <v>0</v>
      </c>
      <c r="AD561" s="667" t="b">
        <f aca="false">AND($P$2="Non-risk",P561=TRUE())</f>
        <v>0</v>
      </c>
      <c r="AE561" s="667" t="b">
        <f aca="false">AND($Q$3&lt;&gt;$Q561,$Q$3&lt;&gt;"Both")</f>
        <v>1</v>
      </c>
      <c r="AF561" s="667" t="b">
        <f aca="false">AND($Q$3="Both",AH561=1)</f>
        <v>0</v>
      </c>
      <c r="AG561" s="521" t="s">
        <v>3396</v>
      </c>
      <c r="AH561" s="627" t="n">
        <v>1</v>
      </c>
      <c r="AI561" s="521" t="n">
        <v>61</v>
      </c>
      <c r="AK561" s="160" t="n">
        <f aca="false">IF(OR(AL561=TRUE(),AND(AM561=TRUE(),AN561=FALSE()),AF561=TRUE(),(OR(AT561=FALSE(),AT561="NA"))),0,IF(OR(AN561=FALSE(),AO561=FALSE(),AP561=FALSE()),1,0))</f>
        <v>0</v>
      </c>
      <c r="AL561" s="238" t="n">
        <f aca="false">$S561</f>
        <v>1</v>
      </c>
      <c r="AM561" s="238" t="str">
        <f aca="false">IF(OR(Q561="CHIP",AI561=""),"NA",IF(AND(AF561=TRUE(),_xlfn.xlookup(AI561,$A$9:$A$782,$AK$9:$AK$782)=0),TRUE(),FALSE()))</f>
        <v>NA</v>
      </c>
      <c r="AN561" s="148" t="b">
        <f aca="false">IF(F561&lt;&gt;"",TRUE(),FALSE())</f>
        <v>0</v>
      </c>
      <c r="AO561" s="94" t="str">
        <f aca="false">IF(OR($F561&lt;&gt;"Met"),"NA",(IF(AND($F561="Met",$F561&lt;&gt;""),TRUE(),FALSE())))</f>
        <v>NA</v>
      </c>
      <c r="AP561" s="148" t="b">
        <f aca="false">IF(OR($F561="Met",$F561="Not met"),"NA",(IF((AND(OR($F561="N/A",$F561="Unsure"),$G561&lt;&gt;"")),TRUE(),FALSE())))</f>
        <v>0</v>
      </c>
      <c r="AQ561" s="238" t="n">
        <f aca="false">IF(OR(AR561=TRUE(),AND(AS561=TRUE(),AT561=FALSE())),0,(IF(OR(AND(OR(AS561=FALSE(),AS561="N/A"),AT561=FALSE()),AU561=FALSE()),1,0)))</f>
        <v>0</v>
      </c>
      <c r="AR561" s="238" t="n">
        <f aca="false">$S561</f>
        <v>1</v>
      </c>
      <c r="AS561" s="238" t="str">
        <f aca="false">IF(OR(Q561="CHIP",AI561=""),"N/A",IF(AND(AF561=TRUE(),_xlfn.xlookup(AI561,$A$9:$A$782,$AQ$9:$AQ$782)=0),TRUE(),FALSE()))</f>
        <v>N/A</v>
      </c>
      <c r="AT561" s="148" t="b">
        <f aca="false">IF(AND(H561="",F561="Met"),FALSE(),TRUE())</f>
        <v>1</v>
      </c>
      <c r="AU561" s="94" t="str">
        <f aca="false">IF(OR(H561="",H561="Met",H561="N/A"),"NA",(IF(AND((OR(H561="Not Met",H561="Unsure")),G561&lt;&gt;""),TRUE(),FALSE())))</f>
        <v>NA</v>
      </c>
    </row>
    <row r="562" customFormat="false" ht="144" hidden="false" customHeight="false" outlineLevel="0" collapsed="false">
      <c r="A562" s="658" t="s">
        <v>3588</v>
      </c>
      <c r="B562" s="659" t="s">
        <v>3589</v>
      </c>
      <c r="C562" s="659" t="s">
        <v>3590</v>
      </c>
      <c r="D562" s="659" t="s">
        <v>3400</v>
      </c>
      <c r="E562" s="687"/>
      <c r="F562" s="662"/>
      <c r="G562" s="662"/>
      <c r="H562" s="689"/>
      <c r="I562" s="664" t="s">
        <v>15</v>
      </c>
      <c r="J562" s="664"/>
      <c r="K562" s="664" t="s">
        <v>38</v>
      </c>
      <c r="L562" s="665" t="s">
        <v>43</v>
      </c>
      <c r="M562" s="665"/>
      <c r="N562" s="665"/>
      <c r="O562" s="665"/>
      <c r="P562" s="665"/>
      <c r="Q562" s="665" t="s">
        <v>292</v>
      </c>
      <c r="S562" s="666" t="b">
        <f aca="false">IF(OR(T562=TRUE(),U562=TRUE(),V562=TRUE(),AD562=TRUE(),AE562=TRUE()),TRUE(),FALSE())</f>
        <v>1</v>
      </c>
      <c r="T562" s="656" t="n">
        <f aca="false">$T$8</f>
        <v>1</v>
      </c>
      <c r="U562" s="657" t="b">
        <f aca="false">$U$8</f>
        <v>0</v>
      </c>
      <c r="V562" s="666" t="b">
        <f aca="false">IF(SUM(W562:AC562)&lt;1,TRUE(),FALSE())</f>
        <v>1</v>
      </c>
      <c r="W562" s="656" t="n">
        <f aca="false">IF($I$3=I562,1,0)</f>
        <v>0</v>
      </c>
      <c r="X562" s="656" t="n">
        <f aca="false">IF($J$3=J562,1,0)</f>
        <v>0</v>
      </c>
      <c r="Y562" s="656" t="n">
        <f aca="false">IF($K$3=K562,1,0)</f>
        <v>0</v>
      </c>
      <c r="Z562" s="656" t="n">
        <f aca="false">IF($L$3=L562,1,0)</f>
        <v>0</v>
      </c>
      <c r="AA562" s="656" t="n">
        <f aca="false">IF($M$3=M562,1,0)</f>
        <v>0</v>
      </c>
      <c r="AB562" s="656" t="n">
        <f aca="false">IF($N$3=N562,1,0)</f>
        <v>0</v>
      </c>
      <c r="AC562" s="656" t="n">
        <f aca="false">IF($O$3=O562,1,0)</f>
        <v>0</v>
      </c>
      <c r="AD562" s="667" t="b">
        <f aca="false">AND($P$2="Non-risk",P562=TRUE())</f>
        <v>0</v>
      </c>
      <c r="AE562" s="667" t="b">
        <f aca="false">AND($Q$3&lt;&gt;$Q562,$Q$3&lt;&gt;"Both")</f>
        <v>1</v>
      </c>
      <c r="AF562" s="667" t="b">
        <f aca="false">AND($Q$3="Both",AH562=1)</f>
        <v>0</v>
      </c>
      <c r="AG562" s="521" t="s">
        <v>3400</v>
      </c>
      <c r="AH562" s="627" t="n">
        <v>1</v>
      </c>
      <c r="AI562" s="521" t="n">
        <v>62</v>
      </c>
      <c r="AK562" s="160" t="n">
        <f aca="false">IF(OR(AL562=TRUE(),AND(AM562=TRUE(),AN562=FALSE()),AF562=TRUE(),(OR(AT562=FALSE(),AT562="NA"))),0,IF(OR(AN562=FALSE(),AO562=FALSE(),AP562=FALSE()),1,0))</f>
        <v>0</v>
      </c>
      <c r="AL562" s="238" t="n">
        <f aca="false">$S562</f>
        <v>1</v>
      </c>
      <c r="AM562" s="238" t="str">
        <f aca="false">IF(OR(Q562="CHIP",AI562=""),"NA",IF(AND(AF562=TRUE(),_xlfn.xlookup(AI562,$A$9:$A$782,$AK$9:$AK$782)=0),TRUE(),FALSE()))</f>
        <v>NA</v>
      </c>
      <c r="AN562" s="148" t="b">
        <f aca="false">IF(F562&lt;&gt;"",TRUE(),FALSE())</f>
        <v>0</v>
      </c>
      <c r="AO562" s="94" t="str">
        <f aca="false">IF(OR($F562&lt;&gt;"Met"),"NA",(IF(AND($F562="Met",$F562&lt;&gt;""),TRUE(),FALSE())))</f>
        <v>NA</v>
      </c>
      <c r="AP562" s="148" t="b">
        <f aca="false">IF(OR($F562="Met",$F562="Not met"),"NA",(IF((AND(OR($F562="N/A",$F562="Unsure"),$G562&lt;&gt;"")),TRUE(),FALSE())))</f>
        <v>0</v>
      </c>
      <c r="AQ562" s="238" t="n">
        <f aca="false">IF(OR(AR562=TRUE(),AND(AS562=TRUE(),AT562=FALSE())),0,(IF(OR(AND(OR(AS562=FALSE(),AS562="N/A"),AT562=FALSE()),AU562=FALSE()),1,0)))</f>
        <v>0</v>
      </c>
      <c r="AR562" s="238" t="n">
        <f aca="false">$S562</f>
        <v>1</v>
      </c>
      <c r="AS562" s="238" t="str">
        <f aca="false">IF(OR(Q562="CHIP",AI562=""),"N/A",IF(AND(AF562=TRUE(),_xlfn.xlookup(AI562,$A$9:$A$782,$AQ$9:$AQ$782)=0),TRUE(),FALSE()))</f>
        <v>N/A</v>
      </c>
      <c r="AT562" s="148" t="b">
        <f aca="false">IF(AND(H562="",F562="Met"),FALSE(),TRUE())</f>
        <v>1</v>
      </c>
      <c r="AU562" s="94" t="str">
        <f aca="false">IF(OR(H562="",H562="Met",H562="N/A"),"NA",(IF(AND((OR(H562="Not Met",H562="Unsure")),G562&lt;&gt;""),TRUE(),FALSE())))</f>
        <v>NA</v>
      </c>
    </row>
    <row r="563" customFormat="false" ht="108" hidden="false" customHeight="false" outlineLevel="0" collapsed="false">
      <c r="A563" s="658" t="s">
        <v>3591</v>
      </c>
      <c r="B563" s="659" t="s">
        <v>3592</v>
      </c>
      <c r="C563" s="659" t="s">
        <v>3593</v>
      </c>
      <c r="D563" s="659" t="s">
        <v>3404</v>
      </c>
      <c r="E563" s="687"/>
      <c r="F563" s="662"/>
      <c r="G563" s="662"/>
      <c r="H563" s="689"/>
      <c r="I563" s="664" t="s">
        <v>15</v>
      </c>
      <c r="J563" s="664"/>
      <c r="K563" s="664" t="s">
        <v>38</v>
      </c>
      <c r="L563" s="665" t="s">
        <v>43</v>
      </c>
      <c r="M563" s="665"/>
      <c r="N563" s="665"/>
      <c r="O563" s="665"/>
      <c r="P563" s="665"/>
      <c r="Q563" s="665" t="s">
        <v>292</v>
      </c>
      <c r="S563" s="666" t="b">
        <f aca="false">IF(OR(T563=TRUE(),U563=TRUE(),V563=TRUE(),AD563=TRUE(),AE563=TRUE()),TRUE(),FALSE())</f>
        <v>1</v>
      </c>
      <c r="T563" s="656" t="n">
        <f aca="false">$T$8</f>
        <v>1</v>
      </c>
      <c r="U563" s="657" t="b">
        <f aca="false">$U$8</f>
        <v>0</v>
      </c>
      <c r="V563" s="666" t="b">
        <f aca="false">IF(SUM(W563:AC563)&lt;1,TRUE(),FALSE())</f>
        <v>1</v>
      </c>
      <c r="W563" s="656" t="n">
        <f aca="false">IF($I$3=I563,1,0)</f>
        <v>0</v>
      </c>
      <c r="X563" s="656" t="n">
        <f aca="false">IF($J$3=J563,1,0)</f>
        <v>0</v>
      </c>
      <c r="Y563" s="656" t="n">
        <f aca="false">IF($K$3=K563,1,0)</f>
        <v>0</v>
      </c>
      <c r="Z563" s="656" t="n">
        <f aca="false">IF($L$3=L563,1,0)</f>
        <v>0</v>
      </c>
      <c r="AA563" s="656" t="n">
        <f aca="false">IF($M$3=M563,1,0)</f>
        <v>0</v>
      </c>
      <c r="AB563" s="656" t="n">
        <f aca="false">IF($N$3=N563,1,0)</f>
        <v>0</v>
      </c>
      <c r="AC563" s="656" t="n">
        <f aca="false">IF($O$3=O563,1,0)</f>
        <v>0</v>
      </c>
      <c r="AD563" s="667" t="b">
        <f aca="false">AND($P$2="Non-risk",P563=TRUE())</f>
        <v>0</v>
      </c>
      <c r="AE563" s="667" t="b">
        <f aca="false">AND($Q$3&lt;&gt;$Q563,$Q$3&lt;&gt;"Both")</f>
        <v>1</v>
      </c>
      <c r="AF563" s="667" t="b">
        <f aca="false">AND($Q$3="Both",AH563=1)</f>
        <v>0</v>
      </c>
      <c r="AG563" s="521" t="s">
        <v>3404</v>
      </c>
      <c r="AH563" s="627" t="n">
        <v>1</v>
      </c>
      <c r="AI563" s="521" t="n">
        <v>63</v>
      </c>
      <c r="AK563" s="160" t="n">
        <f aca="false">IF(OR(AL563=TRUE(),AND(AM563=TRUE(),AN563=FALSE()),AF563=TRUE(),(OR(AT563=FALSE(),AT563="NA"))),0,IF(OR(AN563=FALSE(),AO563=FALSE(),AP563=FALSE()),1,0))</f>
        <v>0</v>
      </c>
      <c r="AL563" s="238" t="n">
        <f aca="false">$S563</f>
        <v>1</v>
      </c>
      <c r="AM563" s="238" t="str">
        <f aca="false">IF(OR(Q563="CHIP",AI563=""),"NA",IF(AND(AF563=TRUE(),_xlfn.xlookup(AI563,$A$9:$A$782,$AK$9:$AK$782)=0),TRUE(),FALSE()))</f>
        <v>NA</v>
      </c>
      <c r="AN563" s="148" t="b">
        <f aca="false">IF(F563&lt;&gt;"",TRUE(),FALSE())</f>
        <v>0</v>
      </c>
      <c r="AO563" s="94" t="str">
        <f aca="false">IF(OR($F563&lt;&gt;"Met"),"NA",(IF(AND($F563="Met",$F563&lt;&gt;""),TRUE(),FALSE())))</f>
        <v>NA</v>
      </c>
      <c r="AP563" s="148" t="b">
        <f aca="false">IF(OR($F563="Met",$F563="Not met"),"NA",(IF((AND(OR($F563="N/A",$F563="Unsure"),$G563&lt;&gt;"")),TRUE(),FALSE())))</f>
        <v>0</v>
      </c>
      <c r="AQ563" s="238" t="n">
        <f aca="false">IF(OR(AR563=TRUE(),AND(AS563=TRUE(),AT563=FALSE())),0,(IF(OR(AND(OR(AS563=FALSE(),AS563="N/A"),AT563=FALSE()),AU563=FALSE()),1,0)))</f>
        <v>0</v>
      </c>
      <c r="AR563" s="238" t="n">
        <f aca="false">$S563</f>
        <v>1</v>
      </c>
      <c r="AS563" s="238" t="str">
        <f aca="false">IF(OR(Q563="CHIP",AI563=""),"N/A",IF(AND(AF563=TRUE(),_xlfn.xlookup(AI563,$A$9:$A$782,$AQ$9:$AQ$782)=0),TRUE(),FALSE()))</f>
        <v>N/A</v>
      </c>
      <c r="AT563" s="148" t="b">
        <f aca="false">IF(AND(H563="",F563="Met"),FALSE(),TRUE())</f>
        <v>1</v>
      </c>
      <c r="AU563" s="94" t="str">
        <f aca="false">IF(OR(H563="",H563="Met",H563="N/A"),"NA",(IF(AND((OR(H563="Not Met",H563="Unsure")),G563&lt;&gt;""),TRUE(),FALSE())))</f>
        <v>NA</v>
      </c>
    </row>
    <row r="564" customFormat="false" ht="126" hidden="false" customHeight="false" outlineLevel="0" collapsed="false">
      <c r="A564" s="658" t="s">
        <v>3594</v>
      </c>
      <c r="B564" s="659" t="s">
        <v>3595</v>
      </c>
      <c r="C564" s="659" t="s">
        <v>3596</v>
      </c>
      <c r="D564" s="659" t="s">
        <v>3408</v>
      </c>
      <c r="E564" s="687"/>
      <c r="F564" s="662"/>
      <c r="G564" s="662"/>
      <c r="H564" s="689"/>
      <c r="I564" s="664" t="s">
        <v>15</v>
      </c>
      <c r="J564" s="664"/>
      <c r="K564" s="664" t="s">
        <v>38</v>
      </c>
      <c r="L564" s="665" t="s">
        <v>43</v>
      </c>
      <c r="M564" s="665"/>
      <c r="N564" s="665"/>
      <c r="O564" s="665"/>
      <c r="P564" s="665"/>
      <c r="Q564" s="665" t="s">
        <v>292</v>
      </c>
      <c r="S564" s="666" t="b">
        <f aca="false">IF(OR(T564=TRUE(),U564=TRUE(),V564=TRUE(),AD564=TRUE(),AE564=TRUE()),TRUE(),FALSE())</f>
        <v>1</v>
      </c>
      <c r="T564" s="656" t="n">
        <f aca="false">$T$8</f>
        <v>1</v>
      </c>
      <c r="U564" s="657" t="b">
        <f aca="false">$U$8</f>
        <v>0</v>
      </c>
      <c r="V564" s="666" t="b">
        <f aca="false">IF(SUM(W564:AC564)&lt;1,TRUE(),FALSE())</f>
        <v>1</v>
      </c>
      <c r="W564" s="656" t="n">
        <f aca="false">IF($I$3=I564,1,0)</f>
        <v>0</v>
      </c>
      <c r="X564" s="656" t="n">
        <f aca="false">IF($J$3=J564,1,0)</f>
        <v>0</v>
      </c>
      <c r="Y564" s="656" t="n">
        <f aca="false">IF($K$3=K564,1,0)</f>
        <v>0</v>
      </c>
      <c r="Z564" s="656" t="n">
        <f aca="false">IF($L$3=L564,1,0)</f>
        <v>0</v>
      </c>
      <c r="AA564" s="656" t="n">
        <f aca="false">IF($M$3=M564,1,0)</f>
        <v>0</v>
      </c>
      <c r="AB564" s="656" t="n">
        <f aca="false">IF($N$3=N564,1,0)</f>
        <v>0</v>
      </c>
      <c r="AC564" s="656" t="n">
        <f aca="false">IF($O$3=O564,1,0)</f>
        <v>0</v>
      </c>
      <c r="AD564" s="667" t="b">
        <f aca="false">AND($P$2="Non-risk",P564=TRUE())</f>
        <v>0</v>
      </c>
      <c r="AE564" s="667" t="b">
        <f aca="false">AND($Q$3&lt;&gt;$Q564,$Q$3&lt;&gt;"Both")</f>
        <v>1</v>
      </c>
      <c r="AF564" s="667" t="b">
        <f aca="false">AND($Q$3="Both",AH564=1)</f>
        <v>0</v>
      </c>
      <c r="AG564" s="521" t="s">
        <v>3408</v>
      </c>
      <c r="AH564" s="627" t="n">
        <v>1</v>
      </c>
      <c r="AI564" s="521" t="n">
        <v>64</v>
      </c>
      <c r="AK564" s="160" t="n">
        <f aca="false">IF(OR(AL564=TRUE(),AND(AM564=TRUE(),AN564=FALSE()),AF564=TRUE(),(OR(AT564=FALSE(),AT564="NA"))),0,IF(OR(AN564=FALSE(),AO564=FALSE(),AP564=FALSE()),1,0))</f>
        <v>0</v>
      </c>
      <c r="AL564" s="238" t="n">
        <f aca="false">$S564</f>
        <v>1</v>
      </c>
      <c r="AM564" s="238" t="str">
        <f aca="false">IF(OR(Q564="CHIP",AI564=""),"NA",IF(AND(AF564=TRUE(),_xlfn.xlookup(AI564,$A$9:$A$782,$AK$9:$AK$782)=0),TRUE(),FALSE()))</f>
        <v>NA</v>
      </c>
      <c r="AN564" s="148" t="b">
        <f aca="false">IF(F564&lt;&gt;"",TRUE(),FALSE())</f>
        <v>0</v>
      </c>
      <c r="AO564" s="94" t="str">
        <f aca="false">IF(OR($F564&lt;&gt;"Met"),"NA",(IF(AND($F564="Met",$F564&lt;&gt;""),TRUE(),FALSE())))</f>
        <v>NA</v>
      </c>
      <c r="AP564" s="148" t="b">
        <f aca="false">IF(OR($F564="Met",$F564="Not met"),"NA",(IF((AND(OR($F564="N/A",$F564="Unsure"),$G564&lt;&gt;"")),TRUE(),FALSE())))</f>
        <v>0</v>
      </c>
      <c r="AQ564" s="238" t="n">
        <f aca="false">IF(OR(AR564=TRUE(),AND(AS564=TRUE(),AT564=FALSE())),0,(IF(OR(AND(OR(AS564=FALSE(),AS564="N/A"),AT564=FALSE()),AU564=FALSE()),1,0)))</f>
        <v>0</v>
      </c>
      <c r="AR564" s="238" t="n">
        <f aca="false">$S564</f>
        <v>1</v>
      </c>
      <c r="AS564" s="238" t="str">
        <f aca="false">IF(OR(Q564="CHIP",AI564=""),"N/A",IF(AND(AF564=TRUE(),_xlfn.xlookup(AI564,$A$9:$A$782,$AQ$9:$AQ$782)=0),TRUE(),FALSE()))</f>
        <v>N/A</v>
      </c>
      <c r="AT564" s="148" t="b">
        <f aca="false">IF(AND(H564="",F564="Met"),FALSE(),TRUE())</f>
        <v>1</v>
      </c>
      <c r="AU564" s="94" t="str">
        <f aca="false">IF(OR(H564="",H564="Met",H564="N/A"),"NA",(IF(AND((OR(H564="Not Met",H564="Unsure")),G564&lt;&gt;""),TRUE(),FALSE())))</f>
        <v>NA</v>
      </c>
    </row>
    <row r="565" customFormat="false" ht="216" hidden="false" customHeight="false" outlineLevel="0" collapsed="false">
      <c r="A565" s="658" t="s">
        <v>3597</v>
      </c>
      <c r="B565" s="659" t="s">
        <v>224</v>
      </c>
      <c r="C565" s="659" t="s">
        <v>3598</v>
      </c>
      <c r="D565" s="659" t="s">
        <v>3412</v>
      </c>
      <c r="E565" s="687"/>
      <c r="F565" s="662"/>
      <c r="G565" s="662"/>
      <c r="H565" s="689"/>
      <c r="I565" s="690" t="s">
        <v>15</v>
      </c>
      <c r="J565" s="690"/>
      <c r="K565" s="690" t="s">
        <v>38</v>
      </c>
      <c r="L565" s="691" t="s">
        <v>43</v>
      </c>
      <c r="M565" s="691"/>
      <c r="N565" s="691"/>
      <c r="O565" s="691"/>
      <c r="P565" s="665"/>
      <c r="Q565" s="665" t="s">
        <v>292</v>
      </c>
      <c r="S565" s="666" t="b">
        <f aca="false">IF(OR(T565=TRUE(),U565=TRUE(),V565=TRUE(),AD565=TRUE(),AE565=TRUE()),TRUE(),FALSE())</f>
        <v>1</v>
      </c>
      <c r="T565" s="656" t="n">
        <f aca="false">$T$8</f>
        <v>1</v>
      </c>
      <c r="U565" s="657" t="b">
        <f aca="false">$U$8</f>
        <v>0</v>
      </c>
      <c r="V565" s="666" t="b">
        <f aca="false">IF(SUM(W565:AC565)&lt;1,TRUE(),FALSE())</f>
        <v>1</v>
      </c>
      <c r="W565" s="656" t="n">
        <f aca="false">IF($I$3=I565,1,0)</f>
        <v>0</v>
      </c>
      <c r="X565" s="656" t="n">
        <f aca="false">IF($J$3=J565,1,0)</f>
        <v>0</v>
      </c>
      <c r="Y565" s="656" t="n">
        <f aca="false">IF($K$3=K565,1,0)</f>
        <v>0</v>
      </c>
      <c r="Z565" s="656" t="n">
        <f aca="false">IF($L$3=L565,1,0)</f>
        <v>0</v>
      </c>
      <c r="AA565" s="656" t="n">
        <f aca="false">IF($M$3=M565,1,0)</f>
        <v>0</v>
      </c>
      <c r="AB565" s="656" t="n">
        <f aca="false">IF($N$3=N565,1,0)</f>
        <v>0</v>
      </c>
      <c r="AC565" s="656" t="n">
        <f aca="false">IF($O$3=O565,1,0)</f>
        <v>0</v>
      </c>
      <c r="AD565" s="667" t="b">
        <f aca="false">AND($P$2="Non-risk",P565=TRUE())</f>
        <v>0</v>
      </c>
      <c r="AE565" s="667" t="b">
        <f aca="false">AND($Q$3&lt;&gt;$Q565,$Q$3&lt;&gt;"Both")</f>
        <v>1</v>
      </c>
      <c r="AF565" s="667" t="b">
        <f aca="false">AND($Q$3="Both",AH565=1)</f>
        <v>0</v>
      </c>
      <c r="AG565" s="521" t="s">
        <v>3412</v>
      </c>
      <c r="AH565" s="627" t="n">
        <v>1</v>
      </c>
      <c r="AI565" s="521" t="n">
        <v>66</v>
      </c>
      <c r="AK565" s="160" t="n">
        <f aca="false">IF(OR(AL565=TRUE(),AND(AM565=TRUE(),AN565=FALSE()),AF565=TRUE(),(OR(AT565=FALSE(),AT565="NA"))),0,IF(OR(AN565=FALSE(),AO565=FALSE(),AP565=FALSE()),1,0))</f>
        <v>0</v>
      </c>
      <c r="AL565" s="238" t="n">
        <f aca="false">$S565</f>
        <v>1</v>
      </c>
      <c r="AM565" s="238" t="str">
        <f aca="false">IF(OR(Q565="CHIP",AI565=""),"NA",IF(AND(AF565=TRUE(),_xlfn.xlookup(AI565,$A$9:$A$782,$AK$9:$AK$782)=0),TRUE(),FALSE()))</f>
        <v>NA</v>
      </c>
      <c r="AN565" s="148" t="b">
        <f aca="false">IF(F565&lt;&gt;"",TRUE(),FALSE())</f>
        <v>0</v>
      </c>
      <c r="AO565" s="94" t="str">
        <f aca="false">IF(OR($F565&lt;&gt;"Met"),"NA",(IF(AND($F565="Met",$F565&lt;&gt;""),TRUE(),FALSE())))</f>
        <v>NA</v>
      </c>
      <c r="AP565" s="148" t="b">
        <f aca="false">IF(OR($F565="Met",$F565="Not met"),"NA",(IF((AND(OR($F565="N/A",$F565="Unsure"),$G565&lt;&gt;"")),TRUE(),FALSE())))</f>
        <v>0</v>
      </c>
      <c r="AQ565" s="238" t="n">
        <f aca="false">IF(OR(AR565=TRUE(),AND(AS565=TRUE(),AT565=FALSE())),0,(IF(OR(AND(OR(AS565=FALSE(),AS565="N/A"),AT565=FALSE()),AU565=FALSE()),1,0)))</f>
        <v>0</v>
      </c>
      <c r="AR565" s="238" t="n">
        <f aca="false">$S565</f>
        <v>1</v>
      </c>
      <c r="AS565" s="238" t="str">
        <f aca="false">IF(OR(Q565="CHIP",AI565=""),"N/A",IF(AND(AF565=TRUE(),_xlfn.xlookup(AI565,$A$9:$A$782,$AQ$9:$AQ$782)=0),TRUE(),FALSE()))</f>
        <v>N/A</v>
      </c>
      <c r="AT565" s="148" t="b">
        <f aca="false">IF(AND(H565="",F565="Met"),FALSE(),TRUE())</f>
        <v>1</v>
      </c>
      <c r="AU565" s="94" t="str">
        <f aca="false">IF(OR(H565="",H565="Met",H565="N/A"),"NA",(IF(AND((OR(H565="Not Met",H565="Unsure")),G565&lt;&gt;""),TRUE(),FALSE())))</f>
        <v>NA</v>
      </c>
    </row>
    <row r="566" customFormat="false" ht="126" hidden="false" customHeight="false" outlineLevel="0" collapsed="false">
      <c r="A566" s="658" t="s">
        <v>3599</v>
      </c>
      <c r="B566" s="659" t="s">
        <v>224</v>
      </c>
      <c r="C566" s="659" t="s">
        <v>3600</v>
      </c>
      <c r="D566" s="659" t="s">
        <v>3416</v>
      </c>
      <c r="E566" s="687"/>
      <c r="F566" s="662"/>
      <c r="G566" s="662"/>
      <c r="H566" s="689"/>
      <c r="I566" s="664" t="s">
        <v>15</v>
      </c>
      <c r="J566" s="664"/>
      <c r="K566" s="664" t="s">
        <v>38</v>
      </c>
      <c r="L566" s="665" t="s">
        <v>43</v>
      </c>
      <c r="M566" s="665"/>
      <c r="N566" s="665"/>
      <c r="O566" s="665"/>
      <c r="P566" s="665"/>
      <c r="Q566" s="665" t="s">
        <v>292</v>
      </c>
      <c r="S566" s="666" t="b">
        <f aca="false">IF(OR(T566=TRUE(),U566=TRUE(),V566=TRUE(),AD566=TRUE(),AE566=TRUE()),TRUE(),FALSE())</f>
        <v>1</v>
      </c>
      <c r="T566" s="656" t="n">
        <f aca="false">$T$8</f>
        <v>1</v>
      </c>
      <c r="U566" s="657" t="b">
        <f aca="false">$U$8</f>
        <v>0</v>
      </c>
      <c r="V566" s="666" t="b">
        <f aca="false">IF(SUM(W566:AC566)&lt;1,TRUE(),FALSE())</f>
        <v>1</v>
      </c>
      <c r="W566" s="656" t="n">
        <f aca="false">IF($I$3=I566,1,0)</f>
        <v>0</v>
      </c>
      <c r="X566" s="656" t="n">
        <f aca="false">IF($J$3=J566,1,0)</f>
        <v>0</v>
      </c>
      <c r="Y566" s="656" t="n">
        <f aca="false">IF($K$3=K566,1,0)</f>
        <v>0</v>
      </c>
      <c r="Z566" s="656" t="n">
        <f aca="false">IF($L$3=L566,1,0)</f>
        <v>0</v>
      </c>
      <c r="AA566" s="656" t="n">
        <f aca="false">IF($M$3=M566,1,0)</f>
        <v>0</v>
      </c>
      <c r="AB566" s="656" t="n">
        <f aca="false">IF($N$3=N566,1,0)</f>
        <v>0</v>
      </c>
      <c r="AC566" s="656" t="n">
        <f aca="false">IF($O$3=O566,1,0)</f>
        <v>0</v>
      </c>
      <c r="AD566" s="667" t="b">
        <f aca="false">AND($P$2="Non-risk",P566=TRUE())</f>
        <v>0</v>
      </c>
      <c r="AE566" s="667" t="b">
        <f aca="false">AND($Q$3&lt;&gt;$Q566,$Q$3&lt;&gt;"Both")</f>
        <v>1</v>
      </c>
      <c r="AF566" s="667" t="b">
        <f aca="false">AND($Q$3="Both",AH566=1)</f>
        <v>0</v>
      </c>
      <c r="AG566" s="521" t="s">
        <v>3416</v>
      </c>
      <c r="AH566" s="627" t="n">
        <v>1</v>
      </c>
      <c r="AI566" s="521" t="n">
        <v>67</v>
      </c>
      <c r="AK566" s="160" t="n">
        <f aca="false">IF(OR(AL566=TRUE(),AND(AM566=TRUE(),AN566=FALSE()),AF566=TRUE(),(OR(AT566=FALSE(),AT566="NA"))),0,IF(OR(AN566=FALSE(),AO566=FALSE(),AP566=FALSE()),1,0))</f>
        <v>0</v>
      </c>
      <c r="AL566" s="238" t="n">
        <f aca="false">$S566</f>
        <v>1</v>
      </c>
      <c r="AM566" s="238" t="str">
        <f aca="false">IF(OR(Q566="CHIP",AI566=""),"NA",IF(AND(AF566=TRUE(),_xlfn.xlookup(AI566,$A$9:$A$782,$AK$9:$AK$782)=0),TRUE(),FALSE()))</f>
        <v>NA</v>
      </c>
      <c r="AN566" s="148" t="b">
        <f aca="false">IF(F566&lt;&gt;"",TRUE(),FALSE())</f>
        <v>0</v>
      </c>
      <c r="AO566" s="94" t="str">
        <f aca="false">IF(OR($F566&lt;&gt;"Met"),"NA",(IF(AND($F566="Met",$F566&lt;&gt;""),TRUE(),FALSE())))</f>
        <v>NA</v>
      </c>
      <c r="AP566" s="148" t="b">
        <f aca="false">IF(OR($F566="Met",$F566="Not met"),"NA",(IF((AND(OR($F566="N/A",$F566="Unsure"),$G566&lt;&gt;"")),TRUE(),FALSE())))</f>
        <v>0</v>
      </c>
      <c r="AQ566" s="238" t="n">
        <f aca="false">IF(OR(AR566=TRUE(),AND(AS566=TRUE(),AT566=FALSE())),0,(IF(OR(AND(OR(AS566=FALSE(),AS566="N/A"),AT566=FALSE()),AU566=FALSE()),1,0)))</f>
        <v>0</v>
      </c>
      <c r="AR566" s="238" t="n">
        <f aca="false">$S566</f>
        <v>1</v>
      </c>
      <c r="AS566" s="238" t="str">
        <f aca="false">IF(OR(Q566="CHIP",AI566=""),"N/A",IF(AND(AF566=TRUE(),_xlfn.xlookup(AI566,$A$9:$A$782,$AQ$9:$AQ$782)=0),TRUE(),FALSE()))</f>
        <v>N/A</v>
      </c>
      <c r="AT566" s="148" t="b">
        <f aca="false">IF(AND(H566="",F566="Met"),FALSE(),TRUE())</f>
        <v>1</v>
      </c>
      <c r="AU566" s="94" t="str">
        <f aca="false">IF(OR(H566="",H566="Met",H566="N/A"),"NA",(IF(AND((OR(H566="Not Met",H566="Unsure")),G566&lt;&gt;""),TRUE(),FALSE())))</f>
        <v>NA</v>
      </c>
    </row>
    <row r="567" customFormat="false" ht="18" hidden="false" customHeight="false" outlineLevel="0" collapsed="false">
      <c r="A567" s="670"/>
      <c r="B567" s="681"/>
      <c r="C567" s="669"/>
      <c r="D567" s="670" t="s">
        <v>1558</v>
      </c>
      <c r="E567" s="671"/>
      <c r="F567" s="672"/>
      <c r="G567" s="672"/>
      <c r="H567" s="673"/>
      <c r="T567" s="656" t="n">
        <f aca="false">$T$8</f>
        <v>1</v>
      </c>
      <c r="U567" s="657" t="b">
        <f aca="false">$U$8</f>
        <v>0</v>
      </c>
      <c r="AK567" s="160"/>
      <c r="AL567" s="238"/>
      <c r="AM567" s="238"/>
      <c r="AN567" s="94"/>
      <c r="AO567" s="94"/>
      <c r="AP567" s="94"/>
      <c r="AQ567" s="238"/>
      <c r="AR567" s="238"/>
      <c r="AS567" s="238"/>
      <c r="AT567" s="94"/>
      <c r="AU567" s="94"/>
    </row>
    <row r="568" customFormat="false" ht="90" hidden="false" customHeight="false" outlineLevel="0" collapsed="false">
      <c r="A568" s="658" t="s">
        <v>3601</v>
      </c>
      <c r="B568" s="659" t="s">
        <v>3602</v>
      </c>
      <c r="C568" s="659" t="s">
        <v>3603</v>
      </c>
      <c r="D568" s="659" t="s">
        <v>1485</v>
      </c>
      <c r="E568" s="678" t="n">
        <v>92</v>
      </c>
      <c r="F568" s="662"/>
      <c r="G568" s="662"/>
      <c r="H568" s="689"/>
      <c r="I568" s="664" t="s">
        <v>15</v>
      </c>
      <c r="J568" s="664"/>
      <c r="K568" s="664" t="s">
        <v>38</v>
      </c>
      <c r="L568" s="665" t="s">
        <v>43</v>
      </c>
      <c r="M568" s="665"/>
      <c r="N568" s="665"/>
      <c r="O568" s="665"/>
      <c r="P568" s="665"/>
      <c r="Q568" s="665" t="s">
        <v>292</v>
      </c>
      <c r="S568" s="666" t="b">
        <f aca="false">IF(OR(T568=TRUE(),U568=TRUE(),V568=TRUE(),AD568=TRUE(),AE568=TRUE()),TRUE(),FALSE())</f>
        <v>1</v>
      </c>
      <c r="T568" s="656" t="n">
        <f aca="false">$T$8</f>
        <v>1</v>
      </c>
      <c r="U568" s="657" t="b">
        <f aca="false">$U$8</f>
        <v>0</v>
      </c>
      <c r="V568" s="666" t="b">
        <f aca="false">IF(SUM(W568:AC568)&lt;1,TRUE(),FALSE())</f>
        <v>1</v>
      </c>
      <c r="W568" s="656" t="n">
        <f aca="false">IF($I$3=I568,1,0)</f>
        <v>0</v>
      </c>
      <c r="X568" s="656" t="n">
        <f aca="false">IF($J$3=J568,1,0)</f>
        <v>0</v>
      </c>
      <c r="Y568" s="656" t="n">
        <f aca="false">IF($K$3=K568,1,0)</f>
        <v>0</v>
      </c>
      <c r="Z568" s="656" t="n">
        <f aca="false">IF($L$3=L568,1,0)</f>
        <v>0</v>
      </c>
      <c r="AA568" s="656" t="n">
        <f aca="false">IF($M$3=M568,1,0)</f>
        <v>0</v>
      </c>
      <c r="AB568" s="656" t="n">
        <f aca="false">IF($N$3=N568,1,0)</f>
        <v>0</v>
      </c>
      <c r="AC568" s="656" t="n">
        <f aca="false">IF($O$3=O568,1,0)</f>
        <v>0</v>
      </c>
      <c r="AD568" s="667" t="b">
        <f aca="false">AND($P$2="Non-risk",P568=TRUE())</f>
        <v>0</v>
      </c>
      <c r="AE568" s="667" t="b">
        <f aca="false">AND($Q$3&lt;&gt;$Q568,$Q$3&lt;&gt;"Both")</f>
        <v>1</v>
      </c>
      <c r="AF568" s="667" t="b">
        <f aca="false">AND($Q$3="Both",AH568=1)</f>
        <v>0</v>
      </c>
      <c r="AG568" s="521" t="s">
        <v>1485</v>
      </c>
      <c r="AH568" s="627" t="n">
        <v>1</v>
      </c>
      <c r="AI568" s="521" t="n">
        <v>71</v>
      </c>
      <c r="AK568" s="160" t="n">
        <f aca="false">IF(OR(AL568=TRUE(),AND(AM568=TRUE(),AN568=FALSE()),AF568=TRUE(),(OR(AT568=FALSE(),AT568="NA"))),0,IF(OR(AN568=FALSE(),AO568=FALSE(),AP568=FALSE()),1,0))</f>
        <v>0</v>
      </c>
      <c r="AL568" s="238" t="n">
        <f aca="false">$S568</f>
        <v>1</v>
      </c>
      <c r="AM568" s="238" t="str">
        <f aca="false">IF(OR(Q568="CHIP",AI568=""),"NA",IF(AND(AF568=TRUE(),_xlfn.xlookup(AI568,$A$9:$A$782,$AK$9:$AK$782)=0),TRUE(),FALSE()))</f>
        <v>NA</v>
      </c>
      <c r="AN568" s="148" t="b">
        <f aca="false">IF(F568&lt;&gt;"",TRUE(),FALSE())</f>
        <v>0</v>
      </c>
      <c r="AO568" s="94" t="str">
        <f aca="false">IF(OR($F568&lt;&gt;"Met"),"NA",(IF(AND($F568="Met",$F568&lt;&gt;""),TRUE(),FALSE())))</f>
        <v>NA</v>
      </c>
      <c r="AP568" s="148" t="b">
        <f aca="false">IF(OR($F568="Met",$F568="Not met"),"NA",(IF((AND(OR($F568="N/A",$F568="Unsure"),$G568&lt;&gt;"")),TRUE(),FALSE())))</f>
        <v>0</v>
      </c>
      <c r="AQ568" s="238" t="n">
        <f aca="false">IF(OR(AR568=TRUE(),AND(AS568=TRUE(),AT568=FALSE())),0,(IF(OR(AND(OR(AS568=FALSE(),AS568="N/A"),AT568=FALSE()),AU568=FALSE()),1,0)))</f>
        <v>0</v>
      </c>
      <c r="AR568" s="238" t="n">
        <f aca="false">$S568</f>
        <v>1</v>
      </c>
      <c r="AS568" s="238" t="str">
        <f aca="false">IF(OR(Q568="CHIP",AI568=""),"N/A",IF(AND(AF568=TRUE(),_xlfn.xlookup(AI568,$A$9:$A$782,$AQ$9:$AQ$782)=0),TRUE(),FALSE()))</f>
        <v>N/A</v>
      </c>
      <c r="AT568" s="148" t="b">
        <f aca="false">IF(AND(H568="",F568="Met"),FALSE(),TRUE())</f>
        <v>1</v>
      </c>
      <c r="AU568" s="94" t="str">
        <f aca="false">IF(OR(H568="",H568="Met",H568="N/A"),"NA",(IF(AND((OR(H568="Not Met",H568="Unsure")),G568&lt;&gt;""),TRUE(),FALSE())))</f>
        <v>NA</v>
      </c>
    </row>
    <row r="569" customFormat="false" ht="108" hidden="false" customHeight="false" outlineLevel="0" collapsed="false">
      <c r="A569" s="658" t="s">
        <v>3604</v>
      </c>
      <c r="B569" s="659" t="s">
        <v>3605</v>
      </c>
      <c r="C569" s="659" t="s">
        <v>3606</v>
      </c>
      <c r="D569" s="659" t="s">
        <v>3432</v>
      </c>
      <c r="E569" s="678" t="n">
        <v>94</v>
      </c>
      <c r="F569" s="662"/>
      <c r="G569" s="662"/>
      <c r="H569" s="689"/>
      <c r="I569" s="664" t="s">
        <v>15</v>
      </c>
      <c r="J569" s="664"/>
      <c r="K569" s="664" t="s">
        <v>38</v>
      </c>
      <c r="L569" s="665" t="s">
        <v>43</v>
      </c>
      <c r="M569" s="665"/>
      <c r="N569" s="665"/>
      <c r="O569" s="665"/>
      <c r="P569" s="665"/>
      <c r="Q569" s="665" t="s">
        <v>292</v>
      </c>
      <c r="S569" s="666" t="b">
        <f aca="false">IF(OR(T569=TRUE(),U569=TRUE(),V569=TRUE(),AD569=TRUE(),AE569=TRUE()),TRUE(),FALSE())</f>
        <v>1</v>
      </c>
      <c r="T569" s="656" t="n">
        <f aca="false">$T$8</f>
        <v>1</v>
      </c>
      <c r="U569" s="657" t="b">
        <f aca="false">$U$8</f>
        <v>0</v>
      </c>
      <c r="V569" s="666" t="b">
        <f aca="false">IF(SUM(W569:AC569)&lt;1,TRUE(),FALSE())</f>
        <v>1</v>
      </c>
      <c r="W569" s="656" t="n">
        <f aca="false">IF($I$3=I569,1,0)</f>
        <v>0</v>
      </c>
      <c r="X569" s="656" t="n">
        <f aca="false">IF($J$3=J569,1,0)</f>
        <v>0</v>
      </c>
      <c r="Y569" s="656" t="n">
        <f aca="false">IF($K$3=K569,1,0)</f>
        <v>0</v>
      </c>
      <c r="Z569" s="656" t="n">
        <f aca="false">IF($L$3=L569,1,0)</f>
        <v>0</v>
      </c>
      <c r="AA569" s="656" t="n">
        <f aca="false">IF($M$3=M569,1,0)</f>
        <v>0</v>
      </c>
      <c r="AB569" s="656" t="n">
        <f aca="false">IF($N$3=N569,1,0)</f>
        <v>0</v>
      </c>
      <c r="AC569" s="656" t="n">
        <f aca="false">IF($O$3=O569,1,0)</f>
        <v>0</v>
      </c>
      <c r="AD569" s="667" t="b">
        <f aca="false">AND($P$2="Non-risk",P569=TRUE())</f>
        <v>0</v>
      </c>
      <c r="AE569" s="667" t="b">
        <f aca="false">AND($Q$3&lt;&gt;$Q569,$Q$3&lt;&gt;"Both")</f>
        <v>1</v>
      </c>
      <c r="AF569" s="667" t="b">
        <f aca="false">AND($Q$3="Both",AH569=1)</f>
        <v>0</v>
      </c>
      <c r="AG569" s="521" t="s">
        <v>3432</v>
      </c>
      <c r="AH569" s="627" t="n">
        <v>1</v>
      </c>
      <c r="AI569" s="521" t="n">
        <v>76</v>
      </c>
      <c r="AK569" s="160" t="n">
        <f aca="false">IF(OR(AL569=TRUE(),AND(AM569=TRUE(),AN569=FALSE()),AF569=TRUE(),(OR(AT569=FALSE(),AT569="NA"))),0,IF(OR(AN569=FALSE(),AO569=FALSE(),AP569=FALSE()),1,0))</f>
        <v>0</v>
      </c>
      <c r="AL569" s="238" t="n">
        <f aca="false">$S569</f>
        <v>1</v>
      </c>
      <c r="AM569" s="238" t="str">
        <f aca="false">IF(OR(Q569="CHIP",AI569=""),"NA",IF(AND(AF569=TRUE(),_xlfn.xlookup(AI569,$A$9:$A$782,$AK$9:$AK$782)=0),TRUE(),FALSE()))</f>
        <v>NA</v>
      </c>
      <c r="AN569" s="148" t="b">
        <f aca="false">IF(F569&lt;&gt;"",TRUE(),FALSE())</f>
        <v>0</v>
      </c>
      <c r="AO569" s="94" t="str">
        <f aca="false">IF(OR($F569&lt;&gt;"Met"),"NA",(IF(AND($F569="Met",$F569&lt;&gt;""),TRUE(),FALSE())))</f>
        <v>NA</v>
      </c>
      <c r="AP569" s="148" t="b">
        <f aca="false">IF(OR($F569="Met",$F569="Not met"),"NA",(IF((AND(OR($F569="N/A",$F569="Unsure"),$G569&lt;&gt;"")),TRUE(),FALSE())))</f>
        <v>0</v>
      </c>
      <c r="AQ569" s="238" t="n">
        <f aca="false">IF(OR(AR569=TRUE(),AND(AS569=TRUE(),AT569=FALSE())),0,(IF(OR(AND(OR(AS569=FALSE(),AS569="N/A"),AT569=FALSE()),AU569=FALSE()),1,0)))</f>
        <v>0</v>
      </c>
      <c r="AR569" s="238" t="n">
        <f aca="false">$S569</f>
        <v>1</v>
      </c>
      <c r="AS569" s="238" t="str">
        <f aca="false">IF(OR(Q569="CHIP",AI569=""),"N/A",IF(AND(AF569=TRUE(),_xlfn.xlookup(AI569,$A$9:$A$782,$AQ$9:$AQ$782)=0),TRUE(),FALSE()))</f>
        <v>N/A</v>
      </c>
      <c r="AT569" s="148" t="b">
        <f aca="false">IF(AND(H569="",F569="Met"),FALSE(),TRUE())</f>
        <v>1</v>
      </c>
      <c r="AU569" s="94" t="str">
        <f aca="false">IF(OR(H569="",H569="Met",H569="N/A"),"NA",(IF(AND((OR(H569="Not Met",H569="Unsure")),G569&lt;&gt;""),TRUE(),FALSE())))</f>
        <v>NA</v>
      </c>
    </row>
    <row r="570" customFormat="false" ht="18" hidden="false" customHeight="false" outlineLevel="0" collapsed="false">
      <c r="A570" s="670"/>
      <c r="B570" s="681"/>
      <c r="C570" s="669"/>
      <c r="D570" s="670" t="s">
        <v>3607</v>
      </c>
      <c r="E570" s="671"/>
      <c r="F570" s="672"/>
      <c r="G570" s="672"/>
      <c r="H570" s="673"/>
      <c r="T570" s="656" t="n">
        <f aca="false">$T$8</f>
        <v>1</v>
      </c>
      <c r="U570" s="657" t="b">
        <f aca="false">$U$8</f>
        <v>0</v>
      </c>
      <c r="W570" s="656" t="n">
        <f aca="false">IF($I$3=I570,1,0)</f>
        <v>0</v>
      </c>
      <c r="X570" s="656" t="n">
        <f aca="false">IF($J$3=J570,1,0)</f>
        <v>0</v>
      </c>
      <c r="Y570" s="656" t="n">
        <f aca="false">IF($K$3=K570,1,0)</f>
        <v>0</v>
      </c>
      <c r="Z570" s="656" t="n">
        <f aca="false">IF($L$3=L570,1,0)</f>
        <v>0</v>
      </c>
      <c r="AA570" s="656" t="n">
        <f aca="false">IF($M$3=M570,1,0)</f>
        <v>0</v>
      </c>
      <c r="AB570" s="656" t="n">
        <f aca="false">IF($N$3=N570,1,0)</f>
        <v>0</v>
      </c>
      <c r="AC570" s="656" t="n">
        <f aca="false">IF($O$3=O570,1,0)</f>
        <v>0</v>
      </c>
      <c r="AD570" s="667" t="b">
        <f aca="false">AND($P$2="Non-risk",P570=TRUE())</f>
        <v>0</v>
      </c>
      <c r="AE570" s="667" t="b">
        <f aca="false">AND($Q$3&lt;&gt;$Q570,$Q$3&lt;&gt;"Both")</f>
        <v>1</v>
      </c>
      <c r="AF570" s="667" t="b">
        <f aca="false">AND($Q$3="Both",AH570=1)</f>
        <v>0</v>
      </c>
      <c r="AK570" s="160"/>
      <c r="AL570" s="238"/>
      <c r="AM570" s="238"/>
      <c r="AN570" s="94"/>
      <c r="AO570" s="94"/>
      <c r="AP570" s="94"/>
      <c r="AQ570" s="238"/>
      <c r="AR570" s="238"/>
      <c r="AS570" s="238"/>
      <c r="AT570" s="94"/>
      <c r="AU570" s="94"/>
    </row>
    <row r="571" customFormat="false" ht="72" hidden="false" customHeight="false" outlineLevel="0" collapsed="false">
      <c r="A571" s="658" t="s">
        <v>3608</v>
      </c>
      <c r="B571" s="659" t="s">
        <v>3609</v>
      </c>
      <c r="C571" s="659" t="s">
        <v>3610</v>
      </c>
      <c r="D571" s="659" t="s">
        <v>3461</v>
      </c>
      <c r="E571" s="687"/>
      <c r="F571" s="662"/>
      <c r="G571" s="662"/>
      <c r="H571" s="689"/>
      <c r="I571" s="664" t="s">
        <v>15</v>
      </c>
      <c r="J571" s="664"/>
      <c r="K571" s="664" t="s">
        <v>38</v>
      </c>
      <c r="L571" s="665" t="s">
        <v>43</v>
      </c>
      <c r="M571" s="665"/>
      <c r="N571" s="665"/>
      <c r="O571" s="665"/>
      <c r="P571" s="665"/>
      <c r="Q571" s="665" t="s">
        <v>292</v>
      </c>
      <c r="S571" s="666" t="b">
        <f aca="false">IF(OR(T571=TRUE(),U571=TRUE(),V571=TRUE(),AD571=TRUE(),AE571=TRUE()),TRUE(),FALSE())</f>
        <v>1</v>
      </c>
      <c r="T571" s="656" t="n">
        <f aca="false">$T$8</f>
        <v>1</v>
      </c>
      <c r="U571" s="657" t="b">
        <f aca="false">$U$8</f>
        <v>0</v>
      </c>
      <c r="V571" s="666" t="b">
        <f aca="false">IF(SUM(W571:AC571)&lt;1,TRUE(),FALSE())</f>
        <v>1</v>
      </c>
      <c r="W571" s="656" t="n">
        <f aca="false">IF($I$3=I571,1,0)</f>
        <v>0</v>
      </c>
      <c r="X571" s="656" t="n">
        <f aca="false">IF($J$3=J571,1,0)</f>
        <v>0</v>
      </c>
      <c r="Y571" s="656" t="n">
        <f aca="false">IF($K$3=K571,1,0)</f>
        <v>0</v>
      </c>
      <c r="Z571" s="656" t="n">
        <f aca="false">IF($L$3=L571,1,0)</f>
        <v>0</v>
      </c>
      <c r="AA571" s="656" t="n">
        <f aca="false">IF($M$3=M571,1,0)</f>
        <v>0</v>
      </c>
      <c r="AB571" s="656" t="n">
        <f aca="false">IF($N$3=N571,1,0)</f>
        <v>0</v>
      </c>
      <c r="AC571" s="656" t="n">
        <f aca="false">IF($O$3=O571,1,0)</f>
        <v>0</v>
      </c>
      <c r="AD571" s="667" t="b">
        <f aca="false">AND($P$2="Non-risk",P571=TRUE())</f>
        <v>0</v>
      </c>
      <c r="AE571" s="667" t="b">
        <f aca="false">AND($Q$3&lt;&gt;$Q571,$Q$3&lt;&gt;"Both")</f>
        <v>1</v>
      </c>
      <c r="AF571" s="667" t="b">
        <f aca="false">AND($Q$3="Both",AH571=1)</f>
        <v>0</v>
      </c>
      <c r="AG571" s="521" t="s">
        <v>3461</v>
      </c>
      <c r="AH571" s="627" t="n">
        <v>1</v>
      </c>
      <c r="AI571" s="521" t="n">
        <v>87</v>
      </c>
      <c r="AK571" s="160" t="n">
        <f aca="false">IF(OR(AL571=TRUE(),AND(AM571=TRUE(),AN571=FALSE()),AF571=TRUE(),(OR(AT571=FALSE(),AT571="NA"))),0,IF(OR(AN571=FALSE(),AO571=FALSE(),AP571=FALSE()),1,0))</f>
        <v>0</v>
      </c>
      <c r="AL571" s="238" t="n">
        <f aca="false">$S571</f>
        <v>1</v>
      </c>
      <c r="AM571" s="238" t="str">
        <f aca="false">IF(OR(Q571="CHIP",AI571=""),"NA",IF(AND(AF571=TRUE(),_xlfn.xlookup(AI571,$A$9:$A$782,$AK$9:$AK$782)=0),TRUE(),FALSE()))</f>
        <v>NA</v>
      </c>
      <c r="AN571" s="148" t="b">
        <f aca="false">IF(F571&lt;&gt;"",TRUE(),FALSE())</f>
        <v>0</v>
      </c>
      <c r="AO571" s="94" t="str">
        <f aca="false">IF(OR($F571&lt;&gt;"Met"),"NA",(IF(AND($F571="Met",$F571&lt;&gt;""),TRUE(),FALSE())))</f>
        <v>NA</v>
      </c>
      <c r="AP571" s="148" t="b">
        <f aca="false">IF(OR($F571="Met",$F571="Not met"),"NA",(IF((AND(OR($F571="N/A",$F571="Unsure"),$G571&lt;&gt;"")),TRUE(),FALSE())))</f>
        <v>0</v>
      </c>
      <c r="AQ571" s="238" t="n">
        <f aca="false">IF(OR(AR571=TRUE(),AND(AS571=TRUE(),AT571=FALSE())),0,(IF(OR(AND(OR(AS571=FALSE(),AS571="N/A"),AT571=FALSE()),AU571=FALSE()),1,0)))</f>
        <v>0</v>
      </c>
      <c r="AR571" s="238" t="n">
        <f aca="false">$S571</f>
        <v>1</v>
      </c>
      <c r="AS571" s="238" t="str">
        <f aca="false">IF(OR(Q571="CHIP",AI571=""),"N/A",IF(AND(AF571=TRUE(),_xlfn.xlookup(AI571,$A$9:$A$782,$AQ$9:$AQ$782)=0),TRUE(),FALSE()))</f>
        <v>N/A</v>
      </c>
      <c r="AT571" s="148" t="b">
        <f aca="false">IF(AND(H571="",F571="Met"),FALSE(),TRUE())</f>
        <v>1</v>
      </c>
      <c r="AU571" s="94" t="str">
        <f aca="false">IF(OR(H571="",H571="Met",H571="N/A"),"NA",(IF(AND((OR(H571="Not Met",H571="Unsure")),G571&lt;&gt;""),TRUE(),FALSE())))</f>
        <v>NA</v>
      </c>
    </row>
    <row r="572" customFormat="false" ht="54" hidden="false" customHeight="false" outlineLevel="0" collapsed="false">
      <c r="A572" s="658" t="s">
        <v>3611</v>
      </c>
      <c r="B572" s="659" t="s">
        <v>3612</v>
      </c>
      <c r="C572" s="659" t="s">
        <v>3613</v>
      </c>
      <c r="D572" s="659" t="s">
        <v>3465</v>
      </c>
      <c r="E572" s="687"/>
      <c r="F572" s="662"/>
      <c r="G572" s="662"/>
      <c r="H572" s="689"/>
      <c r="I572" s="664" t="s">
        <v>15</v>
      </c>
      <c r="J572" s="664"/>
      <c r="K572" s="664" t="s">
        <v>38</v>
      </c>
      <c r="L572" s="665" t="s">
        <v>43</v>
      </c>
      <c r="M572" s="665"/>
      <c r="N572" s="665"/>
      <c r="O572" s="665"/>
      <c r="P572" s="665"/>
      <c r="Q572" s="665" t="s">
        <v>292</v>
      </c>
      <c r="S572" s="666" t="b">
        <f aca="false">IF(OR(T572=TRUE(),U572=TRUE(),V572=TRUE(),AD572=TRUE(),AE572=TRUE()),TRUE(),FALSE())</f>
        <v>1</v>
      </c>
      <c r="T572" s="656" t="n">
        <f aca="false">$T$8</f>
        <v>1</v>
      </c>
      <c r="U572" s="657" t="b">
        <f aca="false">$U$8</f>
        <v>0</v>
      </c>
      <c r="V572" s="666" t="b">
        <f aca="false">IF(SUM(W572:AC572)&lt;1,TRUE(),FALSE())</f>
        <v>1</v>
      </c>
      <c r="W572" s="656" t="n">
        <f aca="false">IF($I$3=I572,1,0)</f>
        <v>0</v>
      </c>
      <c r="X572" s="656" t="n">
        <f aca="false">IF($J$3=J572,1,0)</f>
        <v>0</v>
      </c>
      <c r="Y572" s="656" t="n">
        <f aca="false">IF($K$3=K572,1,0)</f>
        <v>0</v>
      </c>
      <c r="Z572" s="656" t="n">
        <f aca="false">IF($L$3=L572,1,0)</f>
        <v>0</v>
      </c>
      <c r="AA572" s="656" t="n">
        <f aca="false">IF($M$3=M572,1,0)</f>
        <v>0</v>
      </c>
      <c r="AB572" s="656" t="n">
        <f aca="false">IF($N$3=N572,1,0)</f>
        <v>0</v>
      </c>
      <c r="AC572" s="656" t="n">
        <f aca="false">IF($O$3=O572,1,0)</f>
        <v>0</v>
      </c>
      <c r="AD572" s="667" t="b">
        <f aca="false">AND($P$2="Non-risk",P572=TRUE())</f>
        <v>0</v>
      </c>
      <c r="AE572" s="667" t="b">
        <f aca="false">AND($Q$3&lt;&gt;$Q572,$Q$3&lt;&gt;"Both")</f>
        <v>1</v>
      </c>
      <c r="AF572" s="667" t="b">
        <f aca="false">AND($Q$3="Both",AH572=1)</f>
        <v>0</v>
      </c>
      <c r="AG572" s="521" t="s">
        <v>3465</v>
      </c>
      <c r="AH572" s="627" t="n">
        <v>1</v>
      </c>
      <c r="AI572" s="521" t="n">
        <v>88</v>
      </c>
      <c r="AK572" s="160" t="n">
        <f aca="false">IF(OR(AL572=TRUE(),AND(AM572=TRUE(),AN572=FALSE()),AF572=TRUE(),(OR(AT572=FALSE(),AT572="NA"))),0,IF(OR(AN572=FALSE(),AO572=FALSE(),AP572=FALSE()),1,0))</f>
        <v>0</v>
      </c>
      <c r="AL572" s="238" t="n">
        <f aca="false">$S572</f>
        <v>1</v>
      </c>
      <c r="AM572" s="238" t="str">
        <f aca="false">IF(OR(Q572="CHIP",AI572=""),"NA",IF(AND(AF572=TRUE(),_xlfn.xlookup(AI572,$A$9:$A$782,$AK$9:$AK$782)=0),TRUE(),FALSE()))</f>
        <v>NA</v>
      </c>
      <c r="AN572" s="148" t="b">
        <f aca="false">IF(F572&lt;&gt;"",TRUE(),FALSE())</f>
        <v>0</v>
      </c>
      <c r="AO572" s="94" t="str">
        <f aca="false">IF(OR($F572&lt;&gt;"Met"),"NA",(IF(AND($F572="Met",$F572&lt;&gt;""),TRUE(),FALSE())))</f>
        <v>NA</v>
      </c>
      <c r="AP572" s="148" t="b">
        <f aca="false">IF(OR($F572="Met",$F572="Not met"),"NA",(IF((AND(OR($F572="N/A",$F572="Unsure"),$G572&lt;&gt;"")),TRUE(),FALSE())))</f>
        <v>0</v>
      </c>
      <c r="AQ572" s="238" t="n">
        <f aca="false">IF(OR(AR572=TRUE(),AND(AS572=TRUE(),AT572=FALSE())),0,(IF(OR(AND(OR(AS572=FALSE(),AS572="N/A"),AT572=FALSE()),AU572=FALSE()),1,0)))</f>
        <v>0</v>
      </c>
      <c r="AR572" s="238" t="n">
        <f aca="false">$S572</f>
        <v>1</v>
      </c>
      <c r="AS572" s="238" t="str">
        <f aca="false">IF(OR(Q572="CHIP",AI572=""),"N/A",IF(AND(AF572=TRUE(),_xlfn.xlookup(AI572,$A$9:$A$782,$AQ$9:$AQ$782)=0),TRUE(),FALSE()))</f>
        <v>N/A</v>
      </c>
      <c r="AT572" s="148" t="b">
        <f aca="false">IF(AND(H572="",F572="Met"),FALSE(),TRUE())</f>
        <v>1</v>
      </c>
      <c r="AU572" s="94" t="str">
        <f aca="false">IF(OR(H572="",H572="Met",H572="N/A"),"NA",(IF(AND((OR(H572="Not Met",H572="Unsure")),G572&lt;&gt;""),TRUE(),FALSE())))</f>
        <v>NA</v>
      </c>
    </row>
    <row r="573" customFormat="false" ht="72" hidden="false" customHeight="false" outlineLevel="0" collapsed="false">
      <c r="A573" s="658" t="s">
        <v>3614</v>
      </c>
      <c r="B573" s="659" t="s">
        <v>3615</v>
      </c>
      <c r="C573" s="659" t="s">
        <v>3616</v>
      </c>
      <c r="D573" s="659" t="s">
        <v>3469</v>
      </c>
      <c r="E573" s="687"/>
      <c r="F573" s="662"/>
      <c r="G573" s="662"/>
      <c r="H573" s="689"/>
      <c r="I573" s="664" t="s">
        <v>15</v>
      </c>
      <c r="J573" s="664"/>
      <c r="K573" s="664" t="s">
        <v>38</v>
      </c>
      <c r="L573" s="665" t="s">
        <v>43</v>
      </c>
      <c r="M573" s="665"/>
      <c r="N573" s="665"/>
      <c r="O573" s="665"/>
      <c r="P573" s="665"/>
      <c r="Q573" s="665" t="s">
        <v>292</v>
      </c>
      <c r="S573" s="666" t="b">
        <f aca="false">IF(OR(T573=TRUE(),U573=TRUE(),V573=TRUE(),AD573=TRUE(),AE573=TRUE()),TRUE(),FALSE())</f>
        <v>1</v>
      </c>
      <c r="T573" s="656" t="n">
        <f aca="false">$T$8</f>
        <v>1</v>
      </c>
      <c r="U573" s="657" t="b">
        <f aca="false">$U$8</f>
        <v>0</v>
      </c>
      <c r="V573" s="666" t="b">
        <f aca="false">IF(SUM(W573:AC573)&lt;1,TRUE(),FALSE())</f>
        <v>1</v>
      </c>
      <c r="W573" s="656" t="n">
        <f aca="false">IF($I$3=I573,1,0)</f>
        <v>0</v>
      </c>
      <c r="X573" s="656" t="n">
        <f aca="false">IF($J$3=J573,1,0)</f>
        <v>0</v>
      </c>
      <c r="Y573" s="656" t="n">
        <f aca="false">IF($K$3=K573,1,0)</f>
        <v>0</v>
      </c>
      <c r="Z573" s="656" t="n">
        <f aca="false">IF($L$3=L573,1,0)</f>
        <v>0</v>
      </c>
      <c r="AA573" s="656" t="n">
        <f aca="false">IF($M$3=M573,1,0)</f>
        <v>0</v>
      </c>
      <c r="AB573" s="656" t="n">
        <f aca="false">IF($N$3=N573,1,0)</f>
        <v>0</v>
      </c>
      <c r="AC573" s="656" t="n">
        <f aca="false">IF($O$3=O573,1,0)</f>
        <v>0</v>
      </c>
      <c r="AD573" s="667" t="b">
        <f aca="false">AND($P$2="Non-risk",P573=TRUE())</f>
        <v>0</v>
      </c>
      <c r="AE573" s="667" t="b">
        <f aca="false">AND($Q$3&lt;&gt;$Q573,$Q$3&lt;&gt;"Both")</f>
        <v>1</v>
      </c>
      <c r="AF573" s="667" t="b">
        <f aca="false">AND($Q$3="Both",AH573=1)</f>
        <v>0</v>
      </c>
      <c r="AG573" s="521" t="s">
        <v>3469</v>
      </c>
      <c r="AH573" s="627" t="n">
        <v>1</v>
      </c>
      <c r="AI573" s="521" t="n">
        <v>89</v>
      </c>
      <c r="AK573" s="160" t="n">
        <f aca="false">IF(OR(AL573=TRUE(),AND(AM573=TRUE(),AN573=FALSE()),AF573=TRUE(),(OR(AT573=FALSE(),AT573="NA"))),0,IF(OR(AN573=FALSE(),AO573=FALSE(),AP573=FALSE()),1,0))</f>
        <v>0</v>
      </c>
      <c r="AL573" s="238" t="n">
        <f aca="false">$S573</f>
        <v>1</v>
      </c>
      <c r="AM573" s="238" t="str">
        <f aca="false">IF(OR(Q573="CHIP",AI573=""),"NA",IF(AND(AF573=TRUE(),_xlfn.xlookup(AI573,$A$9:$A$782,$AK$9:$AK$782)=0),TRUE(),FALSE()))</f>
        <v>NA</v>
      </c>
      <c r="AN573" s="148" t="b">
        <f aca="false">IF(F573&lt;&gt;"",TRUE(),FALSE())</f>
        <v>0</v>
      </c>
      <c r="AO573" s="94" t="str">
        <f aca="false">IF(OR($F573&lt;&gt;"Met"),"NA",(IF(AND($F573="Met",$F573&lt;&gt;""),TRUE(),FALSE())))</f>
        <v>NA</v>
      </c>
      <c r="AP573" s="148" t="b">
        <f aca="false">IF(OR($F573="Met",$F573="Not met"),"NA",(IF((AND(OR($F573="N/A",$F573="Unsure"),$G573&lt;&gt;"")),TRUE(),FALSE())))</f>
        <v>0</v>
      </c>
      <c r="AQ573" s="238" t="n">
        <f aca="false">IF(OR(AR573=TRUE(),AND(AS573=TRUE(),AT573=FALSE())),0,(IF(OR(AND(OR(AS573=FALSE(),AS573="N/A"),AT573=FALSE()),AU573=FALSE()),1,0)))</f>
        <v>0</v>
      </c>
      <c r="AR573" s="238" t="n">
        <f aca="false">$S573</f>
        <v>1</v>
      </c>
      <c r="AS573" s="238" t="str">
        <f aca="false">IF(OR(Q573="CHIP",AI573=""),"N/A",IF(AND(AF573=TRUE(),_xlfn.xlookup(AI573,$A$9:$A$782,$AQ$9:$AQ$782)=0),TRUE(),FALSE()))</f>
        <v>N/A</v>
      </c>
      <c r="AT573" s="148" t="b">
        <f aca="false">IF(AND(H573="",F573="Met"),FALSE(),TRUE())</f>
        <v>1</v>
      </c>
      <c r="AU573" s="94" t="str">
        <f aca="false">IF(OR(H573="",H573="Met",H573="N/A"),"NA",(IF(AND((OR(H573="Not Met",H573="Unsure")),G573&lt;&gt;""),TRUE(),FALSE())))</f>
        <v>NA</v>
      </c>
    </row>
    <row r="574" customFormat="false" ht="90" hidden="false" customHeight="false" outlineLevel="0" collapsed="false">
      <c r="A574" s="658" t="s">
        <v>3617</v>
      </c>
      <c r="B574" s="659" t="s">
        <v>3618</v>
      </c>
      <c r="C574" s="659" t="s">
        <v>3619</v>
      </c>
      <c r="D574" s="659" t="s">
        <v>3473</v>
      </c>
      <c r="E574" s="687"/>
      <c r="F574" s="662"/>
      <c r="G574" s="662"/>
      <c r="H574" s="689"/>
      <c r="I574" s="664" t="s">
        <v>15</v>
      </c>
      <c r="J574" s="664"/>
      <c r="K574" s="664" t="s">
        <v>38</v>
      </c>
      <c r="L574" s="665" t="s">
        <v>43</v>
      </c>
      <c r="M574" s="665"/>
      <c r="N574" s="665"/>
      <c r="O574" s="665"/>
      <c r="P574" s="665"/>
      <c r="Q574" s="665" t="s">
        <v>292</v>
      </c>
      <c r="S574" s="666" t="b">
        <f aca="false">IF(OR(T574=TRUE(),U574=TRUE(),V574=TRUE(),AD574=TRUE(),AE574=TRUE()),TRUE(),FALSE())</f>
        <v>1</v>
      </c>
      <c r="T574" s="656" t="n">
        <f aca="false">$T$8</f>
        <v>1</v>
      </c>
      <c r="U574" s="657" t="b">
        <f aca="false">$U$8</f>
        <v>0</v>
      </c>
      <c r="V574" s="666" t="b">
        <f aca="false">IF(SUM(W574:AC574)&lt;1,TRUE(),FALSE())</f>
        <v>1</v>
      </c>
      <c r="W574" s="656" t="n">
        <f aca="false">IF($I$3=I574,1,0)</f>
        <v>0</v>
      </c>
      <c r="X574" s="656" t="n">
        <f aca="false">IF($J$3=J574,1,0)</f>
        <v>0</v>
      </c>
      <c r="Y574" s="656" t="n">
        <f aca="false">IF($K$3=K574,1,0)</f>
        <v>0</v>
      </c>
      <c r="Z574" s="656" t="n">
        <f aca="false">IF($L$3=L574,1,0)</f>
        <v>0</v>
      </c>
      <c r="AA574" s="656" t="n">
        <f aca="false">IF($M$3=M574,1,0)</f>
        <v>0</v>
      </c>
      <c r="AB574" s="656" t="n">
        <f aca="false">IF($N$3=N574,1,0)</f>
        <v>0</v>
      </c>
      <c r="AC574" s="656" t="n">
        <f aca="false">IF($O$3=O574,1,0)</f>
        <v>0</v>
      </c>
      <c r="AD574" s="667" t="b">
        <f aca="false">AND($P$2="Non-risk",P574=TRUE())</f>
        <v>0</v>
      </c>
      <c r="AE574" s="667" t="b">
        <f aca="false">AND($Q$3&lt;&gt;$Q574,$Q$3&lt;&gt;"Both")</f>
        <v>1</v>
      </c>
      <c r="AF574" s="667" t="b">
        <f aca="false">AND($Q$3="Both",AH574=1)</f>
        <v>0</v>
      </c>
      <c r="AG574" s="521" t="s">
        <v>3473</v>
      </c>
      <c r="AH574" s="627" t="n">
        <v>1</v>
      </c>
      <c r="AI574" s="521" t="n">
        <v>90</v>
      </c>
      <c r="AK574" s="160" t="n">
        <f aca="false">IF(OR(AL574=TRUE(),AND(AM574=TRUE(),AN574=FALSE()),AF574=TRUE(),(OR(AT574=FALSE(),AT574="NA"))),0,IF(OR(AN574=FALSE(),AO574=FALSE(),AP574=FALSE()),1,0))</f>
        <v>0</v>
      </c>
      <c r="AL574" s="238" t="n">
        <f aca="false">$S574</f>
        <v>1</v>
      </c>
      <c r="AM574" s="238" t="str">
        <f aca="false">IF(OR(Q574="CHIP",AI574=""),"NA",IF(AND(AF574=TRUE(),_xlfn.xlookup(AI574,$A$9:$A$782,$AK$9:$AK$782)=0),TRUE(),FALSE()))</f>
        <v>NA</v>
      </c>
      <c r="AN574" s="148" t="b">
        <f aca="false">IF(F574&lt;&gt;"",TRUE(),FALSE())</f>
        <v>0</v>
      </c>
      <c r="AO574" s="94" t="str">
        <f aca="false">IF(OR($F574&lt;&gt;"Met"),"NA",(IF(AND($F574="Met",$F574&lt;&gt;""),TRUE(),FALSE())))</f>
        <v>NA</v>
      </c>
      <c r="AP574" s="148" t="b">
        <f aca="false">IF(OR($F574="Met",$F574="Not met"),"NA",(IF((AND(OR($F574="N/A",$F574="Unsure"),$G574&lt;&gt;"")),TRUE(),FALSE())))</f>
        <v>0</v>
      </c>
      <c r="AQ574" s="238" t="n">
        <f aca="false">IF(OR(AR574=TRUE(),AND(AS574=TRUE(),AT574=FALSE())),0,(IF(OR(AND(OR(AS574=FALSE(),AS574="N/A"),AT574=FALSE()),AU574=FALSE()),1,0)))</f>
        <v>0</v>
      </c>
      <c r="AR574" s="238" t="n">
        <f aca="false">$S574</f>
        <v>1</v>
      </c>
      <c r="AS574" s="238" t="str">
        <f aca="false">IF(OR(Q574="CHIP",AI574=""),"N/A",IF(AND(AF574=TRUE(),_xlfn.xlookup(AI574,$A$9:$A$782,$AQ$9:$AQ$782)=0),TRUE(),FALSE()))</f>
        <v>N/A</v>
      </c>
      <c r="AT574" s="148" t="b">
        <f aca="false">IF(AND(H574="",F574="Met"),FALSE(),TRUE())</f>
        <v>1</v>
      </c>
      <c r="AU574" s="94" t="str">
        <f aca="false">IF(OR(H574="",H574="Met",H574="N/A"),"NA",(IF(AND((OR(H574="Not Met",H574="Unsure")),G574&lt;&gt;""),TRUE(),FALSE())))</f>
        <v>NA</v>
      </c>
    </row>
    <row r="575" customFormat="false" ht="72" hidden="false" customHeight="false" outlineLevel="0" collapsed="false">
      <c r="A575" s="658" t="s">
        <v>3620</v>
      </c>
      <c r="B575" s="659" t="s">
        <v>3621</v>
      </c>
      <c r="C575" s="659" t="s">
        <v>3622</v>
      </c>
      <c r="D575" s="659" t="s">
        <v>3477</v>
      </c>
      <c r="E575" s="687"/>
      <c r="F575" s="662"/>
      <c r="G575" s="662"/>
      <c r="H575" s="689"/>
      <c r="I575" s="664" t="s">
        <v>15</v>
      </c>
      <c r="J575" s="664"/>
      <c r="K575" s="664" t="s">
        <v>38</v>
      </c>
      <c r="L575" s="665" t="s">
        <v>43</v>
      </c>
      <c r="M575" s="665"/>
      <c r="N575" s="665"/>
      <c r="O575" s="665"/>
      <c r="P575" s="665"/>
      <c r="Q575" s="665" t="s">
        <v>292</v>
      </c>
      <c r="S575" s="666" t="b">
        <f aca="false">IF(OR(T575=TRUE(),U575=TRUE(),V575=TRUE(),AD575=TRUE(),AE575=TRUE()),TRUE(),FALSE())</f>
        <v>1</v>
      </c>
      <c r="T575" s="656" t="n">
        <f aca="false">$T$8</f>
        <v>1</v>
      </c>
      <c r="U575" s="657" t="b">
        <f aca="false">$U$8</f>
        <v>0</v>
      </c>
      <c r="V575" s="666" t="b">
        <f aca="false">IF(SUM(W575:AC575)&lt;1,TRUE(),FALSE())</f>
        <v>1</v>
      </c>
      <c r="W575" s="656" t="n">
        <f aca="false">IF($I$3=I575,1,0)</f>
        <v>0</v>
      </c>
      <c r="X575" s="656" t="n">
        <f aca="false">IF($J$3=J575,1,0)</f>
        <v>0</v>
      </c>
      <c r="Y575" s="656" t="n">
        <f aca="false">IF($K$3=K575,1,0)</f>
        <v>0</v>
      </c>
      <c r="Z575" s="656" t="n">
        <f aca="false">IF($L$3=L575,1,0)</f>
        <v>0</v>
      </c>
      <c r="AA575" s="656" t="n">
        <f aca="false">IF($M$3=M575,1,0)</f>
        <v>0</v>
      </c>
      <c r="AB575" s="656" t="n">
        <f aca="false">IF($N$3=N575,1,0)</f>
        <v>0</v>
      </c>
      <c r="AC575" s="656" t="n">
        <f aca="false">IF($O$3=O575,1,0)</f>
        <v>0</v>
      </c>
      <c r="AD575" s="667" t="b">
        <f aca="false">AND($P$2="Non-risk",P575=TRUE())</f>
        <v>0</v>
      </c>
      <c r="AE575" s="667" t="b">
        <f aca="false">AND($Q$3&lt;&gt;$Q575,$Q$3&lt;&gt;"Both")</f>
        <v>1</v>
      </c>
      <c r="AF575" s="667" t="b">
        <f aca="false">AND($Q$3="Both",AH575=1)</f>
        <v>0</v>
      </c>
      <c r="AG575" s="521" t="s">
        <v>3477</v>
      </c>
      <c r="AH575" s="627" t="n">
        <v>1</v>
      </c>
      <c r="AI575" s="521" t="n">
        <v>91</v>
      </c>
      <c r="AK575" s="160" t="n">
        <f aca="false">IF(OR(AL575=TRUE(),AND(AM575=TRUE(),AN575=FALSE()),AF575=TRUE(),(OR(AT575=FALSE(),AT575="NA"))),0,IF(OR(AN575=FALSE(),AO575=FALSE(),AP575=FALSE()),1,0))</f>
        <v>0</v>
      </c>
      <c r="AL575" s="238" t="n">
        <f aca="false">$S575</f>
        <v>1</v>
      </c>
      <c r="AM575" s="238" t="str">
        <f aca="false">IF(OR(Q575="CHIP",AI575=""),"NA",IF(AND(AF575=TRUE(),_xlfn.xlookup(AI575,$A$9:$A$782,$AK$9:$AK$782)=0),TRUE(),FALSE()))</f>
        <v>NA</v>
      </c>
      <c r="AN575" s="148" t="b">
        <f aca="false">IF(F575&lt;&gt;"",TRUE(),FALSE())</f>
        <v>0</v>
      </c>
      <c r="AO575" s="94" t="str">
        <f aca="false">IF(OR($F575&lt;&gt;"Met"),"NA",(IF(AND($F575="Met",$F575&lt;&gt;""),TRUE(),FALSE())))</f>
        <v>NA</v>
      </c>
      <c r="AP575" s="148" t="b">
        <f aca="false">IF(OR($F575="Met",$F575="Not met"),"NA",(IF((AND(OR($F575="N/A",$F575="Unsure"),$G575&lt;&gt;"")),TRUE(),FALSE())))</f>
        <v>0</v>
      </c>
      <c r="AQ575" s="238" t="n">
        <f aca="false">IF(OR(AR575=TRUE(),AND(AS575=TRUE(),AT575=FALSE())),0,(IF(OR(AND(OR(AS575=FALSE(),AS575="N/A"),AT575=FALSE()),AU575=FALSE()),1,0)))</f>
        <v>0</v>
      </c>
      <c r="AR575" s="238" t="n">
        <f aca="false">$S575</f>
        <v>1</v>
      </c>
      <c r="AS575" s="238" t="str">
        <f aca="false">IF(OR(Q575="CHIP",AI575=""),"N/A",IF(AND(AF575=TRUE(),_xlfn.xlookup(AI575,$A$9:$A$782,$AQ$9:$AQ$782)=0),TRUE(),FALSE()))</f>
        <v>N/A</v>
      </c>
      <c r="AT575" s="148" t="b">
        <f aca="false">IF(AND(H575="",F575="Met"),FALSE(),TRUE())</f>
        <v>1</v>
      </c>
      <c r="AU575" s="94" t="str">
        <f aca="false">IF(OR(H575="",H575="Met",H575="N/A"),"NA",(IF(AND((OR(H575="Not Met",H575="Unsure")),G575&lt;&gt;""),TRUE(),FALSE())))</f>
        <v>NA</v>
      </c>
    </row>
    <row r="576" customFormat="false" ht="90" hidden="false" customHeight="false" outlineLevel="0" collapsed="false">
      <c r="A576" s="658" t="s">
        <v>3623</v>
      </c>
      <c r="B576" s="659" t="s">
        <v>3624</v>
      </c>
      <c r="C576" s="659" t="s">
        <v>3625</v>
      </c>
      <c r="D576" s="659" t="s">
        <v>3481</v>
      </c>
      <c r="E576" s="687"/>
      <c r="F576" s="662"/>
      <c r="G576" s="662"/>
      <c r="H576" s="689"/>
      <c r="I576" s="664" t="s">
        <v>15</v>
      </c>
      <c r="J576" s="664"/>
      <c r="K576" s="664" t="s">
        <v>38</v>
      </c>
      <c r="L576" s="665" t="s">
        <v>43</v>
      </c>
      <c r="M576" s="665"/>
      <c r="N576" s="665"/>
      <c r="O576" s="665"/>
      <c r="P576" s="665"/>
      <c r="Q576" s="665" t="s">
        <v>292</v>
      </c>
      <c r="S576" s="666" t="b">
        <f aca="false">IF(OR(T576=TRUE(),U576=TRUE(),V576=TRUE(),AD576=TRUE(),AE576=TRUE()),TRUE(),FALSE())</f>
        <v>1</v>
      </c>
      <c r="T576" s="656" t="n">
        <f aca="false">$T$8</f>
        <v>1</v>
      </c>
      <c r="U576" s="657" t="b">
        <f aca="false">$U$8</f>
        <v>0</v>
      </c>
      <c r="V576" s="666" t="b">
        <f aca="false">IF(SUM(W576:AC576)&lt;1,TRUE(),FALSE())</f>
        <v>1</v>
      </c>
      <c r="W576" s="656" t="n">
        <f aca="false">IF($I$3=I576,1,0)</f>
        <v>0</v>
      </c>
      <c r="X576" s="656" t="n">
        <f aca="false">IF($J$3=J576,1,0)</f>
        <v>0</v>
      </c>
      <c r="Y576" s="656" t="n">
        <f aca="false">IF($K$3=K576,1,0)</f>
        <v>0</v>
      </c>
      <c r="Z576" s="656" t="n">
        <f aca="false">IF($L$3=L576,1,0)</f>
        <v>0</v>
      </c>
      <c r="AA576" s="656" t="n">
        <f aca="false">IF($M$3=M576,1,0)</f>
        <v>0</v>
      </c>
      <c r="AB576" s="656" t="n">
        <f aca="false">IF($N$3=N576,1,0)</f>
        <v>0</v>
      </c>
      <c r="AC576" s="656" t="n">
        <f aca="false">IF($O$3=O576,1,0)</f>
        <v>0</v>
      </c>
      <c r="AD576" s="667" t="b">
        <f aca="false">AND($P$2="Non-risk",P576=TRUE())</f>
        <v>0</v>
      </c>
      <c r="AE576" s="667" t="b">
        <f aca="false">AND($Q$3&lt;&gt;$Q576,$Q$3&lt;&gt;"Both")</f>
        <v>1</v>
      </c>
      <c r="AF576" s="667" t="b">
        <f aca="false">AND($Q$3="Both",AH576=1)</f>
        <v>0</v>
      </c>
      <c r="AG576" s="521" t="s">
        <v>3481</v>
      </c>
      <c r="AH576" s="627" t="n">
        <v>1</v>
      </c>
      <c r="AI576" s="521" t="n">
        <v>92</v>
      </c>
      <c r="AK576" s="160" t="n">
        <f aca="false">IF(OR(AL576=TRUE(),AND(AM576=TRUE(),AN576=FALSE()),AF576=TRUE(),(OR(AT576=FALSE(),AT576="NA"))),0,IF(OR(AN576=FALSE(),AO576=FALSE(),AP576=FALSE()),1,0))</f>
        <v>0</v>
      </c>
      <c r="AL576" s="238" t="n">
        <f aca="false">$S576</f>
        <v>1</v>
      </c>
      <c r="AM576" s="238" t="str">
        <f aca="false">IF(OR(Q576="CHIP",AI576=""),"NA",IF(AND(AF576=TRUE(),_xlfn.xlookup(AI576,$A$9:$A$782,$AK$9:$AK$782)=0),TRUE(),FALSE()))</f>
        <v>NA</v>
      </c>
      <c r="AN576" s="148" t="b">
        <f aca="false">IF(F576&lt;&gt;"",TRUE(),FALSE())</f>
        <v>0</v>
      </c>
      <c r="AO576" s="94" t="str">
        <f aca="false">IF(OR($F576&lt;&gt;"Met"),"NA",(IF(AND($F576="Met",$F576&lt;&gt;""),TRUE(),FALSE())))</f>
        <v>NA</v>
      </c>
      <c r="AP576" s="148" t="b">
        <f aca="false">IF(OR($F576="Met",$F576="Not met"),"NA",(IF((AND(OR($F576="N/A",$F576="Unsure"),$G576&lt;&gt;"")),TRUE(),FALSE())))</f>
        <v>0</v>
      </c>
      <c r="AQ576" s="238" t="n">
        <f aca="false">IF(OR(AR576=TRUE(),AND(AS576=TRUE(),AT576=FALSE())),0,(IF(OR(AND(OR(AS576=FALSE(),AS576="N/A"),AT576=FALSE()),AU576=FALSE()),1,0)))</f>
        <v>0</v>
      </c>
      <c r="AR576" s="238" t="n">
        <f aca="false">$S576</f>
        <v>1</v>
      </c>
      <c r="AS576" s="238" t="str">
        <f aca="false">IF(OR(Q576="CHIP",AI576=""),"N/A",IF(AND(AF576=TRUE(),_xlfn.xlookup(AI576,$A$9:$A$782,$AQ$9:$AQ$782)=0),TRUE(),FALSE()))</f>
        <v>N/A</v>
      </c>
      <c r="AT576" s="148" t="b">
        <f aca="false">IF(AND(H576="",F576="Met"),FALSE(),TRUE())</f>
        <v>1</v>
      </c>
      <c r="AU576" s="94" t="str">
        <f aca="false">IF(OR(H576="",H576="Met",H576="N/A"),"NA",(IF(AND((OR(H576="Not Met",H576="Unsure")),G576&lt;&gt;""),TRUE(),FALSE())))</f>
        <v>NA</v>
      </c>
    </row>
    <row r="577" customFormat="false" ht="108" hidden="false" customHeight="false" outlineLevel="0" collapsed="false">
      <c r="A577" s="658" t="s">
        <v>3626</v>
      </c>
      <c r="B577" s="659" t="s">
        <v>3627</v>
      </c>
      <c r="C577" s="659" t="s">
        <v>3628</v>
      </c>
      <c r="D577" s="659" t="s">
        <v>3485</v>
      </c>
      <c r="E577" s="687"/>
      <c r="F577" s="662"/>
      <c r="G577" s="662"/>
      <c r="H577" s="689"/>
      <c r="I577" s="664" t="s">
        <v>15</v>
      </c>
      <c r="J577" s="664"/>
      <c r="K577" s="664" t="s">
        <v>38</v>
      </c>
      <c r="L577" s="665" t="s">
        <v>43</v>
      </c>
      <c r="M577" s="665"/>
      <c r="N577" s="665"/>
      <c r="O577" s="665"/>
      <c r="P577" s="665"/>
      <c r="Q577" s="665" t="s">
        <v>292</v>
      </c>
      <c r="S577" s="666" t="b">
        <f aca="false">IF(OR(T577=TRUE(),U577=TRUE(),V577=TRUE(),AD577=TRUE(),AE577=TRUE()),TRUE(),FALSE())</f>
        <v>1</v>
      </c>
      <c r="T577" s="656" t="n">
        <f aca="false">$T$8</f>
        <v>1</v>
      </c>
      <c r="U577" s="657" t="b">
        <f aca="false">$U$8</f>
        <v>0</v>
      </c>
      <c r="V577" s="666" t="b">
        <f aca="false">IF(SUM(W577:AC577)&lt;1,TRUE(),FALSE())</f>
        <v>1</v>
      </c>
      <c r="W577" s="656" t="n">
        <f aca="false">IF($I$3=I577,1,0)</f>
        <v>0</v>
      </c>
      <c r="X577" s="656" t="n">
        <f aca="false">IF($J$3=J577,1,0)</f>
        <v>0</v>
      </c>
      <c r="Y577" s="656" t="n">
        <f aca="false">IF($K$3=K577,1,0)</f>
        <v>0</v>
      </c>
      <c r="Z577" s="656" t="n">
        <f aca="false">IF($L$3=L577,1,0)</f>
        <v>0</v>
      </c>
      <c r="AA577" s="656" t="n">
        <f aca="false">IF($M$3=M577,1,0)</f>
        <v>0</v>
      </c>
      <c r="AB577" s="656" t="n">
        <f aca="false">IF($N$3=N577,1,0)</f>
        <v>0</v>
      </c>
      <c r="AC577" s="656" t="n">
        <f aca="false">IF($O$3=O577,1,0)</f>
        <v>0</v>
      </c>
      <c r="AD577" s="667" t="b">
        <f aca="false">AND($P$2="Non-risk",P577=TRUE())</f>
        <v>0</v>
      </c>
      <c r="AE577" s="667" t="b">
        <f aca="false">AND($Q$3&lt;&gt;$Q577,$Q$3&lt;&gt;"Both")</f>
        <v>1</v>
      </c>
      <c r="AF577" s="667" t="b">
        <f aca="false">AND($Q$3="Both",AH577=1)</f>
        <v>0</v>
      </c>
      <c r="AG577" s="521" t="s">
        <v>3485</v>
      </c>
      <c r="AH577" s="627" t="n">
        <v>1</v>
      </c>
      <c r="AI577" s="521" t="n">
        <v>93</v>
      </c>
      <c r="AK577" s="160" t="n">
        <f aca="false">IF(OR(AL577=TRUE(),AND(AM577=TRUE(),AN577=FALSE()),AF577=TRUE(),(OR(AT577=FALSE(),AT577="NA"))),0,IF(OR(AN577=FALSE(),AO577=FALSE(),AP577=FALSE()),1,0))</f>
        <v>0</v>
      </c>
      <c r="AL577" s="238" t="n">
        <f aca="false">$S577</f>
        <v>1</v>
      </c>
      <c r="AM577" s="238" t="str">
        <f aca="false">IF(OR(Q577="CHIP",AI577=""),"NA",IF(AND(AF577=TRUE(),_xlfn.xlookup(AI577,$A$9:$A$782,$AK$9:$AK$782)=0),TRUE(),FALSE()))</f>
        <v>NA</v>
      </c>
      <c r="AN577" s="148" t="b">
        <f aca="false">IF(F577&lt;&gt;"",TRUE(),FALSE())</f>
        <v>0</v>
      </c>
      <c r="AO577" s="94" t="str">
        <f aca="false">IF(OR($F577&lt;&gt;"Met"),"NA",(IF(AND($F577="Met",$F577&lt;&gt;""),TRUE(),FALSE())))</f>
        <v>NA</v>
      </c>
      <c r="AP577" s="148" t="b">
        <f aca="false">IF(OR($F577="Met",$F577="Not met"),"NA",(IF((AND(OR($F577="N/A",$F577="Unsure"),$G577&lt;&gt;"")),TRUE(),FALSE())))</f>
        <v>0</v>
      </c>
      <c r="AQ577" s="238" t="n">
        <f aca="false">IF(OR(AR577=TRUE(),AND(AS577=TRUE(),AT577=FALSE())),0,(IF(OR(AND(OR(AS577=FALSE(),AS577="N/A"),AT577=FALSE()),AU577=FALSE()),1,0)))</f>
        <v>0</v>
      </c>
      <c r="AR577" s="238" t="n">
        <f aca="false">$S577</f>
        <v>1</v>
      </c>
      <c r="AS577" s="238" t="str">
        <f aca="false">IF(OR(Q577="CHIP",AI577=""),"N/A",IF(AND(AF577=TRUE(),_xlfn.xlookup(AI577,$A$9:$A$782,$AQ$9:$AQ$782)=0),TRUE(),FALSE()))</f>
        <v>N/A</v>
      </c>
      <c r="AT577" s="148" t="b">
        <f aca="false">IF(AND(H577="",F577="Met"),FALSE(),TRUE())</f>
        <v>1</v>
      </c>
      <c r="AU577" s="94" t="str">
        <f aca="false">IF(OR(H577="",H577="Met",H577="N/A"),"NA",(IF(AND((OR(H577="Not Met",H577="Unsure")),G577&lt;&gt;""),TRUE(),FALSE())))</f>
        <v>NA</v>
      </c>
    </row>
    <row r="578" customFormat="false" ht="18" hidden="false" customHeight="false" outlineLevel="0" collapsed="false">
      <c r="A578" s="681"/>
      <c r="B578" s="668"/>
      <c r="C578" s="668"/>
      <c r="D578" s="668" t="s">
        <v>1585</v>
      </c>
      <c r="E578" s="671"/>
      <c r="F578" s="672"/>
      <c r="G578" s="672"/>
      <c r="H578" s="673"/>
      <c r="T578" s="656" t="n">
        <f aca="false">$T$8</f>
        <v>1</v>
      </c>
      <c r="U578" s="657" t="b">
        <f aca="false">$U$8</f>
        <v>0</v>
      </c>
      <c r="W578" s="656" t="n">
        <f aca="false">IF($I$3=I578,1,0)</f>
        <v>0</v>
      </c>
      <c r="X578" s="656" t="n">
        <f aca="false">IF($J$3=J578,1,0)</f>
        <v>0</v>
      </c>
      <c r="Y578" s="656" t="n">
        <f aca="false">IF($K$3=K578,1,0)</f>
        <v>0</v>
      </c>
      <c r="Z578" s="656" t="n">
        <f aca="false">IF($L$3=L578,1,0)</f>
        <v>0</v>
      </c>
      <c r="AA578" s="656" t="n">
        <f aca="false">IF($M$3=M578,1,0)</f>
        <v>0</v>
      </c>
      <c r="AB578" s="656" t="n">
        <f aca="false">IF($N$3=N578,1,0)</f>
        <v>0</v>
      </c>
      <c r="AC578" s="656" t="n">
        <f aca="false">IF($O$3=O578,1,0)</f>
        <v>0</v>
      </c>
      <c r="AD578" s="667" t="b">
        <f aca="false">AND($P$2="Non-risk",P578=TRUE())</f>
        <v>0</v>
      </c>
      <c r="AE578" s="667" t="b">
        <f aca="false">AND($Q$3&lt;&gt;$Q578,$Q$3&lt;&gt;"Both")</f>
        <v>1</v>
      </c>
      <c r="AF578" s="667" t="b">
        <f aca="false">AND($Q$3="Both",AH578=1)</f>
        <v>0</v>
      </c>
      <c r="AK578" s="160"/>
      <c r="AL578" s="238"/>
      <c r="AM578" s="238"/>
      <c r="AN578" s="94"/>
      <c r="AO578" s="94"/>
      <c r="AP578" s="94"/>
      <c r="AQ578" s="238"/>
      <c r="AR578" s="238"/>
      <c r="AS578" s="238"/>
      <c r="AT578" s="94"/>
      <c r="AU578" s="94"/>
    </row>
    <row r="579" customFormat="false" ht="36" hidden="false" customHeight="false" outlineLevel="0" collapsed="false">
      <c r="A579" s="658" t="s">
        <v>3629</v>
      </c>
      <c r="B579" s="659" t="s">
        <v>3630</v>
      </c>
      <c r="C579" s="659" t="s">
        <v>3631</v>
      </c>
      <c r="D579" s="659" t="s">
        <v>3632</v>
      </c>
      <c r="E579" s="692" t="s">
        <v>3633</v>
      </c>
      <c r="F579" s="662"/>
      <c r="G579" s="662"/>
      <c r="H579" s="689"/>
      <c r="I579" s="664" t="s">
        <v>15</v>
      </c>
      <c r="J579" s="664" t="s">
        <v>30</v>
      </c>
      <c r="K579" s="664" t="s">
        <v>38</v>
      </c>
      <c r="L579" s="665" t="s">
        <v>43</v>
      </c>
      <c r="M579" s="665" t="s">
        <v>48</v>
      </c>
      <c r="N579" s="665"/>
      <c r="O579" s="665"/>
      <c r="P579" s="665"/>
      <c r="Q579" s="665" t="s">
        <v>226</v>
      </c>
      <c r="S579" s="666" t="b">
        <f aca="false">IF(OR(T579=TRUE(),U579=TRUE(),V579=TRUE(),AD579=TRUE(),AE579=TRUE()),TRUE(),FALSE())</f>
        <v>1</v>
      </c>
      <c r="T579" s="656" t="n">
        <f aca="false">$T$8</f>
        <v>1</v>
      </c>
      <c r="U579" s="657" t="b">
        <f aca="false">$U$8</f>
        <v>0</v>
      </c>
      <c r="V579" s="666" t="b">
        <f aca="false">IF(SUM(W579:AC579)&lt;1,TRUE(),FALSE())</f>
        <v>1</v>
      </c>
      <c r="W579" s="656" t="n">
        <f aca="false">IF($I$3=I579,1,0)</f>
        <v>0</v>
      </c>
      <c r="X579" s="656" t="n">
        <f aca="false">IF($J$3=J579,1,0)</f>
        <v>0</v>
      </c>
      <c r="Y579" s="656" t="n">
        <f aca="false">IF($K$3=K579,1,0)</f>
        <v>0</v>
      </c>
      <c r="Z579" s="656" t="n">
        <f aca="false">IF($L$3=L579,1,0)</f>
        <v>0</v>
      </c>
      <c r="AA579" s="656" t="n">
        <f aca="false">IF($M$3=M579,1,0)</f>
        <v>0</v>
      </c>
      <c r="AB579" s="656" t="n">
        <f aca="false">IF($N$3=N579,1,0)</f>
        <v>0</v>
      </c>
      <c r="AC579" s="656" t="n">
        <f aca="false">IF($O$3=O579,1,0)</f>
        <v>0</v>
      </c>
      <c r="AD579" s="667" t="b">
        <f aca="false">AND($P$2="Non-risk",P579=TRUE())</f>
        <v>0</v>
      </c>
      <c r="AE579" s="667" t="b">
        <f aca="false">AND($Q$3&lt;&gt;$Q579,$Q$3&lt;&gt;"Both")</f>
        <v>1</v>
      </c>
      <c r="AF579" s="667" t="b">
        <f aca="false">AND($Q$3="Both",AH579=1)</f>
        <v>0</v>
      </c>
      <c r="AI579" s="521"/>
      <c r="AK579" s="160" t="n">
        <f aca="false">IF(OR(AL579=TRUE(),AND(AM579=TRUE(),AN579=FALSE()),AF579=TRUE(),(OR(AT579=FALSE(),AT579="NA"))),0,IF(OR(AN579=FALSE(),AO579=FALSE(),AP579=FALSE()),1,0))</f>
        <v>0</v>
      </c>
      <c r="AL579" s="238" t="n">
        <f aca="false">$S579</f>
        <v>1</v>
      </c>
      <c r="AM579" s="238" t="str">
        <f aca="false">IF(OR(Q579="Medicaid",AI579=""),"NA",IF(AND(AF579=TRUE(),_xlfn.xlookup(AI579,$A$9:$A$782,$AK$9:$AK$782)=0),TRUE(),FALSE()))</f>
        <v>NA</v>
      </c>
      <c r="AN579" s="148" t="b">
        <f aca="false">IF(F579&lt;&gt;"",TRUE(),FALSE())</f>
        <v>0</v>
      </c>
      <c r="AO579" s="94" t="str">
        <f aca="false">IF(OR($F579&lt;&gt;"Met"),"NA",(IF(AND($F579="Met",$F579&lt;&gt;""),TRUE(),FALSE())))</f>
        <v>NA</v>
      </c>
      <c r="AP579" s="148" t="b">
        <f aca="false">IF(OR($F579="Met",$F579="Not met"),"NA",(IF((AND(OR($F579="N/A",$F579="Unsure"),$G579&lt;&gt;"")),TRUE(),FALSE())))</f>
        <v>0</v>
      </c>
      <c r="AQ579" s="238" t="n">
        <f aca="false">IF(OR(AR579=TRUE(),AND(AS579=TRUE(),AT579=FALSE())),0,(IF(OR(AND(OR(AS579=FALSE(),AS579="N/A"),AT579=FALSE()),AU579=FALSE()),1,0)))</f>
        <v>0</v>
      </c>
      <c r="AR579" s="238" t="n">
        <f aca="false">$S579</f>
        <v>1</v>
      </c>
      <c r="AS579" s="238" t="str">
        <f aca="false">IF(OR(Q579="Medicaid",AI579=""),"N/A",IF(AND(AF579=TRUE(),_xlfn.xlookup(AI579,$A$9:$A$782,$AQ$9:$AQ$782)=0),TRUE(),FALSE()))</f>
        <v>N/A</v>
      </c>
      <c r="AT579" s="148" t="b">
        <f aca="false">IF(AND(H579="",F579="Met"),FALSE(),TRUE())</f>
        <v>1</v>
      </c>
      <c r="AU579" s="94" t="str">
        <f aca="false">IF(OR(H579="",H579="Met",H579="N/A"),"NA",(IF(AND((OR(H579="Not Met",H579="Unsure")),G579&lt;&gt;""),TRUE(),FALSE())))</f>
        <v>NA</v>
      </c>
    </row>
    <row r="580" customFormat="false" ht="54" hidden="false" customHeight="false" outlineLevel="0" collapsed="false">
      <c r="A580" s="658" t="s">
        <v>3634</v>
      </c>
      <c r="B580" s="659" t="s">
        <v>3635</v>
      </c>
      <c r="C580" s="659" t="s">
        <v>3636</v>
      </c>
      <c r="D580" s="659" t="s">
        <v>3637</v>
      </c>
      <c r="E580" s="693" t="n">
        <v>101102</v>
      </c>
      <c r="F580" s="662"/>
      <c r="G580" s="662"/>
      <c r="H580" s="689"/>
      <c r="I580" s="664" t="s">
        <v>15</v>
      </c>
      <c r="J580" s="664" t="s">
        <v>30</v>
      </c>
      <c r="K580" s="664" t="s">
        <v>38</v>
      </c>
      <c r="L580" s="665" t="s">
        <v>43</v>
      </c>
      <c r="M580" s="665" t="s">
        <v>48</v>
      </c>
      <c r="N580" s="665"/>
      <c r="O580" s="665"/>
      <c r="P580" s="665"/>
      <c r="Q580" s="665" t="s">
        <v>226</v>
      </c>
      <c r="S580" s="666" t="b">
        <f aca="false">IF(OR(T580=TRUE(),U580=TRUE(),V580=TRUE(),AD580=TRUE(),AE580=TRUE()),TRUE(),FALSE())</f>
        <v>1</v>
      </c>
      <c r="T580" s="656" t="n">
        <f aca="false">$T$8</f>
        <v>1</v>
      </c>
      <c r="U580" s="657" t="b">
        <f aca="false">$U$8</f>
        <v>0</v>
      </c>
      <c r="V580" s="666" t="b">
        <f aca="false">IF(SUM(W580:AC580)&lt;1,TRUE(),FALSE())</f>
        <v>1</v>
      </c>
      <c r="W580" s="656" t="n">
        <f aca="false">IF($I$3=I580,1,0)</f>
        <v>0</v>
      </c>
      <c r="X580" s="656" t="n">
        <f aca="false">IF($J$3=J580,1,0)</f>
        <v>0</v>
      </c>
      <c r="Y580" s="656" t="n">
        <f aca="false">IF($K$3=K580,1,0)</f>
        <v>0</v>
      </c>
      <c r="Z580" s="656" t="n">
        <f aca="false">IF($L$3=L580,1,0)</f>
        <v>0</v>
      </c>
      <c r="AA580" s="656" t="n">
        <f aca="false">IF($M$3=M580,1,0)</f>
        <v>0</v>
      </c>
      <c r="AB580" s="656" t="n">
        <f aca="false">IF($N$3=N580,1,0)</f>
        <v>0</v>
      </c>
      <c r="AC580" s="656" t="n">
        <f aca="false">IF($O$3=O580,1,0)</f>
        <v>0</v>
      </c>
      <c r="AD580" s="667" t="b">
        <f aca="false">AND($P$2="Non-risk",P580=TRUE())</f>
        <v>0</v>
      </c>
      <c r="AE580" s="667" t="b">
        <f aca="false">AND($Q$3&lt;&gt;$Q580,$Q$3&lt;&gt;"Both")</f>
        <v>1</v>
      </c>
      <c r="AF580" s="667" t="b">
        <f aca="false">AND($Q$3="Both",AH580=1)</f>
        <v>0</v>
      </c>
      <c r="AI580" s="521"/>
      <c r="AK580" s="160" t="n">
        <f aca="false">IF(OR(AL580=TRUE(),AND(AM580=TRUE(),AN580=FALSE()),AF580=TRUE(),(OR(AT580=FALSE(),AT580="NA"))),0,IF(OR(AN580=FALSE(),AO580=FALSE(),AP580=FALSE()),1,0))</f>
        <v>0</v>
      </c>
      <c r="AL580" s="238" t="n">
        <f aca="false">$S580</f>
        <v>1</v>
      </c>
      <c r="AM580" s="238" t="str">
        <f aca="false">IF(OR(Q580="Medicaid",AI580=""),"NA",IF(AND(AF580=TRUE(),_xlfn.xlookup(AI580,$A$9:$A$782,$AK$9:$AK$782)=0),TRUE(),FALSE()))</f>
        <v>NA</v>
      </c>
      <c r="AN580" s="148" t="b">
        <f aca="false">IF(F580&lt;&gt;"",TRUE(),FALSE())</f>
        <v>0</v>
      </c>
      <c r="AO580" s="94" t="str">
        <f aca="false">IF(OR($F580&lt;&gt;"Met"),"NA",(IF(AND($F580="Met",$F580&lt;&gt;""),TRUE(),FALSE())))</f>
        <v>NA</v>
      </c>
      <c r="AP580" s="148" t="b">
        <f aca="false">IF(OR($F580="Met",$F580="Not met"),"NA",(IF((AND(OR($F580="N/A",$F580="Unsure"),$G580&lt;&gt;"")),TRUE(),FALSE())))</f>
        <v>0</v>
      </c>
      <c r="AQ580" s="238" t="n">
        <f aca="false">IF(OR(AR580=TRUE(),AND(AS580=TRUE(),AT580=FALSE())),0,(IF(OR(AND(OR(AS580=FALSE(),AS580="N/A"),AT580=FALSE()),AU580=FALSE()),1,0)))</f>
        <v>0</v>
      </c>
      <c r="AR580" s="238" t="n">
        <f aca="false">$S580</f>
        <v>1</v>
      </c>
      <c r="AS580" s="238" t="str">
        <f aca="false">IF(OR(Q580="Medicaid",AI580=""),"N/A",IF(AND(AF580=TRUE(),_xlfn.xlookup(AI580,$A$9:$A$782,$AQ$9:$AQ$782)=0),TRUE(),FALSE()))</f>
        <v>N/A</v>
      </c>
      <c r="AT580" s="148" t="b">
        <f aca="false">IF(AND(H580="",F580="Met"),FALSE(),TRUE())</f>
        <v>1</v>
      </c>
      <c r="AU580" s="94" t="str">
        <f aca="false">IF(OR(H580="",H580="Met",H580="N/A"),"NA",(IF(AND((OR(H580="Not Met",H580="Unsure")),G580&lt;&gt;""),TRUE(),FALSE())))</f>
        <v>NA</v>
      </c>
    </row>
    <row r="581" customFormat="false" ht="54" hidden="false" customHeight="false" outlineLevel="0" collapsed="false">
      <c r="A581" s="658" t="s">
        <v>3638</v>
      </c>
      <c r="B581" s="659" t="s">
        <v>3639</v>
      </c>
      <c r="C581" s="659" t="s">
        <v>3640</v>
      </c>
      <c r="D581" s="659" t="s">
        <v>3641</v>
      </c>
      <c r="E581" s="693" t="n">
        <v>101102</v>
      </c>
      <c r="F581" s="662"/>
      <c r="G581" s="662"/>
      <c r="H581" s="689"/>
      <c r="I581" s="664" t="s">
        <v>15</v>
      </c>
      <c r="J581" s="664" t="s">
        <v>30</v>
      </c>
      <c r="K581" s="664" t="s">
        <v>38</v>
      </c>
      <c r="L581" s="665" t="s">
        <v>43</v>
      </c>
      <c r="M581" s="665"/>
      <c r="N581" s="665"/>
      <c r="O581" s="665"/>
      <c r="P581" s="665"/>
      <c r="Q581" s="665" t="s">
        <v>226</v>
      </c>
      <c r="S581" s="666" t="b">
        <f aca="false">IF(OR(T581=TRUE(),U581=TRUE(),V581=TRUE(),AD581=TRUE(),AE581=TRUE()),TRUE(),FALSE())</f>
        <v>1</v>
      </c>
      <c r="T581" s="656" t="n">
        <f aca="false">$T$8</f>
        <v>1</v>
      </c>
      <c r="U581" s="657" t="b">
        <f aca="false">$U$8</f>
        <v>0</v>
      </c>
      <c r="V581" s="666" t="b">
        <f aca="false">IF(SUM(W581:AC581)&lt;1,TRUE(),FALSE())</f>
        <v>1</v>
      </c>
      <c r="W581" s="656" t="n">
        <f aca="false">IF($I$3=I581,1,0)</f>
        <v>0</v>
      </c>
      <c r="X581" s="656" t="n">
        <f aca="false">IF($J$3=J581,1,0)</f>
        <v>0</v>
      </c>
      <c r="Y581" s="656" t="n">
        <f aca="false">IF($K$3=K581,1,0)</f>
        <v>0</v>
      </c>
      <c r="Z581" s="656" t="n">
        <f aca="false">IF($L$3=L581,1,0)</f>
        <v>0</v>
      </c>
      <c r="AA581" s="656" t="n">
        <f aca="false">IF($M$3=M581,1,0)</f>
        <v>0</v>
      </c>
      <c r="AB581" s="656" t="n">
        <f aca="false">IF($N$3=N581,1,0)</f>
        <v>0</v>
      </c>
      <c r="AC581" s="656" t="n">
        <f aca="false">IF($O$3=O581,1,0)</f>
        <v>0</v>
      </c>
      <c r="AD581" s="667" t="b">
        <f aca="false">AND($P$2="Non-risk",P581=TRUE())</f>
        <v>0</v>
      </c>
      <c r="AE581" s="667" t="b">
        <f aca="false">AND($Q$3&lt;&gt;$Q581,$Q$3&lt;&gt;"Both")</f>
        <v>1</v>
      </c>
      <c r="AF581" s="667" t="b">
        <f aca="false">AND($Q$3="Both",AH581=1)</f>
        <v>0</v>
      </c>
      <c r="AI581" s="521"/>
      <c r="AK581" s="160" t="n">
        <f aca="false">IF(OR(AL581=TRUE(),AND(AM581=TRUE(),AN581=FALSE()),AF581=TRUE(),(OR(AT581=FALSE(),AT581="NA"))),0,IF(OR(AN581=FALSE(),AO581=FALSE(),AP581=FALSE()),1,0))</f>
        <v>0</v>
      </c>
      <c r="AL581" s="238" t="n">
        <f aca="false">$S581</f>
        <v>1</v>
      </c>
      <c r="AM581" s="238" t="str">
        <f aca="false">IF(OR(Q581="Medicaid",AI581=""),"NA",IF(AND(AF581=TRUE(),_xlfn.xlookup(AI581,$A$9:$A$782,$AK$9:$AK$782)=0),TRUE(),FALSE()))</f>
        <v>NA</v>
      </c>
      <c r="AN581" s="148" t="b">
        <f aca="false">IF(F581&lt;&gt;"",TRUE(),FALSE())</f>
        <v>0</v>
      </c>
      <c r="AO581" s="94" t="str">
        <f aca="false">IF(OR($F581&lt;&gt;"Met"),"NA",(IF(AND($F581="Met",$F581&lt;&gt;""),TRUE(),FALSE())))</f>
        <v>NA</v>
      </c>
      <c r="AP581" s="148" t="b">
        <f aca="false">IF(OR($F581="Met",$F581="Not met"),"NA",(IF((AND(OR($F581="N/A",$F581="Unsure"),$G581&lt;&gt;"")),TRUE(),FALSE())))</f>
        <v>0</v>
      </c>
      <c r="AQ581" s="238" t="n">
        <f aca="false">IF(OR(AR581=TRUE(),AND(AS581=TRUE(),AT581=FALSE())),0,(IF(OR(AND(OR(AS581=FALSE(),AS581="N/A"),AT581=FALSE()),AU581=FALSE()),1,0)))</f>
        <v>0</v>
      </c>
      <c r="AR581" s="238" t="n">
        <f aca="false">$S581</f>
        <v>1</v>
      </c>
      <c r="AS581" s="238" t="str">
        <f aca="false">IF(OR(Q581="Medicaid",AI581=""),"N/A",IF(AND(AF581=TRUE(),_xlfn.xlookup(AI581,$A$9:$A$782,$AQ$9:$AQ$782)=0),TRUE(),FALSE()))</f>
        <v>N/A</v>
      </c>
      <c r="AT581" s="148" t="b">
        <f aca="false">IF(AND(H581="",F581="Met"),FALSE(),TRUE())</f>
        <v>1</v>
      </c>
      <c r="AU581" s="94" t="str">
        <f aca="false">IF(OR(H581="",H581="Met",H581="N/A"),"NA",(IF(AND((OR(H581="Not Met",H581="Unsure")),G581&lt;&gt;""),TRUE(),FALSE())))</f>
        <v>NA</v>
      </c>
    </row>
    <row r="582" customFormat="false" ht="90" hidden="false" customHeight="false" outlineLevel="0" collapsed="false">
      <c r="A582" s="658" t="s">
        <v>3642</v>
      </c>
      <c r="B582" s="659" t="s">
        <v>3643</v>
      </c>
      <c r="C582" s="659" t="s">
        <v>3644</v>
      </c>
      <c r="D582" s="659" t="s">
        <v>3645</v>
      </c>
      <c r="E582" s="678" t="n">
        <v>102</v>
      </c>
      <c r="F582" s="662"/>
      <c r="G582" s="662"/>
      <c r="H582" s="689"/>
      <c r="I582" s="664" t="s">
        <v>15</v>
      </c>
      <c r="J582" s="664" t="s">
        <v>30</v>
      </c>
      <c r="K582" s="664" t="s">
        <v>38</v>
      </c>
      <c r="L582" s="665" t="s">
        <v>43</v>
      </c>
      <c r="M582" s="665" t="s">
        <v>48</v>
      </c>
      <c r="N582" s="665"/>
      <c r="O582" s="665"/>
      <c r="P582" s="665"/>
      <c r="Q582" s="665" t="s">
        <v>226</v>
      </c>
      <c r="S582" s="666" t="b">
        <f aca="false">IF(OR(T582=TRUE(),U582=TRUE(),V582=TRUE(),AD582=TRUE(),AE582=TRUE()),TRUE(),FALSE())</f>
        <v>1</v>
      </c>
      <c r="T582" s="656" t="n">
        <f aca="false">$T$8</f>
        <v>1</v>
      </c>
      <c r="U582" s="657" t="b">
        <f aca="false">$U$8</f>
        <v>0</v>
      </c>
      <c r="V582" s="666" t="b">
        <f aca="false">IF(SUM(W582:AC582)&lt;1,TRUE(),FALSE())</f>
        <v>1</v>
      </c>
      <c r="W582" s="656" t="n">
        <f aca="false">IF($I$3=I582,1,0)</f>
        <v>0</v>
      </c>
      <c r="X582" s="656" t="n">
        <f aca="false">IF($J$3=J582,1,0)</f>
        <v>0</v>
      </c>
      <c r="Y582" s="656" t="n">
        <f aca="false">IF($K$3=K582,1,0)</f>
        <v>0</v>
      </c>
      <c r="Z582" s="656" t="n">
        <f aca="false">IF($L$3=L582,1,0)</f>
        <v>0</v>
      </c>
      <c r="AA582" s="656" t="n">
        <f aca="false">IF($M$3=M582,1,0)</f>
        <v>0</v>
      </c>
      <c r="AB582" s="656" t="n">
        <f aca="false">IF($N$3=N582,1,0)</f>
        <v>0</v>
      </c>
      <c r="AC582" s="656" t="n">
        <f aca="false">IF($O$3=O582,1,0)</f>
        <v>0</v>
      </c>
      <c r="AD582" s="667" t="b">
        <f aca="false">AND($P$2="Non-risk",P582=TRUE())</f>
        <v>0</v>
      </c>
      <c r="AE582" s="667" t="b">
        <f aca="false">AND($Q$3&lt;&gt;$Q582,$Q$3&lt;&gt;"Both")</f>
        <v>1</v>
      </c>
      <c r="AF582" s="667" t="b">
        <f aca="false">AND($Q$3="Both",AH582=1)</f>
        <v>0</v>
      </c>
      <c r="AI582" s="521"/>
      <c r="AK582" s="160" t="n">
        <f aca="false">IF(OR(AL582=TRUE(),AND(AM582=TRUE(),AN582=FALSE()),AF582=TRUE(),(OR(AT582=FALSE(),AT582="NA"))),0,IF(OR(AN582=FALSE(),AO582=FALSE(),AP582=FALSE()),1,0))</f>
        <v>0</v>
      </c>
      <c r="AL582" s="238" t="n">
        <f aca="false">$S582</f>
        <v>1</v>
      </c>
      <c r="AM582" s="238" t="str">
        <f aca="false">IF(OR(Q582="Medicaid",AI582=""),"NA",IF(AND(AF582=TRUE(),_xlfn.xlookup(AI582,$A$9:$A$782,$AK$9:$AK$782)=0),TRUE(),FALSE()))</f>
        <v>NA</v>
      </c>
      <c r="AN582" s="148" t="b">
        <f aca="false">IF(F582&lt;&gt;"",TRUE(),FALSE())</f>
        <v>0</v>
      </c>
      <c r="AO582" s="94" t="str">
        <f aca="false">IF(OR($F582&lt;&gt;"Met"),"NA",(IF(AND($F582="Met",$F582&lt;&gt;""),TRUE(),FALSE())))</f>
        <v>NA</v>
      </c>
      <c r="AP582" s="148" t="b">
        <f aca="false">IF(OR($F582="Met",$F582="Not met"),"NA",(IF((AND(OR($F582="N/A",$F582="Unsure"),$G582&lt;&gt;"")),TRUE(),FALSE())))</f>
        <v>0</v>
      </c>
      <c r="AQ582" s="238" t="n">
        <f aca="false">IF(OR(AR582=TRUE(),AND(AS582=TRUE(),AT582=FALSE())),0,(IF(OR(AND(OR(AS582=FALSE(),AS582="N/A"),AT582=FALSE()),AU582=FALSE()),1,0)))</f>
        <v>0</v>
      </c>
      <c r="AR582" s="238" t="n">
        <f aca="false">$S582</f>
        <v>1</v>
      </c>
      <c r="AS582" s="238" t="str">
        <f aca="false">IF(OR(Q582="Medicaid",AI582=""),"N/A",IF(AND(AF582=TRUE(),_xlfn.xlookup(AI582,$A$9:$A$782,$AQ$9:$AQ$782)=0),TRUE(),FALSE()))</f>
        <v>N/A</v>
      </c>
      <c r="AT582" s="148" t="b">
        <f aca="false">IF(AND(H582="",F582="Met"),FALSE(),TRUE())</f>
        <v>1</v>
      </c>
      <c r="AU582" s="94" t="str">
        <f aca="false">IF(OR(H582="",H582="Met",H582="N/A"),"NA",(IF(AND((OR(H582="Not Met",H582="Unsure")),G582&lt;&gt;""),TRUE(),FALSE())))</f>
        <v>NA</v>
      </c>
    </row>
    <row r="583" customFormat="false" ht="72" hidden="false" customHeight="false" outlineLevel="0" collapsed="false">
      <c r="A583" s="658" t="s">
        <v>3646</v>
      </c>
      <c r="B583" s="659" t="s">
        <v>3647</v>
      </c>
      <c r="C583" s="659" t="s">
        <v>3648</v>
      </c>
      <c r="D583" s="659" t="s">
        <v>3649</v>
      </c>
      <c r="E583" s="678" t="n">
        <v>102</v>
      </c>
      <c r="F583" s="662"/>
      <c r="G583" s="662"/>
      <c r="H583" s="689"/>
      <c r="I583" s="664" t="s">
        <v>15</v>
      </c>
      <c r="J583" s="664" t="s">
        <v>30</v>
      </c>
      <c r="K583" s="664" t="s">
        <v>38</v>
      </c>
      <c r="L583" s="665" t="s">
        <v>43</v>
      </c>
      <c r="M583" s="665" t="s">
        <v>48</v>
      </c>
      <c r="N583" s="665"/>
      <c r="O583" s="665"/>
      <c r="P583" s="665"/>
      <c r="Q583" s="665" t="s">
        <v>226</v>
      </c>
      <c r="S583" s="666" t="b">
        <f aca="false">IF(OR(T583=TRUE(),U583=TRUE(),V583=TRUE(),AD583=TRUE(),AE583=TRUE()),TRUE(),FALSE())</f>
        <v>1</v>
      </c>
      <c r="T583" s="656" t="n">
        <f aca="false">$T$8</f>
        <v>1</v>
      </c>
      <c r="U583" s="657" t="b">
        <f aca="false">$U$8</f>
        <v>0</v>
      </c>
      <c r="V583" s="666" t="b">
        <f aca="false">IF(SUM(W583:AC583)&lt;1,TRUE(),FALSE())</f>
        <v>1</v>
      </c>
      <c r="W583" s="656" t="n">
        <f aca="false">IF($I$3=I583,1,0)</f>
        <v>0</v>
      </c>
      <c r="X583" s="656" t="n">
        <f aca="false">IF($J$3=J583,1,0)</f>
        <v>0</v>
      </c>
      <c r="Y583" s="656" t="n">
        <f aca="false">IF($K$3=K583,1,0)</f>
        <v>0</v>
      </c>
      <c r="Z583" s="656" t="n">
        <f aca="false">IF($L$3=L583,1,0)</f>
        <v>0</v>
      </c>
      <c r="AA583" s="656" t="n">
        <f aca="false">IF($M$3=M583,1,0)</f>
        <v>0</v>
      </c>
      <c r="AB583" s="656" t="n">
        <f aca="false">IF($N$3=N583,1,0)</f>
        <v>0</v>
      </c>
      <c r="AC583" s="656" t="n">
        <f aca="false">IF($O$3=O583,1,0)</f>
        <v>0</v>
      </c>
      <c r="AD583" s="667" t="b">
        <f aca="false">AND($P$2="Non-risk",P583=TRUE())</f>
        <v>0</v>
      </c>
      <c r="AE583" s="667" t="b">
        <f aca="false">AND($Q$3&lt;&gt;$Q583,$Q$3&lt;&gt;"Both")</f>
        <v>1</v>
      </c>
      <c r="AF583" s="667" t="b">
        <f aca="false">AND($Q$3="Both",AH583=1)</f>
        <v>0</v>
      </c>
      <c r="AI583" s="521"/>
      <c r="AK583" s="160" t="n">
        <f aca="false">IF(OR(AL583=TRUE(),AND(AM583=TRUE(),AN583=FALSE()),AF583=TRUE(),(OR(AT583=FALSE(),AT583="NA"))),0,IF(OR(AN583=FALSE(),AO583=FALSE(),AP583=FALSE()),1,0))</f>
        <v>0</v>
      </c>
      <c r="AL583" s="238" t="n">
        <f aca="false">$S583</f>
        <v>1</v>
      </c>
      <c r="AM583" s="238" t="str">
        <f aca="false">IF(OR(Q583="Medicaid",AI583=""),"NA",IF(AND(AF583=TRUE(),_xlfn.xlookup(AI583,$A$9:$A$782,$AK$9:$AK$782)=0),TRUE(),FALSE()))</f>
        <v>NA</v>
      </c>
      <c r="AN583" s="148" t="b">
        <f aca="false">IF(F583&lt;&gt;"",TRUE(),FALSE())</f>
        <v>0</v>
      </c>
      <c r="AO583" s="94" t="str">
        <f aca="false">IF(OR($F583&lt;&gt;"Met"),"NA",(IF(AND($F583="Met",$F583&lt;&gt;""),TRUE(),FALSE())))</f>
        <v>NA</v>
      </c>
      <c r="AP583" s="148" t="b">
        <f aca="false">IF(OR($F583="Met",$F583="Not met"),"NA",(IF((AND(OR($F583="N/A",$F583="Unsure"),$G583&lt;&gt;"")),TRUE(),FALSE())))</f>
        <v>0</v>
      </c>
      <c r="AQ583" s="238" t="n">
        <f aca="false">IF(OR(AR583=TRUE(),AND(AS583=TRUE(),AT583=FALSE())),0,(IF(OR(AND(OR(AS583=FALSE(),AS583="N/A"),AT583=FALSE()),AU583=FALSE()),1,0)))</f>
        <v>0</v>
      </c>
      <c r="AR583" s="238" t="n">
        <f aca="false">$S583</f>
        <v>1</v>
      </c>
      <c r="AS583" s="238" t="str">
        <f aca="false">IF(OR(Q583="Medicaid",AI583=""),"N/A",IF(AND(AF583=TRUE(),_xlfn.xlookup(AI583,$A$9:$A$782,$AQ$9:$AQ$782)=0),TRUE(),FALSE()))</f>
        <v>N/A</v>
      </c>
      <c r="AT583" s="148" t="b">
        <f aca="false">IF(AND(H583="",F583="Met"),FALSE(),TRUE())</f>
        <v>1</v>
      </c>
      <c r="AU583" s="94" t="str">
        <f aca="false">IF(OR(H583="",H583="Met",H583="N/A"),"NA",(IF(AND((OR(H583="Not Met",H583="Unsure")),G583&lt;&gt;""),TRUE(),FALSE())))</f>
        <v>NA</v>
      </c>
    </row>
    <row r="584" customFormat="false" ht="72" hidden="false" customHeight="false" outlineLevel="0" collapsed="false">
      <c r="A584" s="658" t="s">
        <v>3650</v>
      </c>
      <c r="B584" s="659" t="s">
        <v>3651</v>
      </c>
      <c r="C584" s="659" t="s">
        <v>3652</v>
      </c>
      <c r="D584" s="659" t="s">
        <v>3653</v>
      </c>
      <c r="E584" s="678" t="n">
        <v>102</v>
      </c>
      <c r="F584" s="662"/>
      <c r="G584" s="662"/>
      <c r="H584" s="689"/>
      <c r="I584" s="664" t="s">
        <v>15</v>
      </c>
      <c r="J584" s="664" t="s">
        <v>30</v>
      </c>
      <c r="K584" s="664" t="s">
        <v>38</v>
      </c>
      <c r="L584" s="665" t="s">
        <v>43</v>
      </c>
      <c r="M584" s="665" t="s">
        <v>48</v>
      </c>
      <c r="N584" s="665"/>
      <c r="O584" s="665"/>
      <c r="P584" s="665"/>
      <c r="Q584" s="665" t="s">
        <v>226</v>
      </c>
      <c r="S584" s="666" t="b">
        <f aca="false">IF(OR(T584=TRUE(),U584=TRUE(),V584=TRUE(),AD584=TRUE(),AE584=TRUE()),TRUE(),FALSE())</f>
        <v>1</v>
      </c>
      <c r="T584" s="656" t="n">
        <f aca="false">$T$8</f>
        <v>1</v>
      </c>
      <c r="U584" s="657" t="b">
        <f aca="false">$U$8</f>
        <v>0</v>
      </c>
      <c r="V584" s="666" t="b">
        <f aca="false">IF(SUM(W584:AC584)&lt;1,TRUE(),FALSE())</f>
        <v>1</v>
      </c>
      <c r="W584" s="656" t="n">
        <f aca="false">IF($I$3=I584,1,0)</f>
        <v>0</v>
      </c>
      <c r="X584" s="656" t="n">
        <f aca="false">IF($J$3=J584,1,0)</f>
        <v>0</v>
      </c>
      <c r="Y584" s="656" t="n">
        <f aca="false">IF($K$3=K584,1,0)</f>
        <v>0</v>
      </c>
      <c r="Z584" s="656" t="n">
        <f aca="false">IF($L$3=L584,1,0)</f>
        <v>0</v>
      </c>
      <c r="AA584" s="656" t="n">
        <f aca="false">IF($M$3=M584,1,0)</f>
        <v>0</v>
      </c>
      <c r="AB584" s="656" t="n">
        <f aca="false">IF($N$3=N584,1,0)</f>
        <v>0</v>
      </c>
      <c r="AC584" s="656" t="n">
        <f aca="false">IF($O$3=O584,1,0)</f>
        <v>0</v>
      </c>
      <c r="AD584" s="667" t="b">
        <f aca="false">AND($P$2="Non-risk",P584=TRUE())</f>
        <v>0</v>
      </c>
      <c r="AE584" s="667" t="b">
        <f aca="false">AND($Q$3&lt;&gt;$Q584,$Q$3&lt;&gt;"Both")</f>
        <v>1</v>
      </c>
      <c r="AF584" s="667" t="b">
        <f aca="false">AND($Q$3="Both",AH584=1)</f>
        <v>0</v>
      </c>
      <c r="AI584" s="521"/>
      <c r="AK584" s="160" t="n">
        <f aca="false">IF(OR(AL584=TRUE(),AND(AM584=TRUE(),AN584=FALSE()),AF584=TRUE(),(OR(AT584=FALSE(),AT584="NA"))),0,IF(OR(AN584=FALSE(),AO584=FALSE(),AP584=FALSE()),1,0))</f>
        <v>0</v>
      </c>
      <c r="AL584" s="238" t="n">
        <f aca="false">$S584</f>
        <v>1</v>
      </c>
      <c r="AM584" s="238" t="str">
        <f aca="false">IF(OR(Q584="Medicaid",AI584=""),"NA",IF(AND(AF584=TRUE(),_xlfn.xlookup(AI584,$A$9:$A$782,$AK$9:$AK$782)=0),TRUE(),FALSE()))</f>
        <v>NA</v>
      </c>
      <c r="AN584" s="148" t="b">
        <f aca="false">IF(F584&lt;&gt;"",TRUE(),FALSE())</f>
        <v>0</v>
      </c>
      <c r="AO584" s="94" t="str">
        <f aca="false">IF(OR($F584&lt;&gt;"Met"),"NA",(IF(AND($F584="Met",$F584&lt;&gt;""),TRUE(),FALSE())))</f>
        <v>NA</v>
      </c>
      <c r="AP584" s="148" t="b">
        <f aca="false">IF(OR($F584="Met",$F584="Not met"),"NA",(IF((AND(OR($F584="N/A",$F584="Unsure"),$G584&lt;&gt;"")),TRUE(),FALSE())))</f>
        <v>0</v>
      </c>
      <c r="AQ584" s="238" t="n">
        <f aca="false">IF(OR(AR584=TRUE(),AND(AS584=TRUE(),AT584=FALSE())),0,(IF(OR(AND(OR(AS584=FALSE(),AS584="N/A"),AT584=FALSE()),AU584=FALSE()),1,0)))</f>
        <v>0</v>
      </c>
      <c r="AR584" s="238" t="n">
        <f aca="false">$S584</f>
        <v>1</v>
      </c>
      <c r="AS584" s="238" t="str">
        <f aca="false">IF(OR(Q584="Medicaid",AI584=""),"N/A",IF(AND(AF584=TRUE(),_xlfn.xlookup(AI584,$A$9:$A$782,$AQ$9:$AQ$782)=0),TRUE(),FALSE()))</f>
        <v>N/A</v>
      </c>
      <c r="AT584" s="148" t="b">
        <f aca="false">IF(AND(H584="",F584="Met"),FALSE(),TRUE())</f>
        <v>1</v>
      </c>
      <c r="AU584" s="94" t="str">
        <f aca="false">IF(OR(H584="",H584="Met",H584="N/A"),"NA",(IF(AND((OR(H584="Not Met",H584="Unsure")),G584&lt;&gt;""),TRUE(),FALSE())))</f>
        <v>NA</v>
      </c>
    </row>
    <row r="585" customFormat="false" ht="90" hidden="false" customHeight="false" outlineLevel="0" collapsed="false">
      <c r="A585" s="658" t="s">
        <v>3654</v>
      </c>
      <c r="B585" s="659" t="s">
        <v>3655</v>
      </c>
      <c r="C585" s="659" t="s">
        <v>3656</v>
      </c>
      <c r="D585" s="659" t="s">
        <v>3657</v>
      </c>
      <c r="E585" s="678" t="n">
        <v>102</v>
      </c>
      <c r="F585" s="662"/>
      <c r="G585" s="662"/>
      <c r="H585" s="689"/>
      <c r="I585" s="664" t="s">
        <v>15</v>
      </c>
      <c r="J585" s="664" t="s">
        <v>30</v>
      </c>
      <c r="K585" s="664" t="s">
        <v>38</v>
      </c>
      <c r="L585" s="665" t="s">
        <v>43</v>
      </c>
      <c r="M585" s="665" t="s">
        <v>48</v>
      </c>
      <c r="N585" s="665"/>
      <c r="O585" s="665"/>
      <c r="P585" s="665"/>
      <c r="Q585" s="665" t="s">
        <v>226</v>
      </c>
      <c r="S585" s="666" t="b">
        <f aca="false">IF(OR(T585=TRUE(),U585=TRUE(),V585=TRUE(),AD585=TRUE(),AE585=TRUE()),TRUE(),FALSE())</f>
        <v>1</v>
      </c>
      <c r="T585" s="656" t="n">
        <f aca="false">$T$8</f>
        <v>1</v>
      </c>
      <c r="U585" s="657" t="b">
        <f aca="false">$U$8</f>
        <v>0</v>
      </c>
      <c r="V585" s="666" t="b">
        <f aca="false">IF(SUM(W585:AC585)&lt;1,TRUE(),FALSE())</f>
        <v>1</v>
      </c>
      <c r="W585" s="656" t="n">
        <f aca="false">IF($I$3=I585,1,0)</f>
        <v>0</v>
      </c>
      <c r="X585" s="656" t="n">
        <f aca="false">IF($J$3=J585,1,0)</f>
        <v>0</v>
      </c>
      <c r="Y585" s="656" t="n">
        <f aca="false">IF($K$3=K585,1,0)</f>
        <v>0</v>
      </c>
      <c r="Z585" s="656" t="n">
        <f aca="false">IF($L$3=L585,1,0)</f>
        <v>0</v>
      </c>
      <c r="AA585" s="656" t="n">
        <f aca="false">IF($M$3=M585,1,0)</f>
        <v>0</v>
      </c>
      <c r="AB585" s="656" t="n">
        <f aca="false">IF($N$3=N585,1,0)</f>
        <v>0</v>
      </c>
      <c r="AC585" s="656" t="n">
        <f aca="false">IF($O$3=O585,1,0)</f>
        <v>0</v>
      </c>
      <c r="AD585" s="667" t="b">
        <f aca="false">AND($P$2="Non-risk",P585=TRUE())</f>
        <v>0</v>
      </c>
      <c r="AE585" s="667" t="b">
        <f aca="false">AND($Q$3&lt;&gt;$Q585,$Q$3&lt;&gt;"Both")</f>
        <v>1</v>
      </c>
      <c r="AF585" s="667" t="b">
        <f aca="false">AND($Q$3="Both",AH585=1)</f>
        <v>0</v>
      </c>
      <c r="AI585" s="521"/>
      <c r="AK585" s="160" t="n">
        <f aca="false">IF(OR(AL585=TRUE(),AND(AM585=TRUE(),AN585=FALSE()),AF585=TRUE(),(OR(AT585=FALSE(),AT585="NA"))),0,IF(OR(AN585=FALSE(),AO585=FALSE(),AP585=FALSE()),1,0))</f>
        <v>0</v>
      </c>
      <c r="AL585" s="238" t="n">
        <f aca="false">$S585</f>
        <v>1</v>
      </c>
      <c r="AM585" s="238" t="str">
        <f aca="false">IF(OR(Q585="Medicaid",AI585=""),"NA",IF(AND(AF585=TRUE(),_xlfn.xlookup(AI585,$A$9:$A$782,$AK$9:$AK$782)=0),TRUE(),FALSE()))</f>
        <v>NA</v>
      </c>
      <c r="AN585" s="148" t="b">
        <f aca="false">IF(F585&lt;&gt;"",TRUE(),FALSE())</f>
        <v>0</v>
      </c>
      <c r="AO585" s="94" t="str">
        <f aca="false">IF(OR($F585&lt;&gt;"Met"),"NA",(IF(AND($F585="Met",$F585&lt;&gt;""),TRUE(),FALSE())))</f>
        <v>NA</v>
      </c>
      <c r="AP585" s="148" t="b">
        <f aca="false">IF(OR($F585="Met",$F585="Not met"),"NA",(IF((AND(OR($F585="N/A",$F585="Unsure"),$G585&lt;&gt;"")),TRUE(),FALSE())))</f>
        <v>0</v>
      </c>
      <c r="AQ585" s="238" t="n">
        <f aca="false">IF(OR(AR585=TRUE(),AND(AS585=TRUE(),AT585=FALSE())),0,(IF(OR(AND(OR(AS585=FALSE(),AS585="N/A"),AT585=FALSE()),AU585=FALSE()),1,0)))</f>
        <v>0</v>
      </c>
      <c r="AR585" s="238" t="n">
        <f aca="false">$S585</f>
        <v>1</v>
      </c>
      <c r="AS585" s="238" t="str">
        <f aca="false">IF(OR(Q585="Medicaid",AI585=""),"N/A",IF(AND(AF585=TRUE(),_xlfn.xlookup(AI585,$A$9:$A$782,$AQ$9:$AQ$782)=0),TRUE(),FALSE()))</f>
        <v>N/A</v>
      </c>
      <c r="AT585" s="148" t="b">
        <f aca="false">IF(AND(H585="",F585="Met"),FALSE(),TRUE())</f>
        <v>1</v>
      </c>
      <c r="AU585" s="94" t="str">
        <f aca="false">IF(OR(H585="",H585="Met",H585="N/A"),"NA",(IF(AND((OR(H585="Not Met",H585="Unsure")),G585&lt;&gt;""),TRUE(),FALSE())))</f>
        <v>NA</v>
      </c>
    </row>
    <row r="586" customFormat="false" ht="90" hidden="false" customHeight="false" outlineLevel="0" collapsed="false">
      <c r="A586" s="658" t="s">
        <v>3658</v>
      </c>
      <c r="B586" s="659" t="s">
        <v>3659</v>
      </c>
      <c r="C586" s="659" t="s">
        <v>3660</v>
      </c>
      <c r="D586" s="659" t="s">
        <v>3661</v>
      </c>
      <c r="E586" s="686" t="s">
        <v>3662</v>
      </c>
      <c r="F586" s="662"/>
      <c r="G586" s="662"/>
      <c r="H586" s="689"/>
      <c r="I586" s="664" t="s">
        <v>15</v>
      </c>
      <c r="J586" s="664" t="s">
        <v>30</v>
      </c>
      <c r="K586" s="664" t="s">
        <v>38</v>
      </c>
      <c r="L586" s="665" t="s">
        <v>43</v>
      </c>
      <c r="M586" s="665" t="s">
        <v>48</v>
      </c>
      <c r="N586" s="665"/>
      <c r="O586" s="665"/>
      <c r="P586" s="665"/>
      <c r="Q586" s="665" t="s">
        <v>226</v>
      </c>
      <c r="S586" s="666" t="b">
        <f aca="false">IF(OR(T586=TRUE(),U586=TRUE(),V586=TRUE(),AD586=TRUE(),AE586=TRUE()),TRUE(),FALSE())</f>
        <v>1</v>
      </c>
      <c r="T586" s="656" t="n">
        <f aca="false">$T$8</f>
        <v>1</v>
      </c>
      <c r="U586" s="657" t="b">
        <f aca="false">$U$8</f>
        <v>0</v>
      </c>
      <c r="V586" s="666" t="b">
        <f aca="false">IF(SUM(W586:AC586)&lt;1,TRUE(),FALSE())</f>
        <v>1</v>
      </c>
      <c r="W586" s="656" t="n">
        <f aca="false">IF($I$3=I586,1,0)</f>
        <v>0</v>
      </c>
      <c r="X586" s="656" t="n">
        <f aca="false">IF($J$3=J586,1,0)</f>
        <v>0</v>
      </c>
      <c r="Y586" s="656" t="n">
        <f aca="false">IF($K$3=K586,1,0)</f>
        <v>0</v>
      </c>
      <c r="Z586" s="656" t="n">
        <f aca="false">IF($L$3=L586,1,0)</f>
        <v>0</v>
      </c>
      <c r="AA586" s="656" t="n">
        <f aca="false">IF($M$3=M586,1,0)</f>
        <v>0</v>
      </c>
      <c r="AB586" s="656" t="n">
        <f aca="false">IF($N$3=N586,1,0)</f>
        <v>0</v>
      </c>
      <c r="AC586" s="656" t="n">
        <f aca="false">IF($O$3=O586,1,0)</f>
        <v>0</v>
      </c>
      <c r="AD586" s="667" t="b">
        <f aca="false">AND($P$2="Non-risk",P586=TRUE())</f>
        <v>0</v>
      </c>
      <c r="AE586" s="667" t="b">
        <f aca="false">AND($Q$3&lt;&gt;$Q586,$Q$3&lt;&gt;"Both")</f>
        <v>1</v>
      </c>
      <c r="AF586" s="667" t="b">
        <f aca="false">AND($Q$3="Both",AH586=1)</f>
        <v>0</v>
      </c>
      <c r="AI586" s="521"/>
      <c r="AK586" s="160" t="n">
        <f aca="false">IF(OR(AL586=TRUE(),AND(AM586=TRUE(),AN586=FALSE()),AF586=TRUE(),(OR(AT586=FALSE(),AT586="NA"))),0,IF(OR(AN586=FALSE(),AO586=FALSE(),AP586=FALSE()),1,0))</f>
        <v>0</v>
      </c>
      <c r="AL586" s="238" t="n">
        <f aca="false">$S586</f>
        <v>1</v>
      </c>
      <c r="AM586" s="238" t="str">
        <f aca="false">IF(OR(Q586="Medicaid",AI586=""),"NA",IF(AND(AF586=TRUE(),_xlfn.xlookup(AI586,$A$9:$A$782,$AK$9:$AK$782)=0),TRUE(),FALSE()))</f>
        <v>NA</v>
      </c>
      <c r="AN586" s="148" t="b">
        <f aca="false">IF(F586&lt;&gt;"",TRUE(),FALSE())</f>
        <v>0</v>
      </c>
      <c r="AO586" s="94" t="str">
        <f aca="false">IF(OR($F586&lt;&gt;"Met"),"NA",(IF(AND($F586="Met",$F586&lt;&gt;""),TRUE(),FALSE())))</f>
        <v>NA</v>
      </c>
      <c r="AP586" s="148" t="b">
        <f aca="false">IF(OR($F586="Met",$F586="Not met"),"NA",(IF((AND(OR($F586="N/A",$F586="Unsure"),$G586&lt;&gt;"")),TRUE(),FALSE())))</f>
        <v>0</v>
      </c>
      <c r="AQ586" s="238" t="n">
        <f aca="false">IF(OR(AR586=TRUE(),AND(AS586=TRUE(),AT586=FALSE())),0,(IF(OR(AND(OR(AS586=FALSE(),AS586="N/A"),AT586=FALSE()),AU586=FALSE()),1,0)))</f>
        <v>0</v>
      </c>
      <c r="AR586" s="238" t="n">
        <f aca="false">$S586</f>
        <v>1</v>
      </c>
      <c r="AS586" s="238" t="str">
        <f aca="false">IF(OR(Q586="Medicaid",AI586=""),"N/A",IF(AND(AF586=TRUE(),_xlfn.xlookup(AI586,$A$9:$A$782,$AQ$9:$AQ$782)=0),TRUE(),FALSE()))</f>
        <v>N/A</v>
      </c>
      <c r="AT586" s="148" t="b">
        <f aca="false">IF(AND(H586="",F586="Met"),FALSE(),TRUE())</f>
        <v>1</v>
      </c>
      <c r="AU586" s="94" t="str">
        <f aca="false">IF(OR(H586="",H586="Met",H586="N/A"),"NA",(IF(AND((OR(H586="Not Met",H586="Unsure")),G586&lt;&gt;""),TRUE(),FALSE())))</f>
        <v>NA</v>
      </c>
    </row>
    <row r="587" customFormat="false" ht="72" hidden="false" customHeight="false" outlineLevel="0" collapsed="false">
      <c r="A587" s="658" t="s">
        <v>3663</v>
      </c>
      <c r="B587" s="659" t="s">
        <v>3664</v>
      </c>
      <c r="C587" s="659" t="s">
        <v>3665</v>
      </c>
      <c r="D587" s="659" t="s">
        <v>3666</v>
      </c>
      <c r="E587" s="686" t="s">
        <v>3662</v>
      </c>
      <c r="F587" s="662"/>
      <c r="G587" s="662"/>
      <c r="H587" s="689"/>
      <c r="I587" s="664" t="s">
        <v>15</v>
      </c>
      <c r="J587" s="664" t="s">
        <v>30</v>
      </c>
      <c r="K587" s="664" t="s">
        <v>38</v>
      </c>
      <c r="L587" s="665" t="s">
        <v>43</v>
      </c>
      <c r="M587" s="665" t="s">
        <v>48</v>
      </c>
      <c r="N587" s="665"/>
      <c r="O587" s="665"/>
      <c r="P587" s="665"/>
      <c r="Q587" s="665" t="s">
        <v>226</v>
      </c>
      <c r="S587" s="666" t="b">
        <f aca="false">IF(OR(T587=TRUE(),U587=TRUE(),V587=TRUE(),AD587=TRUE(),AE587=TRUE()),TRUE(),FALSE())</f>
        <v>1</v>
      </c>
      <c r="T587" s="656" t="n">
        <f aca="false">$T$8</f>
        <v>1</v>
      </c>
      <c r="U587" s="657" t="b">
        <f aca="false">$U$8</f>
        <v>0</v>
      </c>
      <c r="V587" s="666" t="b">
        <f aca="false">IF(SUM(W587:AC587)&lt;1,TRUE(),FALSE())</f>
        <v>1</v>
      </c>
      <c r="W587" s="656" t="n">
        <f aca="false">IF($I$3=I587,1,0)</f>
        <v>0</v>
      </c>
      <c r="X587" s="656" t="n">
        <f aca="false">IF($J$3=J587,1,0)</f>
        <v>0</v>
      </c>
      <c r="Y587" s="656" t="n">
        <f aca="false">IF($K$3=K587,1,0)</f>
        <v>0</v>
      </c>
      <c r="Z587" s="656" t="n">
        <f aca="false">IF($L$3=L587,1,0)</f>
        <v>0</v>
      </c>
      <c r="AA587" s="656" t="n">
        <f aca="false">IF($M$3=M587,1,0)</f>
        <v>0</v>
      </c>
      <c r="AB587" s="656" t="n">
        <f aca="false">IF($N$3=N587,1,0)</f>
        <v>0</v>
      </c>
      <c r="AC587" s="656" t="n">
        <f aca="false">IF($O$3=O587,1,0)</f>
        <v>0</v>
      </c>
      <c r="AD587" s="667" t="b">
        <f aca="false">AND($P$2="Non-risk",P587=TRUE())</f>
        <v>0</v>
      </c>
      <c r="AE587" s="667" t="b">
        <f aca="false">AND($Q$3&lt;&gt;$Q587,$Q$3&lt;&gt;"Both")</f>
        <v>1</v>
      </c>
      <c r="AF587" s="667" t="b">
        <f aca="false">AND($Q$3="Both",AH587=1)</f>
        <v>0</v>
      </c>
      <c r="AI587" s="521"/>
      <c r="AK587" s="160" t="n">
        <f aca="false">IF(OR(AL587=TRUE(),AND(AM587=TRUE(),AN587=FALSE()),AF587=TRUE(),(OR(AT587=FALSE(),AT587="NA"))),0,IF(OR(AN587=FALSE(),AO587=FALSE(),AP587=FALSE()),1,0))</f>
        <v>0</v>
      </c>
      <c r="AL587" s="238" t="n">
        <f aca="false">$S587</f>
        <v>1</v>
      </c>
      <c r="AM587" s="238" t="str">
        <f aca="false">IF(OR(Q587="Medicaid",AI587=""),"NA",IF(AND(AF587=TRUE(),_xlfn.xlookup(AI587,$A$9:$A$782,$AK$9:$AK$782)=0),TRUE(),FALSE()))</f>
        <v>NA</v>
      </c>
      <c r="AN587" s="148" t="b">
        <f aca="false">IF(F587&lt;&gt;"",TRUE(),FALSE())</f>
        <v>0</v>
      </c>
      <c r="AO587" s="94" t="str">
        <f aca="false">IF(OR($F587&lt;&gt;"Met"),"NA",(IF(AND($F587="Met",$F587&lt;&gt;""),TRUE(),FALSE())))</f>
        <v>NA</v>
      </c>
      <c r="AP587" s="148" t="b">
        <f aca="false">IF(OR($F587="Met",$F587="Not met"),"NA",(IF((AND(OR($F587="N/A",$F587="Unsure"),$G587&lt;&gt;"")),TRUE(),FALSE())))</f>
        <v>0</v>
      </c>
      <c r="AQ587" s="238" t="n">
        <f aca="false">IF(OR(AR587=TRUE(),AND(AS587=TRUE(),AT587=FALSE())),0,(IF(OR(AND(OR(AS587=FALSE(),AS587="N/A"),AT587=FALSE()),AU587=FALSE()),1,0)))</f>
        <v>0</v>
      </c>
      <c r="AR587" s="238" t="n">
        <f aca="false">$S587</f>
        <v>1</v>
      </c>
      <c r="AS587" s="238" t="str">
        <f aca="false">IF(OR(Q587="Medicaid",AI587=""),"N/A",IF(AND(AF587=TRUE(),_xlfn.xlookup(AI587,$A$9:$A$782,$AQ$9:$AQ$782)=0),TRUE(),FALSE()))</f>
        <v>N/A</v>
      </c>
      <c r="AT587" s="148" t="b">
        <f aca="false">IF(AND(H587="",F587="Met"),FALSE(),TRUE())</f>
        <v>1</v>
      </c>
      <c r="AU587" s="94" t="str">
        <f aca="false">IF(OR(H587="",H587="Met",H587="N/A"),"NA",(IF(AND((OR(H587="Not Met",H587="Unsure")),G587&lt;&gt;""),TRUE(),FALSE())))</f>
        <v>NA</v>
      </c>
    </row>
    <row r="588" customFormat="false" ht="54" hidden="false" customHeight="false" outlineLevel="0" collapsed="false">
      <c r="A588" s="658" t="s">
        <v>3667</v>
      </c>
      <c r="B588" s="659" t="s">
        <v>3668</v>
      </c>
      <c r="C588" s="659" t="s">
        <v>3669</v>
      </c>
      <c r="D588" s="659" t="s">
        <v>3670</v>
      </c>
      <c r="E588" s="687"/>
      <c r="F588" s="662"/>
      <c r="G588" s="662"/>
      <c r="H588" s="689"/>
      <c r="I588" s="664" t="s">
        <v>15</v>
      </c>
      <c r="J588" s="664" t="s">
        <v>30</v>
      </c>
      <c r="K588" s="664" t="s">
        <v>38</v>
      </c>
      <c r="L588" s="665" t="s">
        <v>43</v>
      </c>
      <c r="M588" s="665" t="s">
        <v>48</v>
      </c>
      <c r="N588" s="665"/>
      <c r="O588" s="665"/>
      <c r="P588" s="665"/>
      <c r="Q588" s="665" t="s">
        <v>226</v>
      </c>
      <c r="S588" s="666" t="b">
        <f aca="false">IF(OR(T588=TRUE(),U588=TRUE(),V588=TRUE(),AD588=TRUE(),AE588=TRUE()),TRUE(),FALSE())</f>
        <v>1</v>
      </c>
      <c r="T588" s="656" t="n">
        <f aca="false">$T$8</f>
        <v>1</v>
      </c>
      <c r="U588" s="657" t="b">
        <f aca="false">$U$8</f>
        <v>0</v>
      </c>
      <c r="V588" s="666" t="b">
        <f aca="false">IF(SUM(W588:AC588)&lt;1,TRUE(),FALSE())</f>
        <v>1</v>
      </c>
      <c r="W588" s="656" t="n">
        <f aca="false">IF($I$3=I588,1,0)</f>
        <v>0</v>
      </c>
      <c r="X588" s="656" t="n">
        <f aca="false">IF($J$3=J588,1,0)</f>
        <v>0</v>
      </c>
      <c r="Y588" s="656" t="n">
        <f aca="false">IF($K$3=K588,1,0)</f>
        <v>0</v>
      </c>
      <c r="Z588" s="656" t="n">
        <f aca="false">IF($L$3=L588,1,0)</f>
        <v>0</v>
      </c>
      <c r="AA588" s="656" t="n">
        <f aca="false">IF($M$3=M588,1,0)</f>
        <v>0</v>
      </c>
      <c r="AB588" s="656" t="n">
        <f aca="false">IF($N$3=N588,1,0)</f>
        <v>0</v>
      </c>
      <c r="AC588" s="656" t="n">
        <f aca="false">IF($O$3=O588,1,0)</f>
        <v>0</v>
      </c>
      <c r="AD588" s="667" t="b">
        <f aca="false">AND($P$2="Non-risk",P588=TRUE())</f>
        <v>0</v>
      </c>
      <c r="AE588" s="667" t="b">
        <f aca="false">AND($Q$3&lt;&gt;$Q588,$Q$3&lt;&gt;"Both")</f>
        <v>1</v>
      </c>
      <c r="AF588" s="667" t="b">
        <f aca="false">AND($Q$3="Both",AH588=1)</f>
        <v>0</v>
      </c>
      <c r="AI588" s="521"/>
      <c r="AK588" s="160" t="n">
        <f aca="false">IF(OR(AL588=TRUE(),AND(AM588=TRUE(),AN588=FALSE()),AF588=TRUE(),(OR(AT588=FALSE(),AT588="NA"))),0,IF(OR(AN588=FALSE(),AO588=FALSE(),AP588=FALSE()),1,0))</f>
        <v>0</v>
      </c>
      <c r="AL588" s="238" t="n">
        <f aca="false">$S588</f>
        <v>1</v>
      </c>
      <c r="AM588" s="238" t="str">
        <f aca="false">IF(OR(Q588="Medicaid",AI588=""),"NA",IF(AND(AF588=TRUE(),_xlfn.xlookup(AI588,$A$9:$A$782,$AK$9:$AK$782)=0),TRUE(),FALSE()))</f>
        <v>NA</v>
      </c>
      <c r="AN588" s="148" t="b">
        <f aca="false">IF(F588&lt;&gt;"",TRUE(),FALSE())</f>
        <v>0</v>
      </c>
      <c r="AO588" s="94" t="str">
        <f aca="false">IF(OR($F588&lt;&gt;"Met"),"NA",(IF(AND($F588="Met",$F588&lt;&gt;""),TRUE(),FALSE())))</f>
        <v>NA</v>
      </c>
      <c r="AP588" s="148" t="b">
        <f aca="false">IF(OR($F588="Met",$F588="Not met"),"NA",(IF((AND(OR($F588="N/A",$F588="Unsure"),$G588&lt;&gt;"")),TRUE(),FALSE())))</f>
        <v>0</v>
      </c>
      <c r="AQ588" s="238" t="n">
        <f aca="false">IF(OR(AR588=TRUE(),AND(AS588=TRUE(),AT588=FALSE())),0,(IF(OR(AND(OR(AS588=FALSE(),AS588="N/A"),AT588=FALSE()),AU588=FALSE()),1,0)))</f>
        <v>0</v>
      </c>
      <c r="AR588" s="238" t="n">
        <f aca="false">$S588</f>
        <v>1</v>
      </c>
      <c r="AS588" s="238" t="str">
        <f aca="false">IF(OR(Q588="Medicaid",AI588=""),"N/A",IF(AND(AF588=TRUE(),_xlfn.xlookup(AI588,$A$9:$A$782,$AQ$9:$AQ$782)=0),TRUE(),FALSE()))</f>
        <v>N/A</v>
      </c>
      <c r="AT588" s="148" t="b">
        <f aca="false">IF(AND(H588="",F588="Met"),FALSE(),TRUE())</f>
        <v>1</v>
      </c>
      <c r="AU588" s="94" t="str">
        <f aca="false">IF(OR(H588="",H588="Met",H588="N/A"),"NA",(IF(AND((OR(H588="Not Met",H588="Unsure")),G588&lt;&gt;""),TRUE(),FALSE())))</f>
        <v>NA</v>
      </c>
    </row>
    <row r="589" customFormat="false" ht="54" hidden="false" customHeight="false" outlineLevel="0" collapsed="false">
      <c r="A589" s="658" t="s">
        <v>3671</v>
      </c>
      <c r="B589" s="659" t="s">
        <v>3672</v>
      </c>
      <c r="C589" s="659" t="s">
        <v>3673</v>
      </c>
      <c r="D589" s="659" t="s">
        <v>3674</v>
      </c>
      <c r="E589" s="687"/>
      <c r="F589" s="662"/>
      <c r="G589" s="662"/>
      <c r="H589" s="689"/>
      <c r="I589" s="664" t="s">
        <v>15</v>
      </c>
      <c r="J589" s="664" t="s">
        <v>30</v>
      </c>
      <c r="K589" s="664" t="s">
        <v>38</v>
      </c>
      <c r="L589" s="665" t="s">
        <v>43</v>
      </c>
      <c r="M589" s="665" t="s">
        <v>48</v>
      </c>
      <c r="N589" s="665"/>
      <c r="O589" s="665"/>
      <c r="P589" s="665"/>
      <c r="Q589" s="665" t="s">
        <v>226</v>
      </c>
      <c r="S589" s="666" t="b">
        <f aca="false">IF(OR(T589=TRUE(),U589=TRUE(),V589=TRUE(),AD589=TRUE(),AE589=TRUE()),TRUE(),FALSE())</f>
        <v>1</v>
      </c>
      <c r="T589" s="656" t="n">
        <f aca="false">$T$8</f>
        <v>1</v>
      </c>
      <c r="U589" s="657" t="b">
        <f aca="false">$U$8</f>
        <v>0</v>
      </c>
      <c r="V589" s="666" t="b">
        <f aca="false">IF(SUM(W589:AC589)&lt;1,TRUE(),FALSE())</f>
        <v>1</v>
      </c>
      <c r="W589" s="656" t="n">
        <f aca="false">IF($I$3=I589,1,0)</f>
        <v>0</v>
      </c>
      <c r="X589" s="656" t="n">
        <f aca="false">IF($J$3=J589,1,0)</f>
        <v>0</v>
      </c>
      <c r="Y589" s="656" t="n">
        <f aca="false">IF($K$3=K589,1,0)</f>
        <v>0</v>
      </c>
      <c r="Z589" s="656" t="n">
        <f aca="false">IF($L$3=L589,1,0)</f>
        <v>0</v>
      </c>
      <c r="AA589" s="656" t="n">
        <f aca="false">IF($M$3=M589,1,0)</f>
        <v>0</v>
      </c>
      <c r="AB589" s="656" t="n">
        <f aca="false">IF($N$3=N589,1,0)</f>
        <v>0</v>
      </c>
      <c r="AC589" s="656" t="n">
        <f aca="false">IF($O$3=O589,1,0)</f>
        <v>0</v>
      </c>
      <c r="AD589" s="667" t="b">
        <f aca="false">AND($P$2="Non-risk",P589=TRUE())</f>
        <v>0</v>
      </c>
      <c r="AE589" s="667" t="b">
        <f aca="false">AND($Q$3&lt;&gt;$Q589,$Q$3&lt;&gt;"Both")</f>
        <v>1</v>
      </c>
      <c r="AF589" s="667" t="b">
        <f aca="false">AND($Q$3="Both",AH589=1)</f>
        <v>0</v>
      </c>
      <c r="AI589" s="521"/>
      <c r="AK589" s="160" t="n">
        <f aca="false">IF(OR(AL589=TRUE(),AND(AM589=TRUE(),AN589=FALSE()),AF589=TRUE(),(OR(AT589=FALSE(),AT589="NA"))),0,IF(OR(AN589=FALSE(),AO589=FALSE(),AP589=FALSE()),1,0))</f>
        <v>0</v>
      </c>
      <c r="AL589" s="238" t="n">
        <f aca="false">$S589</f>
        <v>1</v>
      </c>
      <c r="AM589" s="238" t="str">
        <f aca="false">IF(OR(Q589="Medicaid",AI589=""),"NA",IF(AND(AF589=TRUE(),_xlfn.xlookup(AI589,$A$9:$A$782,$AK$9:$AK$782)=0),TRUE(),FALSE()))</f>
        <v>NA</v>
      </c>
      <c r="AN589" s="148" t="b">
        <f aca="false">IF(F589&lt;&gt;"",TRUE(),FALSE())</f>
        <v>0</v>
      </c>
      <c r="AO589" s="94" t="str">
        <f aca="false">IF(OR($F589&lt;&gt;"Met"),"NA",(IF(AND($F589="Met",$F589&lt;&gt;""),TRUE(),FALSE())))</f>
        <v>NA</v>
      </c>
      <c r="AP589" s="148" t="b">
        <f aca="false">IF(OR($F589="Met",$F589="Not met"),"NA",(IF((AND(OR($F589="N/A",$F589="Unsure"),$G589&lt;&gt;"")),TRUE(),FALSE())))</f>
        <v>0</v>
      </c>
      <c r="AQ589" s="238" t="n">
        <f aca="false">IF(OR(AR589=TRUE(),AND(AS589=TRUE(),AT589=FALSE())),0,(IF(OR(AND(OR(AS589=FALSE(),AS589="N/A"),AT589=FALSE()),AU589=FALSE()),1,0)))</f>
        <v>0</v>
      </c>
      <c r="AR589" s="238" t="n">
        <f aca="false">$S589</f>
        <v>1</v>
      </c>
      <c r="AS589" s="238" t="str">
        <f aca="false">IF(OR(Q589="Medicaid",AI589=""),"N/A",IF(AND(AF589=TRUE(),_xlfn.xlookup(AI589,$A$9:$A$782,$AQ$9:$AQ$782)=0),TRUE(),FALSE()))</f>
        <v>N/A</v>
      </c>
      <c r="AT589" s="148" t="b">
        <f aca="false">IF(AND(H589="",F589="Met"),FALSE(),TRUE())</f>
        <v>1</v>
      </c>
      <c r="AU589" s="94" t="str">
        <f aca="false">IF(OR(H589="",H589="Met",H589="N/A"),"NA",(IF(AND((OR(H589="Not Met",H589="Unsure")),G589&lt;&gt;""),TRUE(),FALSE())))</f>
        <v>NA</v>
      </c>
    </row>
    <row r="590" customFormat="false" ht="54" hidden="false" customHeight="false" outlineLevel="0" collapsed="false">
      <c r="A590" s="658" t="s">
        <v>3675</v>
      </c>
      <c r="B590" s="659" t="s">
        <v>3676</v>
      </c>
      <c r="C590" s="659" t="s">
        <v>3677</v>
      </c>
      <c r="D590" s="659" t="s">
        <v>3678</v>
      </c>
      <c r="E590" s="687"/>
      <c r="F590" s="662"/>
      <c r="G590" s="662"/>
      <c r="H590" s="689"/>
      <c r="I590" s="664" t="s">
        <v>15</v>
      </c>
      <c r="J590" s="664" t="s">
        <v>30</v>
      </c>
      <c r="K590" s="664" t="s">
        <v>38</v>
      </c>
      <c r="L590" s="665" t="s">
        <v>43</v>
      </c>
      <c r="M590" s="665" t="s">
        <v>48</v>
      </c>
      <c r="N590" s="665"/>
      <c r="O590" s="665"/>
      <c r="P590" s="665"/>
      <c r="Q590" s="665" t="s">
        <v>226</v>
      </c>
      <c r="S590" s="666" t="b">
        <f aca="false">IF(OR(T590=TRUE(),U590=TRUE(),V590=TRUE(),AD590=TRUE(),AE590=TRUE()),TRUE(),FALSE())</f>
        <v>1</v>
      </c>
      <c r="T590" s="656" t="n">
        <f aca="false">$T$8</f>
        <v>1</v>
      </c>
      <c r="U590" s="657" t="b">
        <f aca="false">$U$8</f>
        <v>0</v>
      </c>
      <c r="V590" s="666" t="b">
        <f aca="false">IF(SUM(W590:AC590)&lt;1,TRUE(),FALSE())</f>
        <v>1</v>
      </c>
      <c r="W590" s="656" t="n">
        <f aca="false">IF($I$3=I590,1,0)</f>
        <v>0</v>
      </c>
      <c r="X590" s="656" t="n">
        <f aca="false">IF($J$3=J590,1,0)</f>
        <v>0</v>
      </c>
      <c r="Y590" s="656" t="n">
        <f aca="false">IF($K$3=K590,1,0)</f>
        <v>0</v>
      </c>
      <c r="Z590" s="656" t="n">
        <f aca="false">IF($L$3=L590,1,0)</f>
        <v>0</v>
      </c>
      <c r="AA590" s="656" t="n">
        <f aca="false">IF($M$3=M590,1,0)</f>
        <v>0</v>
      </c>
      <c r="AB590" s="656" t="n">
        <f aca="false">IF($N$3=N590,1,0)</f>
        <v>0</v>
      </c>
      <c r="AC590" s="656" t="n">
        <f aca="false">IF($O$3=O590,1,0)</f>
        <v>0</v>
      </c>
      <c r="AD590" s="667" t="b">
        <f aca="false">AND($P$2="Non-risk",P590=TRUE())</f>
        <v>0</v>
      </c>
      <c r="AE590" s="667" t="b">
        <f aca="false">AND($Q$3&lt;&gt;$Q590,$Q$3&lt;&gt;"Both")</f>
        <v>1</v>
      </c>
      <c r="AF590" s="667" t="b">
        <f aca="false">AND($Q$3="Both",AH590=1)</f>
        <v>0</v>
      </c>
      <c r="AI590" s="521"/>
      <c r="AK590" s="160" t="n">
        <f aca="false">IF(OR(AL590=TRUE(),AND(AM590=TRUE(),AN590=FALSE()),AF590=TRUE(),(OR(AT590=FALSE(),AT590="NA"))),0,IF(OR(AN590=FALSE(),AO590=FALSE(),AP590=FALSE()),1,0))</f>
        <v>0</v>
      </c>
      <c r="AL590" s="238" t="n">
        <f aca="false">$S590</f>
        <v>1</v>
      </c>
      <c r="AM590" s="238" t="str">
        <f aca="false">IF(OR(Q590="Medicaid",AI590=""),"NA",IF(AND(AF590=TRUE(),_xlfn.xlookup(AI590,$A$9:$A$782,$AK$9:$AK$782)=0),TRUE(),FALSE()))</f>
        <v>NA</v>
      </c>
      <c r="AN590" s="148" t="b">
        <f aca="false">IF(F590&lt;&gt;"",TRUE(),FALSE())</f>
        <v>0</v>
      </c>
      <c r="AO590" s="94" t="str">
        <f aca="false">IF(OR($F590&lt;&gt;"Met"),"NA",(IF(AND($F590="Met",$F590&lt;&gt;""),TRUE(),FALSE())))</f>
        <v>NA</v>
      </c>
      <c r="AP590" s="148" t="b">
        <f aca="false">IF(OR($F590="Met",$F590="Not met"),"NA",(IF((AND(OR($F590="N/A",$F590="Unsure"),$G590&lt;&gt;"")),TRUE(),FALSE())))</f>
        <v>0</v>
      </c>
      <c r="AQ590" s="238" t="n">
        <f aca="false">IF(OR(AR590=TRUE(),AND(AS590=TRUE(),AT590=FALSE())),0,(IF(OR(AND(OR(AS590=FALSE(),AS590="N/A"),AT590=FALSE()),AU590=FALSE()),1,0)))</f>
        <v>0</v>
      </c>
      <c r="AR590" s="238" t="n">
        <f aca="false">$S590</f>
        <v>1</v>
      </c>
      <c r="AS590" s="238" t="str">
        <f aca="false">IF(OR(Q590="Medicaid",AI590=""),"N/A",IF(AND(AF590=TRUE(),_xlfn.xlookup(AI590,$A$9:$A$782,$AQ$9:$AQ$782)=0),TRUE(),FALSE()))</f>
        <v>N/A</v>
      </c>
      <c r="AT590" s="148" t="b">
        <f aca="false">IF(AND(H590="",F590="Met"),FALSE(),TRUE())</f>
        <v>1</v>
      </c>
      <c r="AU590" s="94" t="str">
        <f aca="false">IF(OR(H590="",H590="Met",H590="N/A"),"NA",(IF(AND((OR(H590="Not Met",H590="Unsure")),G590&lt;&gt;""),TRUE(),FALSE())))</f>
        <v>NA</v>
      </c>
    </row>
    <row r="591" customFormat="false" ht="72" hidden="false" customHeight="false" outlineLevel="0" collapsed="false">
      <c r="A591" s="658" t="s">
        <v>3679</v>
      </c>
      <c r="B591" s="659" t="s">
        <v>3680</v>
      </c>
      <c r="C591" s="659" t="s">
        <v>3681</v>
      </c>
      <c r="D591" s="659" t="s">
        <v>3682</v>
      </c>
      <c r="E591" s="687"/>
      <c r="F591" s="662"/>
      <c r="G591" s="662"/>
      <c r="H591" s="689"/>
      <c r="I591" s="664" t="s">
        <v>15</v>
      </c>
      <c r="J591" s="664" t="s">
        <v>30</v>
      </c>
      <c r="K591" s="664" t="s">
        <v>38</v>
      </c>
      <c r="L591" s="665" t="s">
        <v>43</v>
      </c>
      <c r="M591" s="665" t="s">
        <v>48</v>
      </c>
      <c r="N591" s="665"/>
      <c r="O591" s="665"/>
      <c r="P591" s="665"/>
      <c r="Q591" s="665" t="s">
        <v>226</v>
      </c>
      <c r="S591" s="666" t="b">
        <f aca="false">IF(OR(T591=TRUE(),U591=TRUE(),V591=TRUE(),AD591=TRUE(),AE591=TRUE()),TRUE(),FALSE())</f>
        <v>1</v>
      </c>
      <c r="T591" s="656" t="n">
        <f aca="false">$T$8</f>
        <v>1</v>
      </c>
      <c r="U591" s="657" t="b">
        <f aca="false">$U$8</f>
        <v>0</v>
      </c>
      <c r="V591" s="666" t="b">
        <f aca="false">IF(SUM(W591:AC591)&lt;1,TRUE(),FALSE())</f>
        <v>1</v>
      </c>
      <c r="W591" s="656" t="n">
        <f aca="false">IF($I$3=I591,1,0)</f>
        <v>0</v>
      </c>
      <c r="X591" s="656" t="n">
        <f aca="false">IF($J$3=J591,1,0)</f>
        <v>0</v>
      </c>
      <c r="Y591" s="656" t="n">
        <f aca="false">IF($K$3=K591,1,0)</f>
        <v>0</v>
      </c>
      <c r="Z591" s="656" t="n">
        <f aca="false">IF($L$3=L591,1,0)</f>
        <v>0</v>
      </c>
      <c r="AA591" s="656" t="n">
        <f aca="false">IF($M$3=M591,1,0)</f>
        <v>0</v>
      </c>
      <c r="AB591" s="656" t="n">
        <f aca="false">IF($N$3=N591,1,0)</f>
        <v>0</v>
      </c>
      <c r="AC591" s="656" t="n">
        <f aca="false">IF($O$3=O591,1,0)</f>
        <v>0</v>
      </c>
      <c r="AD591" s="667" t="b">
        <f aca="false">AND($P$2="Non-risk",P591=TRUE())</f>
        <v>0</v>
      </c>
      <c r="AE591" s="667" t="b">
        <f aca="false">AND($Q$3&lt;&gt;$Q591,$Q$3&lt;&gt;"Both")</f>
        <v>1</v>
      </c>
      <c r="AF591" s="667" t="b">
        <f aca="false">AND($Q$3="Both",AH591=1)</f>
        <v>0</v>
      </c>
      <c r="AI591" s="521"/>
      <c r="AK591" s="160" t="n">
        <f aca="false">IF(OR(AL591=TRUE(),AND(AM591=TRUE(),AN591=FALSE()),AF591=TRUE(),(OR(AT591=FALSE(),AT591="NA"))),0,IF(OR(AN591=FALSE(),AO591=FALSE(),AP591=FALSE()),1,0))</f>
        <v>0</v>
      </c>
      <c r="AL591" s="238" t="n">
        <f aca="false">$S591</f>
        <v>1</v>
      </c>
      <c r="AM591" s="238" t="str">
        <f aca="false">IF(OR(Q591="Medicaid",AI591=""),"NA",IF(AND(AF591=TRUE(),_xlfn.xlookup(AI591,$A$9:$A$782,$AK$9:$AK$782)=0),TRUE(),FALSE()))</f>
        <v>NA</v>
      </c>
      <c r="AN591" s="148" t="b">
        <f aca="false">IF(F591&lt;&gt;"",TRUE(),FALSE())</f>
        <v>0</v>
      </c>
      <c r="AO591" s="94" t="str">
        <f aca="false">IF(OR($F591&lt;&gt;"Met"),"NA",(IF(AND($F591="Met",$F591&lt;&gt;""),TRUE(),FALSE())))</f>
        <v>NA</v>
      </c>
      <c r="AP591" s="148" t="b">
        <f aca="false">IF(OR($F591="Met",$F591="Not met"),"NA",(IF((AND(OR($F591="N/A",$F591="Unsure"),$G591&lt;&gt;"")),TRUE(),FALSE())))</f>
        <v>0</v>
      </c>
      <c r="AQ591" s="238" t="n">
        <f aca="false">IF(OR(AR591=TRUE(),AND(AS591=TRUE(),AT591=FALSE())),0,(IF(OR(AND(OR(AS591=FALSE(),AS591="N/A"),AT591=FALSE()),AU591=FALSE()),1,0)))</f>
        <v>0</v>
      </c>
      <c r="AR591" s="238" t="n">
        <f aca="false">$S591</f>
        <v>1</v>
      </c>
      <c r="AS591" s="238" t="str">
        <f aca="false">IF(OR(Q591="Medicaid",AI591=""),"N/A",IF(AND(AF591=TRUE(),_xlfn.xlookup(AI591,$A$9:$A$782,$AQ$9:$AQ$782)=0),TRUE(),FALSE()))</f>
        <v>N/A</v>
      </c>
      <c r="AT591" s="148" t="b">
        <f aca="false">IF(AND(H591="",F591="Met"),FALSE(),TRUE())</f>
        <v>1</v>
      </c>
      <c r="AU591" s="94" t="str">
        <f aca="false">IF(OR(H591="",H591="Met",H591="N/A"),"NA",(IF(AND((OR(H591="Not Met",H591="Unsure")),G591&lt;&gt;""),TRUE(),FALSE())))</f>
        <v>NA</v>
      </c>
    </row>
    <row r="592" customFormat="false" ht="54" hidden="false" customHeight="false" outlineLevel="0" collapsed="false">
      <c r="A592" s="658" t="s">
        <v>3683</v>
      </c>
      <c r="B592" s="659" t="s">
        <v>3684</v>
      </c>
      <c r="C592" s="659" t="s">
        <v>3685</v>
      </c>
      <c r="D592" s="659" t="s">
        <v>3686</v>
      </c>
      <c r="E592" s="687"/>
      <c r="F592" s="662"/>
      <c r="G592" s="662"/>
      <c r="H592" s="689"/>
      <c r="I592" s="664" t="s">
        <v>15</v>
      </c>
      <c r="J592" s="664" t="s">
        <v>30</v>
      </c>
      <c r="K592" s="664" t="s">
        <v>38</v>
      </c>
      <c r="L592" s="665" t="s">
        <v>43</v>
      </c>
      <c r="M592" s="665" t="s">
        <v>48</v>
      </c>
      <c r="N592" s="665"/>
      <c r="O592" s="665"/>
      <c r="P592" s="665"/>
      <c r="Q592" s="665" t="s">
        <v>226</v>
      </c>
      <c r="S592" s="666" t="b">
        <f aca="false">IF(OR(T592=TRUE(),U592=TRUE(),V592=TRUE(),AD592=TRUE(),AE592=TRUE()),TRUE(),FALSE())</f>
        <v>1</v>
      </c>
      <c r="T592" s="656" t="n">
        <f aca="false">$T$8</f>
        <v>1</v>
      </c>
      <c r="U592" s="657" t="b">
        <f aca="false">$U$8</f>
        <v>0</v>
      </c>
      <c r="V592" s="666" t="b">
        <f aca="false">IF(SUM(W592:AC592)&lt;1,TRUE(),FALSE())</f>
        <v>1</v>
      </c>
      <c r="W592" s="656" t="n">
        <f aca="false">IF($I$3=I592,1,0)</f>
        <v>0</v>
      </c>
      <c r="X592" s="656" t="n">
        <f aca="false">IF($J$3=J592,1,0)</f>
        <v>0</v>
      </c>
      <c r="Y592" s="656" t="n">
        <f aca="false">IF($K$3=K592,1,0)</f>
        <v>0</v>
      </c>
      <c r="Z592" s="656" t="n">
        <f aca="false">IF($L$3=L592,1,0)</f>
        <v>0</v>
      </c>
      <c r="AA592" s="656" t="n">
        <f aca="false">IF($M$3=M592,1,0)</f>
        <v>0</v>
      </c>
      <c r="AB592" s="656" t="n">
        <f aca="false">IF($N$3=N592,1,0)</f>
        <v>0</v>
      </c>
      <c r="AC592" s="656" t="n">
        <f aca="false">IF($O$3=O592,1,0)</f>
        <v>0</v>
      </c>
      <c r="AD592" s="667" t="b">
        <f aca="false">AND($P$2="Non-risk",P592=TRUE())</f>
        <v>0</v>
      </c>
      <c r="AE592" s="667" t="b">
        <f aca="false">AND($Q$3&lt;&gt;$Q592,$Q$3&lt;&gt;"Both")</f>
        <v>1</v>
      </c>
      <c r="AF592" s="667" t="b">
        <f aca="false">AND($Q$3="Both",AH592=1)</f>
        <v>0</v>
      </c>
      <c r="AI592" s="521"/>
      <c r="AK592" s="160" t="n">
        <f aca="false">IF(OR(AL592=TRUE(),AND(AM592=TRUE(),AN592=FALSE()),AF592=TRUE(),(OR(AT592=FALSE(),AT592="NA"))),0,IF(OR(AN592=FALSE(),AO592=FALSE(),AP592=FALSE()),1,0))</f>
        <v>0</v>
      </c>
      <c r="AL592" s="238" t="n">
        <f aca="false">$S592</f>
        <v>1</v>
      </c>
      <c r="AM592" s="238" t="str">
        <f aca="false">IF(OR(Q592="Medicaid",AI592=""),"NA",IF(AND(AF592=TRUE(),_xlfn.xlookup(AI592,$A$9:$A$782,$AK$9:$AK$782)=0),TRUE(),FALSE()))</f>
        <v>NA</v>
      </c>
      <c r="AN592" s="148" t="b">
        <f aca="false">IF(F592&lt;&gt;"",TRUE(),FALSE())</f>
        <v>0</v>
      </c>
      <c r="AO592" s="94" t="str">
        <f aca="false">IF(OR($F592&lt;&gt;"Met"),"NA",(IF(AND($F592="Met",$F592&lt;&gt;""),TRUE(),FALSE())))</f>
        <v>NA</v>
      </c>
      <c r="AP592" s="148" t="b">
        <f aca="false">IF(OR($F592="Met",$F592="Not met"),"NA",(IF((AND(OR($F592="N/A",$F592="Unsure"),$G592&lt;&gt;"")),TRUE(),FALSE())))</f>
        <v>0</v>
      </c>
      <c r="AQ592" s="238" t="n">
        <f aca="false">IF(OR(AR592=TRUE(),AND(AS592=TRUE(),AT592=FALSE())),0,(IF(OR(AND(OR(AS592=FALSE(),AS592="N/A"),AT592=FALSE()),AU592=FALSE()),1,0)))</f>
        <v>0</v>
      </c>
      <c r="AR592" s="238" t="n">
        <f aca="false">$S592</f>
        <v>1</v>
      </c>
      <c r="AS592" s="238" t="str">
        <f aca="false">IF(OR(Q592="Medicaid",AI592=""),"N/A",IF(AND(AF592=TRUE(),_xlfn.xlookup(AI592,$A$9:$A$782,$AQ$9:$AQ$782)=0),TRUE(),FALSE()))</f>
        <v>N/A</v>
      </c>
      <c r="AT592" s="148" t="b">
        <f aca="false">IF(AND(H592="",F592="Met"),FALSE(),TRUE())</f>
        <v>1</v>
      </c>
      <c r="AU592" s="94" t="str">
        <f aca="false">IF(OR(H592="",H592="Met",H592="N/A"),"NA",(IF(AND((OR(H592="Not Met",H592="Unsure")),G592&lt;&gt;""),TRUE(),FALSE())))</f>
        <v>NA</v>
      </c>
    </row>
    <row r="593" customFormat="false" ht="54" hidden="false" customHeight="false" outlineLevel="0" collapsed="false">
      <c r="A593" s="658" t="s">
        <v>3687</v>
      </c>
      <c r="B593" s="659" t="s">
        <v>3688</v>
      </c>
      <c r="C593" s="659" t="s">
        <v>3689</v>
      </c>
      <c r="D593" s="659" t="s">
        <v>3690</v>
      </c>
      <c r="E593" s="687"/>
      <c r="F593" s="662"/>
      <c r="G593" s="662"/>
      <c r="H593" s="689"/>
      <c r="I593" s="664" t="s">
        <v>15</v>
      </c>
      <c r="J593" s="664" t="s">
        <v>30</v>
      </c>
      <c r="K593" s="664" t="s">
        <v>38</v>
      </c>
      <c r="L593" s="665" t="s">
        <v>43</v>
      </c>
      <c r="M593" s="665" t="s">
        <v>48</v>
      </c>
      <c r="N593" s="665"/>
      <c r="O593" s="665"/>
      <c r="P593" s="665"/>
      <c r="Q593" s="665" t="s">
        <v>226</v>
      </c>
      <c r="S593" s="666" t="b">
        <f aca="false">IF(OR(T593=TRUE(),U593=TRUE(),V593=TRUE(),AD593=TRUE(),AE593=TRUE()),TRUE(),FALSE())</f>
        <v>1</v>
      </c>
      <c r="T593" s="656" t="n">
        <f aca="false">$T$8</f>
        <v>1</v>
      </c>
      <c r="U593" s="657" t="b">
        <f aca="false">$U$8</f>
        <v>0</v>
      </c>
      <c r="V593" s="666" t="b">
        <f aca="false">IF(SUM(W593:AC593)&lt;1,TRUE(),FALSE())</f>
        <v>1</v>
      </c>
      <c r="W593" s="656" t="n">
        <f aca="false">IF($I$3=I593,1,0)</f>
        <v>0</v>
      </c>
      <c r="X593" s="656" t="n">
        <f aca="false">IF($J$3=J593,1,0)</f>
        <v>0</v>
      </c>
      <c r="Y593" s="656" t="n">
        <f aca="false">IF($K$3=K593,1,0)</f>
        <v>0</v>
      </c>
      <c r="Z593" s="656" t="n">
        <f aca="false">IF($L$3=L593,1,0)</f>
        <v>0</v>
      </c>
      <c r="AA593" s="656" t="n">
        <f aca="false">IF($M$3=M593,1,0)</f>
        <v>0</v>
      </c>
      <c r="AB593" s="656" t="n">
        <f aca="false">IF($N$3=N593,1,0)</f>
        <v>0</v>
      </c>
      <c r="AC593" s="656" t="n">
        <f aca="false">IF($O$3=O593,1,0)</f>
        <v>0</v>
      </c>
      <c r="AD593" s="667" t="b">
        <f aca="false">AND($P$2="Non-risk",P593=TRUE())</f>
        <v>0</v>
      </c>
      <c r="AE593" s="667" t="b">
        <f aca="false">AND($Q$3&lt;&gt;$Q593,$Q$3&lt;&gt;"Both")</f>
        <v>1</v>
      </c>
      <c r="AF593" s="667" t="b">
        <f aca="false">AND($Q$3="Both",AH593=1)</f>
        <v>0</v>
      </c>
      <c r="AI593" s="521"/>
      <c r="AK593" s="160" t="n">
        <f aca="false">IF(OR(AL593=TRUE(),AND(AM593=TRUE(),AN593=FALSE()),AF593=TRUE(),(OR(AT593=FALSE(),AT593="NA"))),0,IF(OR(AN593=FALSE(),AO593=FALSE(),AP593=FALSE()),1,0))</f>
        <v>0</v>
      </c>
      <c r="AL593" s="238" t="n">
        <f aca="false">$S593</f>
        <v>1</v>
      </c>
      <c r="AM593" s="238" t="str">
        <f aca="false">IF(OR(Q593="Medicaid",AI593=""),"NA",IF(AND(AF593=TRUE(),_xlfn.xlookup(AI593,$A$9:$A$782,$AK$9:$AK$782)=0),TRUE(),FALSE()))</f>
        <v>NA</v>
      </c>
      <c r="AN593" s="148" t="b">
        <f aca="false">IF(F593&lt;&gt;"",TRUE(),FALSE())</f>
        <v>0</v>
      </c>
      <c r="AO593" s="94" t="str">
        <f aca="false">IF(OR($F593&lt;&gt;"Met"),"NA",(IF(AND($F593="Met",$F593&lt;&gt;""),TRUE(),FALSE())))</f>
        <v>NA</v>
      </c>
      <c r="AP593" s="148" t="b">
        <f aca="false">IF(OR($F593="Met",$F593="Not met"),"NA",(IF((AND(OR($F593="N/A",$F593="Unsure"),$G593&lt;&gt;"")),TRUE(),FALSE())))</f>
        <v>0</v>
      </c>
      <c r="AQ593" s="238" t="n">
        <f aca="false">IF(OR(AR593=TRUE(),AND(AS593=TRUE(),AT593=FALSE())),0,(IF(OR(AND(OR(AS593=FALSE(),AS593="N/A"),AT593=FALSE()),AU593=FALSE()),1,0)))</f>
        <v>0</v>
      </c>
      <c r="AR593" s="238" t="n">
        <f aca="false">$S593</f>
        <v>1</v>
      </c>
      <c r="AS593" s="238" t="str">
        <f aca="false">IF(OR(Q593="Medicaid",AI593=""),"N/A",IF(AND(AF593=TRUE(),_xlfn.xlookup(AI593,$A$9:$A$782,$AQ$9:$AQ$782)=0),TRUE(),FALSE()))</f>
        <v>N/A</v>
      </c>
      <c r="AT593" s="148" t="b">
        <f aca="false">IF(AND(H593="",F593="Met"),FALSE(),TRUE())</f>
        <v>1</v>
      </c>
      <c r="AU593" s="94" t="str">
        <f aca="false">IF(OR(H593="",H593="Met",H593="N/A"),"NA",(IF(AND((OR(H593="Not Met",H593="Unsure")),G593&lt;&gt;""),TRUE(),FALSE())))</f>
        <v>NA</v>
      </c>
    </row>
    <row r="594" customFormat="false" ht="72" hidden="false" customHeight="false" outlineLevel="0" collapsed="false">
      <c r="A594" s="658" t="s">
        <v>3691</v>
      </c>
      <c r="B594" s="659" t="s">
        <v>3692</v>
      </c>
      <c r="C594" s="659" t="s">
        <v>3685</v>
      </c>
      <c r="D594" s="659" t="s">
        <v>3693</v>
      </c>
      <c r="E594" s="687"/>
      <c r="F594" s="662"/>
      <c r="G594" s="662"/>
      <c r="H594" s="689"/>
      <c r="I594" s="664" t="s">
        <v>15</v>
      </c>
      <c r="J594" s="664" t="s">
        <v>30</v>
      </c>
      <c r="K594" s="664" t="s">
        <v>38</v>
      </c>
      <c r="L594" s="665" t="s">
        <v>43</v>
      </c>
      <c r="M594" s="665" t="s">
        <v>48</v>
      </c>
      <c r="N594" s="665"/>
      <c r="O594" s="665"/>
      <c r="P594" s="665"/>
      <c r="Q594" s="665" t="s">
        <v>226</v>
      </c>
      <c r="S594" s="666" t="b">
        <f aca="false">IF(OR(T594=TRUE(),U594=TRUE(),V594=TRUE(),AD594=TRUE(),AE594=TRUE()),TRUE(),FALSE())</f>
        <v>1</v>
      </c>
      <c r="T594" s="656" t="n">
        <f aca="false">$T$8</f>
        <v>1</v>
      </c>
      <c r="U594" s="657" t="b">
        <f aca="false">$U$8</f>
        <v>0</v>
      </c>
      <c r="V594" s="666" t="b">
        <f aca="false">IF(SUM(W594:AC594)&lt;1,TRUE(),FALSE())</f>
        <v>1</v>
      </c>
      <c r="W594" s="656" t="n">
        <f aca="false">IF($I$3=I594,1,0)</f>
        <v>0</v>
      </c>
      <c r="X594" s="656" t="n">
        <f aca="false">IF($J$3=J594,1,0)</f>
        <v>0</v>
      </c>
      <c r="Y594" s="656" t="n">
        <f aca="false">IF($K$3=K594,1,0)</f>
        <v>0</v>
      </c>
      <c r="Z594" s="656" t="n">
        <f aca="false">IF($L$3=L594,1,0)</f>
        <v>0</v>
      </c>
      <c r="AA594" s="656" t="n">
        <f aca="false">IF($M$3=M594,1,0)</f>
        <v>0</v>
      </c>
      <c r="AB594" s="656" t="n">
        <f aca="false">IF($N$3=N594,1,0)</f>
        <v>0</v>
      </c>
      <c r="AC594" s="656" t="n">
        <f aca="false">IF($O$3=O594,1,0)</f>
        <v>0</v>
      </c>
      <c r="AD594" s="667" t="b">
        <f aca="false">AND($P$2="Non-risk",P594=TRUE())</f>
        <v>0</v>
      </c>
      <c r="AE594" s="667" t="b">
        <f aca="false">AND($Q$3&lt;&gt;$Q594,$Q$3&lt;&gt;"Both")</f>
        <v>1</v>
      </c>
      <c r="AF594" s="667" t="b">
        <f aca="false">AND($Q$3="Both",AH594=1)</f>
        <v>0</v>
      </c>
      <c r="AI594" s="521"/>
      <c r="AK594" s="160" t="n">
        <f aca="false">IF(OR(AL594=TRUE(),AND(AM594=TRUE(),AN594=FALSE()),AF594=TRUE(),(OR(AT594=FALSE(),AT594="NA"))),0,IF(OR(AN594=FALSE(),AO594=FALSE(),AP594=FALSE()),1,0))</f>
        <v>0</v>
      </c>
      <c r="AL594" s="238" t="n">
        <f aca="false">$S594</f>
        <v>1</v>
      </c>
      <c r="AM594" s="238" t="str">
        <f aca="false">IF(OR(Q594="Medicaid",AI594=""),"NA",IF(AND(AF594=TRUE(),_xlfn.xlookup(AI594,$A$9:$A$782,$AK$9:$AK$782)=0),TRUE(),FALSE()))</f>
        <v>NA</v>
      </c>
      <c r="AN594" s="148" t="b">
        <f aca="false">IF(F594&lt;&gt;"",TRUE(),FALSE())</f>
        <v>0</v>
      </c>
      <c r="AO594" s="94" t="str">
        <f aca="false">IF(OR($F594&lt;&gt;"Met"),"NA",(IF(AND($F594="Met",$F594&lt;&gt;""),TRUE(),FALSE())))</f>
        <v>NA</v>
      </c>
      <c r="AP594" s="148" t="b">
        <f aca="false">IF(OR($F594="Met",$F594="Not met"),"NA",(IF((AND(OR($F594="N/A",$F594="Unsure"),$G594&lt;&gt;"")),TRUE(),FALSE())))</f>
        <v>0</v>
      </c>
      <c r="AQ594" s="238" t="n">
        <f aca="false">IF(OR(AR594=TRUE(),AND(AS594=TRUE(),AT594=FALSE())),0,(IF(OR(AND(OR(AS594=FALSE(),AS594="N/A"),AT594=FALSE()),AU594=FALSE()),1,0)))</f>
        <v>0</v>
      </c>
      <c r="AR594" s="238" t="n">
        <f aca="false">$S594</f>
        <v>1</v>
      </c>
      <c r="AS594" s="238" t="str">
        <f aca="false">IF(OR(Q594="Medicaid",AI594=""),"N/A",IF(AND(AF594=TRUE(),_xlfn.xlookup(AI594,$A$9:$A$782,$AQ$9:$AQ$782)=0),TRUE(),FALSE()))</f>
        <v>N/A</v>
      </c>
      <c r="AT594" s="148" t="b">
        <f aca="false">IF(AND(H594="",F594="Met"),FALSE(),TRUE())</f>
        <v>1</v>
      </c>
      <c r="AU594" s="94" t="str">
        <f aca="false">IF(OR(H594="",H594="Met",H594="N/A"),"NA",(IF(AND((OR(H594="Not Met",H594="Unsure")),G594&lt;&gt;""),TRUE(),FALSE())))</f>
        <v>NA</v>
      </c>
    </row>
    <row r="595" customFormat="false" ht="72" hidden="false" customHeight="false" outlineLevel="0" collapsed="false">
      <c r="A595" s="658" t="s">
        <v>3694</v>
      </c>
      <c r="B595" s="659" t="s">
        <v>3695</v>
      </c>
      <c r="C595" s="659" t="s">
        <v>3689</v>
      </c>
      <c r="D595" s="659" t="s">
        <v>3696</v>
      </c>
      <c r="E595" s="687"/>
      <c r="F595" s="662"/>
      <c r="G595" s="662"/>
      <c r="H595" s="689"/>
      <c r="I595" s="664" t="s">
        <v>15</v>
      </c>
      <c r="J595" s="664" t="s">
        <v>30</v>
      </c>
      <c r="K595" s="664" t="s">
        <v>38</v>
      </c>
      <c r="L595" s="665" t="s">
        <v>43</v>
      </c>
      <c r="M595" s="665" t="s">
        <v>48</v>
      </c>
      <c r="N595" s="665"/>
      <c r="O595" s="665"/>
      <c r="P595" s="665"/>
      <c r="Q595" s="665" t="s">
        <v>226</v>
      </c>
      <c r="S595" s="666" t="b">
        <f aca="false">IF(OR(T595=TRUE(),U595=TRUE(),V595=TRUE(),AD595=TRUE(),AE595=TRUE()),TRUE(),FALSE())</f>
        <v>1</v>
      </c>
      <c r="T595" s="656" t="n">
        <f aca="false">$T$8</f>
        <v>1</v>
      </c>
      <c r="U595" s="657" t="b">
        <f aca="false">$U$8</f>
        <v>0</v>
      </c>
      <c r="V595" s="666" t="b">
        <f aca="false">IF(SUM(W595:AC595)&lt;1,TRUE(),FALSE())</f>
        <v>1</v>
      </c>
      <c r="W595" s="656" t="n">
        <f aca="false">IF($I$3=I595,1,0)</f>
        <v>0</v>
      </c>
      <c r="X595" s="656" t="n">
        <f aca="false">IF($J$3=J595,1,0)</f>
        <v>0</v>
      </c>
      <c r="Y595" s="656" t="n">
        <f aca="false">IF($K$3=K595,1,0)</f>
        <v>0</v>
      </c>
      <c r="Z595" s="656" t="n">
        <f aca="false">IF($L$3=L595,1,0)</f>
        <v>0</v>
      </c>
      <c r="AA595" s="656" t="n">
        <f aca="false">IF($M$3=M595,1,0)</f>
        <v>0</v>
      </c>
      <c r="AB595" s="656" t="n">
        <f aca="false">IF($N$3=N595,1,0)</f>
        <v>0</v>
      </c>
      <c r="AC595" s="656" t="n">
        <f aca="false">IF($O$3=O595,1,0)</f>
        <v>0</v>
      </c>
      <c r="AD595" s="667" t="b">
        <f aca="false">AND($P$2="Non-risk",P595=TRUE())</f>
        <v>0</v>
      </c>
      <c r="AE595" s="667" t="b">
        <f aca="false">AND($Q$3&lt;&gt;$Q595,$Q$3&lt;&gt;"Both")</f>
        <v>1</v>
      </c>
      <c r="AF595" s="667" t="b">
        <f aca="false">AND($Q$3="Both",AH595=1)</f>
        <v>0</v>
      </c>
      <c r="AI595" s="521"/>
      <c r="AK595" s="160" t="n">
        <f aca="false">IF(OR(AL595=TRUE(),AND(AM595=TRUE(),AN595=FALSE()),AF595=TRUE(),(OR(AT595=FALSE(),AT595="NA"))),0,IF(OR(AN595=FALSE(),AO595=FALSE(),AP595=FALSE()),1,0))</f>
        <v>0</v>
      </c>
      <c r="AL595" s="238" t="n">
        <f aca="false">$S595</f>
        <v>1</v>
      </c>
      <c r="AM595" s="238" t="str">
        <f aca="false">IF(OR(Q595="Medicaid",AI595=""),"NA",IF(AND(AF595=TRUE(),_xlfn.xlookup(AI595,$A$9:$A$782,$AK$9:$AK$782)=0),TRUE(),FALSE()))</f>
        <v>NA</v>
      </c>
      <c r="AN595" s="148" t="b">
        <f aca="false">IF(F595&lt;&gt;"",TRUE(),FALSE())</f>
        <v>0</v>
      </c>
      <c r="AO595" s="94" t="str">
        <f aca="false">IF(OR($F595&lt;&gt;"Met"),"NA",(IF(AND($F595="Met",$F595&lt;&gt;""),TRUE(),FALSE())))</f>
        <v>NA</v>
      </c>
      <c r="AP595" s="148" t="b">
        <f aca="false">IF(OR($F595="Met",$F595="Not met"),"NA",(IF((AND(OR($F595="N/A",$F595="Unsure"),$G595&lt;&gt;"")),TRUE(),FALSE())))</f>
        <v>0</v>
      </c>
      <c r="AQ595" s="238" t="n">
        <f aca="false">IF(OR(AR595=TRUE(),AND(AS595=TRUE(),AT595=FALSE())),0,(IF(OR(AND(OR(AS595=FALSE(),AS595="N/A"),AT595=FALSE()),AU595=FALSE()),1,0)))</f>
        <v>0</v>
      </c>
      <c r="AR595" s="238" t="n">
        <f aca="false">$S595</f>
        <v>1</v>
      </c>
      <c r="AS595" s="238" t="str">
        <f aca="false">IF(OR(Q595="Medicaid",AI595=""),"N/A",IF(AND(AF595=TRUE(),_xlfn.xlookup(AI595,$A$9:$A$782,$AQ$9:$AQ$782)=0),TRUE(),FALSE()))</f>
        <v>N/A</v>
      </c>
      <c r="AT595" s="148" t="b">
        <f aca="false">IF(AND(H595="",F595="Met"),FALSE(),TRUE())</f>
        <v>1</v>
      </c>
      <c r="AU595" s="94" t="str">
        <f aca="false">IF(OR(H595="",H595="Met",H595="N/A"),"NA",(IF(AND((OR(H595="Not Met",H595="Unsure")),G595&lt;&gt;""),TRUE(),FALSE())))</f>
        <v>NA</v>
      </c>
    </row>
    <row r="596" customFormat="false" ht="54" hidden="false" customHeight="false" outlineLevel="0" collapsed="false">
      <c r="A596" s="658" t="s">
        <v>3697</v>
      </c>
      <c r="B596" s="659" t="s">
        <v>3698</v>
      </c>
      <c r="C596" s="659" t="s">
        <v>3699</v>
      </c>
      <c r="D596" s="659" t="s">
        <v>3700</v>
      </c>
      <c r="E596" s="687"/>
      <c r="F596" s="662"/>
      <c r="G596" s="662"/>
      <c r="H596" s="689"/>
      <c r="I596" s="664" t="s">
        <v>15</v>
      </c>
      <c r="J596" s="664" t="s">
        <v>30</v>
      </c>
      <c r="K596" s="664" t="s">
        <v>38</v>
      </c>
      <c r="L596" s="665" t="s">
        <v>43</v>
      </c>
      <c r="M596" s="665" t="s">
        <v>48</v>
      </c>
      <c r="N596" s="665"/>
      <c r="O596" s="665"/>
      <c r="P596" s="665"/>
      <c r="Q596" s="665" t="s">
        <v>226</v>
      </c>
      <c r="S596" s="666" t="b">
        <f aca="false">IF(OR(T596=TRUE(),U596=TRUE(),V596=TRUE(),AD596=TRUE(),AE596=TRUE()),TRUE(),FALSE())</f>
        <v>1</v>
      </c>
      <c r="T596" s="656" t="n">
        <f aca="false">$T$8</f>
        <v>1</v>
      </c>
      <c r="U596" s="657" t="b">
        <f aca="false">$U$8</f>
        <v>0</v>
      </c>
      <c r="V596" s="666" t="b">
        <f aca="false">IF(SUM(W596:AC596)&lt;1,TRUE(),FALSE())</f>
        <v>1</v>
      </c>
      <c r="W596" s="656" t="n">
        <f aca="false">IF($I$3=I596,1,0)</f>
        <v>0</v>
      </c>
      <c r="X596" s="656" t="n">
        <f aca="false">IF($J$3=J596,1,0)</f>
        <v>0</v>
      </c>
      <c r="Y596" s="656" t="n">
        <f aca="false">IF($K$3=K596,1,0)</f>
        <v>0</v>
      </c>
      <c r="Z596" s="656" t="n">
        <f aca="false">IF($L$3=L596,1,0)</f>
        <v>0</v>
      </c>
      <c r="AA596" s="656" t="n">
        <f aca="false">IF($M$3=M596,1,0)</f>
        <v>0</v>
      </c>
      <c r="AB596" s="656" t="n">
        <f aca="false">IF($N$3=N596,1,0)</f>
        <v>0</v>
      </c>
      <c r="AC596" s="656" t="n">
        <f aca="false">IF($O$3=O596,1,0)</f>
        <v>0</v>
      </c>
      <c r="AD596" s="667" t="b">
        <f aca="false">AND($P$2="Non-risk",P596=TRUE())</f>
        <v>0</v>
      </c>
      <c r="AE596" s="667" t="b">
        <f aca="false">AND($Q$3&lt;&gt;$Q596,$Q$3&lt;&gt;"Both")</f>
        <v>1</v>
      </c>
      <c r="AF596" s="667" t="b">
        <f aca="false">AND($Q$3="Both",AH596=1)</f>
        <v>0</v>
      </c>
      <c r="AI596" s="521"/>
      <c r="AK596" s="160" t="n">
        <f aca="false">IF(OR(AL596=TRUE(),AND(AM596=TRUE(),AN596=FALSE()),AF596=TRUE(),(OR(AT596=FALSE(),AT596="NA"))),0,IF(OR(AN596=FALSE(),AO596=FALSE(),AP596=FALSE()),1,0))</f>
        <v>0</v>
      </c>
      <c r="AL596" s="238" t="n">
        <f aca="false">$S596</f>
        <v>1</v>
      </c>
      <c r="AM596" s="238" t="str">
        <f aca="false">IF(OR(Q596="Medicaid",AI596=""),"NA",IF(AND(AF596=TRUE(),_xlfn.xlookup(AI596,$A$9:$A$782,$AK$9:$AK$782)=0),TRUE(),FALSE()))</f>
        <v>NA</v>
      </c>
      <c r="AN596" s="148" t="b">
        <f aca="false">IF(F596&lt;&gt;"",TRUE(),FALSE())</f>
        <v>0</v>
      </c>
      <c r="AO596" s="94" t="str">
        <f aca="false">IF(OR($F596&lt;&gt;"Met"),"NA",(IF(AND($F596="Met",$F596&lt;&gt;""),TRUE(),FALSE())))</f>
        <v>NA</v>
      </c>
      <c r="AP596" s="148" t="b">
        <f aca="false">IF(OR($F596="Met",$F596="Not met"),"NA",(IF((AND(OR($F596="N/A",$F596="Unsure"),$G596&lt;&gt;"")),TRUE(),FALSE())))</f>
        <v>0</v>
      </c>
      <c r="AQ596" s="238" t="n">
        <f aca="false">IF(OR(AR596=TRUE(),AND(AS596=TRUE(),AT596=FALSE())),0,(IF(OR(AND(OR(AS596=FALSE(),AS596="N/A"),AT596=FALSE()),AU596=FALSE()),1,0)))</f>
        <v>0</v>
      </c>
      <c r="AR596" s="238" t="n">
        <f aca="false">$S596</f>
        <v>1</v>
      </c>
      <c r="AS596" s="238" t="str">
        <f aca="false">IF(OR(Q596="Medicaid",AI596=""),"N/A",IF(AND(AF596=TRUE(),_xlfn.xlookup(AI596,$A$9:$A$782,$AQ$9:$AQ$782)=0),TRUE(),FALSE()))</f>
        <v>N/A</v>
      </c>
      <c r="AT596" s="148" t="b">
        <f aca="false">IF(AND(H596="",F596="Met"),FALSE(),TRUE())</f>
        <v>1</v>
      </c>
      <c r="AU596" s="94" t="str">
        <f aca="false">IF(OR(H596="",H596="Met",H596="N/A"),"NA",(IF(AND((OR(H596="Not Met",H596="Unsure")),G596&lt;&gt;""),TRUE(),FALSE())))</f>
        <v>NA</v>
      </c>
    </row>
    <row r="597" customFormat="false" ht="54" hidden="false" customHeight="false" outlineLevel="0" collapsed="false">
      <c r="A597" s="658" t="s">
        <v>3701</v>
      </c>
      <c r="B597" s="659" t="s">
        <v>3702</v>
      </c>
      <c r="C597" s="659" t="s">
        <v>3703</v>
      </c>
      <c r="D597" s="659" t="s">
        <v>3704</v>
      </c>
      <c r="E597" s="687"/>
      <c r="F597" s="662"/>
      <c r="G597" s="662"/>
      <c r="H597" s="689"/>
      <c r="I597" s="664" t="s">
        <v>15</v>
      </c>
      <c r="J597" s="664" t="s">
        <v>30</v>
      </c>
      <c r="K597" s="664" t="s">
        <v>38</v>
      </c>
      <c r="L597" s="665" t="s">
        <v>43</v>
      </c>
      <c r="M597" s="665" t="s">
        <v>48</v>
      </c>
      <c r="N597" s="665"/>
      <c r="O597" s="665"/>
      <c r="P597" s="665"/>
      <c r="Q597" s="665" t="s">
        <v>226</v>
      </c>
      <c r="S597" s="666" t="b">
        <f aca="false">IF(OR(T597=TRUE(),U597=TRUE(),V597=TRUE(),AD597=TRUE(),AE597=TRUE()),TRUE(),FALSE())</f>
        <v>1</v>
      </c>
      <c r="T597" s="656" t="n">
        <f aca="false">$T$8</f>
        <v>1</v>
      </c>
      <c r="U597" s="657" t="b">
        <f aca="false">$U$8</f>
        <v>0</v>
      </c>
      <c r="V597" s="666" t="b">
        <f aca="false">IF(SUM(W597:AC597)&lt;1,TRUE(),FALSE())</f>
        <v>1</v>
      </c>
      <c r="W597" s="656" t="n">
        <f aca="false">IF($I$3=I597,1,0)</f>
        <v>0</v>
      </c>
      <c r="X597" s="656" t="n">
        <f aca="false">IF($J$3=J597,1,0)</f>
        <v>0</v>
      </c>
      <c r="Y597" s="656" t="n">
        <f aca="false">IF($K$3=K597,1,0)</f>
        <v>0</v>
      </c>
      <c r="Z597" s="656" t="n">
        <f aca="false">IF($L$3=L597,1,0)</f>
        <v>0</v>
      </c>
      <c r="AA597" s="656" t="n">
        <f aca="false">IF($M$3=M597,1,0)</f>
        <v>0</v>
      </c>
      <c r="AB597" s="656" t="n">
        <f aca="false">IF($N$3=N597,1,0)</f>
        <v>0</v>
      </c>
      <c r="AC597" s="656" t="n">
        <f aca="false">IF($O$3=O597,1,0)</f>
        <v>0</v>
      </c>
      <c r="AD597" s="667" t="b">
        <f aca="false">AND($P$2="Non-risk",P597=TRUE())</f>
        <v>0</v>
      </c>
      <c r="AE597" s="667" t="b">
        <f aca="false">AND($Q$3&lt;&gt;$Q597,$Q$3&lt;&gt;"Both")</f>
        <v>1</v>
      </c>
      <c r="AF597" s="667" t="b">
        <f aca="false">AND($Q$3="Both",AH597=1)</f>
        <v>0</v>
      </c>
      <c r="AI597" s="521"/>
      <c r="AK597" s="160" t="n">
        <f aca="false">IF(OR(AL597=TRUE(),AND(AM597=TRUE(),AN597=FALSE()),AF597=TRUE(),(OR(AT597=FALSE(),AT597="NA"))),0,IF(OR(AN597=FALSE(),AO597=FALSE(),AP597=FALSE()),1,0))</f>
        <v>0</v>
      </c>
      <c r="AL597" s="238" t="n">
        <f aca="false">$S597</f>
        <v>1</v>
      </c>
      <c r="AM597" s="238" t="str">
        <f aca="false">IF(OR(Q597="Medicaid",AI597=""),"NA",IF(AND(AF597=TRUE(),_xlfn.xlookup(AI597,$A$9:$A$782,$AK$9:$AK$782)=0),TRUE(),FALSE()))</f>
        <v>NA</v>
      </c>
      <c r="AN597" s="148" t="b">
        <f aca="false">IF(F597&lt;&gt;"",TRUE(),FALSE())</f>
        <v>0</v>
      </c>
      <c r="AO597" s="94" t="str">
        <f aca="false">IF(OR($F597&lt;&gt;"Met"),"NA",(IF(AND($F597="Met",$F597&lt;&gt;""),TRUE(),FALSE())))</f>
        <v>NA</v>
      </c>
      <c r="AP597" s="148" t="b">
        <f aca="false">IF(OR($F597="Met",$F597="Not met"),"NA",(IF((AND(OR($F597="N/A",$F597="Unsure"),$G597&lt;&gt;"")),TRUE(),FALSE())))</f>
        <v>0</v>
      </c>
      <c r="AQ597" s="238" t="n">
        <f aca="false">IF(OR(AR597=TRUE(),AND(AS597=TRUE(),AT597=FALSE())),0,(IF(OR(AND(OR(AS597=FALSE(),AS597="N/A"),AT597=FALSE()),AU597=FALSE()),1,0)))</f>
        <v>0</v>
      </c>
      <c r="AR597" s="238" t="n">
        <f aca="false">$S597</f>
        <v>1</v>
      </c>
      <c r="AS597" s="238" t="str">
        <f aca="false">IF(OR(Q597="Medicaid",AI597=""),"N/A",IF(AND(AF597=TRUE(),_xlfn.xlookup(AI597,$A$9:$A$782,$AQ$9:$AQ$782)=0),TRUE(),FALSE()))</f>
        <v>N/A</v>
      </c>
      <c r="AT597" s="148" t="b">
        <f aca="false">IF(AND(H597="",F597="Met"),FALSE(),TRUE())</f>
        <v>1</v>
      </c>
      <c r="AU597" s="94" t="str">
        <f aca="false">IF(OR(H597="",H597="Met",H597="N/A"),"NA",(IF(AND((OR(H597="Not Met",H597="Unsure")),G597&lt;&gt;""),TRUE(),FALSE())))</f>
        <v>NA</v>
      </c>
    </row>
    <row r="598" customFormat="false" ht="18" hidden="false" customHeight="false" outlineLevel="0" collapsed="false">
      <c r="A598" s="670"/>
      <c r="B598" s="669"/>
      <c r="C598" s="669"/>
      <c r="D598" s="670" t="s">
        <v>1594</v>
      </c>
      <c r="E598" s="679"/>
      <c r="F598" s="672"/>
      <c r="G598" s="672"/>
      <c r="H598" s="673"/>
      <c r="T598" s="656" t="n">
        <f aca="false">$T$8</f>
        <v>1</v>
      </c>
      <c r="U598" s="657" t="b">
        <f aca="false">$U$8</f>
        <v>0</v>
      </c>
      <c r="W598" s="656"/>
      <c r="X598" s="656"/>
      <c r="Y598" s="656"/>
      <c r="Z598" s="656"/>
      <c r="AA598" s="656"/>
      <c r="AB598" s="656"/>
      <c r="AC598" s="656"/>
      <c r="AD598" s="677"/>
      <c r="AE598" s="677"/>
      <c r="AF598" s="677"/>
      <c r="AK598" s="160"/>
      <c r="AL598" s="238"/>
      <c r="AM598" s="238"/>
      <c r="AN598" s="94"/>
      <c r="AO598" s="94"/>
      <c r="AP598" s="94"/>
      <c r="AQ598" s="238"/>
      <c r="AR598" s="238"/>
      <c r="AS598" s="238"/>
      <c r="AT598" s="94"/>
      <c r="AU598" s="94"/>
    </row>
    <row r="599" customFormat="false" ht="72" hidden="false" customHeight="false" outlineLevel="0" collapsed="false">
      <c r="A599" s="658" t="s">
        <v>3705</v>
      </c>
      <c r="B599" s="659" t="s">
        <v>3706</v>
      </c>
      <c r="C599" s="659" t="s">
        <v>3707</v>
      </c>
      <c r="D599" s="659" t="s">
        <v>3708</v>
      </c>
      <c r="E599" s="687"/>
      <c r="F599" s="662"/>
      <c r="G599" s="662"/>
      <c r="H599" s="689"/>
      <c r="I599" s="664" t="s">
        <v>15</v>
      </c>
      <c r="J599" s="664" t="s">
        <v>30</v>
      </c>
      <c r="K599" s="664" t="s">
        <v>38</v>
      </c>
      <c r="L599" s="665" t="s">
        <v>43</v>
      </c>
      <c r="M599" s="664"/>
      <c r="N599" s="665"/>
      <c r="O599" s="665"/>
      <c r="P599" s="665"/>
      <c r="Q599" s="665" t="s">
        <v>226</v>
      </c>
      <c r="S599" s="666" t="b">
        <f aca="false">IF(OR(T599=TRUE(),U599=TRUE(),V599=TRUE(),AD599=TRUE(),AE599=TRUE()),TRUE(),FALSE())</f>
        <v>1</v>
      </c>
      <c r="T599" s="656" t="n">
        <f aca="false">$T$8</f>
        <v>1</v>
      </c>
      <c r="U599" s="657" t="b">
        <f aca="false">$U$8</f>
        <v>0</v>
      </c>
      <c r="V599" s="666" t="b">
        <f aca="false">IF(SUM(W599:AC599)&lt;1,TRUE(),FALSE())</f>
        <v>1</v>
      </c>
      <c r="W599" s="656" t="n">
        <f aca="false">IF($I$3=I599,1,0)</f>
        <v>0</v>
      </c>
      <c r="X599" s="656" t="n">
        <f aca="false">IF($J$3=J599,1,0)</f>
        <v>0</v>
      </c>
      <c r="Y599" s="656" t="n">
        <f aca="false">IF($K$3=K599,1,0)</f>
        <v>0</v>
      </c>
      <c r="Z599" s="656" t="n">
        <f aca="false">IF($L$3=L599,1,0)</f>
        <v>0</v>
      </c>
      <c r="AA599" s="656" t="n">
        <f aca="false">IF($M$3=M599,1,0)</f>
        <v>0</v>
      </c>
      <c r="AB599" s="656" t="n">
        <f aca="false">IF($N$3=N599,1,0)</f>
        <v>0</v>
      </c>
      <c r="AC599" s="656" t="n">
        <f aca="false">IF($O$3=O599,1,0)</f>
        <v>0</v>
      </c>
      <c r="AD599" s="667" t="b">
        <f aca="false">AND($P$2="Non-risk",P599=TRUE())</f>
        <v>0</v>
      </c>
      <c r="AE599" s="667" t="b">
        <f aca="false">AND($Q$3&lt;&gt;$Q599,$Q$3&lt;&gt;"Both")</f>
        <v>1</v>
      </c>
      <c r="AF599" s="667" t="b">
        <f aca="false">AND($Q$3="Both",AH599=1)</f>
        <v>0</v>
      </c>
      <c r="AI599" s="521"/>
      <c r="AK599" s="160" t="n">
        <f aca="false">IF(OR(AL599=TRUE(),AND(AM599=TRUE(),AN599=FALSE()),AF599=TRUE(),(OR(AT599=FALSE(),AT599="NA"))),0,IF(OR(AN599=FALSE(),AO599=FALSE(),AP599=FALSE()),1,0))</f>
        <v>0</v>
      </c>
      <c r="AL599" s="238" t="n">
        <f aca="false">$S599</f>
        <v>1</v>
      </c>
      <c r="AM599" s="238" t="str">
        <f aca="false">IF(OR(Q599="Medicaid",AI599=""),"NA",IF(AND(AF599=TRUE(),_xlfn.xlookup(AI599,$A$9:$A$782,$AK$9:$AK$782)=0),TRUE(),FALSE()))</f>
        <v>NA</v>
      </c>
      <c r="AN599" s="148" t="b">
        <f aca="false">IF(F599&lt;&gt;"",TRUE(),FALSE())</f>
        <v>0</v>
      </c>
      <c r="AO599" s="94" t="str">
        <f aca="false">IF(OR($F599&lt;&gt;"Met"),"NA",(IF(AND($F599="Met",$F599&lt;&gt;""),TRUE(),FALSE())))</f>
        <v>NA</v>
      </c>
      <c r="AP599" s="148" t="b">
        <f aca="false">IF(OR($F599="Met",$F599="Not met"),"NA",(IF((AND(OR($F599="N/A",$F599="Unsure"),$G599&lt;&gt;"")),TRUE(),FALSE())))</f>
        <v>0</v>
      </c>
      <c r="AQ599" s="238" t="n">
        <f aca="false">IF(OR(AR599=TRUE(),AND(AS599=TRUE(),AT599=FALSE())),0,(IF(OR(AND(OR(AS599=FALSE(),AS599="N/A"),AT599=FALSE()),AU599=FALSE()),1,0)))</f>
        <v>0</v>
      </c>
      <c r="AR599" s="238" t="n">
        <f aca="false">$S599</f>
        <v>1</v>
      </c>
      <c r="AS599" s="238" t="str">
        <f aca="false">IF(OR(Q599="Medicaid",AI599=""),"N/A",IF(AND(AF599=TRUE(),_xlfn.xlookup(AI599,$A$9:$A$782,$AQ$9:$AQ$782)=0),TRUE(),FALSE()))</f>
        <v>N/A</v>
      </c>
      <c r="AT599" s="148" t="b">
        <f aca="false">IF(AND(H599="",F599="Met"),FALSE(),TRUE())</f>
        <v>1</v>
      </c>
      <c r="AU599" s="94" t="str">
        <f aca="false">IF(OR(H599="",H599="Met",H599="N/A"),"NA",(IF(AND((OR(H599="Not Met",H599="Unsure")),G599&lt;&gt;""),TRUE(),FALSE())))</f>
        <v>NA</v>
      </c>
    </row>
    <row r="600" customFormat="false" ht="72" hidden="false" customHeight="false" outlineLevel="0" collapsed="false">
      <c r="A600" s="658" t="s">
        <v>3709</v>
      </c>
      <c r="B600" s="659" t="s">
        <v>3710</v>
      </c>
      <c r="C600" s="659" t="s">
        <v>3711</v>
      </c>
      <c r="D600" s="659" t="s">
        <v>3712</v>
      </c>
      <c r="E600" s="687"/>
      <c r="F600" s="662"/>
      <c r="G600" s="662"/>
      <c r="H600" s="689"/>
      <c r="I600" s="664" t="s">
        <v>15</v>
      </c>
      <c r="J600" s="664" t="s">
        <v>30</v>
      </c>
      <c r="K600" s="664" t="s">
        <v>38</v>
      </c>
      <c r="L600" s="665" t="s">
        <v>43</v>
      </c>
      <c r="M600" s="664"/>
      <c r="N600" s="665"/>
      <c r="O600" s="665"/>
      <c r="P600" s="665"/>
      <c r="Q600" s="665" t="s">
        <v>226</v>
      </c>
      <c r="S600" s="666" t="b">
        <f aca="false">IF(OR(T600=TRUE(),U600=TRUE(),V600=TRUE(),AD600=TRUE(),AE600=TRUE()),TRUE(),FALSE())</f>
        <v>1</v>
      </c>
      <c r="T600" s="656" t="n">
        <f aca="false">$T$8</f>
        <v>1</v>
      </c>
      <c r="U600" s="657" t="b">
        <f aca="false">$U$8</f>
        <v>0</v>
      </c>
      <c r="V600" s="666" t="b">
        <f aca="false">IF(SUM(W600:AC600)&lt;1,TRUE(),FALSE())</f>
        <v>1</v>
      </c>
      <c r="W600" s="656" t="n">
        <f aca="false">IF($I$3=I600,1,0)</f>
        <v>0</v>
      </c>
      <c r="X600" s="656" t="n">
        <f aca="false">IF($J$3=J600,1,0)</f>
        <v>0</v>
      </c>
      <c r="Y600" s="656" t="n">
        <f aca="false">IF($K$3=K600,1,0)</f>
        <v>0</v>
      </c>
      <c r="Z600" s="656" t="n">
        <f aca="false">IF($L$3=L600,1,0)</f>
        <v>0</v>
      </c>
      <c r="AA600" s="656" t="n">
        <f aca="false">IF($M$3=M600,1,0)</f>
        <v>0</v>
      </c>
      <c r="AB600" s="656" t="n">
        <f aca="false">IF($N$3=N600,1,0)</f>
        <v>0</v>
      </c>
      <c r="AC600" s="656" t="n">
        <f aca="false">IF($O$3=O600,1,0)</f>
        <v>0</v>
      </c>
      <c r="AD600" s="667" t="b">
        <f aca="false">AND($P$2="Non-risk",P600=TRUE())</f>
        <v>0</v>
      </c>
      <c r="AE600" s="667" t="b">
        <f aca="false">AND($Q$3&lt;&gt;$Q600,$Q$3&lt;&gt;"Both")</f>
        <v>1</v>
      </c>
      <c r="AF600" s="667" t="b">
        <f aca="false">AND($Q$3="Both",AH600=1)</f>
        <v>0</v>
      </c>
      <c r="AI600" s="521"/>
      <c r="AK600" s="160" t="n">
        <f aca="false">IF(OR(AL600=TRUE(),AND(AM600=TRUE(),AN600=FALSE()),AF600=TRUE(),(OR(AT600=FALSE(),AT600="NA"))),0,IF(OR(AN600=FALSE(),AO600=FALSE(),AP600=FALSE()),1,0))</f>
        <v>0</v>
      </c>
      <c r="AL600" s="238" t="n">
        <f aca="false">$S600</f>
        <v>1</v>
      </c>
      <c r="AM600" s="238" t="str">
        <f aca="false">IF(OR(Q600="Medicaid",AI600=""),"NA",IF(AND(AF600=TRUE(),_xlfn.xlookup(AI600,$A$9:$A$782,$AK$9:$AK$782)=0),TRUE(),FALSE()))</f>
        <v>NA</v>
      </c>
      <c r="AN600" s="148" t="b">
        <f aca="false">IF(F600&lt;&gt;"",TRUE(),FALSE())</f>
        <v>0</v>
      </c>
      <c r="AO600" s="94" t="str">
        <f aca="false">IF(OR($F600&lt;&gt;"Met"),"NA",(IF(AND($F600="Met",$F600&lt;&gt;""),TRUE(),FALSE())))</f>
        <v>NA</v>
      </c>
      <c r="AP600" s="148" t="b">
        <f aca="false">IF(OR($F600="Met",$F600="Not met"),"NA",(IF((AND(OR($F600="N/A",$F600="Unsure"),$G600&lt;&gt;"")),TRUE(),FALSE())))</f>
        <v>0</v>
      </c>
      <c r="AQ600" s="238" t="n">
        <f aca="false">IF(OR(AR600=TRUE(),AND(AS600=TRUE(),AT600=FALSE())),0,(IF(OR(AND(OR(AS600=FALSE(),AS600="N/A"),AT600=FALSE()),AU600=FALSE()),1,0)))</f>
        <v>0</v>
      </c>
      <c r="AR600" s="238" t="n">
        <f aca="false">$S600</f>
        <v>1</v>
      </c>
      <c r="AS600" s="238" t="str">
        <f aca="false">IF(OR(Q600="Medicaid",AI600=""),"N/A",IF(AND(AF600=TRUE(),_xlfn.xlookup(AI600,$A$9:$A$782,$AQ$9:$AQ$782)=0),TRUE(),FALSE()))</f>
        <v>N/A</v>
      </c>
      <c r="AT600" s="148" t="b">
        <f aca="false">IF(AND(H600="",F600="Met"),FALSE(),TRUE())</f>
        <v>1</v>
      </c>
      <c r="AU600" s="94" t="str">
        <f aca="false">IF(OR(H600="",H600="Met",H600="N/A"),"NA",(IF(AND((OR(H600="Not Met",H600="Unsure")),G600&lt;&gt;""),TRUE(),FALSE())))</f>
        <v>NA</v>
      </c>
    </row>
    <row r="601" customFormat="false" ht="72" hidden="false" customHeight="false" outlineLevel="0" collapsed="false">
      <c r="A601" s="658" t="s">
        <v>3713</v>
      </c>
      <c r="B601" s="659" t="s">
        <v>3714</v>
      </c>
      <c r="C601" s="659" t="s">
        <v>3715</v>
      </c>
      <c r="D601" s="659" t="s">
        <v>3716</v>
      </c>
      <c r="E601" s="687"/>
      <c r="F601" s="662"/>
      <c r="G601" s="662"/>
      <c r="H601" s="689"/>
      <c r="I601" s="664" t="s">
        <v>15</v>
      </c>
      <c r="J601" s="664" t="s">
        <v>30</v>
      </c>
      <c r="K601" s="664" t="s">
        <v>38</v>
      </c>
      <c r="L601" s="665" t="s">
        <v>43</v>
      </c>
      <c r="M601" s="664"/>
      <c r="N601" s="665"/>
      <c r="O601" s="665"/>
      <c r="P601" s="665"/>
      <c r="Q601" s="665" t="s">
        <v>226</v>
      </c>
      <c r="S601" s="666" t="b">
        <f aca="false">IF(OR(T601=TRUE(),U601=TRUE(),V601=TRUE(),AD601=TRUE(),AE601=TRUE()),TRUE(),FALSE())</f>
        <v>1</v>
      </c>
      <c r="T601" s="656" t="n">
        <f aca="false">$T$8</f>
        <v>1</v>
      </c>
      <c r="U601" s="657" t="b">
        <f aca="false">$U$8</f>
        <v>0</v>
      </c>
      <c r="V601" s="666" t="b">
        <f aca="false">IF(SUM(W601:AC601)&lt;1,TRUE(),FALSE())</f>
        <v>1</v>
      </c>
      <c r="W601" s="656" t="n">
        <f aca="false">IF($I$3=I601,1,0)</f>
        <v>0</v>
      </c>
      <c r="X601" s="656" t="n">
        <f aca="false">IF($J$3=J601,1,0)</f>
        <v>0</v>
      </c>
      <c r="Y601" s="656" t="n">
        <f aca="false">IF($K$3=K601,1,0)</f>
        <v>0</v>
      </c>
      <c r="Z601" s="656" t="n">
        <f aca="false">IF($L$3=L601,1,0)</f>
        <v>0</v>
      </c>
      <c r="AA601" s="656" t="n">
        <f aca="false">IF($M$3=M601,1,0)</f>
        <v>0</v>
      </c>
      <c r="AB601" s="656" t="n">
        <f aca="false">IF($N$3=N601,1,0)</f>
        <v>0</v>
      </c>
      <c r="AC601" s="656" t="n">
        <f aca="false">IF($O$3=O601,1,0)</f>
        <v>0</v>
      </c>
      <c r="AD601" s="667" t="b">
        <f aca="false">AND($P$2="Non-risk",P601=TRUE())</f>
        <v>0</v>
      </c>
      <c r="AE601" s="667" t="b">
        <f aca="false">AND($Q$3&lt;&gt;$Q601,$Q$3&lt;&gt;"Both")</f>
        <v>1</v>
      </c>
      <c r="AF601" s="667" t="b">
        <f aca="false">AND($Q$3="Both",AH601=1)</f>
        <v>0</v>
      </c>
      <c r="AI601" s="521"/>
      <c r="AK601" s="160" t="n">
        <f aca="false">IF(OR(AL601=TRUE(),AND(AM601=TRUE(),AN601=FALSE()),AF601=TRUE(),(OR(AT601=FALSE(),AT601="NA"))),0,IF(OR(AN601=FALSE(),AO601=FALSE(),AP601=FALSE()),1,0))</f>
        <v>0</v>
      </c>
      <c r="AL601" s="238" t="n">
        <f aca="false">$S601</f>
        <v>1</v>
      </c>
      <c r="AM601" s="238" t="str">
        <f aca="false">IF(OR(Q601="Medicaid",AI601=""),"NA",IF(AND(AF601=TRUE(),_xlfn.xlookup(AI601,$A$9:$A$782,$AK$9:$AK$782)=0),TRUE(),FALSE()))</f>
        <v>NA</v>
      </c>
      <c r="AN601" s="148" t="b">
        <f aca="false">IF(F601&lt;&gt;"",TRUE(),FALSE())</f>
        <v>0</v>
      </c>
      <c r="AO601" s="94" t="str">
        <f aca="false">IF(OR($F601&lt;&gt;"Met"),"NA",(IF(AND($F601="Met",$F601&lt;&gt;""),TRUE(),FALSE())))</f>
        <v>NA</v>
      </c>
      <c r="AP601" s="148" t="b">
        <f aca="false">IF(OR($F601="Met",$F601="Not met"),"NA",(IF((AND(OR($F601="N/A",$F601="Unsure"),$G601&lt;&gt;"")),TRUE(),FALSE())))</f>
        <v>0</v>
      </c>
      <c r="AQ601" s="238" t="n">
        <f aca="false">IF(OR(AR601=TRUE(),AND(AS601=TRUE(),AT601=FALSE())),0,(IF(OR(AND(OR(AS601=FALSE(),AS601="N/A"),AT601=FALSE()),AU601=FALSE()),1,0)))</f>
        <v>0</v>
      </c>
      <c r="AR601" s="238" t="n">
        <f aca="false">$S601</f>
        <v>1</v>
      </c>
      <c r="AS601" s="238" t="str">
        <f aca="false">IF(OR(Q601="Medicaid",AI601=""),"N/A",IF(AND(AF601=TRUE(),_xlfn.xlookup(AI601,$A$9:$A$782,$AQ$9:$AQ$782)=0),TRUE(),FALSE()))</f>
        <v>N/A</v>
      </c>
      <c r="AT601" s="148" t="b">
        <f aca="false">IF(AND(H601="",F601="Met"),FALSE(),TRUE())</f>
        <v>1</v>
      </c>
      <c r="AU601" s="94" t="str">
        <f aca="false">IF(OR(H601="",H601="Met",H601="N/A"),"NA",(IF(AND((OR(H601="Not Met",H601="Unsure")),G601&lt;&gt;""),TRUE(),FALSE())))</f>
        <v>NA</v>
      </c>
    </row>
    <row r="602" customFormat="false" ht="72" hidden="false" customHeight="false" outlineLevel="0" collapsed="false">
      <c r="A602" s="658" t="s">
        <v>3717</v>
      </c>
      <c r="B602" s="659" t="s">
        <v>3718</v>
      </c>
      <c r="C602" s="659" t="s">
        <v>3719</v>
      </c>
      <c r="D602" s="659" t="s">
        <v>3720</v>
      </c>
      <c r="E602" s="687"/>
      <c r="F602" s="662"/>
      <c r="G602" s="662"/>
      <c r="H602" s="689"/>
      <c r="I602" s="664" t="s">
        <v>15</v>
      </c>
      <c r="J602" s="664" t="s">
        <v>30</v>
      </c>
      <c r="K602" s="664" t="s">
        <v>38</v>
      </c>
      <c r="L602" s="665" t="s">
        <v>43</v>
      </c>
      <c r="M602" s="664"/>
      <c r="N602" s="665"/>
      <c r="O602" s="665"/>
      <c r="P602" s="665"/>
      <c r="Q602" s="665" t="s">
        <v>226</v>
      </c>
      <c r="S602" s="666" t="b">
        <f aca="false">IF(OR(T602=TRUE(),U602=TRUE(),V602=TRUE(),AD602=TRUE(),AE602=TRUE()),TRUE(),FALSE())</f>
        <v>1</v>
      </c>
      <c r="T602" s="656" t="n">
        <f aca="false">$T$8</f>
        <v>1</v>
      </c>
      <c r="U602" s="657" t="b">
        <f aca="false">$U$8</f>
        <v>0</v>
      </c>
      <c r="V602" s="666" t="b">
        <f aca="false">IF(SUM(W602:AC602)&lt;1,TRUE(),FALSE())</f>
        <v>1</v>
      </c>
      <c r="W602" s="656" t="n">
        <f aca="false">IF($I$3=I602,1,0)</f>
        <v>0</v>
      </c>
      <c r="X602" s="656" t="n">
        <f aca="false">IF($J$3=J602,1,0)</f>
        <v>0</v>
      </c>
      <c r="Y602" s="656" t="n">
        <f aca="false">IF($K$3=K602,1,0)</f>
        <v>0</v>
      </c>
      <c r="Z602" s="656" t="n">
        <f aca="false">IF($L$3=L602,1,0)</f>
        <v>0</v>
      </c>
      <c r="AA602" s="656" t="n">
        <f aca="false">IF($M$3=M602,1,0)</f>
        <v>0</v>
      </c>
      <c r="AB602" s="656" t="n">
        <f aca="false">IF($N$3=N602,1,0)</f>
        <v>0</v>
      </c>
      <c r="AC602" s="656" t="n">
        <f aca="false">IF($O$3=O602,1,0)</f>
        <v>0</v>
      </c>
      <c r="AD602" s="667" t="b">
        <f aca="false">AND($P$2="Non-risk",P602=TRUE())</f>
        <v>0</v>
      </c>
      <c r="AE602" s="667" t="b">
        <f aca="false">AND($Q$3&lt;&gt;$Q602,$Q$3&lt;&gt;"Both")</f>
        <v>1</v>
      </c>
      <c r="AF602" s="667" t="b">
        <f aca="false">AND($Q$3="Both",AH602=1)</f>
        <v>0</v>
      </c>
      <c r="AI602" s="521"/>
      <c r="AK602" s="160" t="n">
        <f aca="false">IF(OR(AL602=TRUE(),AND(AM602=TRUE(),AN602=FALSE()),AF602=TRUE(),(OR(AT602=FALSE(),AT602="NA"))),0,IF(OR(AN602=FALSE(),AO602=FALSE(),AP602=FALSE()),1,0))</f>
        <v>0</v>
      </c>
      <c r="AL602" s="238" t="n">
        <f aca="false">$S602</f>
        <v>1</v>
      </c>
      <c r="AM602" s="238" t="str">
        <f aca="false">IF(OR(Q602="Medicaid",AI602=""),"NA",IF(AND(AF602=TRUE(),_xlfn.xlookup(AI602,$A$9:$A$782,$AK$9:$AK$782)=0),TRUE(),FALSE()))</f>
        <v>NA</v>
      </c>
      <c r="AN602" s="148" t="b">
        <f aca="false">IF(F602&lt;&gt;"",TRUE(),FALSE())</f>
        <v>0</v>
      </c>
      <c r="AO602" s="94" t="str">
        <f aca="false">IF(OR($F602&lt;&gt;"Met"),"NA",(IF(AND($F602="Met",$F602&lt;&gt;""),TRUE(),FALSE())))</f>
        <v>NA</v>
      </c>
      <c r="AP602" s="148" t="b">
        <f aca="false">IF(OR($F602="Met",$F602="Not met"),"NA",(IF((AND(OR($F602="N/A",$F602="Unsure"),$G602&lt;&gt;"")),TRUE(),FALSE())))</f>
        <v>0</v>
      </c>
      <c r="AQ602" s="238" t="n">
        <f aca="false">IF(OR(AR602=TRUE(),AND(AS602=TRUE(),AT602=FALSE())),0,(IF(OR(AND(OR(AS602=FALSE(),AS602="N/A"),AT602=FALSE()),AU602=FALSE()),1,0)))</f>
        <v>0</v>
      </c>
      <c r="AR602" s="238" t="n">
        <f aca="false">$S602</f>
        <v>1</v>
      </c>
      <c r="AS602" s="238" t="str">
        <f aca="false">IF(OR(Q602="Medicaid",AI602=""),"N/A",IF(AND(AF602=TRUE(),_xlfn.xlookup(AI602,$A$9:$A$782,$AQ$9:$AQ$782)=0),TRUE(),FALSE()))</f>
        <v>N/A</v>
      </c>
      <c r="AT602" s="148" t="b">
        <f aca="false">IF(AND(H602="",F602="Met"),FALSE(),TRUE())</f>
        <v>1</v>
      </c>
      <c r="AU602" s="94" t="str">
        <f aca="false">IF(OR(H602="",H602="Met",H602="N/A"),"NA",(IF(AND((OR(H602="Not Met",H602="Unsure")),G602&lt;&gt;""),TRUE(),FALSE())))</f>
        <v>NA</v>
      </c>
    </row>
    <row r="603" customFormat="false" ht="72" hidden="false" customHeight="false" outlineLevel="0" collapsed="false">
      <c r="A603" s="658" t="s">
        <v>3721</v>
      </c>
      <c r="B603" s="659" t="s">
        <v>3722</v>
      </c>
      <c r="C603" s="659" t="s">
        <v>3723</v>
      </c>
      <c r="D603" s="659" t="s">
        <v>3724</v>
      </c>
      <c r="E603" s="687"/>
      <c r="F603" s="662"/>
      <c r="G603" s="662"/>
      <c r="H603" s="689"/>
      <c r="I603" s="664" t="s">
        <v>15</v>
      </c>
      <c r="J603" s="664" t="s">
        <v>30</v>
      </c>
      <c r="K603" s="664" t="s">
        <v>38</v>
      </c>
      <c r="L603" s="665" t="s">
        <v>43</v>
      </c>
      <c r="M603" s="664"/>
      <c r="N603" s="665"/>
      <c r="O603" s="665"/>
      <c r="P603" s="665"/>
      <c r="Q603" s="665" t="s">
        <v>226</v>
      </c>
      <c r="S603" s="666" t="b">
        <f aca="false">IF(OR(T603=TRUE(),U603=TRUE(),V603=TRUE(),AD603=TRUE(),AE603=TRUE()),TRUE(),FALSE())</f>
        <v>1</v>
      </c>
      <c r="T603" s="656" t="n">
        <f aca="false">$T$8</f>
        <v>1</v>
      </c>
      <c r="U603" s="657" t="b">
        <f aca="false">$U$8</f>
        <v>0</v>
      </c>
      <c r="V603" s="666" t="b">
        <f aca="false">IF(SUM(W603:AC603)&lt;1,TRUE(),FALSE())</f>
        <v>1</v>
      </c>
      <c r="W603" s="656" t="n">
        <f aca="false">IF($I$3=I603,1,0)</f>
        <v>0</v>
      </c>
      <c r="X603" s="656" t="n">
        <f aca="false">IF($J$3=J603,1,0)</f>
        <v>0</v>
      </c>
      <c r="Y603" s="656" t="n">
        <f aca="false">IF($K$3=K603,1,0)</f>
        <v>0</v>
      </c>
      <c r="Z603" s="656" t="n">
        <f aca="false">IF($L$3=L603,1,0)</f>
        <v>0</v>
      </c>
      <c r="AA603" s="656" t="n">
        <f aca="false">IF($M$3=M603,1,0)</f>
        <v>0</v>
      </c>
      <c r="AB603" s="656" t="n">
        <f aca="false">IF($N$3=N603,1,0)</f>
        <v>0</v>
      </c>
      <c r="AC603" s="656" t="n">
        <f aca="false">IF($O$3=O603,1,0)</f>
        <v>0</v>
      </c>
      <c r="AD603" s="667" t="b">
        <f aca="false">AND($P$2="Non-risk",P603=TRUE())</f>
        <v>0</v>
      </c>
      <c r="AE603" s="667" t="b">
        <f aca="false">AND($Q$3&lt;&gt;$Q603,$Q$3&lt;&gt;"Both")</f>
        <v>1</v>
      </c>
      <c r="AF603" s="667" t="b">
        <f aca="false">AND($Q$3="Both",AH603=1)</f>
        <v>0</v>
      </c>
      <c r="AI603" s="521"/>
      <c r="AK603" s="160" t="n">
        <f aca="false">IF(OR(AL603=TRUE(),AND(AM603=TRUE(),AN603=FALSE()),AF603=TRUE(),(OR(AT603=FALSE(),AT603="NA"))),0,IF(OR(AN603=FALSE(),AO603=FALSE(),AP603=FALSE()),1,0))</f>
        <v>0</v>
      </c>
      <c r="AL603" s="238" t="n">
        <f aca="false">$S603</f>
        <v>1</v>
      </c>
      <c r="AM603" s="238" t="str">
        <f aca="false">IF(OR(Q603="Medicaid",AI603=""),"NA",IF(AND(AF603=TRUE(),_xlfn.xlookup(AI603,$A$9:$A$782,$AK$9:$AK$782)=0),TRUE(),FALSE()))</f>
        <v>NA</v>
      </c>
      <c r="AN603" s="148" t="b">
        <f aca="false">IF(F603&lt;&gt;"",TRUE(),FALSE())</f>
        <v>0</v>
      </c>
      <c r="AO603" s="94" t="str">
        <f aca="false">IF(OR($F603&lt;&gt;"Met"),"NA",(IF(AND($F603="Met",$F603&lt;&gt;""),TRUE(),FALSE())))</f>
        <v>NA</v>
      </c>
      <c r="AP603" s="148" t="b">
        <f aca="false">IF(OR($F603="Met",$F603="Not met"),"NA",(IF((AND(OR($F603="N/A",$F603="Unsure"),$G603&lt;&gt;"")),TRUE(),FALSE())))</f>
        <v>0</v>
      </c>
      <c r="AQ603" s="238" t="n">
        <f aca="false">IF(OR(AR603=TRUE(),AND(AS603=TRUE(),AT603=FALSE())),0,(IF(OR(AND(OR(AS603=FALSE(),AS603="N/A"),AT603=FALSE()),AU603=FALSE()),1,0)))</f>
        <v>0</v>
      </c>
      <c r="AR603" s="238" t="n">
        <f aca="false">$S603</f>
        <v>1</v>
      </c>
      <c r="AS603" s="238" t="str">
        <f aca="false">IF(OR(Q603="Medicaid",AI603=""),"N/A",IF(AND(AF603=TRUE(),_xlfn.xlookup(AI603,$A$9:$A$782,$AQ$9:$AQ$782)=0),TRUE(),FALSE()))</f>
        <v>N/A</v>
      </c>
      <c r="AT603" s="148" t="b">
        <f aca="false">IF(AND(H603="",F603="Met"),FALSE(),TRUE())</f>
        <v>1</v>
      </c>
      <c r="AU603" s="94" t="str">
        <f aca="false">IF(OR(H603="",H603="Met",H603="N/A"),"NA",(IF(AND((OR(H603="Not Met",H603="Unsure")),G603&lt;&gt;""),TRUE(),FALSE())))</f>
        <v>NA</v>
      </c>
    </row>
    <row r="604" customFormat="false" ht="72" hidden="false" customHeight="false" outlineLevel="0" collapsed="false">
      <c r="A604" s="658" t="s">
        <v>3725</v>
      </c>
      <c r="B604" s="659" t="s">
        <v>3726</v>
      </c>
      <c r="C604" s="659" t="s">
        <v>3727</v>
      </c>
      <c r="D604" s="659" t="s">
        <v>3728</v>
      </c>
      <c r="E604" s="687"/>
      <c r="F604" s="662"/>
      <c r="G604" s="662"/>
      <c r="H604" s="689"/>
      <c r="I604" s="664" t="s">
        <v>15</v>
      </c>
      <c r="J604" s="664" t="s">
        <v>30</v>
      </c>
      <c r="K604" s="664" t="s">
        <v>38</v>
      </c>
      <c r="L604" s="665" t="s">
        <v>43</v>
      </c>
      <c r="M604" s="664"/>
      <c r="N604" s="665"/>
      <c r="O604" s="665"/>
      <c r="P604" s="665"/>
      <c r="Q604" s="665" t="s">
        <v>226</v>
      </c>
      <c r="S604" s="666" t="b">
        <f aca="false">IF(OR(T604=TRUE(),U604=TRUE(),V604=TRUE(),AD604=TRUE(),AE604=TRUE()),TRUE(),FALSE())</f>
        <v>1</v>
      </c>
      <c r="T604" s="656" t="n">
        <f aca="false">$T$8</f>
        <v>1</v>
      </c>
      <c r="U604" s="657" t="b">
        <f aca="false">$U$8</f>
        <v>0</v>
      </c>
      <c r="V604" s="666" t="b">
        <f aca="false">IF(SUM(W604:AC604)&lt;1,TRUE(),FALSE())</f>
        <v>1</v>
      </c>
      <c r="W604" s="656" t="n">
        <f aca="false">IF($I$3=I604,1,0)</f>
        <v>0</v>
      </c>
      <c r="X604" s="656" t="n">
        <f aca="false">IF($J$3=J604,1,0)</f>
        <v>0</v>
      </c>
      <c r="Y604" s="656" t="n">
        <f aca="false">IF($K$3=K604,1,0)</f>
        <v>0</v>
      </c>
      <c r="Z604" s="656" t="n">
        <f aca="false">IF($L$3=L604,1,0)</f>
        <v>0</v>
      </c>
      <c r="AA604" s="656" t="n">
        <f aca="false">IF($M$3=M604,1,0)</f>
        <v>0</v>
      </c>
      <c r="AB604" s="656" t="n">
        <f aca="false">IF($N$3=N604,1,0)</f>
        <v>0</v>
      </c>
      <c r="AC604" s="656" t="n">
        <f aca="false">IF($O$3=O604,1,0)</f>
        <v>0</v>
      </c>
      <c r="AD604" s="667" t="b">
        <f aca="false">AND($P$2="Non-risk",P604=TRUE())</f>
        <v>0</v>
      </c>
      <c r="AE604" s="667" t="b">
        <f aca="false">AND($Q$3&lt;&gt;$Q604,$Q$3&lt;&gt;"Both")</f>
        <v>1</v>
      </c>
      <c r="AF604" s="667" t="b">
        <f aca="false">AND($Q$3="Both",AH604=1)</f>
        <v>0</v>
      </c>
      <c r="AI604" s="521"/>
      <c r="AK604" s="160" t="n">
        <f aca="false">IF(OR(AL604=TRUE(),AND(AM604=TRUE(),AN604=FALSE()),AF604=TRUE(),(OR(AT604=FALSE(),AT604="NA"))),0,IF(OR(AN604=FALSE(),AO604=FALSE(),AP604=FALSE()),1,0))</f>
        <v>0</v>
      </c>
      <c r="AL604" s="238" t="n">
        <f aca="false">$S604</f>
        <v>1</v>
      </c>
      <c r="AM604" s="238" t="str">
        <f aca="false">IF(OR(Q604="Medicaid",AI604=""),"NA",IF(AND(AF604=TRUE(),_xlfn.xlookup(AI604,$A$9:$A$782,$AK$9:$AK$782)=0),TRUE(),FALSE()))</f>
        <v>NA</v>
      </c>
      <c r="AN604" s="148" t="b">
        <f aca="false">IF(F604&lt;&gt;"",TRUE(),FALSE())</f>
        <v>0</v>
      </c>
      <c r="AO604" s="94" t="str">
        <f aca="false">IF(OR($F604&lt;&gt;"Met"),"NA",(IF(AND($F604="Met",$F604&lt;&gt;""),TRUE(),FALSE())))</f>
        <v>NA</v>
      </c>
      <c r="AP604" s="148" t="b">
        <f aca="false">IF(OR($F604="Met",$F604="Not met"),"NA",(IF((AND(OR($F604="N/A",$F604="Unsure"),$G604&lt;&gt;"")),TRUE(),FALSE())))</f>
        <v>0</v>
      </c>
      <c r="AQ604" s="238" t="n">
        <f aca="false">IF(OR(AR604=TRUE(),AND(AS604=TRUE(),AT604=FALSE())),0,(IF(OR(AND(OR(AS604=FALSE(),AS604="N/A"),AT604=FALSE()),AU604=FALSE()),1,0)))</f>
        <v>0</v>
      </c>
      <c r="AR604" s="238" t="n">
        <f aca="false">$S604</f>
        <v>1</v>
      </c>
      <c r="AS604" s="238" t="str">
        <f aca="false">IF(OR(Q604="Medicaid",AI604=""),"N/A",IF(AND(AF604=TRUE(),_xlfn.xlookup(AI604,$A$9:$A$782,$AQ$9:$AQ$782)=0),TRUE(),FALSE()))</f>
        <v>N/A</v>
      </c>
      <c r="AT604" s="148" t="b">
        <f aca="false">IF(AND(H604="",F604="Met"),FALSE(),TRUE())</f>
        <v>1</v>
      </c>
      <c r="AU604" s="94" t="str">
        <f aca="false">IF(OR(H604="",H604="Met",H604="N/A"),"NA",(IF(AND((OR(H604="Not Met",H604="Unsure")),G604&lt;&gt;""),TRUE(),FALSE())))</f>
        <v>NA</v>
      </c>
    </row>
    <row r="605" customFormat="false" ht="72" hidden="false" customHeight="false" outlineLevel="0" collapsed="false">
      <c r="A605" s="658" t="s">
        <v>3729</v>
      </c>
      <c r="B605" s="659" t="s">
        <v>3730</v>
      </c>
      <c r="C605" s="659" t="s">
        <v>3731</v>
      </c>
      <c r="D605" s="659" t="s">
        <v>3732</v>
      </c>
      <c r="E605" s="687"/>
      <c r="F605" s="662"/>
      <c r="G605" s="662"/>
      <c r="H605" s="689"/>
      <c r="I605" s="664" t="s">
        <v>15</v>
      </c>
      <c r="J605" s="664" t="s">
        <v>30</v>
      </c>
      <c r="K605" s="664" t="s">
        <v>38</v>
      </c>
      <c r="L605" s="665" t="s">
        <v>43</v>
      </c>
      <c r="M605" s="664"/>
      <c r="N605" s="665"/>
      <c r="O605" s="665"/>
      <c r="P605" s="665"/>
      <c r="Q605" s="665" t="s">
        <v>226</v>
      </c>
      <c r="S605" s="666" t="b">
        <f aca="false">IF(OR(T605=TRUE(),U605=TRUE(),V605=TRUE(),AD605=TRUE(),AE605=TRUE()),TRUE(),FALSE())</f>
        <v>1</v>
      </c>
      <c r="T605" s="656" t="n">
        <f aca="false">$T$8</f>
        <v>1</v>
      </c>
      <c r="U605" s="657" t="b">
        <f aca="false">$U$8</f>
        <v>0</v>
      </c>
      <c r="V605" s="666" t="b">
        <f aca="false">IF(SUM(W605:AC605)&lt;1,TRUE(),FALSE())</f>
        <v>1</v>
      </c>
      <c r="W605" s="656" t="n">
        <f aca="false">IF($I$3=I605,1,0)</f>
        <v>0</v>
      </c>
      <c r="X605" s="656" t="n">
        <f aca="false">IF($J$3=J605,1,0)</f>
        <v>0</v>
      </c>
      <c r="Y605" s="656" t="n">
        <f aca="false">IF($K$3=K605,1,0)</f>
        <v>0</v>
      </c>
      <c r="Z605" s="656" t="n">
        <f aca="false">IF($L$3=L605,1,0)</f>
        <v>0</v>
      </c>
      <c r="AA605" s="656" t="n">
        <f aca="false">IF($M$3=M605,1,0)</f>
        <v>0</v>
      </c>
      <c r="AB605" s="656" t="n">
        <f aca="false">IF($N$3=N605,1,0)</f>
        <v>0</v>
      </c>
      <c r="AC605" s="656" t="n">
        <f aca="false">IF($O$3=O605,1,0)</f>
        <v>0</v>
      </c>
      <c r="AD605" s="667" t="b">
        <f aca="false">AND($P$2="Non-risk",P605=TRUE())</f>
        <v>0</v>
      </c>
      <c r="AE605" s="667" t="b">
        <f aca="false">AND($Q$3&lt;&gt;$Q605,$Q$3&lt;&gt;"Both")</f>
        <v>1</v>
      </c>
      <c r="AF605" s="667" t="b">
        <f aca="false">AND($Q$3="Both",AH605=1)</f>
        <v>0</v>
      </c>
      <c r="AI605" s="521"/>
      <c r="AK605" s="160" t="n">
        <f aca="false">IF(OR(AL605=TRUE(),AND(AM605=TRUE(),AN605=FALSE()),AF605=TRUE(),(OR(AT605=FALSE(),AT605="NA"))),0,IF(OR(AN605=FALSE(),AO605=FALSE(),AP605=FALSE()),1,0))</f>
        <v>0</v>
      </c>
      <c r="AL605" s="238" t="n">
        <f aca="false">$S605</f>
        <v>1</v>
      </c>
      <c r="AM605" s="238" t="str">
        <f aca="false">IF(OR(Q605="Medicaid",AI605=""),"NA",IF(AND(AF605=TRUE(),_xlfn.xlookup(AI605,$A$9:$A$782,$AK$9:$AK$782)=0),TRUE(),FALSE()))</f>
        <v>NA</v>
      </c>
      <c r="AN605" s="148" t="b">
        <f aca="false">IF(F605&lt;&gt;"",TRUE(),FALSE())</f>
        <v>0</v>
      </c>
      <c r="AO605" s="94" t="str">
        <f aca="false">IF(OR($F605&lt;&gt;"Met"),"NA",(IF(AND($F605="Met",$F605&lt;&gt;""),TRUE(),FALSE())))</f>
        <v>NA</v>
      </c>
      <c r="AP605" s="148" t="b">
        <f aca="false">IF(OR($F605="Met",$F605="Not met"),"NA",(IF((AND(OR($F605="N/A",$F605="Unsure"),$G605&lt;&gt;"")),TRUE(),FALSE())))</f>
        <v>0</v>
      </c>
      <c r="AQ605" s="238" t="n">
        <f aca="false">IF(OR(AR605=TRUE(),AND(AS605=TRUE(),AT605=FALSE())),0,(IF(OR(AND(OR(AS605=FALSE(),AS605="N/A"),AT605=FALSE()),AU605=FALSE()),1,0)))</f>
        <v>0</v>
      </c>
      <c r="AR605" s="238" t="n">
        <f aca="false">$S605</f>
        <v>1</v>
      </c>
      <c r="AS605" s="238" t="str">
        <f aca="false">IF(OR(Q605="Medicaid",AI605=""),"N/A",IF(AND(AF605=TRUE(),_xlfn.xlookup(AI605,$A$9:$A$782,$AQ$9:$AQ$782)=0),TRUE(),FALSE()))</f>
        <v>N/A</v>
      </c>
      <c r="AT605" s="148" t="b">
        <f aca="false">IF(AND(H605="",F605="Met"),FALSE(),TRUE())</f>
        <v>1</v>
      </c>
      <c r="AU605" s="94" t="str">
        <f aca="false">IF(OR(H605="",H605="Met",H605="N/A"),"NA",(IF(AND((OR(H605="Not Met",H605="Unsure")),G605&lt;&gt;""),TRUE(),FALSE())))</f>
        <v>NA</v>
      </c>
    </row>
    <row r="606" customFormat="false" ht="72" hidden="false" customHeight="false" outlineLevel="0" collapsed="false">
      <c r="A606" s="658" t="s">
        <v>3733</v>
      </c>
      <c r="B606" s="659" t="s">
        <v>3734</v>
      </c>
      <c r="C606" s="659" t="s">
        <v>3735</v>
      </c>
      <c r="D606" s="659" t="s">
        <v>3736</v>
      </c>
      <c r="E606" s="687"/>
      <c r="F606" s="662"/>
      <c r="G606" s="662"/>
      <c r="H606" s="689"/>
      <c r="I606" s="664" t="s">
        <v>15</v>
      </c>
      <c r="J606" s="664" t="s">
        <v>30</v>
      </c>
      <c r="K606" s="664" t="s">
        <v>38</v>
      </c>
      <c r="L606" s="665" t="s">
        <v>43</v>
      </c>
      <c r="M606" s="664"/>
      <c r="N606" s="665"/>
      <c r="O606" s="665"/>
      <c r="P606" s="665"/>
      <c r="Q606" s="665" t="s">
        <v>226</v>
      </c>
      <c r="S606" s="666" t="b">
        <f aca="false">IF(OR(T606=TRUE(),U606=TRUE(),V606=TRUE(),AD606=TRUE(),AE606=TRUE()),TRUE(),FALSE())</f>
        <v>1</v>
      </c>
      <c r="T606" s="656" t="n">
        <f aca="false">$T$8</f>
        <v>1</v>
      </c>
      <c r="U606" s="657" t="b">
        <f aca="false">$U$8</f>
        <v>0</v>
      </c>
      <c r="V606" s="666" t="b">
        <f aca="false">IF(SUM(W606:AC606)&lt;1,TRUE(),FALSE())</f>
        <v>1</v>
      </c>
      <c r="W606" s="656" t="n">
        <f aca="false">IF($I$3=I606,1,0)</f>
        <v>0</v>
      </c>
      <c r="X606" s="656" t="n">
        <f aca="false">IF($J$3=J606,1,0)</f>
        <v>0</v>
      </c>
      <c r="Y606" s="656" t="n">
        <f aca="false">IF($K$3=K606,1,0)</f>
        <v>0</v>
      </c>
      <c r="Z606" s="656" t="n">
        <f aca="false">IF($L$3=L606,1,0)</f>
        <v>0</v>
      </c>
      <c r="AA606" s="656" t="n">
        <f aca="false">IF($M$3=M606,1,0)</f>
        <v>0</v>
      </c>
      <c r="AB606" s="656" t="n">
        <f aca="false">IF($N$3=N606,1,0)</f>
        <v>0</v>
      </c>
      <c r="AC606" s="656" t="n">
        <f aca="false">IF($O$3=O606,1,0)</f>
        <v>0</v>
      </c>
      <c r="AD606" s="667" t="b">
        <f aca="false">AND($P$2="Non-risk",P606=TRUE())</f>
        <v>0</v>
      </c>
      <c r="AE606" s="667" t="b">
        <f aca="false">AND($Q$3&lt;&gt;$Q606,$Q$3&lt;&gt;"Both")</f>
        <v>1</v>
      </c>
      <c r="AF606" s="667" t="b">
        <f aca="false">AND($Q$3="Both",AH606=1)</f>
        <v>0</v>
      </c>
      <c r="AI606" s="521"/>
      <c r="AK606" s="160" t="n">
        <f aca="false">IF(OR(AL606=TRUE(),AND(AM606=TRUE(),AN606=FALSE()),AF606=TRUE(),(OR(AT606=FALSE(),AT606="NA"))),0,IF(OR(AN606=FALSE(),AO606=FALSE(),AP606=FALSE()),1,0))</f>
        <v>0</v>
      </c>
      <c r="AL606" s="238" t="n">
        <f aca="false">$S606</f>
        <v>1</v>
      </c>
      <c r="AM606" s="238" t="str">
        <f aca="false">IF(OR(Q606="Medicaid",AI606=""),"NA",IF(AND(AF606=TRUE(),_xlfn.xlookup(AI606,$A$9:$A$782,$AK$9:$AK$782)=0),TRUE(),FALSE()))</f>
        <v>NA</v>
      </c>
      <c r="AN606" s="148" t="b">
        <f aca="false">IF(F606&lt;&gt;"",TRUE(),FALSE())</f>
        <v>0</v>
      </c>
      <c r="AO606" s="94" t="str">
        <f aca="false">IF(OR($F606&lt;&gt;"Met"),"NA",(IF(AND($F606="Met",$F606&lt;&gt;""),TRUE(),FALSE())))</f>
        <v>NA</v>
      </c>
      <c r="AP606" s="148" t="b">
        <f aca="false">IF(OR($F606="Met",$F606="Not met"),"NA",(IF((AND(OR($F606="N/A",$F606="Unsure"),$G606&lt;&gt;"")),TRUE(),FALSE())))</f>
        <v>0</v>
      </c>
      <c r="AQ606" s="238" t="n">
        <f aca="false">IF(OR(AR606=TRUE(),AND(AS606=TRUE(),AT606=FALSE())),0,(IF(OR(AND(OR(AS606=FALSE(),AS606="N/A"),AT606=FALSE()),AU606=FALSE()),1,0)))</f>
        <v>0</v>
      </c>
      <c r="AR606" s="238" t="n">
        <f aca="false">$S606</f>
        <v>1</v>
      </c>
      <c r="AS606" s="238" t="str">
        <f aca="false">IF(OR(Q606="Medicaid",AI606=""),"N/A",IF(AND(AF606=TRUE(),_xlfn.xlookup(AI606,$A$9:$A$782,$AQ$9:$AQ$782)=0),TRUE(),FALSE()))</f>
        <v>N/A</v>
      </c>
      <c r="AT606" s="148" t="b">
        <f aca="false">IF(AND(H606="",F606="Met"),FALSE(),TRUE())</f>
        <v>1</v>
      </c>
      <c r="AU606" s="94" t="str">
        <f aca="false">IF(OR(H606="",H606="Met",H606="N/A"),"NA",(IF(AND((OR(H606="Not Met",H606="Unsure")),G606&lt;&gt;""),TRUE(),FALSE())))</f>
        <v>NA</v>
      </c>
    </row>
    <row r="607" customFormat="false" ht="72" hidden="false" customHeight="false" outlineLevel="0" collapsed="false">
      <c r="A607" s="658" t="s">
        <v>3737</v>
      </c>
      <c r="B607" s="659" t="s">
        <v>3738</v>
      </c>
      <c r="C607" s="659" t="s">
        <v>3731</v>
      </c>
      <c r="D607" s="659" t="s">
        <v>3739</v>
      </c>
      <c r="E607" s="687"/>
      <c r="F607" s="662"/>
      <c r="G607" s="662"/>
      <c r="H607" s="689"/>
      <c r="I607" s="664" t="s">
        <v>15</v>
      </c>
      <c r="J607" s="664" t="s">
        <v>30</v>
      </c>
      <c r="K607" s="664" t="s">
        <v>38</v>
      </c>
      <c r="L607" s="665" t="s">
        <v>43</v>
      </c>
      <c r="M607" s="664"/>
      <c r="N607" s="665"/>
      <c r="O607" s="665"/>
      <c r="P607" s="665"/>
      <c r="Q607" s="665" t="s">
        <v>226</v>
      </c>
      <c r="S607" s="666" t="b">
        <f aca="false">IF(OR(T607=TRUE(),U607=TRUE(),V607=TRUE(),AD607=TRUE(),AE607=TRUE()),TRUE(),FALSE())</f>
        <v>1</v>
      </c>
      <c r="T607" s="656" t="n">
        <f aca="false">$T$8</f>
        <v>1</v>
      </c>
      <c r="U607" s="657" t="b">
        <f aca="false">$U$8</f>
        <v>0</v>
      </c>
      <c r="V607" s="666" t="b">
        <f aca="false">IF(SUM(W607:AC607)&lt;1,TRUE(),FALSE())</f>
        <v>1</v>
      </c>
      <c r="W607" s="656" t="n">
        <f aca="false">IF($I$3=I607,1,0)</f>
        <v>0</v>
      </c>
      <c r="X607" s="656" t="n">
        <f aca="false">IF($J$3=J607,1,0)</f>
        <v>0</v>
      </c>
      <c r="Y607" s="656" t="n">
        <f aca="false">IF($K$3=K607,1,0)</f>
        <v>0</v>
      </c>
      <c r="Z607" s="656" t="n">
        <f aca="false">IF($L$3=L607,1,0)</f>
        <v>0</v>
      </c>
      <c r="AA607" s="656" t="n">
        <f aca="false">IF($M$3=M607,1,0)</f>
        <v>0</v>
      </c>
      <c r="AB607" s="656" t="n">
        <f aca="false">IF($N$3=N607,1,0)</f>
        <v>0</v>
      </c>
      <c r="AC607" s="656" t="n">
        <f aca="false">IF($O$3=O607,1,0)</f>
        <v>0</v>
      </c>
      <c r="AD607" s="667" t="b">
        <f aca="false">AND($P$2="Non-risk",P607=TRUE())</f>
        <v>0</v>
      </c>
      <c r="AE607" s="667" t="b">
        <f aca="false">AND($Q$3&lt;&gt;$Q607,$Q$3&lt;&gt;"Both")</f>
        <v>1</v>
      </c>
      <c r="AF607" s="667" t="b">
        <f aca="false">AND($Q$3="Both",AH607=1)</f>
        <v>0</v>
      </c>
      <c r="AI607" s="521"/>
      <c r="AK607" s="160" t="n">
        <f aca="false">IF(OR(AL607=TRUE(),AND(AM607=TRUE(),AN607=FALSE()),AF607=TRUE(),(OR(AT607=FALSE(),AT607="NA"))),0,IF(OR(AN607=FALSE(),AO607=FALSE(),AP607=FALSE()),1,0))</f>
        <v>0</v>
      </c>
      <c r="AL607" s="238" t="n">
        <f aca="false">$S607</f>
        <v>1</v>
      </c>
      <c r="AM607" s="238" t="str">
        <f aca="false">IF(OR(Q607="Medicaid",AI607=""),"NA",IF(AND(AF607=TRUE(),_xlfn.xlookup(AI607,$A$9:$A$782,$AK$9:$AK$782)=0),TRUE(),FALSE()))</f>
        <v>NA</v>
      </c>
      <c r="AN607" s="148" t="b">
        <f aca="false">IF(F607&lt;&gt;"",TRUE(),FALSE())</f>
        <v>0</v>
      </c>
      <c r="AO607" s="94" t="str">
        <f aca="false">IF(OR($F607&lt;&gt;"Met"),"NA",(IF(AND($F607="Met",$F607&lt;&gt;""),TRUE(),FALSE())))</f>
        <v>NA</v>
      </c>
      <c r="AP607" s="148" t="b">
        <f aca="false">IF(OR($F607="Met",$F607="Not met"),"NA",(IF((AND(OR($F607="N/A",$F607="Unsure"),$G607&lt;&gt;"")),TRUE(),FALSE())))</f>
        <v>0</v>
      </c>
      <c r="AQ607" s="238" t="n">
        <f aca="false">IF(OR(AR607=TRUE(),AND(AS607=TRUE(),AT607=FALSE())),0,(IF(OR(AND(OR(AS607=FALSE(),AS607="N/A"),AT607=FALSE()),AU607=FALSE()),1,0)))</f>
        <v>0</v>
      </c>
      <c r="AR607" s="238" t="n">
        <f aca="false">$S607</f>
        <v>1</v>
      </c>
      <c r="AS607" s="238" t="str">
        <f aca="false">IF(OR(Q607="Medicaid",AI607=""),"N/A",IF(AND(AF607=TRUE(),_xlfn.xlookup(AI607,$A$9:$A$782,$AQ$9:$AQ$782)=0),TRUE(),FALSE()))</f>
        <v>N/A</v>
      </c>
      <c r="AT607" s="148" t="b">
        <f aca="false">IF(AND(H607="",F607="Met"),FALSE(),TRUE())</f>
        <v>1</v>
      </c>
      <c r="AU607" s="94" t="str">
        <f aca="false">IF(OR(H607="",H607="Met",H607="N/A"),"NA",(IF(AND((OR(H607="Not Met",H607="Unsure")),G607&lt;&gt;""),TRUE(),FALSE())))</f>
        <v>NA</v>
      </c>
    </row>
    <row r="608" customFormat="false" ht="72" hidden="false" customHeight="false" outlineLevel="0" collapsed="false">
      <c r="A608" s="658" t="s">
        <v>3740</v>
      </c>
      <c r="B608" s="659" t="s">
        <v>3741</v>
      </c>
      <c r="C608" s="659" t="s">
        <v>3735</v>
      </c>
      <c r="D608" s="659" t="s">
        <v>3742</v>
      </c>
      <c r="E608" s="687"/>
      <c r="F608" s="662"/>
      <c r="G608" s="662"/>
      <c r="H608" s="689"/>
      <c r="I608" s="664" t="s">
        <v>15</v>
      </c>
      <c r="J608" s="664" t="s">
        <v>30</v>
      </c>
      <c r="K608" s="664" t="s">
        <v>38</v>
      </c>
      <c r="L608" s="665" t="s">
        <v>43</v>
      </c>
      <c r="M608" s="664"/>
      <c r="N608" s="665"/>
      <c r="O608" s="665"/>
      <c r="P608" s="665"/>
      <c r="Q608" s="665" t="s">
        <v>226</v>
      </c>
      <c r="S608" s="666" t="b">
        <f aca="false">IF(OR(T608=TRUE(),U608=TRUE(),V608=TRUE(),AD608=TRUE(),AE608=TRUE()),TRUE(),FALSE())</f>
        <v>1</v>
      </c>
      <c r="T608" s="656" t="n">
        <f aca="false">$T$8</f>
        <v>1</v>
      </c>
      <c r="U608" s="657" t="b">
        <f aca="false">$U$8</f>
        <v>0</v>
      </c>
      <c r="V608" s="666" t="b">
        <f aca="false">IF(SUM(W608:AC608)&lt;1,TRUE(),FALSE())</f>
        <v>1</v>
      </c>
      <c r="W608" s="656" t="n">
        <f aca="false">IF($I$3=I608,1,0)</f>
        <v>0</v>
      </c>
      <c r="X608" s="656" t="n">
        <f aca="false">IF($J$3=J608,1,0)</f>
        <v>0</v>
      </c>
      <c r="Y608" s="656" t="n">
        <f aca="false">IF($K$3=K608,1,0)</f>
        <v>0</v>
      </c>
      <c r="Z608" s="656" t="n">
        <f aca="false">IF($L$3=L608,1,0)</f>
        <v>0</v>
      </c>
      <c r="AA608" s="656" t="n">
        <f aca="false">IF($M$3=M608,1,0)</f>
        <v>0</v>
      </c>
      <c r="AB608" s="656" t="n">
        <f aca="false">IF($N$3=N608,1,0)</f>
        <v>0</v>
      </c>
      <c r="AC608" s="656" t="n">
        <f aca="false">IF($O$3=O608,1,0)</f>
        <v>0</v>
      </c>
      <c r="AD608" s="667" t="b">
        <f aca="false">AND($P$2="Non-risk",P608=TRUE())</f>
        <v>0</v>
      </c>
      <c r="AE608" s="667" t="b">
        <f aca="false">AND($Q$3&lt;&gt;$Q608,$Q$3&lt;&gt;"Both")</f>
        <v>1</v>
      </c>
      <c r="AF608" s="667" t="b">
        <f aca="false">AND($Q$3="Both",AH608=1)</f>
        <v>0</v>
      </c>
      <c r="AI608" s="521"/>
      <c r="AK608" s="160" t="n">
        <f aca="false">IF(OR(AL608=TRUE(),AND(AM608=TRUE(),AN608=FALSE()),AF608=TRUE(),(OR(AT608=FALSE(),AT608="NA"))),0,IF(OR(AN608=FALSE(),AO608=FALSE(),AP608=FALSE()),1,0))</f>
        <v>0</v>
      </c>
      <c r="AL608" s="238" t="n">
        <f aca="false">$S608</f>
        <v>1</v>
      </c>
      <c r="AM608" s="238" t="str">
        <f aca="false">IF(OR(Q608="Medicaid",AI608=""),"NA",IF(AND(AF608=TRUE(),_xlfn.xlookup(AI608,$A$9:$A$782,$AK$9:$AK$782)=0),TRUE(),FALSE()))</f>
        <v>NA</v>
      </c>
      <c r="AN608" s="148" t="b">
        <f aca="false">IF(F608&lt;&gt;"",TRUE(),FALSE())</f>
        <v>0</v>
      </c>
      <c r="AO608" s="94" t="str">
        <f aca="false">IF(OR($F608&lt;&gt;"Met"),"NA",(IF(AND($F608="Met",$F608&lt;&gt;""),TRUE(),FALSE())))</f>
        <v>NA</v>
      </c>
      <c r="AP608" s="148" t="b">
        <f aca="false">IF(OR($F608="Met",$F608="Not met"),"NA",(IF((AND(OR($F608="N/A",$F608="Unsure"),$G608&lt;&gt;"")),TRUE(),FALSE())))</f>
        <v>0</v>
      </c>
      <c r="AQ608" s="238" t="n">
        <f aca="false">IF(OR(AR608=TRUE(),AND(AS608=TRUE(),AT608=FALSE())),0,(IF(OR(AND(OR(AS608=FALSE(),AS608="N/A"),AT608=FALSE()),AU608=FALSE()),1,0)))</f>
        <v>0</v>
      </c>
      <c r="AR608" s="238" t="n">
        <f aca="false">$S608</f>
        <v>1</v>
      </c>
      <c r="AS608" s="238" t="str">
        <f aca="false">IF(OR(Q608="Medicaid",AI608=""),"N/A",IF(AND(AF608=TRUE(),_xlfn.xlookup(AI608,$A$9:$A$782,$AQ$9:$AQ$782)=0),TRUE(),FALSE()))</f>
        <v>N/A</v>
      </c>
      <c r="AT608" s="148" t="b">
        <f aca="false">IF(AND(H608="",F608="Met"),FALSE(),TRUE())</f>
        <v>1</v>
      </c>
      <c r="AU608" s="94" t="str">
        <f aca="false">IF(OR(H608="",H608="Met",H608="N/A"),"NA",(IF(AND((OR(H608="Not Met",H608="Unsure")),G608&lt;&gt;""),TRUE(),FALSE())))</f>
        <v>NA</v>
      </c>
    </row>
    <row r="609" customFormat="false" ht="36" hidden="false" customHeight="false" outlineLevel="0" collapsed="false">
      <c r="A609" s="658" t="s">
        <v>3743</v>
      </c>
      <c r="B609" s="659" t="s">
        <v>3744</v>
      </c>
      <c r="C609" s="659" t="s">
        <v>3745</v>
      </c>
      <c r="D609" s="659" t="s">
        <v>3746</v>
      </c>
      <c r="E609" s="687"/>
      <c r="F609" s="662"/>
      <c r="G609" s="662"/>
      <c r="H609" s="689"/>
      <c r="I609" s="664" t="s">
        <v>15</v>
      </c>
      <c r="J609" s="664" t="s">
        <v>30</v>
      </c>
      <c r="K609" s="664" t="s">
        <v>38</v>
      </c>
      <c r="L609" s="665" t="s">
        <v>43</v>
      </c>
      <c r="M609" s="664"/>
      <c r="N609" s="665"/>
      <c r="O609" s="665"/>
      <c r="P609" s="665"/>
      <c r="Q609" s="665" t="s">
        <v>226</v>
      </c>
      <c r="S609" s="666" t="b">
        <f aca="false">IF(OR(T609=TRUE(),U609=TRUE(),V609=TRUE(),AD609=TRUE(),AE609=TRUE()),TRUE(),FALSE())</f>
        <v>1</v>
      </c>
      <c r="T609" s="656" t="n">
        <f aca="false">$T$8</f>
        <v>1</v>
      </c>
      <c r="U609" s="657" t="b">
        <f aca="false">$U$8</f>
        <v>0</v>
      </c>
      <c r="V609" s="666" t="b">
        <f aca="false">IF(SUM(W609:AC609)&lt;1,TRUE(),FALSE())</f>
        <v>1</v>
      </c>
      <c r="W609" s="656" t="n">
        <f aca="false">IF($I$3=I609,1,0)</f>
        <v>0</v>
      </c>
      <c r="X609" s="656" t="n">
        <f aca="false">IF($J$3=J609,1,0)</f>
        <v>0</v>
      </c>
      <c r="Y609" s="656" t="n">
        <f aca="false">IF($K$3=K609,1,0)</f>
        <v>0</v>
      </c>
      <c r="Z609" s="656" t="n">
        <f aca="false">IF($L$3=L609,1,0)</f>
        <v>0</v>
      </c>
      <c r="AA609" s="656" t="n">
        <f aca="false">IF($M$3=M609,1,0)</f>
        <v>0</v>
      </c>
      <c r="AB609" s="656" t="n">
        <f aca="false">IF($N$3=N609,1,0)</f>
        <v>0</v>
      </c>
      <c r="AC609" s="656" t="n">
        <f aca="false">IF($O$3=O609,1,0)</f>
        <v>0</v>
      </c>
      <c r="AD609" s="667" t="b">
        <f aca="false">AND($P$2="Non-risk",P609=TRUE())</f>
        <v>0</v>
      </c>
      <c r="AE609" s="667" t="b">
        <f aca="false">AND($Q$3&lt;&gt;$Q609,$Q$3&lt;&gt;"Both")</f>
        <v>1</v>
      </c>
      <c r="AF609" s="667" t="b">
        <f aca="false">AND($Q$3="Both",AH609=1)</f>
        <v>0</v>
      </c>
      <c r="AI609" s="521"/>
      <c r="AK609" s="160" t="n">
        <f aca="false">IF(OR(AL609=TRUE(),AND(AM609=TRUE(),AN609=FALSE()),AF609=TRUE(),(OR(AT609=FALSE(),AT609="NA"))),0,IF(OR(AN609=FALSE(),AO609=FALSE(),AP609=FALSE()),1,0))</f>
        <v>0</v>
      </c>
      <c r="AL609" s="238" t="n">
        <f aca="false">$S609</f>
        <v>1</v>
      </c>
      <c r="AM609" s="238" t="str">
        <f aca="false">IF(OR(Q609="Medicaid",AI609=""),"NA",IF(AND(AF609=TRUE(),_xlfn.xlookup(AI609,$A$9:$A$782,$AK$9:$AK$782)=0),TRUE(),FALSE()))</f>
        <v>NA</v>
      </c>
      <c r="AN609" s="148" t="b">
        <f aca="false">IF(F609&lt;&gt;"",TRUE(),FALSE())</f>
        <v>0</v>
      </c>
      <c r="AO609" s="94" t="str">
        <f aca="false">IF(OR($F609&lt;&gt;"Met"),"NA",(IF(AND($F609="Met",$F609&lt;&gt;""),TRUE(),FALSE())))</f>
        <v>NA</v>
      </c>
      <c r="AP609" s="148" t="b">
        <f aca="false">IF(OR($F609="Met",$F609="Not met"),"NA",(IF((AND(OR($F609="N/A",$F609="Unsure"),$G609&lt;&gt;"")),TRUE(),FALSE())))</f>
        <v>0</v>
      </c>
      <c r="AQ609" s="238" t="n">
        <f aca="false">IF(OR(AR609=TRUE(),AND(AS609=TRUE(),AT609=FALSE())),0,(IF(OR(AND(OR(AS609=FALSE(),AS609="N/A"),AT609=FALSE()),AU609=FALSE()),1,0)))</f>
        <v>0</v>
      </c>
      <c r="AR609" s="238" t="n">
        <f aca="false">$S609</f>
        <v>1</v>
      </c>
      <c r="AS609" s="238" t="str">
        <f aca="false">IF(OR(Q609="Medicaid",AI609=""),"N/A",IF(AND(AF609=TRUE(),_xlfn.xlookup(AI609,$A$9:$A$782,$AQ$9:$AQ$782)=0),TRUE(),FALSE()))</f>
        <v>N/A</v>
      </c>
      <c r="AT609" s="148" t="b">
        <f aca="false">IF(AND(H609="",F609="Met"),FALSE(),TRUE())</f>
        <v>1</v>
      </c>
      <c r="AU609" s="94" t="str">
        <f aca="false">IF(OR(H609="",H609="Met",H609="N/A"),"NA",(IF(AND((OR(H609="Not Met",H609="Unsure")),G609&lt;&gt;""),TRUE(),FALSE())))</f>
        <v>NA</v>
      </c>
    </row>
    <row r="610" customFormat="false" ht="54" hidden="false" customHeight="false" outlineLevel="0" collapsed="false">
      <c r="A610" s="658" t="s">
        <v>3747</v>
      </c>
      <c r="B610" s="659" t="s">
        <v>3748</v>
      </c>
      <c r="C610" s="659" t="s">
        <v>3749</v>
      </c>
      <c r="D610" s="659" t="s">
        <v>3750</v>
      </c>
      <c r="E610" s="693" t="n">
        <v>107108</v>
      </c>
      <c r="F610" s="662"/>
      <c r="G610" s="662"/>
      <c r="H610" s="689"/>
      <c r="I610" s="664" t="s">
        <v>15</v>
      </c>
      <c r="J610" s="664" t="s">
        <v>30</v>
      </c>
      <c r="K610" s="664" t="s">
        <v>38</v>
      </c>
      <c r="L610" s="665" t="s">
        <v>43</v>
      </c>
      <c r="M610" s="664"/>
      <c r="N610" s="665"/>
      <c r="O610" s="665"/>
      <c r="P610" s="665"/>
      <c r="Q610" s="665" t="s">
        <v>226</v>
      </c>
      <c r="S610" s="666" t="b">
        <f aca="false">IF(OR(T610=TRUE(),U610=TRUE(),V610=TRUE(),AD610=TRUE(),AE610=TRUE()),TRUE(),FALSE())</f>
        <v>1</v>
      </c>
      <c r="T610" s="656" t="n">
        <f aca="false">$T$8</f>
        <v>1</v>
      </c>
      <c r="U610" s="657" t="b">
        <f aca="false">$U$8</f>
        <v>0</v>
      </c>
      <c r="V610" s="666" t="b">
        <f aca="false">IF(SUM(W610:AC610)&lt;1,TRUE(),FALSE())</f>
        <v>1</v>
      </c>
      <c r="W610" s="656" t="n">
        <f aca="false">IF($I$3=I610,1,0)</f>
        <v>0</v>
      </c>
      <c r="X610" s="656" t="n">
        <f aca="false">IF($J$3=J610,1,0)</f>
        <v>0</v>
      </c>
      <c r="Y610" s="656" t="n">
        <f aca="false">IF($K$3=K610,1,0)</f>
        <v>0</v>
      </c>
      <c r="Z610" s="656" t="n">
        <f aca="false">IF($L$3=L610,1,0)</f>
        <v>0</v>
      </c>
      <c r="AA610" s="656" t="n">
        <f aca="false">IF($M$3=M610,1,0)</f>
        <v>0</v>
      </c>
      <c r="AB610" s="656" t="n">
        <f aca="false">IF($N$3=N610,1,0)</f>
        <v>0</v>
      </c>
      <c r="AC610" s="656" t="n">
        <f aca="false">IF($O$3=O610,1,0)</f>
        <v>0</v>
      </c>
      <c r="AD610" s="667" t="b">
        <f aca="false">AND($P$2="Non-risk",P610=TRUE())</f>
        <v>0</v>
      </c>
      <c r="AE610" s="667" t="b">
        <f aca="false">AND($Q$3&lt;&gt;$Q610,$Q$3&lt;&gt;"Both")</f>
        <v>1</v>
      </c>
      <c r="AF610" s="667" t="b">
        <f aca="false">AND($Q$3="Both",AH610=1)</f>
        <v>0</v>
      </c>
      <c r="AI610" s="521"/>
      <c r="AK610" s="160" t="n">
        <f aca="false">IF(OR(AL610=TRUE(),AND(AM610=TRUE(),AN610=FALSE()),AF610=TRUE(),(OR(AT610=FALSE(),AT610="NA"))),0,IF(OR(AN610=FALSE(),AO610=FALSE(),AP610=FALSE()),1,0))</f>
        <v>0</v>
      </c>
      <c r="AL610" s="238" t="n">
        <f aca="false">$S610</f>
        <v>1</v>
      </c>
      <c r="AM610" s="238" t="str">
        <f aca="false">IF(OR(Q610="Medicaid",AI610=""),"NA",IF(AND(AF610=TRUE(),_xlfn.xlookup(AI610,$A$9:$A$782,$AK$9:$AK$782)=0),TRUE(),FALSE()))</f>
        <v>NA</v>
      </c>
      <c r="AN610" s="148" t="b">
        <f aca="false">IF(F610&lt;&gt;"",TRUE(),FALSE())</f>
        <v>0</v>
      </c>
      <c r="AO610" s="94" t="str">
        <f aca="false">IF(OR($F610&lt;&gt;"Met"),"NA",(IF(AND($F610="Met",$F610&lt;&gt;""),TRUE(),FALSE())))</f>
        <v>NA</v>
      </c>
      <c r="AP610" s="148" t="b">
        <f aca="false">IF(OR($F610="Met",$F610="Not met"),"NA",(IF((AND(OR($F610="N/A",$F610="Unsure"),$G610&lt;&gt;"")),TRUE(),FALSE())))</f>
        <v>0</v>
      </c>
      <c r="AQ610" s="238" t="n">
        <f aca="false">IF(OR(AR610=TRUE(),AND(AS610=TRUE(),AT610=FALSE())),0,(IF(OR(AND(OR(AS610=FALSE(),AS610="N/A"),AT610=FALSE()),AU610=FALSE()),1,0)))</f>
        <v>0</v>
      </c>
      <c r="AR610" s="238" t="n">
        <f aca="false">$S610</f>
        <v>1</v>
      </c>
      <c r="AS610" s="238" t="str">
        <f aca="false">IF(OR(Q610="Medicaid",AI610=""),"N/A",IF(AND(AF610=TRUE(),_xlfn.xlookup(AI610,$A$9:$A$782,$AQ$9:$AQ$782)=0),TRUE(),FALSE()))</f>
        <v>N/A</v>
      </c>
      <c r="AT610" s="148" t="b">
        <f aca="false">IF(AND(H610="",F610="Met"),FALSE(),TRUE())</f>
        <v>1</v>
      </c>
      <c r="AU610" s="94" t="str">
        <f aca="false">IF(OR(H610="",H610="Met",H610="N/A"),"NA",(IF(AND((OR(H610="Not Met",H610="Unsure")),G610&lt;&gt;""),TRUE(),FALSE())))</f>
        <v>NA</v>
      </c>
    </row>
    <row r="611" customFormat="false" ht="36" hidden="false" customHeight="false" outlineLevel="0" collapsed="false">
      <c r="A611" s="658" t="s">
        <v>3751</v>
      </c>
      <c r="B611" s="659" t="s">
        <v>3752</v>
      </c>
      <c r="C611" s="659" t="s">
        <v>3753</v>
      </c>
      <c r="D611" s="659" t="s">
        <v>3754</v>
      </c>
      <c r="E611" s="687"/>
      <c r="F611" s="662"/>
      <c r="G611" s="662"/>
      <c r="H611" s="689"/>
      <c r="I611" s="664" t="s">
        <v>15</v>
      </c>
      <c r="J611" s="664" t="s">
        <v>30</v>
      </c>
      <c r="K611" s="664" t="s">
        <v>38</v>
      </c>
      <c r="L611" s="665" t="s">
        <v>43</v>
      </c>
      <c r="M611" s="664"/>
      <c r="N611" s="665"/>
      <c r="O611" s="665"/>
      <c r="P611" s="682" t="b">
        <f aca="false">TRUE()</f>
        <v>1</v>
      </c>
      <c r="Q611" s="665" t="s">
        <v>226</v>
      </c>
      <c r="S611" s="666" t="b">
        <f aca="false">IF(OR(T611=TRUE(),U611=TRUE(),V611=TRUE(),AD611=TRUE(),AE611=TRUE()),TRUE(),FALSE())</f>
        <v>1</v>
      </c>
      <c r="T611" s="656" t="n">
        <f aca="false">$T$8</f>
        <v>1</v>
      </c>
      <c r="U611" s="657" t="b">
        <f aca="false">$U$8</f>
        <v>0</v>
      </c>
      <c r="V611" s="666" t="b">
        <f aca="false">IF(SUM(W611:AC611)&lt;1,TRUE(),FALSE())</f>
        <v>1</v>
      </c>
      <c r="W611" s="656" t="n">
        <f aca="false">IF($I$3=I611,1,0)</f>
        <v>0</v>
      </c>
      <c r="X611" s="656" t="n">
        <f aca="false">IF($J$3=J611,1,0)</f>
        <v>0</v>
      </c>
      <c r="Y611" s="656" t="n">
        <f aca="false">IF($K$3=K611,1,0)</f>
        <v>0</v>
      </c>
      <c r="Z611" s="656" t="n">
        <f aca="false">IF($L$3=L611,1,0)</f>
        <v>0</v>
      </c>
      <c r="AA611" s="656" t="n">
        <f aca="false">IF($M$3=M611,1,0)</f>
        <v>0</v>
      </c>
      <c r="AB611" s="656" t="n">
        <f aca="false">IF($N$3=N611,1,0)</f>
        <v>0</v>
      </c>
      <c r="AC611" s="656" t="n">
        <f aca="false">IF($O$3=O611,1,0)</f>
        <v>0</v>
      </c>
      <c r="AD611" s="667" t="b">
        <f aca="false">AND($P$2="Non-risk",P611=TRUE())</f>
        <v>0</v>
      </c>
      <c r="AE611" s="667" t="b">
        <f aca="false">AND($Q$3&lt;&gt;$Q611,$Q$3&lt;&gt;"Both")</f>
        <v>1</v>
      </c>
      <c r="AF611" s="667" t="b">
        <f aca="false">AND($Q$3="Both",AH611=1)</f>
        <v>0</v>
      </c>
      <c r="AI611" s="521"/>
      <c r="AK611" s="160" t="n">
        <f aca="false">IF(OR(AL611=TRUE(),AND(AM611=TRUE(),AN611=FALSE()),AF611=TRUE(),(OR(AT611=FALSE(),AT611="NA"))),0,IF(OR(AN611=FALSE(),AO611=FALSE(),AP611=FALSE()),1,0))</f>
        <v>0</v>
      </c>
      <c r="AL611" s="238" t="n">
        <f aca="false">$S611</f>
        <v>1</v>
      </c>
      <c r="AM611" s="238" t="str">
        <f aca="false">IF(OR(Q611="Medicaid",AI611=""),"NA",IF(AND(AF611=TRUE(),_xlfn.xlookup(AI611,$A$9:$A$782,$AK$9:$AK$782)=0),TRUE(),FALSE()))</f>
        <v>NA</v>
      </c>
      <c r="AN611" s="148" t="b">
        <f aca="false">IF(F611&lt;&gt;"",TRUE(),FALSE())</f>
        <v>0</v>
      </c>
      <c r="AO611" s="94" t="str">
        <f aca="false">IF(OR($F611&lt;&gt;"Met"),"NA",(IF(AND($F611="Met",$F611&lt;&gt;""),TRUE(),FALSE())))</f>
        <v>NA</v>
      </c>
      <c r="AP611" s="148" t="b">
        <f aca="false">IF(OR($F611="Met",$F611="Not met"),"NA",(IF((AND(OR($F611="N/A",$F611="Unsure"),$G611&lt;&gt;"")),TRUE(),FALSE())))</f>
        <v>0</v>
      </c>
      <c r="AQ611" s="238" t="n">
        <f aca="false">IF(OR(AR611=TRUE(),AND(AS611=TRUE(),AT611=FALSE())),0,(IF(OR(AND(OR(AS611=FALSE(),AS611="N/A"),AT611=FALSE()),AU611=FALSE()),1,0)))</f>
        <v>0</v>
      </c>
      <c r="AR611" s="238" t="n">
        <f aca="false">$S611</f>
        <v>1</v>
      </c>
      <c r="AS611" s="238" t="str">
        <f aca="false">IF(OR(Q611="Medicaid",AI611=""),"N/A",IF(AND(AF611=TRUE(),_xlfn.xlookup(AI611,$A$9:$A$782,$AQ$9:$AQ$782)=0),TRUE(),FALSE()))</f>
        <v>N/A</v>
      </c>
      <c r="AT611" s="148" t="b">
        <f aca="false">IF(AND(H611="",F611="Met"),FALSE(),TRUE())</f>
        <v>1</v>
      </c>
      <c r="AU611" s="94" t="str">
        <f aca="false">IF(OR(H611="",H611="Met",H611="N/A"),"NA",(IF(AND((OR(H611="Not Met",H611="Unsure")),G611&lt;&gt;""),TRUE(),FALSE())))</f>
        <v>NA</v>
      </c>
    </row>
    <row r="612" customFormat="false" ht="144" hidden="false" customHeight="false" outlineLevel="0" collapsed="false">
      <c r="A612" s="658" t="s">
        <v>3755</v>
      </c>
      <c r="B612" s="659" t="s">
        <v>3756</v>
      </c>
      <c r="C612" s="659" t="s">
        <v>3757</v>
      </c>
      <c r="D612" s="659" t="s">
        <v>3758</v>
      </c>
      <c r="E612" s="687"/>
      <c r="F612" s="662"/>
      <c r="G612" s="662"/>
      <c r="H612" s="689"/>
      <c r="I612" s="664" t="s">
        <v>15</v>
      </c>
      <c r="J612" s="664" t="s">
        <v>30</v>
      </c>
      <c r="K612" s="664" t="s">
        <v>38</v>
      </c>
      <c r="L612" s="665" t="s">
        <v>43</v>
      </c>
      <c r="M612" s="665"/>
      <c r="N612" s="665"/>
      <c r="O612" s="665"/>
      <c r="P612" s="665"/>
      <c r="Q612" s="665" t="s">
        <v>226</v>
      </c>
      <c r="S612" s="666" t="b">
        <f aca="false">IF(OR(T612=TRUE(),U612=TRUE(),V612=TRUE(),AD612=TRUE(),AE612=TRUE()),TRUE(),FALSE())</f>
        <v>1</v>
      </c>
      <c r="T612" s="656" t="n">
        <f aca="false">$T$8</f>
        <v>1</v>
      </c>
      <c r="U612" s="657" t="b">
        <f aca="false">$U$8</f>
        <v>0</v>
      </c>
      <c r="V612" s="666" t="b">
        <f aca="false">IF(SUM(W612:AC612)&lt;1,TRUE(),FALSE())</f>
        <v>1</v>
      </c>
      <c r="W612" s="656" t="n">
        <f aca="false">IF($I$3=I612,1,0)</f>
        <v>0</v>
      </c>
      <c r="X612" s="656" t="n">
        <f aca="false">IF($J$3=J612,1,0)</f>
        <v>0</v>
      </c>
      <c r="Y612" s="656" t="n">
        <f aca="false">IF($K$3=K612,1,0)</f>
        <v>0</v>
      </c>
      <c r="Z612" s="656" t="n">
        <f aca="false">IF($L$3=L612,1,0)</f>
        <v>0</v>
      </c>
      <c r="AA612" s="656" t="n">
        <f aca="false">IF($M$3=M612,1,0)</f>
        <v>0</v>
      </c>
      <c r="AB612" s="656" t="n">
        <f aca="false">IF($N$3=N612,1,0)</f>
        <v>0</v>
      </c>
      <c r="AC612" s="656" t="n">
        <f aca="false">IF($O$3=O612,1,0)</f>
        <v>0</v>
      </c>
      <c r="AD612" s="667" t="b">
        <f aca="false">AND($P$2="Non-risk",P612=TRUE())</f>
        <v>0</v>
      </c>
      <c r="AE612" s="667" t="b">
        <f aca="false">AND($Q$3&lt;&gt;$Q612,$Q$3&lt;&gt;"Both")</f>
        <v>1</v>
      </c>
      <c r="AF612" s="667" t="b">
        <f aca="false">AND($Q$3="Both",AH612=1)</f>
        <v>0</v>
      </c>
      <c r="AI612" s="521"/>
      <c r="AK612" s="160" t="n">
        <f aca="false">IF(OR(AL612=TRUE(),AND(AM612=TRUE(),AN612=FALSE()),AF612=TRUE(),(OR(AT612=FALSE(),AT612="NA"))),0,IF(OR(AN612=FALSE(),AO612=FALSE(),AP612=FALSE()),1,0))</f>
        <v>0</v>
      </c>
      <c r="AL612" s="238" t="n">
        <f aca="false">$S612</f>
        <v>1</v>
      </c>
      <c r="AM612" s="238" t="str">
        <f aca="false">IF(OR(Q612="Medicaid",AI612=""),"NA",IF(AND(AF612=TRUE(),_xlfn.xlookup(AI612,$A$9:$A$782,$AK$9:$AK$782)=0),TRUE(),FALSE()))</f>
        <v>NA</v>
      </c>
      <c r="AN612" s="148" t="b">
        <f aca="false">IF(F612&lt;&gt;"",TRUE(),FALSE())</f>
        <v>0</v>
      </c>
      <c r="AO612" s="94" t="str">
        <f aca="false">IF(OR($F612&lt;&gt;"Met"),"NA",(IF(AND($F612="Met",$F612&lt;&gt;""),TRUE(),FALSE())))</f>
        <v>NA</v>
      </c>
      <c r="AP612" s="148" t="b">
        <f aca="false">IF(OR($F612="Met",$F612="Not met"),"NA",(IF((AND(OR($F612="N/A",$F612="Unsure"),$G612&lt;&gt;"")),TRUE(),FALSE())))</f>
        <v>0</v>
      </c>
      <c r="AQ612" s="238" t="n">
        <f aca="false">IF(OR(AR612=TRUE(),AND(AS612=TRUE(),AT612=FALSE())),0,(IF(OR(AND(OR(AS612=FALSE(),AS612="N/A"),AT612=FALSE()),AU612=FALSE()),1,0)))</f>
        <v>0</v>
      </c>
      <c r="AR612" s="238" t="n">
        <f aca="false">$S612</f>
        <v>1</v>
      </c>
      <c r="AS612" s="238" t="str">
        <f aca="false">IF(OR(Q612="Medicaid",AI612=""),"N/A",IF(AND(AF612=TRUE(),_xlfn.xlookup(AI612,$A$9:$A$782,$AQ$9:$AQ$782)=0),TRUE(),FALSE()))</f>
        <v>N/A</v>
      </c>
      <c r="AT612" s="148" t="b">
        <f aca="false">IF(AND(H612="",F612="Met"),FALSE(),TRUE())</f>
        <v>1</v>
      </c>
      <c r="AU612" s="94" t="str">
        <f aca="false">IF(OR(H612="",H612="Met",H612="N/A"),"NA",(IF(AND((OR(H612="Not Met",H612="Unsure")),G612&lt;&gt;""),TRUE(),FALSE())))</f>
        <v>NA</v>
      </c>
    </row>
    <row r="613" customFormat="false" ht="126" hidden="false" customHeight="false" outlineLevel="0" collapsed="false">
      <c r="A613" s="658" t="s">
        <v>3759</v>
      </c>
      <c r="B613" s="659" t="s">
        <v>3760</v>
      </c>
      <c r="C613" s="659" t="s">
        <v>3761</v>
      </c>
      <c r="D613" s="659" t="s">
        <v>3762</v>
      </c>
      <c r="E613" s="687"/>
      <c r="F613" s="662"/>
      <c r="G613" s="662"/>
      <c r="H613" s="689"/>
      <c r="I613" s="664" t="s">
        <v>15</v>
      </c>
      <c r="J613" s="664" t="s">
        <v>30</v>
      </c>
      <c r="K613" s="664" t="s">
        <v>38</v>
      </c>
      <c r="L613" s="665" t="s">
        <v>43</v>
      </c>
      <c r="M613" s="665"/>
      <c r="N613" s="665"/>
      <c r="O613" s="665"/>
      <c r="P613" s="665"/>
      <c r="Q613" s="665" t="s">
        <v>226</v>
      </c>
      <c r="S613" s="666" t="b">
        <f aca="false">IF(OR(T613=TRUE(),U613=TRUE(),V613=TRUE(),AD613=TRUE(),AE613=TRUE()),TRUE(),FALSE())</f>
        <v>1</v>
      </c>
      <c r="T613" s="656" t="n">
        <f aca="false">$T$8</f>
        <v>1</v>
      </c>
      <c r="U613" s="657" t="b">
        <f aca="false">$U$8</f>
        <v>0</v>
      </c>
      <c r="V613" s="666" t="b">
        <f aca="false">IF(SUM(W613:AC613)&lt;1,TRUE(),FALSE())</f>
        <v>1</v>
      </c>
      <c r="W613" s="656" t="n">
        <f aca="false">IF($I$3=I613,1,0)</f>
        <v>0</v>
      </c>
      <c r="X613" s="656" t="n">
        <f aca="false">IF($J$3=J613,1,0)</f>
        <v>0</v>
      </c>
      <c r="Y613" s="656" t="n">
        <f aca="false">IF($K$3=K613,1,0)</f>
        <v>0</v>
      </c>
      <c r="Z613" s="656" t="n">
        <f aca="false">IF($L$3=L613,1,0)</f>
        <v>0</v>
      </c>
      <c r="AA613" s="656" t="n">
        <f aca="false">IF($M$3=M613,1,0)</f>
        <v>0</v>
      </c>
      <c r="AB613" s="656" t="n">
        <f aca="false">IF($N$3=N613,1,0)</f>
        <v>0</v>
      </c>
      <c r="AC613" s="656" t="n">
        <f aca="false">IF($O$3=O613,1,0)</f>
        <v>0</v>
      </c>
      <c r="AD613" s="667" t="b">
        <f aca="false">AND($P$2="Non-risk",P613=TRUE())</f>
        <v>0</v>
      </c>
      <c r="AE613" s="667" t="b">
        <f aca="false">AND($Q$3&lt;&gt;$Q613,$Q$3&lt;&gt;"Both")</f>
        <v>1</v>
      </c>
      <c r="AF613" s="667" t="b">
        <f aca="false">AND($Q$3="Both",AH613=1)</f>
        <v>0</v>
      </c>
      <c r="AI613" s="521"/>
      <c r="AK613" s="160" t="n">
        <f aca="false">IF(OR(AL613=TRUE(),AND(AM613=TRUE(),AN613=FALSE()),AF613=TRUE(),(OR(AT613=FALSE(),AT613="NA"))),0,IF(OR(AN613=FALSE(),AO613=FALSE(),AP613=FALSE()),1,0))</f>
        <v>0</v>
      </c>
      <c r="AL613" s="238" t="n">
        <f aca="false">$S613</f>
        <v>1</v>
      </c>
      <c r="AM613" s="238" t="str">
        <f aca="false">IF(OR(Q613="Medicaid",AI613=""),"NA",IF(AND(AF613=TRUE(),_xlfn.xlookup(AI613,$A$9:$A$782,$AK$9:$AK$782)=0),TRUE(),FALSE()))</f>
        <v>NA</v>
      </c>
      <c r="AN613" s="148" t="b">
        <f aca="false">IF(F613&lt;&gt;"",TRUE(),FALSE())</f>
        <v>0</v>
      </c>
      <c r="AO613" s="94" t="str">
        <f aca="false">IF(OR($F613&lt;&gt;"Met"),"NA",(IF(AND($F613="Met",$F613&lt;&gt;""),TRUE(),FALSE())))</f>
        <v>NA</v>
      </c>
      <c r="AP613" s="148" t="b">
        <f aca="false">IF(OR($F613="Met",$F613="Not met"),"NA",(IF((AND(OR($F613="N/A",$F613="Unsure"),$G613&lt;&gt;"")),TRUE(),FALSE())))</f>
        <v>0</v>
      </c>
      <c r="AQ613" s="238" t="n">
        <f aca="false">IF(OR(AR613=TRUE(),AND(AS613=TRUE(),AT613=FALSE())),0,(IF(OR(AND(OR(AS613=FALSE(),AS613="N/A"),AT613=FALSE()),AU613=FALSE()),1,0)))</f>
        <v>0</v>
      </c>
      <c r="AR613" s="238" t="n">
        <f aca="false">$S613</f>
        <v>1</v>
      </c>
      <c r="AS613" s="238" t="str">
        <f aca="false">IF(OR(Q613="Medicaid",AI613=""),"N/A",IF(AND(AF613=TRUE(),_xlfn.xlookup(AI613,$A$9:$A$782,$AQ$9:$AQ$782)=0),TRUE(),FALSE()))</f>
        <v>N/A</v>
      </c>
      <c r="AT613" s="148" t="b">
        <f aca="false">IF(AND(H613="",F613="Met"),FALSE(),TRUE())</f>
        <v>1</v>
      </c>
      <c r="AU613" s="94" t="str">
        <f aca="false">IF(OR(H613="",H613="Met",H613="N/A"),"NA",(IF(AND((OR(H613="Not Met",H613="Unsure")),G613&lt;&gt;""),TRUE(),FALSE())))</f>
        <v>NA</v>
      </c>
    </row>
    <row r="614" customFormat="false" ht="126" hidden="false" customHeight="false" outlineLevel="0" collapsed="false">
      <c r="A614" s="658" t="s">
        <v>3763</v>
      </c>
      <c r="B614" s="659" t="s">
        <v>3764</v>
      </c>
      <c r="C614" s="659" t="s">
        <v>3765</v>
      </c>
      <c r="D614" s="659" t="s">
        <v>3766</v>
      </c>
      <c r="E614" s="687"/>
      <c r="F614" s="662"/>
      <c r="G614" s="662"/>
      <c r="H614" s="689"/>
      <c r="I614" s="664"/>
      <c r="J614" s="664"/>
      <c r="K614" s="664"/>
      <c r="L614" s="665"/>
      <c r="M614" s="665"/>
      <c r="N614" s="665" t="s">
        <v>193</v>
      </c>
      <c r="O614" s="665"/>
      <c r="P614" s="665"/>
      <c r="Q614" s="665" t="s">
        <v>226</v>
      </c>
      <c r="S614" s="666" t="b">
        <f aca="false">IF(OR(T614=TRUE(),U614=TRUE(),V614=TRUE(),AD614=TRUE(),AE614=TRUE()),TRUE(),FALSE())</f>
        <v>1</v>
      </c>
      <c r="T614" s="656" t="n">
        <f aca="false">$T$8</f>
        <v>1</v>
      </c>
      <c r="U614" s="657" t="b">
        <f aca="false">$U$8</f>
        <v>0</v>
      </c>
      <c r="V614" s="666" t="b">
        <f aca="false">IF(SUM(W614:AC614)&lt;1,TRUE(),FALSE())</f>
        <v>1</v>
      </c>
      <c r="W614" s="656" t="n">
        <f aca="false">IF($I$3=I614,1,0)</f>
        <v>0</v>
      </c>
      <c r="X614" s="656" t="n">
        <f aca="false">IF($J$3=J614,1,0)</f>
        <v>0</v>
      </c>
      <c r="Y614" s="656" t="n">
        <f aca="false">IF($K$3=K614,1,0)</f>
        <v>0</v>
      </c>
      <c r="Z614" s="656" t="n">
        <f aca="false">IF($L$3=L614,1,0)</f>
        <v>0</v>
      </c>
      <c r="AA614" s="656" t="n">
        <f aca="false">IF($M$3=M614,1,0)</f>
        <v>0</v>
      </c>
      <c r="AB614" s="656" t="n">
        <f aca="false">IF($N$3=N614,1,0)</f>
        <v>0</v>
      </c>
      <c r="AC614" s="656" t="n">
        <f aca="false">IF($O$3=O614,1,0)</f>
        <v>0</v>
      </c>
      <c r="AD614" s="667" t="b">
        <f aca="false">AND($P$2="Non-risk",P614=TRUE())</f>
        <v>0</v>
      </c>
      <c r="AE614" s="667" t="b">
        <f aca="false">AND($Q$3&lt;&gt;$Q614,$Q$3&lt;&gt;"Both")</f>
        <v>1</v>
      </c>
      <c r="AF614" s="667" t="b">
        <f aca="false">AND($Q$3="Both",AH614=1)</f>
        <v>0</v>
      </c>
      <c r="AI614" s="521"/>
      <c r="AK614" s="160" t="n">
        <f aca="false">IF(OR(AL614=TRUE(),AND(AM614=TRUE(),AN614=FALSE()),AF614=TRUE(),(OR(AT614=FALSE(),AT614="NA"))),0,IF(OR(AN614=FALSE(),AO614=FALSE(),AP614=FALSE()),1,0))</f>
        <v>0</v>
      </c>
      <c r="AL614" s="238" t="n">
        <f aca="false">$S614</f>
        <v>1</v>
      </c>
      <c r="AM614" s="238" t="str">
        <f aca="false">IF(OR(Q614="Medicaid",AI614=""),"NA",IF(AND(AF614=TRUE(),_xlfn.xlookup(AI614,$A$9:$A$782,$AK$9:$AK$782)=0),TRUE(),FALSE()))</f>
        <v>NA</v>
      </c>
      <c r="AN614" s="148" t="b">
        <f aca="false">IF(F614&lt;&gt;"",TRUE(),FALSE())</f>
        <v>0</v>
      </c>
      <c r="AO614" s="94" t="str">
        <f aca="false">IF(OR($F614&lt;&gt;"Met"),"NA",(IF(AND($F614="Met",$F614&lt;&gt;""),TRUE(),FALSE())))</f>
        <v>NA</v>
      </c>
      <c r="AP614" s="148" t="b">
        <f aca="false">IF(OR($F614="Met",$F614="Not met"),"NA",(IF((AND(OR($F614="N/A",$F614="Unsure"),$G614&lt;&gt;"")),TRUE(),FALSE())))</f>
        <v>0</v>
      </c>
      <c r="AQ614" s="238" t="n">
        <f aca="false">IF(OR(AR614=TRUE(),AND(AS614=TRUE(),AT614=FALSE())),0,(IF(OR(AND(OR(AS614=FALSE(),AS614="N/A"),AT614=FALSE()),AU614=FALSE()),1,0)))</f>
        <v>0</v>
      </c>
      <c r="AR614" s="238" t="n">
        <f aca="false">$S614</f>
        <v>1</v>
      </c>
      <c r="AS614" s="238" t="str">
        <f aca="false">IF(OR(Q614="Medicaid",AI614=""),"N/A",IF(AND(AF614=TRUE(),_xlfn.xlookup(AI614,$A$9:$A$782,$AQ$9:$AQ$782)=0),TRUE(),FALSE()))</f>
        <v>N/A</v>
      </c>
      <c r="AT614" s="148" t="b">
        <f aca="false">IF(AND(H614="",F614="Met"),FALSE(),TRUE())</f>
        <v>1</v>
      </c>
      <c r="AU614" s="94" t="str">
        <f aca="false">IF(OR(H614="",H614="Met",H614="N/A"),"NA",(IF(AND((OR(H614="Not Met",H614="Unsure")),G614&lt;&gt;""),TRUE(),FALSE())))</f>
        <v>NA</v>
      </c>
    </row>
    <row r="615" customFormat="false" ht="18" hidden="false" customHeight="false" outlineLevel="0" collapsed="false">
      <c r="A615" s="670"/>
      <c r="B615" s="681"/>
      <c r="C615" s="668"/>
      <c r="D615" s="670" t="s">
        <v>1599</v>
      </c>
      <c r="E615" s="671"/>
      <c r="F615" s="672"/>
      <c r="G615" s="672"/>
      <c r="H615" s="673"/>
      <c r="T615" s="656" t="n">
        <f aca="false">$T$8</f>
        <v>1</v>
      </c>
      <c r="U615" s="657" t="b">
        <f aca="false">$U$8</f>
        <v>0</v>
      </c>
      <c r="AK615" s="160"/>
      <c r="AL615" s="238"/>
      <c r="AM615" s="238"/>
      <c r="AN615" s="94"/>
      <c r="AO615" s="94"/>
      <c r="AP615" s="94"/>
      <c r="AQ615" s="238"/>
      <c r="AR615" s="238"/>
      <c r="AS615" s="238"/>
      <c r="AT615" s="94"/>
      <c r="AU615" s="94"/>
    </row>
    <row r="616" customFormat="false" ht="36" hidden="false" customHeight="false" outlineLevel="0" collapsed="false">
      <c r="A616" s="658" t="s">
        <v>3767</v>
      </c>
      <c r="B616" s="659" t="s">
        <v>3768</v>
      </c>
      <c r="C616" s="659" t="s">
        <v>3769</v>
      </c>
      <c r="D616" s="659" t="s">
        <v>3770</v>
      </c>
      <c r="E616" s="687"/>
      <c r="F616" s="662"/>
      <c r="G616" s="662"/>
      <c r="H616" s="689"/>
      <c r="I616" s="664" t="s">
        <v>15</v>
      </c>
      <c r="J616" s="664" t="s">
        <v>30</v>
      </c>
      <c r="K616" s="664" t="s">
        <v>38</v>
      </c>
      <c r="L616" s="665" t="s">
        <v>43</v>
      </c>
      <c r="M616" s="665"/>
      <c r="N616" s="665"/>
      <c r="O616" s="665"/>
      <c r="P616" s="682" t="b">
        <f aca="false">TRUE()</f>
        <v>1</v>
      </c>
      <c r="Q616" s="665" t="s">
        <v>226</v>
      </c>
      <c r="S616" s="666" t="b">
        <f aca="false">IF(OR(T616=TRUE(),U616=TRUE(),V616=TRUE(),AD616=TRUE(),AE616=TRUE()),TRUE(),FALSE())</f>
        <v>1</v>
      </c>
      <c r="T616" s="656" t="n">
        <f aca="false">$T$8</f>
        <v>1</v>
      </c>
      <c r="U616" s="657" t="b">
        <f aca="false">$U$8</f>
        <v>0</v>
      </c>
      <c r="V616" s="666" t="b">
        <f aca="false">IF(SUM(W616:AC616)&lt;1,TRUE(),FALSE())</f>
        <v>1</v>
      </c>
      <c r="W616" s="656" t="n">
        <f aca="false">IF($I$3=I616,1,0)</f>
        <v>0</v>
      </c>
      <c r="X616" s="656" t="n">
        <f aca="false">IF($J$3=J616,1,0)</f>
        <v>0</v>
      </c>
      <c r="Y616" s="656" t="n">
        <f aca="false">IF($K$3=K616,1,0)</f>
        <v>0</v>
      </c>
      <c r="Z616" s="656" t="n">
        <f aca="false">IF($L$3=L616,1,0)</f>
        <v>0</v>
      </c>
      <c r="AA616" s="656" t="n">
        <f aca="false">IF($M$3=M616,1,0)</f>
        <v>0</v>
      </c>
      <c r="AB616" s="656" t="n">
        <f aca="false">IF($N$3=N616,1,0)</f>
        <v>0</v>
      </c>
      <c r="AC616" s="656" t="n">
        <f aca="false">IF($O$3=O616,1,0)</f>
        <v>0</v>
      </c>
      <c r="AD616" s="667" t="b">
        <f aca="false">AND($P$2="Non-risk",P616=TRUE())</f>
        <v>0</v>
      </c>
      <c r="AE616" s="667" t="b">
        <f aca="false">AND($Q$3&lt;&gt;$Q616,$Q$3&lt;&gt;"Both")</f>
        <v>1</v>
      </c>
      <c r="AF616" s="667" t="b">
        <f aca="false">AND($Q$3="Both",AH616=1)</f>
        <v>0</v>
      </c>
      <c r="AI616" s="521"/>
      <c r="AK616" s="160" t="n">
        <f aca="false">IF(OR(AL616=TRUE(),AND(AM616=TRUE(),AN616=FALSE()),AF616=TRUE(),(OR(AT616=FALSE(),AT616="NA"))),0,IF(OR(AN616=FALSE(),AO616=FALSE(),AP616=FALSE()),1,0))</f>
        <v>0</v>
      </c>
      <c r="AL616" s="238" t="n">
        <f aca="false">$S616</f>
        <v>1</v>
      </c>
      <c r="AM616" s="238" t="str">
        <f aca="false">IF(OR(Q616="Medicaid",AI616=""),"NA",IF(AND(AF616=TRUE(),_xlfn.xlookup(AI616,$A$9:$A$782,$AK$9:$AK$782)=0),TRUE(),FALSE()))</f>
        <v>NA</v>
      </c>
      <c r="AN616" s="148" t="b">
        <f aca="false">IF(F616&lt;&gt;"",TRUE(),FALSE())</f>
        <v>0</v>
      </c>
      <c r="AO616" s="94" t="str">
        <f aca="false">IF(OR($F616&lt;&gt;"Met"),"NA",(IF(AND($F616="Met",$F616&lt;&gt;""),TRUE(),FALSE())))</f>
        <v>NA</v>
      </c>
      <c r="AP616" s="148" t="b">
        <f aca="false">IF(OR($F616="Met",$F616="Not met"),"NA",(IF((AND(OR($F616="N/A",$F616="Unsure"),$G616&lt;&gt;"")),TRUE(),FALSE())))</f>
        <v>0</v>
      </c>
      <c r="AQ616" s="238" t="n">
        <f aca="false">IF(OR(AR616=TRUE(),AND(AS616=TRUE(),AT616=FALSE())),0,(IF(OR(AND(OR(AS616=FALSE(),AS616="N/A"),AT616=FALSE()),AU616=FALSE()),1,0)))</f>
        <v>0</v>
      </c>
      <c r="AR616" s="238" t="n">
        <f aca="false">$S616</f>
        <v>1</v>
      </c>
      <c r="AS616" s="238" t="str">
        <f aca="false">IF(OR(Q616="Medicaid",AI616=""),"N/A",IF(AND(AF616=TRUE(),_xlfn.xlookup(AI616,$A$9:$A$782,$AQ$9:$AQ$782)=0),TRUE(),FALSE()))</f>
        <v>N/A</v>
      </c>
      <c r="AT616" s="148" t="b">
        <f aca="false">IF(AND(H616="",F616="Met"),FALSE(),TRUE())</f>
        <v>1</v>
      </c>
      <c r="AU616" s="94" t="str">
        <f aca="false">IF(OR(H616="",H616="Met",H616="N/A"),"NA",(IF(AND((OR(H616="Not Met",H616="Unsure")),G616&lt;&gt;""),TRUE(),FALSE())))</f>
        <v>NA</v>
      </c>
    </row>
    <row r="617" customFormat="false" ht="54" hidden="false" customHeight="false" outlineLevel="0" collapsed="false">
      <c r="A617" s="658" t="s">
        <v>3771</v>
      </c>
      <c r="B617" s="659" t="s">
        <v>3772</v>
      </c>
      <c r="C617" s="659" t="s">
        <v>3773</v>
      </c>
      <c r="D617" s="659" t="s">
        <v>3774</v>
      </c>
      <c r="E617" s="687"/>
      <c r="F617" s="662"/>
      <c r="G617" s="662"/>
      <c r="H617" s="689"/>
      <c r="I617" s="664" t="s">
        <v>15</v>
      </c>
      <c r="J617" s="664" t="s">
        <v>30</v>
      </c>
      <c r="K617" s="664" t="s">
        <v>38</v>
      </c>
      <c r="L617" s="665" t="s">
        <v>43</v>
      </c>
      <c r="M617" s="665"/>
      <c r="N617" s="665"/>
      <c r="O617" s="665"/>
      <c r="P617" s="682" t="b">
        <f aca="false">TRUE()</f>
        <v>1</v>
      </c>
      <c r="Q617" s="665" t="s">
        <v>226</v>
      </c>
      <c r="S617" s="666" t="b">
        <f aca="false">IF(OR(T617=TRUE(),U617=TRUE(),V617=TRUE(),AD617=TRUE(),AE617=TRUE()),TRUE(),FALSE())</f>
        <v>1</v>
      </c>
      <c r="T617" s="656" t="n">
        <f aca="false">$T$8</f>
        <v>1</v>
      </c>
      <c r="U617" s="657" t="b">
        <f aca="false">$U$8</f>
        <v>0</v>
      </c>
      <c r="V617" s="666" t="b">
        <f aca="false">IF(SUM(W617:AC617)&lt;1,TRUE(),FALSE())</f>
        <v>1</v>
      </c>
      <c r="W617" s="656" t="n">
        <f aca="false">IF($I$3=I617,1,0)</f>
        <v>0</v>
      </c>
      <c r="X617" s="656" t="n">
        <f aca="false">IF($J$3=J617,1,0)</f>
        <v>0</v>
      </c>
      <c r="Y617" s="656" t="n">
        <f aca="false">IF($K$3=K617,1,0)</f>
        <v>0</v>
      </c>
      <c r="Z617" s="656" t="n">
        <f aca="false">IF($L$3=L617,1,0)</f>
        <v>0</v>
      </c>
      <c r="AA617" s="656" t="n">
        <f aca="false">IF($M$3=M617,1,0)</f>
        <v>0</v>
      </c>
      <c r="AB617" s="656" t="n">
        <f aca="false">IF($N$3=N617,1,0)</f>
        <v>0</v>
      </c>
      <c r="AC617" s="656" t="n">
        <f aca="false">IF($O$3=O617,1,0)</f>
        <v>0</v>
      </c>
      <c r="AD617" s="667" t="b">
        <f aca="false">AND($P$2="Non-risk",P617=TRUE())</f>
        <v>0</v>
      </c>
      <c r="AE617" s="667" t="b">
        <f aca="false">AND($Q$3&lt;&gt;$Q617,$Q$3&lt;&gt;"Both")</f>
        <v>1</v>
      </c>
      <c r="AF617" s="667" t="b">
        <f aca="false">AND($Q$3="Both",AH617=1)</f>
        <v>0</v>
      </c>
      <c r="AI617" s="521"/>
      <c r="AK617" s="160" t="n">
        <f aca="false">IF(OR(AL617=TRUE(),AND(AM617=TRUE(),AN617=FALSE()),AF617=TRUE(),(OR(AT617=FALSE(),AT617="NA"))),0,IF(OR(AN617=FALSE(),AO617=FALSE(),AP617=FALSE()),1,0))</f>
        <v>0</v>
      </c>
      <c r="AL617" s="238" t="n">
        <f aca="false">$S617</f>
        <v>1</v>
      </c>
      <c r="AM617" s="238" t="str">
        <f aca="false">IF(OR(Q617="Medicaid",AI617=""),"NA",IF(AND(AF617=TRUE(),_xlfn.xlookup(AI617,$A$9:$A$782,$AK$9:$AK$782)=0),TRUE(),FALSE()))</f>
        <v>NA</v>
      </c>
      <c r="AN617" s="148" t="b">
        <f aca="false">IF(F617&lt;&gt;"",TRUE(),FALSE())</f>
        <v>0</v>
      </c>
      <c r="AO617" s="94" t="str">
        <f aca="false">IF(OR($F617&lt;&gt;"Met"),"NA",(IF(AND($F617="Met",$F617&lt;&gt;""),TRUE(),FALSE())))</f>
        <v>NA</v>
      </c>
      <c r="AP617" s="148" t="b">
        <f aca="false">IF(OR($F617="Met",$F617="Not met"),"NA",(IF((AND(OR($F617="N/A",$F617="Unsure"),$G617&lt;&gt;"")),TRUE(),FALSE())))</f>
        <v>0</v>
      </c>
      <c r="AQ617" s="238" t="n">
        <f aca="false">IF(OR(AR617=TRUE(),AND(AS617=TRUE(),AT617=FALSE())),0,(IF(OR(AND(OR(AS617=FALSE(),AS617="N/A"),AT617=FALSE()),AU617=FALSE()),1,0)))</f>
        <v>0</v>
      </c>
      <c r="AR617" s="238" t="n">
        <f aca="false">$S617</f>
        <v>1</v>
      </c>
      <c r="AS617" s="238" t="str">
        <f aca="false">IF(OR(Q617="Medicaid",AI617=""),"N/A",IF(AND(AF617=TRUE(),_xlfn.xlookup(AI617,$A$9:$A$782,$AQ$9:$AQ$782)=0),TRUE(),FALSE()))</f>
        <v>N/A</v>
      </c>
      <c r="AT617" s="148" t="b">
        <f aca="false">IF(AND(H617="",F617="Met"),FALSE(),TRUE())</f>
        <v>1</v>
      </c>
      <c r="AU617" s="94" t="str">
        <f aca="false">IF(OR(H617="",H617="Met",H617="N/A"),"NA",(IF(AND((OR(H617="Not Met",H617="Unsure")),G617&lt;&gt;""),TRUE(),FALSE())))</f>
        <v>NA</v>
      </c>
    </row>
    <row r="618" customFormat="false" ht="54" hidden="false" customHeight="false" outlineLevel="0" collapsed="false">
      <c r="A618" s="658" t="s">
        <v>3775</v>
      </c>
      <c r="B618" s="659" t="s">
        <v>3776</v>
      </c>
      <c r="C618" s="659" t="s">
        <v>3777</v>
      </c>
      <c r="D618" s="659" t="s">
        <v>3778</v>
      </c>
      <c r="E618" s="687"/>
      <c r="F618" s="662"/>
      <c r="G618" s="662"/>
      <c r="H618" s="689"/>
      <c r="I618" s="664" t="s">
        <v>15</v>
      </c>
      <c r="J618" s="664" t="s">
        <v>30</v>
      </c>
      <c r="K618" s="664" t="s">
        <v>38</v>
      </c>
      <c r="L618" s="665" t="s">
        <v>43</v>
      </c>
      <c r="M618" s="665"/>
      <c r="N618" s="665"/>
      <c r="O618" s="665"/>
      <c r="P618" s="665"/>
      <c r="Q618" s="665" t="s">
        <v>226</v>
      </c>
      <c r="S618" s="666" t="b">
        <f aca="false">IF(OR(T618=TRUE(),U618=TRUE(),V618=TRUE(),AD618=TRUE(),AE618=TRUE()),TRUE(),FALSE())</f>
        <v>1</v>
      </c>
      <c r="T618" s="656" t="n">
        <f aca="false">$T$8</f>
        <v>1</v>
      </c>
      <c r="U618" s="657" t="b">
        <f aca="false">$U$8</f>
        <v>0</v>
      </c>
      <c r="V618" s="666" t="b">
        <f aca="false">IF(SUM(W618:AC618)&lt;1,TRUE(),FALSE())</f>
        <v>1</v>
      </c>
      <c r="W618" s="656" t="n">
        <f aca="false">IF($I$3=I618,1,0)</f>
        <v>0</v>
      </c>
      <c r="X618" s="656" t="n">
        <f aca="false">IF($J$3=J618,1,0)</f>
        <v>0</v>
      </c>
      <c r="Y618" s="656" t="n">
        <f aca="false">IF($K$3=K618,1,0)</f>
        <v>0</v>
      </c>
      <c r="Z618" s="656" t="n">
        <f aca="false">IF($L$3=L618,1,0)</f>
        <v>0</v>
      </c>
      <c r="AA618" s="656" t="n">
        <f aca="false">IF($M$3=M618,1,0)</f>
        <v>0</v>
      </c>
      <c r="AB618" s="656" t="n">
        <f aca="false">IF($N$3=N618,1,0)</f>
        <v>0</v>
      </c>
      <c r="AC618" s="656" t="n">
        <f aca="false">IF($O$3=O618,1,0)</f>
        <v>0</v>
      </c>
      <c r="AD618" s="667" t="b">
        <f aca="false">AND($P$2="Non-risk",P618=TRUE())</f>
        <v>0</v>
      </c>
      <c r="AE618" s="667" t="b">
        <f aca="false">AND($Q$3&lt;&gt;$Q618,$Q$3&lt;&gt;"Both")</f>
        <v>1</v>
      </c>
      <c r="AF618" s="667" t="b">
        <f aca="false">AND($Q$3="Both",AH618=1)</f>
        <v>0</v>
      </c>
      <c r="AI618" s="521"/>
      <c r="AK618" s="160" t="n">
        <f aca="false">IF(OR(AL618=TRUE(),AND(AM618=TRUE(),AN618=FALSE()),AF618=TRUE(),(OR(AT618=FALSE(),AT618="NA"))),0,IF(OR(AN618=FALSE(),AO618=FALSE(),AP618=FALSE()),1,0))</f>
        <v>0</v>
      </c>
      <c r="AL618" s="238" t="n">
        <f aca="false">$S618</f>
        <v>1</v>
      </c>
      <c r="AM618" s="238" t="str">
        <f aca="false">IF(OR(Q618="Medicaid",AI618=""),"NA",IF(AND(AF618=TRUE(),_xlfn.xlookup(AI618,$A$9:$A$782,$AK$9:$AK$782)=0),TRUE(),FALSE()))</f>
        <v>NA</v>
      </c>
      <c r="AN618" s="148" t="b">
        <f aca="false">IF(F618&lt;&gt;"",TRUE(),FALSE())</f>
        <v>0</v>
      </c>
      <c r="AO618" s="94" t="str">
        <f aca="false">IF(OR($F618&lt;&gt;"Met"),"NA",(IF(AND($F618="Met",$F618&lt;&gt;""),TRUE(),FALSE())))</f>
        <v>NA</v>
      </c>
      <c r="AP618" s="148" t="b">
        <f aca="false">IF(OR($F618="Met",$F618="Not met"),"NA",(IF((AND(OR($F618="N/A",$F618="Unsure"),$G618&lt;&gt;"")),TRUE(),FALSE())))</f>
        <v>0</v>
      </c>
      <c r="AQ618" s="238" t="n">
        <f aca="false">IF(OR(AR618=TRUE(),AND(AS618=TRUE(),AT618=FALSE())),0,(IF(OR(AND(OR(AS618=FALSE(),AS618="N/A"),AT618=FALSE()),AU618=FALSE()),1,0)))</f>
        <v>0</v>
      </c>
      <c r="AR618" s="238" t="n">
        <f aca="false">$S618</f>
        <v>1</v>
      </c>
      <c r="AS618" s="238" t="str">
        <f aca="false">IF(OR(Q618="Medicaid",AI618=""),"N/A",IF(AND(AF618=TRUE(),_xlfn.xlookup(AI618,$A$9:$A$782,$AQ$9:$AQ$782)=0),TRUE(),FALSE()))</f>
        <v>N/A</v>
      </c>
      <c r="AT618" s="148" t="b">
        <f aca="false">IF(AND(H618="",F618="Met"),FALSE(),TRUE())</f>
        <v>1</v>
      </c>
      <c r="AU618" s="94" t="str">
        <f aca="false">IF(OR(H618="",H618="Met",H618="N/A"),"NA",(IF(AND((OR(H618="Not Met",H618="Unsure")),G618&lt;&gt;""),TRUE(),FALSE())))</f>
        <v>NA</v>
      </c>
    </row>
    <row r="619" customFormat="false" ht="54" hidden="false" customHeight="false" outlineLevel="0" collapsed="false">
      <c r="A619" s="658" t="s">
        <v>3779</v>
      </c>
      <c r="B619" s="659" t="s">
        <v>3780</v>
      </c>
      <c r="C619" s="659" t="s">
        <v>3781</v>
      </c>
      <c r="D619" s="659" t="s">
        <v>3782</v>
      </c>
      <c r="E619" s="687"/>
      <c r="F619" s="662"/>
      <c r="G619" s="662"/>
      <c r="H619" s="689"/>
      <c r="I619" s="664" t="s">
        <v>15</v>
      </c>
      <c r="J619" s="664" t="s">
        <v>30</v>
      </c>
      <c r="K619" s="664" t="s">
        <v>38</v>
      </c>
      <c r="L619" s="665" t="s">
        <v>43</v>
      </c>
      <c r="M619" s="665"/>
      <c r="N619" s="665"/>
      <c r="O619" s="665"/>
      <c r="P619" s="665"/>
      <c r="Q619" s="665" t="s">
        <v>226</v>
      </c>
      <c r="S619" s="666" t="b">
        <f aca="false">IF(OR(T619=TRUE(),U619=TRUE(),V619=TRUE(),AD619=TRUE(),AE619=TRUE()),TRUE(),FALSE())</f>
        <v>1</v>
      </c>
      <c r="T619" s="656" t="n">
        <f aca="false">$T$8</f>
        <v>1</v>
      </c>
      <c r="U619" s="657" t="b">
        <f aca="false">$U$8</f>
        <v>0</v>
      </c>
      <c r="V619" s="666" t="b">
        <f aca="false">IF(SUM(W619:AC619)&lt;1,TRUE(),FALSE())</f>
        <v>1</v>
      </c>
      <c r="W619" s="656" t="n">
        <f aca="false">IF($I$3=I619,1,0)</f>
        <v>0</v>
      </c>
      <c r="X619" s="656" t="n">
        <f aca="false">IF($J$3=J619,1,0)</f>
        <v>0</v>
      </c>
      <c r="Y619" s="656" t="n">
        <f aca="false">IF($K$3=K619,1,0)</f>
        <v>0</v>
      </c>
      <c r="Z619" s="656" t="n">
        <f aca="false">IF($L$3=L619,1,0)</f>
        <v>0</v>
      </c>
      <c r="AA619" s="656" t="n">
        <f aca="false">IF($M$3=M619,1,0)</f>
        <v>0</v>
      </c>
      <c r="AB619" s="656" t="n">
        <f aca="false">IF($N$3=N619,1,0)</f>
        <v>0</v>
      </c>
      <c r="AC619" s="656" t="n">
        <f aca="false">IF($O$3=O619,1,0)</f>
        <v>0</v>
      </c>
      <c r="AD619" s="667" t="b">
        <f aca="false">AND($P$2="Non-risk",P619=TRUE())</f>
        <v>0</v>
      </c>
      <c r="AE619" s="667" t="b">
        <f aca="false">AND($Q$3&lt;&gt;$Q619,$Q$3&lt;&gt;"Both")</f>
        <v>1</v>
      </c>
      <c r="AF619" s="667" t="b">
        <f aca="false">AND($Q$3="Both",AH619=1)</f>
        <v>0</v>
      </c>
      <c r="AI619" s="521"/>
      <c r="AK619" s="160" t="n">
        <f aca="false">IF(OR(AL619=TRUE(),AND(AM619=TRUE(),AN619=FALSE()),AF619=TRUE(),(OR(AT619=FALSE(),AT619="NA"))),0,IF(OR(AN619=FALSE(),AO619=FALSE(),AP619=FALSE()),1,0))</f>
        <v>0</v>
      </c>
      <c r="AL619" s="238" t="n">
        <f aca="false">$S619</f>
        <v>1</v>
      </c>
      <c r="AM619" s="238" t="str">
        <f aca="false">IF(OR(Q619="Medicaid",AI619=""),"NA",IF(AND(AF619=TRUE(),_xlfn.xlookup(AI619,$A$9:$A$782,$AK$9:$AK$782)=0),TRUE(),FALSE()))</f>
        <v>NA</v>
      </c>
      <c r="AN619" s="148" t="b">
        <f aca="false">IF(F619&lt;&gt;"",TRUE(),FALSE())</f>
        <v>0</v>
      </c>
      <c r="AO619" s="94" t="str">
        <f aca="false">IF(OR($F619&lt;&gt;"Met"),"NA",(IF(AND($F619="Met",$F619&lt;&gt;""),TRUE(),FALSE())))</f>
        <v>NA</v>
      </c>
      <c r="AP619" s="148" t="b">
        <f aca="false">IF(OR($F619="Met",$F619="Not met"),"NA",(IF((AND(OR($F619="N/A",$F619="Unsure"),$G619&lt;&gt;"")),TRUE(),FALSE())))</f>
        <v>0</v>
      </c>
      <c r="AQ619" s="238" t="n">
        <f aca="false">IF(OR(AR619=TRUE(),AND(AS619=TRUE(),AT619=FALSE())),0,(IF(OR(AND(OR(AS619=FALSE(),AS619="N/A"),AT619=FALSE()),AU619=FALSE()),1,0)))</f>
        <v>0</v>
      </c>
      <c r="AR619" s="238" t="n">
        <f aca="false">$S619</f>
        <v>1</v>
      </c>
      <c r="AS619" s="238" t="str">
        <f aca="false">IF(OR(Q619="Medicaid",AI619=""),"N/A",IF(AND(AF619=TRUE(),_xlfn.xlookup(AI619,$A$9:$A$782,$AQ$9:$AQ$782)=0),TRUE(),FALSE()))</f>
        <v>N/A</v>
      </c>
      <c r="AT619" s="148" t="b">
        <f aca="false">IF(AND(H619="",F619="Met"),FALSE(),TRUE())</f>
        <v>1</v>
      </c>
      <c r="AU619" s="94" t="str">
        <f aca="false">IF(OR(H619="",H619="Met",H619="N/A"),"NA",(IF(AND((OR(H619="Not Met",H619="Unsure")),G619&lt;&gt;""),TRUE(),FALSE())))</f>
        <v>NA</v>
      </c>
    </row>
    <row r="620" customFormat="false" ht="72" hidden="false" customHeight="false" outlineLevel="0" collapsed="false">
      <c r="A620" s="658" t="s">
        <v>3783</v>
      </c>
      <c r="B620" s="659" t="s">
        <v>3784</v>
      </c>
      <c r="C620" s="659" t="s">
        <v>3785</v>
      </c>
      <c r="D620" s="659" t="s">
        <v>3786</v>
      </c>
      <c r="E620" s="687"/>
      <c r="F620" s="662"/>
      <c r="G620" s="662"/>
      <c r="H620" s="689"/>
      <c r="I620" s="664" t="s">
        <v>15</v>
      </c>
      <c r="J620" s="664" t="s">
        <v>30</v>
      </c>
      <c r="K620" s="664" t="s">
        <v>38</v>
      </c>
      <c r="L620" s="665" t="s">
        <v>43</v>
      </c>
      <c r="M620" s="665"/>
      <c r="N620" s="665"/>
      <c r="O620" s="665"/>
      <c r="P620" s="665"/>
      <c r="Q620" s="665" t="s">
        <v>226</v>
      </c>
      <c r="S620" s="666" t="b">
        <f aca="false">IF(OR(T620=TRUE(),U620=TRUE(),V620=TRUE(),AD620=TRUE(),AE620=TRUE()),TRUE(),FALSE())</f>
        <v>1</v>
      </c>
      <c r="T620" s="656" t="n">
        <f aca="false">$T$8</f>
        <v>1</v>
      </c>
      <c r="U620" s="657" t="b">
        <f aca="false">$U$8</f>
        <v>0</v>
      </c>
      <c r="V620" s="666" t="b">
        <f aca="false">IF(SUM(W620:AC620)&lt;1,TRUE(),FALSE())</f>
        <v>1</v>
      </c>
      <c r="W620" s="656" t="n">
        <f aca="false">IF($I$3=I620,1,0)</f>
        <v>0</v>
      </c>
      <c r="X620" s="656" t="n">
        <f aca="false">IF($J$3=J620,1,0)</f>
        <v>0</v>
      </c>
      <c r="Y620" s="656" t="n">
        <f aca="false">IF($K$3=K620,1,0)</f>
        <v>0</v>
      </c>
      <c r="Z620" s="656" t="n">
        <f aca="false">IF($L$3=L620,1,0)</f>
        <v>0</v>
      </c>
      <c r="AA620" s="656" t="n">
        <f aca="false">IF($M$3=M620,1,0)</f>
        <v>0</v>
      </c>
      <c r="AB620" s="656" t="n">
        <f aca="false">IF($N$3=N620,1,0)</f>
        <v>0</v>
      </c>
      <c r="AC620" s="656" t="n">
        <f aca="false">IF($O$3=O620,1,0)</f>
        <v>0</v>
      </c>
      <c r="AD620" s="667" t="b">
        <f aca="false">AND($P$2="Non-risk",P620=TRUE())</f>
        <v>0</v>
      </c>
      <c r="AE620" s="667" t="b">
        <f aca="false">AND($Q$3&lt;&gt;$Q620,$Q$3&lt;&gt;"Both")</f>
        <v>1</v>
      </c>
      <c r="AF620" s="667" t="b">
        <f aca="false">AND($Q$3="Both",AH620=1)</f>
        <v>0</v>
      </c>
      <c r="AI620" s="521"/>
      <c r="AK620" s="160" t="n">
        <f aca="false">IF(OR(AL620=TRUE(),AND(AM620=TRUE(),AN620=FALSE()),AF620=TRUE(),(OR(AT620=FALSE(),AT620="NA"))),0,IF(OR(AN620=FALSE(),AO620=FALSE(),AP620=FALSE()),1,0))</f>
        <v>0</v>
      </c>
      <c r="AL620" s="238" t="n">
        <f aca="false">$S620</f>
        <v>1</v>
      </c>
      <c r="AM620" s="238" t="str">
        <f aca="false">IF(OR(Q620="Medicaid",AI620=""),"NA",IF(AND(AF620=TRUE(),_xlfn.xlookup(AI620,$A$9:$A$782,$AK$9:$AK$782)=0),TRUE(),FALSE()))</f>
        <v>NA</v>
      </c>
      <c r="AN620" s="148" t="b">
        <f aca="false">IF(F620&lt;&gt;"",TRUE(),FALSE())</f>
        <v>0</v>
      </c>
      <c r="AO620" s="94" t="str">
        <f aca="false">IF(OR($F620&lt;&gt;"Met"),"NA",(IF(AND($F620="Met",$F620&lt;&gt;""),TRUE(),FALSE())))</f>
        <v>NA</v>
      </c>
      <c r="AP620" s="148" t="b">
        <f aca="false">IF(OR($F620="Met",$F620="Not met"),"NA",(IF((AND(OR($F620="N/A",$F620="Unsure"),$G620&lt;&gt;"")),TRUE(),FALSE())))</f>
        <v>0</v>
      </c>
      <c r="AQ620" s="238" t="n">
        <f aca="false">IF(OR(AR620=TRUE(),AND(AS620=TRUE(),AT620=FALSE())),0,(IF(OR(AND(OR(AS620=FALSE(),AS620="N/A"),AT620=FALSE()),AU620=FALSE()),1,0)))</f>
        <v>0</v>
      </c>
      <c r="AR620" s="238" t="n">
        <f aca="false">$S620</f>
        <v>1</v>
      </c>
      <c r="AS620" s="238" t="str">
        <f aca="false">IF(OR(Q620="Medicaid",AI620=""),"N/A",IF(AND(AF620=TRUE(),_xlfn.xlookup(AI620,$A$9:$A$782,$AQ$9:$AQ$782)=0),TRUE(),FALSE()))</f>
        <v>N/A</v>
      </c>
      <c r="AT620" s="148" t="b">
        <f aca="false">IF(AND(H620="",F620="Met"),FALSE(),TRUE())</f>
        <v>1</v>
      </c>
      <c r="AU620" s="94" t="str">
        <f aca="false">IF(OR(H620="",H620="Met",H620="N/A"),"NA",(IF(AND((OR(H620="Not Met",H620="Unsure")),G620&lt;&gt;""),TRUE(),FALSE())))</f>
        <v>NA</v>
      </c>
    </row>
    <row r="621" customFormat="false" ht="54" hidden="false" customHeight="false" outlineLevel="0" collapsed="false">
      <c r="A621" s="658" t="s">
        <v>3787</v>
      </c>
      <c r="B621" s="659" t="s">
        <v>3788</v>
      </c>
      <c r="C621" s="659" t="s">
        <v>3789</v>
      </c>
      <c r="D621" s="659" t="s">
        <v>3790</v>
      </c>
      <c r="E621" s="687"/>
      <c r="F621" s="662"/>
      <c r="G621" s="662"/>
      <c r="H621" s="689"/>
      <c r="I621" s="664" t="s">
        <v>15</v>
      </c>
      <c r="J621" s="664" t="s">
        <v>30</v>
      </c>
      <c r="K621" s="664" t="s">
        <v>38</v>
      </c>
      <c r="L621" s="665" t="s">
        <v>43</v>
      </c>
      <c r="M621" s="665"/>
      <c r="N621" s="665"/>
      <c r="O621" s="665"/>
      <c r="P621" s="665"/>
      <c r="Q621" s="665" t="s">
        <v>226</v>
      </c>
      <c r="S621" s="666" t="b">
        <f aca="false">IF(OR(T621=TRUE(),U621=TRUE(),V621=TRUE(),AD621=TRUE(),AE621=TRUE()),TRUE(),FALSE())</f>
        <v>1</v>
      </c>
      <c r="T621" s="656" t="n">
        <f aca="false">$T$8</f>
        <v>1</v>
      </c>
      <c r="U621" s="657" t="b">
        <f aca="false">$U$8</f>
        <v>0</v>
      </c>
      <c r="V621" s="666" t="b">
        <f aca="false">IF(SUM(W621:AC621)&lt;1,TRUE(),FALSE())</f>
        <v>1</v>
      </c>
      <c r="W621" s="656" t="n">
        <f aca="false">IF($I$3=I621,1,0)</f>
        <v>0</v>
      </c>
      <c r="X621" s="656" t="n">
        <f aca="false">IF($J$3=J621,1,0)</f>
        <v>0</v>
      </c>
      <c r="Y621" s="656" t="n">
        <f aca="false">IF($K$3=K621,1,0)</f>
        <v>0</v>
      </c>
      <c r="Z621" s="656" t="n">
        <f aca="false">IF($L$3=L621,1,0)</f>
        <v>0</v>
      </c>
      <c r="AA621" s="656" t="n">
        <f aca="false">IF($M$3=M621,1,0)</f>
        <v>0</v>
      </c>
      <c r="AB621" s="656" t="n">
        <f aca="false">IF($N$3=N621,1,0)</f>
        <v>0</v>
      </c>
      <c r="AC621" s="656" t="n">
        <f aca="false">IF($O$3=O621,1,0)</f>
        <v>0</v>
      </c>
      <c r="AD621" s="667" t="b">
        <f aca="false">AND($P$2="Non-risk",P621=TRUE())</f>
        <v>0</v>
      </c>
      <c r="AE621" s="667" t="b">
        <f aca="false">AND($Q$3&lt;&gt;$Q621,$Q$3&lt;&gt;"Both")</f>
        <v>1</v>
      </c>
      <c r="AF621" s="667" t="b">
        <f aca="false">AND($Q$3="Both",AH621=1)</f>
        <v>0</v>
      </c>
      <c r="AI621" s="521"/>
      <c r="AK621" s="160" t="n">
        <f aca="false">IF(OR(AL621=TRUE(),AND(AM621=TRUE(),AN621=FALSE()),AF621=TRUE(),(OR(AT621=FALSE(),AT621="NA"))),0,IF(OR(AN621=FALSE(),AO621=FALSE(),AP621=FALSE()),1,0))</f>
        <v>0</v>
      </c>
      <c r="AL621" s="238" t="n">
        <f aca="false">$S621</f>
        <v>1</v>
      </c>
      <c r="AM621" s="238" t="str">
        <f aca="false">IF(OR(Q621="Medicaid",AI621=""),"NA",IF(AND(AF621=TRUE(),_xlfn.xlookup(AI621,$A$9:$A$782,$AK$9:$AK$782)=0),TRUE(),FALSE()))</f>
        <v>NA</v>
      </c>
      <c r="AN621" s="148" t="b">
        <f aca="false">IF(F621&lt;&gt;"",TRUE(),FALSE())</f>
        <v>0</v>
      </c>
      <c r="AO621" s="94" t="str">
        <f aca="false">IF(OR($F621&lt;&gt;"Met"),"NA",(IF(AND($F621="Met",$F621&lt;&gt;""),TRUE(),FALSE())))</f>
        <v>NA</v>
      </c>
      <c r="AP621" s="148" t="b">
        <f aca="false">IF(OR($F621="Met",$F621="Not met"),"NA",(IF((AND(OR($F621="N/A",$F621="Unsure"),$G621&lt;&gt;"")),TRUE(),FALSE())))</f>
        <v>0</v>
      </c>
      <c r="AQ621" s="238" t="n">
        <f aca="false">IF(OR(AR621=TRUE(),AND(AS621=TRUE(),AT621=FALSE())),0,(IF(OR(AND(OR(AS621=FALSE(),AS621="N/A"),AT621=FALSE()),AU621=FALSE()),1,0)))</f>
        <v>0</v>
      </c>
      <c r="AR621" s="238" t="n">
        <f aca="false">$S621</f>
        <v>1</v>
      </c>
      <c r="AS621" s="238" t="str">
        <f aca="false">IF(OR(Q621="Medicaid",AI621=""),"N/A",IF(AND(AF621=TRUE(),_xlfn.xlookup(AI621,$A$9:$A$782,$AQ$9:$AQ$782)=0),TRUE(),FALSE()))</f>
        <v>N/A</v>
      </c>
      <c r="AT621" s="148" t="b">
        <f aca="false">IF(AND(H621="",F621="Met"),FALSE(),TRUE())</f>
        <v>1</v>
      </c>
      <c r="AU621" s="94" t="str">
        <f aca="false">IF(OR(H621="",H621="Met",H621="N/A"),"NA",(IF(AND((OR(H621="Not Met",H621="Unsure")),G621&lt;&gt;""),TRUE(),FALSE())))</f>
        <v>NA</v>
      </c>
    </row>
    <row r="622" customFormat="false" ht="54" hidden="false" customHeight="false" outlineLevel="0" collapsed="false">
      <c r="A622" s="658" t="s">
        <v>3791</v>
      </c>
      <c r="B622" s="659" t="s">
        <v>3792</v>
      </c>
      <c r="C622" s="659" t="s">
        <v>3793</v>
      </c>
      <c r="D622" s="659" t="s">
        <v>3794</v>
      </c>
      <c r="E622" s="687"/>
      <c r="F622" s="662"/>
      <c r="G622" s="662"/>
      <c r="H622" s="689"/>
      <c r="I622" s="664" t="s">
        <v>15</v>
      </c>
      <c r="J622" s="664" t="s">
        <v>30</v>
      </c>
      <c r="K622" s="664" t="s">
        <v>38</v>
      </c>
      <c r="L622" s="665" t="s">
        <v>43</v>
      </c>
      <c r="M622" s="665"/>
      <c r="N622" s="665"/>
      <c r="O622" s="665"/>
      <c r="P622" s="665"/>
      <c r="Q622" s="665" t="s">
        <v>226</v>
      </c>
      <c r="S622" s="666" t="b">
        <f aca="false">IF(OR(T622=TRUE(),U622=TRUE(),V622=TRUE(),AD622=TRUE(),AE622=TRUE()),TRUE(),FALSE())</f>
        <v>1</v>
      </c>
      <c r="T622" s="656" t="n">
        <f aca="false">$T$8</f>
        <v>1</v>
      </c>
      <c r="U622" s="657" t="b">
        <f aca="false">$U$8</f>
        <v>0</v>
      </c>
      <c r="V622" s="666" t="b">
        <f aca="false">IF(SUM(W622:AC622)&lt;1,TRUE(),FALSE())</f>
        <v>1</v>
      </c>
      <c r="W622" s="656" t="n">
        <f aca="false">IF($I$3=I622,1,0)</f>
        <v>0</v>
      </c>
      <c r="X622" s="656" t="n">
        <f aca="false">IF($J$3=J622,1,0)</f>
        <v>0</v>
      </c>
      <c r="Y622" s="656" t="n">
        <f aca="false">IF($K$3=K622,1,0)</f>
        <v>0</v>
      </c>
      <c r="Z622" s="656" t="n">
        <f aca="false">IF($L$3=L622,1,0)</f>
        <v>0</v>
      </c>
      <c r="AA622" s="656" t="n">
        <f aca="false">IF($M$3=M622,1,0)</f>
        <v>0</v>
      </c>
      <c r="AB622" s="656" t="n">
        <f aca="false">IF($N$3=N622,1,0)</f>
        <v>0</v>
      </c>
      <c r="AC622" s="656" t="n">
        <f aca="false">IF($O$3=O622,1,0)</f>
        <v>0</v>
      </c>
      <c r="AD622" s="667" t="b">
        <f aca="false">AND($P$2="Non-risk",P622=TRUE())</f>
        <v>0</v>
      </c>
      <c r="AE622" s="667" t="b">
        <f aca="false">AND($Q$3&lt;&gt;$Q622,$Q$3&lt;&gt;"Both")</f>
        <v>1</v>
      </c>
      <c r="AF622" s="667" t="b">
        <f aca="false">AND($Q$3="Both",AH622=1)</f>
        <v>0</v>
      </c>
      <c r="AI622" s="521"/>
      <c r="AK622" s="160" t="n">
        <f aca="false">IF(OR(AL622=TRUE(),AND(AM622=TRUE(),AN622=FALSE()),AF622=TRUE(),(OR(AT622=FALSE(),AT622="NA"))),0,IF(OR(AN622=FALSE(),AO622=FALSE(),AP622=FALSE()),1,0))</f>
        <v>0</v>
      </c>
      <c r="AL622" s="238" t="n">
        <f aca="false">$S622</f>
        <v>1</v>
      </c>
      <c r="AM622" s="238" t="str">
        <f aca="false">IF(OR(Q622="Medicaid",AI622=""),"NA",IF(AND(AF622=TRUE(),_xlfn.xlookup(AI622,$A$9:$A$782,$AK$9:$AK$782)=0),TRUE(),FALSE()))</f>
        <v>NA</v>
      </c>
      <c r="AN622" s="148" t="b">
        <f aca="false">IF(F622&lt;&gt;"",TRUE(),FALSE())</f>
        <v>0</v>
      </c>
      <c r="AO622" s="94" t="str">
        <f aca="false">IF(OR($F622&lt;&gt;"Met"),"NA",(IF(AND($F622="Met",$F622&lt;&gt;""),TRUE(),FALSE())))</f>
        <v>NA</v>
      </c>
      <c r="AP622" s="148" t="b">
        <f aca="false">IF(OR($F622="Met",$F622="Not met"),"NA",(IF((AND(OR($F622="N/A",$F622="Unsure"),$G622&lt;&gt;"")),TRUE(),FALSE())))</f>
        <v>0</v>
      </c>
      <c r="AQ622" s="238" t="n">
        <f aca="false">IF(OR(AR622=TRUE(),AND(AS622=TRUE(),AT622=FALSE())),0,(IF(OR(AND(OR(AS622=FALSE(),AS622="N/A"),AT622=FALSE()),AU622=FALSE()),1,0)))</f>
        <v>0</v>
      </c>
      <c r="AR622" s="238" t="n">
        <f aca="false">$S622</f>
        <v>1</v>
      </c>
      <c r="AS622" s="238" t="str">
        <f aca="false">IF(OR(Q622="Medicaid",AI622=""),"N/A",IF(AND(AF622=TRUE(),_xlfn.xlookup(AI622,$A$9:$A$782,$AQ$9:$AQ$782)=0),TRUE(),FALSE()))</f>
        <v>N/A</v>
      </c>
      <c r="AT622" s="148" t="b">
        <f aca="false">IF(AND(H622="",F622="Met"),FALSE(),TRUE())</f>
        <v>1</v>
      </c>
      <c r="AU622" s="94" t="str">
        <f aca="false">IF(OR(H622="",H622="Met",H622="N/A"),"NA",(IF(AND((OR(H622="Not Met",H622="Unsure")),G622&lt;&gt;""),TRUE(),FALSE())))</f>
        <v>NA</v>
      </c>
    </row>
    <row r="623" customFormat="false" ht="54" hidden="false" customHeight="false" outlineLevel="0" collapsed="false">
      <c r="A623" s="658" t="s">
        <v>3795</v>
      </c>
      <c r="B623" s="659" t="s">
        <v>3796</v>
      </c>
      <c r="C623" s="659" t="s">
        <v>3797</v>
      </c>
      <c r="D623" s="659" t="s">
        <v>3798</v>
      </c>
      <c r="E623" s="687"/>
      <c r="F623" s="662"/>
      <c r="G623" s="662"/>
      <c r="H623" s="689"/>
      <c r="I623" s="664" t="s">
        <v>15</v>
      </c>
      <c r="J623" s="664" t="s">
        <v>30</v>
      </c>
      <c r="K623" s="664" t="s">
        <v>38</v>
      </c>
      <c r="L623" s="665" t="s">
        <v>43</v>
      </c>
      <c r="M623" s="665"/>
      <c r="N623" s="665"/>
      <c r="O623" s="665"/>
      <c r="P623" s="665"/>
      <c r="Q623" s="665" t="s">
        <v>226</v>
      </c>
      <c r="S623" s="666" t="b">
        <f aca="false">IF(OR(T623=TRUE(),U623=TRUE(),V623=TRUE(),AD623=TRUE(),AE623=TRUE()),TRUE(),FALSE())</f>
        <v>1</v>
      </c>
      <c r="T623" s="656" t="n">
        <f aca="false">$T$8</f>
        <v>1</v>
      </c>
      <c r="U623" s="657" t="b">
        <f aca="false">$U$8</f>
        <v>0</v>
      </c>
      <c r="V623" s="666" t="b">
        <f aca="false">IF(SUM(W623:AC623)&lt;1,TRUE(),FALSE())</f>
        <v>1</v>
      </c>
      <c r="W623" s="656" t="n">
        <f aca="false">IF($I$3=I623,1,0)</f>
        <v>0</v>
      </c>
      <c r="X623" s="656" t="n">
        <f aca="false">IF($J$3=J623,1,0)</f>
        <v>0</v>
      </c>
      <c r="Y623" s="656" t="n">
        <f aca="false">IF($K$3=K623,1,0)</f>
        <v>0</v>
      </c>
      <c r="Z623" s="656" t="n">
        <f aca="false">IF($L$3=L623,1,0)</f>
        <v>0</v>
      </c>
      <c r="AA623" s="656" t="n">
        <f aca="false">IF($M$3=M623,1,0)</f>
        <v>0</v>
      </c>
      <c r="AB623" s="656" t="n">
        <f aca="false">IF($N$3=N623,1,0)</f>
        <v>0</v>
      </c>
      <c r="AC623" s="656" t="n">
        <f aca="false">IF($O$3=O623,1,0)</f>
        <v>0</v>
      </c>
      <c r="AD623" s="667" t="b">
        <f aca="false">AND($P$2="Non-risk",P623=TRUE())</f>
        <v>0</v>
      </c>
      <c r="AE623" s="667" t="b">
        <f aca="false">AND($Q$3&lt;&gt;$Q623,$Q$3&lt;&gt;"Both")</f>
        <v>1</v>
      </c>
      <c r="AF623" s="667" t="b">
        <f aca="false">AND($Q$3="Both",AH623=1)</f>
        <v>0</v>
      </c>
      <c r="AI623" s="521"/>
      <c r="AK623" s="160" t="n">
        <f aca="false">IF(OR(AL623=TRUE(),AND(AM623=TRUE(),AN623=FALSE()),AF623=TRUE(),(OR(AT623=FALSE(),AT623="NA"))),0,IF(OR(AN623=FALSE(),AO623=FALSE(),AP623=FALSE()),1,0))</f>
        <v>0</v>
      </c>
      <c r="AL623" s="238" t="n">
        <f aca="false">$S623</f>
        <v>1</v>
      </c>
      <c r="AM623" s="238" t="str">
        <f aca="false">IF(OR(Q623="Medicaid",AI623=""),"NA",IF(AND(AF623=TRUE(),_xlfn.xlookup(AI623,$A$9:$A$782,$AK$9:$AK$782)=0),TRUE(),FALSE()))</f>
        <v>NA</v>
      </c>
      <c r="AN623" s="148" t="b">
        <f aca="false">IF(F623&lt;&gt;"",TRUE(),FALSE())</f>
        <v>0</v>
      </c>
      <c r="AO623" s="94" t="str">
        <f aca="false">IF(OR($F623&lt;&gt;"Met"),"NA",(IF(AND($F623="Met",$F623&lt;&gt;""),TRUE(),FALSE())))</f>
        <v>NA</v>
      </c>
      <c r="AP623" s="148" t="b">
        <f aca="false">IF(OR($F623="Met",$F623="Not met"),"NA",(IF((AND(OR($F623="N/A",$F623="Unsure"),$G623&lt;&gt;"")),TRUE(),FALSE())))</f>
        <v>0</v>
      </c>
      <c r="AQ623" s="238" t="n">
        <f aca="false">IF(OR(AR623=TRUE(),AND(AS623=TRUE(),AT623=FALSE())),0,(IF(OR(AND(OR(AS623=FALSE(),AS623="N/A"),AT623=FALSE()),AU623=FALSE()),1,0)))</f>
        <v>0</v>
      </c>
      <c r="AR623" s="238" t="n">
        <f aca="false">$S623</f>
        <v>1</v>
      </c>
      <c r="AS623" s="238" t="str">
        <f aca="false">IF(OR(Q623="Medicaid",AI623=""),"N/A",IF(AND(AF623=TRUE(),_xlfn.xlookup(AI623,$A$9:$A$782,$AQ$9:$AQ$782)=0),TRUE(),FALSE()))</f>
        <v>N/A</v>
      </c>
      <c r="AT623" s="148" t="b">
        <f aca="false">IF(AND(H623="",F623="Met"),FALSE(),TRUE())</f>
        <v>1</v>
      </c>
      <c r="AU623" s="94" t="str">
        <f aca="false">IF(OR(H623="",H623="Met",H623="N/A"),"NA",(IF(AND((OR(H623="Not Met",H623="Unsure")),G623&lt;&gt;""),TRUE(),FALSE())))</f>
        <v>NA</v>
      </c>
    </row>
    <row r="624" customFormat="false" ht="54" hidden="false" customHeight="false" outlineLevel="0" collapsed="false">
      <c r="A624" s="658" t="s">
        <v>3799</v>
      </c>
      <c r="B624" s="659" t="s">
        <v>3800</v>
      </c>
      <c r="C624" s="659" t="s">
        <v>3797</v>
      </c>
      <c r="D624" s="659" t="s">
        <v>3801</v>
      </c>
      <c r="E624" s="687"/>
      <c r="F624" s="662"/>
      <c r="G624" s="662"/>
      <c r="H624" s="689"/>
      <c r="I624" s="664" t="s">
        <v>15</v>
      </c>
      <c r="J624" s="664" t="s">
        <v>30</v>
      </c>
      <c r="K624" s="664" t="s">
        <v>38</v>
      </c>
      <c r="L624" s="665" t="s">
        <v>43</v>
      </c>
      <c r="M624" s="665"/>
      <c r="N624" s="665"/>
      <c r="O624" s="665"/>
      <c r="P624" s="665"/>
      <c r="Q624" s="665" t="s">
        <v>226</v>
      </c>
      <c r="S624" s="666" t="b">
        <f aca="false">IF(OR(T624=TRUE(),U624=TRUE(),V624=TRUE(),AD624=TRUE(),AE624=TRUE()),TRUE(),FALSE())</f>
        <v>1</v>
      </c>
      <c r="T624" s="656" t="n">
        <f aca="false">$T$8</f>
        <v>1</v>
      </c>
      <c r="U624" s="657" t="b">
        <f aca="false">$U$8</f>
        <v>0</v>
      </c>
      <c r="V624" s="666" t="b">
        <f aca="false">IF(SUM(W624:AC624)&lt;1,TRUE(),FALSE())</f>
        <v>1</v>
      </c>
      <c r="W624" s="656" t="n">
        <f aca="false">IF($I$3=I624,1,0)</f>
        <v>0</v>
      </c>
      <c r="X624" s="656" t="n">
        <f aca="false">IF($J$3=J624,1,0)</f>
        <v>0</v>
      </c>
      <c r="Y624" s="656" t="n">
        <f aca="false">IF($K$3=K624,1,0)</f>
        <v>0</v>
      </c>
      <c r="Z624" s="656" t="n">
        <f aca="false">IF($L$3=L624,1,0)</f>
        <v>0</v>
      </c>
      <c r="AA624" s="656" t="n">
        <f aca="false">IF($M$3=M624,1,0)</f>
        <v>0</v>
      </c>
      <c r="AB624" s="656" t="n">
        <f aca="false">IF($N$3=N624,1,0)</f>
        <v>0</v>
      </c>
      <c r="AC624" s="656" t="n">
        <f aca="false">IF($O$3=O624,1,0)</f>
        <v>0</v>
      </c>
      <c r="AD624" s="667" t="b">
        <f aca="false">AND($P$2="Non-risk",P624=TRUE())</f>
        <v>0</v>
      </c>
      <c r="AE624" s="667" t="b">
        <f aca="false">AND($Q$3&lt;&gt;$Q624,$Q$3&lt;&gt;"Both")</f>
        <v>1</v>
      </c>
      <c r="AF624" s="667" t="b">
        <f aca="false">AND($Q$3="Both",AH624=1)</f>
        <v>0</v>
      </c>
      <c r="AI624" s="521"/>
      <c r="AK624" s="160" t="n">
        <f aca="false">IF(OR(AL624=TRUE(),AND(AM624=TRUE(),AN624=FALSE()),AF624=TRUE(),(OR(AT624=FALSE(),AT624="NA"))),0,IF(OR(AN624=FALSE(),AO624=FALSE(),AP624=FALSE()),1,0))</f>
        <v>0</v>
      </c>
      <c r="AL624" s="238" t="n">
        <f aca="false">$S624</f>
        <v>1</v>
      </c>
      <c r="AM624" s="238" t="str">
        <f aca="false">IF(OR(Q624="Medicaid",AI624=""),"NA",IF(AND(AF624=TRUE(),_xlfn.xlookup(AI624,$A$9:$A$782,$AK$9:$AK$782)=0),TRUE(),FALSE()))</f>
        <v>NA</v>
      </c>
      <c r="AN624" s="148" t="b">
        <f aca="false">IF(F624&lt;&gt;"",TRUE(),FALSE())</f>
        <v>0</v>
      </c>
      <c r="AO624" s="94" t="str">
        <f aca="false">IF(OR($F624&lt;&gt;"Met"),"NA",(IF(AND($F624="Met",$F624&lt;&gt;""),TRUE(),FALSE())))</f>
        <v>NA</v>
      </c>
      <c r="AP624" s="148" t="b">
        <f aca="false">IF(OR($F624="Met",$F624="Not met"),"NA",(IF((AND(OR($F624="N/A",$F624="Unsure"),$G624&lt;&gt;"")),TRUE(),FALSE())))</f>
        <v>0</v>
      </c>
      <c r="AQ624" s="238" t="n">
        <f aca="false">IF(OR(AR624=TRUE(),AND(AS624=TRUE(),AT624=FALSE())),0,(IF(OR(AND(OR(AS624=FALSE(),AS624="N/A"),AT624=FALSE()),AU624=FALSE()),1,0)))</f>
        <v>0</v>
      </c>
      <c r="AR624" s="238" t="n">
        <f aca="false">$S624</f>
        <v>1</v>
      </c>
      <c r="AS624" s="238" t="str">
        <f aca="false">IF(OR(Q624="Medicaid",AI624=""),"N/A",IF(AND(AF624=TRUE(),_xlfn.xlookup(AI624,$A$9:$A$782,$AQ$9:$AQ$782)=0),TRUE(),FALSE()))</f>
        <v>N/A</v>
      </c>
      <c r="AT624" s="148" t="b">
        <f aca="false">IF(AND(H624="",F624="Met"),FALSE(),TRUE())</f>
        <v>1</v>
      </c>
      <c r="AU624" s="94" t="str">
        <f aca="false">IF(OR(H624="",H624="Met",H624="N/A"),"NA",(IF(AND((OR(H624="Not Met",H624="Unsure")),G624&lt;&gt;""),TRUE(),FALSE())))</f>
        <v>NA</v>
      </c>
    </row>
    <row r="625" customFormat="false" ht="54" hidden="false" customHeight="false" outlineLevel="0" collapsed="false">
      <c r="A625" s="658" t="s">
        <v>3802</v>
      </c>
      <c r="B625" s="659" t="s">
        <v>3803</v>
      </c>
      <c r="C625" s="659" t="s">
        <v>3804</v>
      </c>
      <c r="D625" s="659" t="s">
        <v>3805</v>
      </c>
      <c r="E625" s="687"/>
      <c r="F625" s="662"/>
      <c r="G625" s="662"/>
      <c r="H625" s="689"/>
      <c r="I625" s="664" t="s">
        <v>15</v>
      </c>
      <c r="J625" s="664" t="s">
        <v>30</v>
      </c>
      <c r="K625" s="664" t="s">
        <v>38</v>
      </c>
      <c r="L625" s="665" t="s">
        <v>43</v>
      </c>
      <c r="M625" s="665"/>
      <c r="N625" s="665"/>
      <c r="O625" s="665"/>
      <c r="P625" s="665"/>
      <c r="Q625" s="665" t="s">
        <v>226</v>
      </c>
      <c r="S625" s="666" t="b">
        <f aca="false">IF(OR(T625=TRUE(),U625=TRUE(),V625=TRUE(),AD625=TRUE(),AE625=TRUE()),TRUE(),FALSE())</f>
        <v>1</v>
      </c>
      <c r="T625" s="656" t="n">
        <f aca="false">$T$8</f>
        <v>1</v>
      </c>
      <c r="U625" s="657" t="b">
        <f aca="false">$U$8</f>
        <v>0</v>
      </c>
      <c r="V625" s="666" t="b">
        <f aca="false">IF(SUM(W625:AC625)&lt;1,TRUE(),FALSE())</f>
        <v>1</v>
      </c>
      <c r="W625" s="656" t="n">
        <f aca="false">IF($I$3=I625,1,0)</f>
        <v>0</v>
      </c>
      <c r="X625" s="656" t="n">
        <f aca="false">IF($J$3=J625,1,0)</f>
        <v>0</v>
      </c>
      <c r="Y625" s="656" t="n">
        <f aca="false">IF($K$3=K625,1,0)</f>
        <v>0</v>
      </c>
      <c r="Z625" s="656" t="n">
        <f aca="false">IF($L$3=L625,1,0)</f>
        <v>0</v>
      </c>
      <c r="AA625" s="656" t="n">
        <f aca="false">IF($M$3=M625,1,0)</f>
        <v>0</v>
      </c>
      <c r="AB625" s="656" t="n">
        <f aca="false">IF($N$3=N625,1,0)</f>
        <v>0</v>
      </c>
      <c r="AC625" s="656" t="n">
        <f aca="false">IF($O$3=O625,1,0)</f>
        <v>0</v>
      </c>
      <c r="AD625" s="667" t="b">
        <f aca="false">AND($P$2="Non-risk",P625=TRUE())</f>
        <v>0</v>
      </c>
      <c r="AE625" s="667" t="b">
        <f aca="false">AND($Q$3&lt;&gt;$Q625,$Q$3&lt;&gt;"Both")</f>
        <v>1</v>
      </c>
      <c r="AF625" s="667" t="b">
        <f aca="false">AND($Q$3="Both",AH625=1)</f>
        <v>0</v>
      </c>
      <c r="AI625" s="521"/>
      <c r="AK625" s="160" t="n">
        <f aca="false">IF(OR(AL625=TRUE(),AND(AM625=TRUE(),AN625=FALSE()),AF625=TRUE(),(OR(AT625=FALSE(),AT625="NA"))),0,IF(OR(AN625=FALSE(),AO625=FALSE(),AP625=FALSE()),1,0))</f>
        <v>0</v>
      </c>
      <c r="AL625" s="238" t="n">
        <f aca="false">$S625</f>
        <v>1</v>
      </c>
      <c r="AM625" s="238" t="str">
        <f aca="false">IF(OR(Q625="Medicaid",AI625=""),"NA",IF(AND(AF625=TRUE(),_xlfn.xlookup(AI625,$A$9:$A$782,$AK$9:$AK$782)=0),TRUE(),FALSE()))</f>
        <v>NA</v>
      </c>
      <c r="AN625" s="148" t="b">
        <f aca="false">IF(F625&lt;&gt;"",TRUE(),FALSE())</f>
        <v>0</v>
      </c>
      <c r="AO625" s="94" t="str">
        <f aca="false">IF(OR($F625&lt;&gt;"Met"),"NA",(IF(AND($F625="Met",$F625&lt;&gt;""),TRUE(),FALSE())))</f>
        <v>NA</v>
      </c>
      <c r="AP625" s="148" t="b">
        <f aca="false">IF(OR($F625="Met",$F625="Not met"),"NA",(IF((AND(OR($F625="N/A",$F625="Unsure"),$G625&lt;&gt;"")),TRUE(),FALSE())))</f>
        <v>0</v>
      </c>
      <c r="AQ625" s="238" t="n">
        <f aca="false">IF(OR(AR625=TRUE(),AND(AS625=TRUE(),AT625=FALSE())),0,(IF(OR(AND(OR(AS625=FALSE(),AS625="N/A"),AT625=FALSE()),AU625=FALSE()),1,0)))</f>
        <v>0</v>
      </c>
      <c r="AR625" s="238" t="n">
        <f aca="false">$S625</f>
        <v>1</v>
      </c>
      <c r="AS625" s="238" t="str">
        <f aca="false">IF(OR(Q625="Medicaid",AI625=""),"N/A",IF(AND(AF625=TRUE(),_xlfn.xlookup(AI625,$A$9:$A$782,$AQ$9:$AQ$782)=0),TRUE(),FALSE()))</f>
        <v>N/A</v>
      </c>
      <c r="AT625" s="148" t="b">
        <f aca="false">IF(AND(H625="",F625="Met"),FALSE(),TRUE())</f>
        <v>1</v>
      </c>
      <c r="AU625" s="94" t="str">
        <f aca="false">IF(OR(H625="",H625="Met",H625="N/A"),"NA",(IF(AND((OR(H625="Not Met",H625="Unsure")),G625&lt;&gt;""),TRUE(),FALSE())))</f>
        <v>NA</v>
      </c>
    </row>
    <row r="626" customFormat="false" ht="54" hidden="false" customHeight="false" outlineLevel="0" collapsed="false">
      <c r="A626" s="658" t="s">
        <v>3806</v>
      </c>
      <c r="B626" s="659" t="s">
        <v>3807</v>
      </c>
      <c r="C626" s="659" t="s">
        <v>3808</v>
      </c>
      <c r="D626" s="659" t="s">
        <v>3809</v>
      </c>
      <c r="E626" s="687"/>
      <c r="F626" s="662"/>
      <c r="G626" s="662"/>
      <c r="H626" s="689"/>
      <c r="I626" s="664" t="s">
        <v>15</v>
      </c>
      <c r="J626" s="664" t="s">
        <v>30</v>
      </c>
      <c r="K626" s="664" t="s">
        <v>38</v>
      </c>
      <c r="L626" s="665" t="s">
        <v>43</v>
      </c>
      <c r="M626" s="665"/>
      <c r="N626" s="665"/>
      <c r="O626" s="665"/>
      <c r="P626" s="665"/>
      <c r="Q626" s="665" t="s">
        <v>226</v>
      </c>
      <c r="S626" s="666" t="b">
        <f aca="false">IF(OR(T626=TRUE(),U626=TRUE(),V626=TRUE(),AD626=TRUE(),AE626=TRUE()),TRUE(),FALSE())</f>
        <v>1</v>
      </c>
      <c r="T626" s="656" t="n">
        <f aca="false">$T$8</f>
        <v>1</v>
      </c>
      <c r="U626" s="657" t="b">
        <f aca="false">$U$8</f>
        <v>0</v>
      </c>
      <c r="V626" s="666" t="b">
        <f aca="false">IF(SUM(W626:AC626)&lt;1,TRUE(),FALSE())</f>
        <v>1</v>
      </c>
      <c r="W626" s="656" t="n">
        <f aca="false">IF($I$3=I626,1,0)</f>
        <v>0</v>
      </c>
      <c r="X626" s="656" t="n">
        <f aca="false">IF($J$3=J626,1,0)</f>
        <v>0</v>
      </c>
      <c r="Y626" s="656" t="n">
        <f aca="false">IF($K$3=K626,1,0)</f>
        <v>0</v>
      </c>
      <c r="Z626" s="656" t="n">
        <f aca="false">IF($L$3=L626,1,0)</f>
        <v>0</v>
      </c>
      <c r="AA626" s="656" t="n">
        <f aca="false">IF($M$3=M626,1,0)</f>
        <v>0</v>
      </c>
      <c r="AB626" s="656" t="n">
        <f aca="false">IF($N$3=N626,1,0)</f>
        <v>0</v>
      </c>
      <c r="AC626" s="656" t="n">
        <f aca="false">IF($O$3=O626,1,0)</f>
        <v>0</v>
      </c>
      <c r="AD626" s="667" t="b">
        <f aca="false">AND($P$2="Non-risk",P626=TRUE())</f>
        <v>0</v>
      </c>
      <c r="AE626" s="667" t="b">
        <f aca="false">AND($Q$3&lt;&gt;$Q626,$Q$3&lt;&gt;"Both")</f>
        <v>1</v>
      </c>
      <c r="AF626" s="667" t="b">
        <f aca="false">AND($Q$3="Both",AH626=1)</f>
        <v>0</v>
      </c>
      <c r="AI626" s="521"/>
      <c r="AK626" s="160" t="n">
        <f aca="false">IF(OR(AL626=TRUE(),AND(AM626=TRUE(),AN626=FALSE()),AF626=TRUE(),(OR(AT626=FALSE(),AT626="NA"))),0,IF(OR(AN626=FALSE(),AO626=FALSE(),AP626=FALSE()),1,0))</f>
        <v>0</v>
      </c>
      <c r="AL626" s="238" t="n">
        <f aca="false">$S626</f>
        <v>1</v>
      </c>
      <c r="AM626" s="238" t="str">
        <f aca="false">IF(OR(Q626="Medicaid",AI626=""),"NA",IF(AND(AF626=TRUE(),_xlfn.xlookup(AI626,$A$9:$A$782,$AK$9:$AK$782)=0),TRUE(),FALSE()))</f>
        <v>NA</v>
      </c>
      <c r="AN626" s="148" t="b">
        <f aca="false">IF(F626&lt;&gt;"",TRUE(),FALSE())</f>
        <v>0</v>
      </c>
      <c r="AO626" s="94" t="str">
        <f aca="false">IF(OR($F626&lt;&gt;"Met"),"NA",(IF(AND($F626="Met",$F626&lt;&gt;""),TRUE(),FALSE())))</f>
        <v>NA</v>
      </c>
      <c r="AP626" s="148" t="b">
        <f aca="false">IF(OR($F626="Met",$F626="Not met"),"NA",(IF((AND(OR($F626="N/A",$F626="Unsure"),$G626&lt;&gt;"")),TRUE(),FALSE())))</f>
        <v>0</v>
      </c>
      <c r="AQ626" s="238" t="n">
        <f aca="false">IF(OR(AR626=TRUE(),AND(AS626=TRUE(),AT626=FALSE())),0,(IF(OR(AND(OR(AS626=FALSE(),AS626="N/A"),AT626=FALSE()),AU626=FALSE()),1,0)))</f>
        <v>0</v>
      </c>
      <c r="AR626" s="238" t="n">
        <f aca="false">$S626</f>
        <v>1</v>
      </c>
      <c r="AS626" s="238" t="str">
        <f aca="false">IF(OR(Q626="Medicaid",AI626=""),"N/A",IF(AND(AF626=TRUE(),_xlfn.xlookup(AI626,$A$9:$A$782,$AQ$9:$AQ$782)=0),TRUE(),FALSE()))</f>
        <v>N/A</v>
      </c>
      <c r="AT626" s="148" t="b">
        <f aca="false">IF(AND(H626="",F626="Met"),FALSE(),TRUE())</f>
        <v>1</v>
      </c>
      <c r="AU626" s="94" t="str">
        <f aca="false">IF(OR(H626="",H626="Met",H626="N/A"),"NA",(IF(AND((OR(H626="Not Met",H626="Unsure")),G626&lt;&gt;""),TRUE(),FALSE())))</f>
        <v>NA</v>
      </c>
    </row>
    <row r="627" customFormat="false" ht="36" hidden="false" customHeight="false" outlineLevel="0" collapsed="false">
      <c r="A627" s="658" t="s">
        <v>3810</v>
      </c>
      <c r="B627" s="659" t="s">
        <v>3811</v>
      </c>
      <c r="C627" s="659" t="s">
        <v>3812</v>
      </c>
      <c r="D627" s="659" t="s">
        <v>3813</v>
      </c>
      <c r="E627" s="687"/>
      <c r="F627" s="662"/>
      <c r="G627" s="662"/>
      <c r="H627" s="689"/>
      <c r="I627" s="664" t="s">
        <v>15</v>
      </c>
      <c r="J627" s="664" t="s">
        <v>30</v>
      </c>
      <c r="K627" s="664" t="s">
        <v>38</v>
      </c>
      <c r="L627" s="665" t="s">
        <v>43</v>
      </c>
      <c r="M627" s="665"/>
      <c r="N627" s="665"/>
      <c r="O627" s="665"/>
      <c r="P627" s="665"/>
      <c r="Q627" s="665" t="s">
        <v>226</v>
      </c>
      <c r="S627" s="666" t="b">
        <f aca="false">IF(OR(T627=TRUE(),U627=TRUE(),V627=TRUE(),AD627=TRUE(),AE627=TRUE()),TRUE(),FALSE())</f>
        <v>1</v>
      </c>
      <c r="T627" s="656" t="n">
        <f aca="false">$T$8</f>
        <v>1</v>
      </c>
      <c r="U627" s="657" t="b">
        <f aca="false">$U$8</f>
        <v>0</v>
      </c>
      <c r="V627" s="666" t="b">
        <f aca="false">IF(SUM(W627:AC627)&lt;1,TRUE(),FALSE())</f>
        <v>1</v>
      </c>
      <c r="W627" s="656" t="n">
        <f aca="false">IF($I$3=I627,1,0)</f>
        <v>0</v>
      </c>
      <c r="X627" s="656" t="n">
        <f aca="false">IF($J$3=J627,1,0)</f>
        <v>0</v>
      </c>
      <c r="Y627" s="656" t="n">
        <f aca="false">IF($K$3=K627,1,0)</f>
        <v>0</v>
      </c>
      <c r="Z627" s="656" t="n">
        <f aca="false">IF($L$3=L627,1,0)</f>
        <v>0</v>
      </c>
      <c r="AA627" s="656" t="n">
        <f aca="false">IF($M$3=M627,1,0)</f>
        <v>0</v>
      </c>
      <c r="AB627" s="656" t="n">
        <f aca="false">IF($N$3=N627,1,0)</f>
        <v>0</v>
      </c>
      <c r="AC627" s="656" t="n">
        <f aca="false">IF($O$3=O627,1,0)</f>
        <v>0</v>
      </c>
      <c r="AD627" s="667" t="b">
        <f aca="false">AND($P$2="Non-risk",P627=TRUE())</f>
        <v>0</v>
      </c>
      <c r="AE627" s="667" t="b">
        <f aca="false">AND($Q$3&lt;&gt;$Q627,$Q$3&lt;&gt;"Both")</f>
        <v>1</v>
      </c>
      <c r="AF627" s="667" t="b">
        <f aca="false">AND($Q$3="Both",AH627=1)</f>
        <v>0</v>
      </c>
      <c r="AI627" s="521"/>
      <c r="AK627" s="160" t="n">
        <f aca="false">IF(OR(AL627=TRUE(),AND(AM627=TRUE(),AN627=FALSE()),AF627=TRUE(),(OR(AT627=FALSE(),AT627="NA"))),0,IF(OR(AN627=FALSE(),AO627=FALSE(),AP627=FALSE()),1,0))</f>
        <v>0</v>
      </c>
      <c r="AL627" s="238" t="n">
        <f aca="false">$S627</f>
        <v>1</v>
      </c>
      <c r="AM627" s="238" t="str">
        <f aca="false">IF(OR(Q627="Medicaid",AI627=""),"NA",IF(AND(AF627=TRUE(),_xlfn.xlookup(AI627,$A$9:$A$782,$AK$9:$AK$782)=0),TRUE(),FALSE()))</f>
        <v>NA</v>
      </c>
      <c r="AN627" s="148" t="b">
        <f aca="false">IF(F627&lt;&gt;"",TRUE(),FALSE())</f>
        <v>0</v>
      </c>
      <c r="AO627" s="94" t="str">
        <f aca="false">IF(OR($F627&lt;&gt;"Met"),"NA",(IF(AND($F627="Met",$F627&lt;&gt;""),TRUE(),FALSE())))</f>
        <v>NA</v>
      </c>
      <c r="AP627" s="148" t="b">
        <f aca="false">IF(OR($F627="Met",$F627="Not met"),"NA",(IF((AND(OR($F627="N/A",$F627="Unsure"),$G627&lt;&gt;"")),TRUE(),FALSE())))</f>
        <v>0</v>
      </c>
      <c r="AQ627" s="238" t="n">
        <f aca="false">IF(OR(AR627=TRUE(),AND(AS627=TRUE(),AT627=FALSE())),0,(IF(OR(AND(OR(AS627=FALSE(),AS627="N/A"),AT627=FALSE()),AU627=FALSE()),1,0)))</f>
        <v>0</v>
      </c>
      <c r="AR627" s="238" t="n">
        <f aca="false">$S627</f>
        <v>1</v>
      </c>
      <c r="AS627" s="238" t="str">
        <f aca="false">IF(OR(Q627="Medicaid",AI627=""),"N/A",IF(AND(AF627=TRUE(),_xlfn.xlookup(AI627,$A$9:$A$782,$AQ$9:$AQ$782)=0),TRUE(),FALSE()))</f>
        <v>N/A</v>
      </c>
      <c r="AT627" s="148" t="b">
        <f aca="false">IF(AND(H627="",F627="Met"),FALSE(),TRUE())</f>
        <v>1</v>
      </c>
      <c r="AU627" s="94" t="str">
        <f aca="false">IF(OR(H627="",H627="Met",H627="N/A"),"NA",(IF(AND((OR(H627="Not Met",H627="Unsure")),G627&lt;&gt;""),TRUE(),FALSE())))</f>
        <v>NA</v>
      </c>
    </row>
    <row r="628" customFormat="false" ht="36" hidden="false" customHeight="false" outlineLevel="0" collapsed="false">
      <c r="A628" s="658" t="s">
        <v>3814</v>
      </c>
      <c r="B628" s="659" t="s">
        <v>3815</v>
      </c>
      <c r="C628" s="659" t="s">
        <v>3816</v>
      </c>
      <c r="D628" s="659" t="s">
        <v>3817</v>
      </c>
      <c r="E628" s="678" t="n">
        <v>106</v>
      </c>
      <c r="F628" s="662"/>
      <c r="G628" s="662"/>
      <c r="H628" s="689"/>
      <c r="I628" s="664" t="s">
        <v>15</v>
      </c>
      <c r="J628" s="664" t="s">
        <v>30</v>
      </c>
      <c r="K628" s="664" t="s">
        <v>38</v>
      </c>
      <c r="L628" s="665" t="s">
        <v>43</v>
      </c>
      <c r="M628" s="665"/>
      <c r="N628" s="665"/>
      <c r="O628" s="665"/>
      <c r="P628" s="665"/>
      <c r="Q628" s="665" t="s">
        <v>226</v>
      </c>
      <c r="S628" s="666" t="b">
        <f aca="false">IF(OR(T628=TRUE(),U628=TRUE(),V628=TRUE(),AD628=TRUE(),AE628=TRUE()),TRUE(),FALSE())</f>
        <v>1</v>
      </c>
      <c r="T628" s="656" t="n">
        <f aca="false">$T$8</f>
        <v>1</v>
      </c>
      <c r="U628" s="657" t="b">
        <f aca="false">$U$8</f>
        <v>0</v>
      </c>
      <c r="V628" s="666" t="b">
        <f aca="false">IF(SUM(W628:AC628)&lt;1,TRUE(),FALSE())</f>
        <v>1</v>
      </c>
      <c r="W628" s="656" t="n">
        <f aca="false">IF($I$3=I628,1,0)</f>
        <v>0</v>
      </c>
      <c r="X628" s="656" t="n">
        <f aca="false">IF($J$3=J628,1,0)</f>
        <v>0</v>
      </c>
      <c r="Y628" s="656" t="n">
        <f aca="false">IF($K$3=K628,1,0)</f>
        <v>0</v>
      </c>
      <c r="Z628" s="656" t="n">
        <f aca="false">IF($L$3=L628,1,0)</f>
        <v>0</v>
      </c>
      <c r="AA628" s="656" t="n">
        <f aca="false">IF($M$3=M628,1,0)</f>
        <v>0</v>
      </c>
      <c r="AB628" s="656" t="n">
        <f aca="false">IF($N$3=N628,1,0)</f>
        <v>0</v>
      </c>
      <c r="AC628" s="656" t="n">
        <f aca="false">IF($O$3=O628,1,0)</f>
        <v>0</v>
      </c>
      <c r="AD628" s="667" t="b">
        <f aca="false">AND($P$2="Non-risk",P628=TRUE())</f>
        <v>0</v>
      </c>
      <c r="AE628" s="667" t="b">
        <f aca="false">AND($Q$3&lt;&gt;$Q628,$Q$3&lt;&gt;"Both")</f>
        <v>1</v>
      </c>
      <c r="AF628" s="667" t="b">
        <f aca="false">AND($Q$3="Both",AH628=1)</f>
        <v>0</v>
      </c>
      <c r="AI628" s="521"/>
      <c r="AK628" s="160" t="n">
        <f aca="false">IF(OR(AL628=TRUE(),AND(AM628=TRUE(),AN628=FALSE()),AF628=TRUE(),(OR(AT628=FALSE(),AT628="NA"))),0,IF(OR(AN628=FALSE(),AO628=FALSE(),AP628=FALSE()),1,0))</f>
        <v>0</v>
      </c>
      <c r="AL628" s="238" t="n">
        <f aca="false">$S628</f>
        <v>1</v>
      </c>
      <c r="AM628" s="238" t="str">
        <f aca="false">IF(OR(Q628="Medicaid",AI628=""),"NA",IF(AND(AF628=TRUE(),_xlfn.xlookup(AI628,$A$9:$A$782,$AK$9:$AK$782)=0),TRUE(),FALSE()))</f>
        <v>NA</v>
      </c>
      <c r="AN628" s="148" t="b">
        <f aca="false">IF(F628&lt;&gt;"",TRUE(),FALSE())</f>
        <v>0</v>
      </c>
      <c r="AO628" s="94" t="str">
        <f aca="false">IF(OR($F628&lt;&gt;"Met"),"NA",(IF(AND($F628="Met",$F628&lt;&gt;""),TRUE(),FALSE())))</f>
        <v>NA</v>
      </c>
      <c r="AP628" s="148" t="b">
        <f aca="false">IF(OR($F628="Met",$F628="Not met"),"NA",(IF((AND(OR($F628="N/A",$F628="Unsure"),$G628&lt;&gt;"")),TRUE(),FALSE())))</f>
        <v>0</v>
      </c>
      <c r="AQ628" s="238" t="n">
        <f aca="false">IF(OR(AR628=TRUE(),AND(AS628=TRUE(),AT628=FALSE())),0,(IF(OR(AND(OR(AS628=FALSE(),AS628="N/A"),AT628=FALSE()),AU628=FALSE()),1,0)))</f>
        <v>0</v>
      </c>
      <c r="AR628" s="238" t="n">
        <f aca="false">$S628</f>
        <v>1</v>
      </c>
      <c r="AS628" s="238" t="str">
        <f aca="false">IF(OR(Q628="Medicaid",AI628=""),"N/A",IF(AND(AF628=TRUE(),_xlfn.xlookup(AI628,$A$9:$A$782,$AQ$9:$AQ$782)=0),TRUE(),FALSE()))</f>
        <v>N/A</v>
      </c>
      <c r="AT628" s="148" t="b">
        <f aca="false">IF(AND(H628="",F628="Met"),FALSE(),TRUE())</f>
        <v>1</v>
      </c>
      <c r="AU628" s="94" t="str">
        <f aca="false">IF(OR(H628="",H628="Met",H628="N/A"),"NA",(IF(AND((OR(H628="Not Met",H628="Unsure")),G628&lt;&gt;""),TRUE(),FALSE())))</f>
        <v>NA</v>
      </c>
    </row>
    <row r="629" customFormat="false" ht="108" hidden="false" customHeight="false" outlineLevel="0" collapsed="false">
      <c r="A629" s="658" t="s">
        <v>3818</v>
      </c>
      <c r="B629" s="659" t="s">
        <v>3819</v>
      </c>
      <c r="C629" s="659" t="s">
        <v>3820</v>
      </c>
      <c r="D629" s="659" t="s">
        <v>3821</v>
      </c>
      <c r="E629" s="678" t="n">
        <v>106</v>
      </c>
      <c r="F629" s="662"/>
      <c r="G629" s="662"/>
      <c r="H629" s="689"/>
      <c r="I629" s="664" t="s">
        <v>15</v>
      </c>
      <c r="J629" s="664" t="s">
        <v>30</v>
      </c>
      <c r="K629" s="664" t="s">
        <v>38</v>
      </c>
      <c r="L629" s="665" t="s">
        <v>43</v>
      </c>
      <c r="M629" s="665"/>
      <c r="N629" s="665"/>
      <c r="O629" s="665"/>
      <c r="P629" s="665"/>
      <c r="Q629" s="665" t="s">
        <v>226</v>
      </c>
      <c r="S629" s="666" t="b">
        <f aca="false">IF(OR(T629=TRUE(),U629=TRUE(),V629=TRUE(),AD629=TRUE(),AE629=TRUE()),TRUE(),FALSE())</f>
        <v>1</v>
      </c>
      <c r="T629" s="656" t="n">
        <f aca="false">$T$8</f>
        <v>1</v>
      </c>
      <c r="U629" s="657" t="b">
        <f aca="false">$U$8</f>
        <v>0</v>
      </c>
      <c r="V629" s="666" t="b">
        <f aca="false">IF(SUM(W629:AC629)&lt;1,TRUE(),FALSE())</f>
        <v>1</v>
      </c>
      <c r="W629" s="656" t="n">
        <f aca="false">IF($I$3=I629,1,0)</f>
        <v>0</v>
      </c>
      <c r="X629" s="656" t="n">
        <f aca="false">IF($J$3=J629,1,0)</f>
        <v>0</v>
      </c>
      <c r="Y629" s="656" t="n">
        <f aca="false">IF($K$3=K629,1,0)</f>
        <v>0</v>
      </c>
      <c r="Z629" s="656" t="n">
        <f aca="false">IF($L$3=L629,1,0)</f>
        <v>0</v>
      </c>
      <c r="AA629" s="656" t="n">
        <f aca="false">IF($M$3=M629,1,0)</f>
        <v>0</v>
      </c>
      <c r="AB629" s="656" t="n">
        <f aca="false">IF($N$3=N629,1,0)</f>
        <v>0</v>
      </c>
      <c r="AC629" s="656" t="n">
        <f aca="false">IF($O$3=O629,1,0)</f>
        <v>0</v>
      </c>
      <c r="AD629" s="667" t="b">
        <f aca="false">AND($P$2="Non-risk",P629=TRUE())</f>
        <v>0</v>
      </c>
      <c r="AE629" s="667" t="b">
        <f aca="false">AND($Q$3&lt;&gt;$Q629,$Q$3&lt;&gt;"Both")</f>
        <v>1</v>
      </c>
      <c r="AF629" s="667" t="b">
        <f aca="false">AND($Q$3="Both",AH629=1)</f>
        <v>0</v>
      </c>
      <c r="AI629" s="521"/>
      <c r="AK629" s="160" t="n">
        <f aca="false">IF(OR(AL629=TRUE(),AND(AM629=TRUE(),AN629=FALSE()),AF629=TRUE(),(OR(AT629=FALSE(),AT629="NA"))),0,IF(OR(AN629=FALSE(),AO629=FALSE(),AP629=FALSE()),1,0))</f>
        <v>0</v>
      </c>
      <c r="AL629" s="238" t="n">
        <f aca="false">$S629</f>
        <v>1</v>
      </c>
      <c r="AM629" s="238" t="str">
        <f aca="false">IF(OR(Q629="Medicaid",AI629=""),"NA",IF(AND(AF629=TRUE(),_xlfn.xlookup(AI629,$A$9:$A$782,$AK$9:$AK$782)=0),TRUE(),FALSE()))</f>
        <v>NA</v>
      </c>
      <c r="AN629" s="148" t="b">
        <f aca="false">IF(F629&lt;&gt;"",TRUE(),FALSE())</f>
        <v>0</v>
      </c>
      <c r="AO629" s="94" t="str">
        <f aca="false">IF(OR($F629&lt;&gt;"Met"),"NA",(IF(AND($F629="Met",$F629&lt;&gt;""),TRUE(),FALSE())))</f>
        <v>NA</v>
      </c>
      <c r="AP629" s="148" t="b">
        <f aca="false">IF(OR($F629="Met",$F629="Not met"),"NA",(IF((AND(OR($F629="N/A",$F629="Unsure"),$G629&lt;&gt;"")),TRUE(),FALSE())))</f>
        <v>0</v>
      </c>
      <c r="AQ629" s="238" t="n">
        <f aca="false">IF(OR(AR629=TRUE(),AND(AS629=TRUE(),AT629=FALSE())),0,(IF(OR(AND(OR(AS629=FALSE(),AS629="N/A"),AT629=FALSE()),AU629=FALSE()),1,0)))</f>
        <v>0</v>
      </c>
      <c r="AR629" s="238" t="n">
        <f aca="false">$S629</f>
        <v>1</v>
      </c>
      <c r="AS629" s="238" t="str">
        <f aca="false">IF(OR(Q629="Medicaid",AI629=""),"N/A",IF(AND(AF629=TRUE(),_xlfn.xlookup(AI629,$A$9:$A$782,$AQ$9:$AQ$782)=0),TRUE(),FALSE()))</f>
        <v>N/A</v>
      </c>
      <c r="AT629" s="148" t="b">
        <f aca="false">IF(AND(H629="",F629="Met"),FALSE(),TRUE())</f>
        <v>1</v>
      </c>
      <c r="AU629" s="94" t="str">
        <f aca="false">IF(OR(H629="",H629="Met",H629="N/A"),"NA",(IF(AND((OR(H629="Not Met",H629="Unsure")),G629&lt;&gt;""),TRUE(),FALSE())))</f>
        <v>NA</v>
      </c>
    </row>
    <row r="630" customFormat="false" ht="36" hidden="false" customHeight="false" outlineLevel="0" collapsed="false">
      <c r="A630" s="658" t="s">
        <v>3822</v>
      </c>
      <c r="B630" s="659" t="s">
        <v>3823</v>
      </c>
      <c r="C630" s="659" t="s">
        <v>3824</v>
      </c>
      <c r="D630" s="659" t="s">
        <v>3825</v>
      </c>
      <c r="E630" s="678" t="n">
        <v>106</v>
      </c>
      <c r="F630" s="662"/>
      <c r="G630" s="662"/>
      <c r="H630" s="689"/>
      <c r="I630" s="664" t="s">
        <v>15</v>
      </c>
      <c r="J630" s="664" t="s">
        <v>30</v>
      </c>
      <c r="K630" s="664" t="s">
        <v>38</v>
      </c>
      <c r="L630" s="665" t="s">
        <v>43</v>
      </c>
      <c r="M630" s="665"/>
      <c r="N630" s="665"/>
      <c r="O630" s="665"/>
      <c r="P630" s="665"/>
      <c r="Q630" s="665" t="s">
        <v>226</v>
      </c>
      <c r="S630" s="666" t="b">
        <f aca="false">IF(OR(T630=TRUE(),U630=TRUE(),V630=TRUE(),AD630=TRUE(),AE630=TRUE()),TRUE(),FALSE())</f>
        <v>1</v>
      </c>
      <c r="T630" s="656" t="n">
        <f aca="false">$T$8</f>
        <v>1</v>
      </c>
      <c r="U630" s="657" t="b">
        <f aca="false">$U$8</f>
        <v>0</v>
      </c>
      <c r="V630" s="666" t="b">
        <f aca="false">IF(SUM(W630:AC630)&lt;1,TRUE(),FALSE())</f>
        <v>1</v>
      </c>
      <c r="W630" s="656" t="n">
        <f aca="false">IF($I$3=I630,1,0)</f>
        <v>0</v>
      </c>
      <c r="X630" s="656" t="n">
        <f aca="false">IF($J$3=J630,1,0)</f>
        <v>0</v>
      </c>
      <c r="Y630" s="656" t="n">
        <f aca="false">IF($K$3=K630,1,0)</f>
        <v>0</v>
      </c>
      <c r="Z630" s="656" t="n">
        <f aca="false">IF($L$3=L630,1,0)</f>
        <v>0</v>
      </c>
      <c r="AA630" s="656" t="n">
        <f aca="false">IF($M$3=M630,1,0)</f>
        <v>0</v>
      </c>
      <c r="AB630" s="656" t="n">
        <f aca="false">IF($N$3=N630,1,0)</f>
        <v>0</v>
      </c>
      <c r="AC630" s="656" t="n">
        <f aca="false">IF($O$3=O630,1,0)</f>
        <v>0</v>
      </c>
      <c r="AD630" s="667" t="b">
        <f aca="false">AND($P$2="Non-risk",P630=TRUE())</f>
        <v>0</v>
      </c>
      <c r="AE630" s="667" t="b">
        <f aca="false">AND($Q$3&lt;&gt;$Q630,$Q$3&lt;&gt;"Both")</f>
        <v>1</v>
      </c>
      <c r="AF630" s="667" t="b">
        <f aca="false">AND($Q$3="Both",AH630=1)</f>
        <v>0</v>
      </c>
      <c r="AI630" s="521"/>
      <c r="AK630" s="160" t="n">
        <f aca="false">IF(OR(AL630=TRUE(),AND(AM630=TRUE(),AN630=FALSE()),AF630=TRUE(),(OR(AT630=FALSE(),AT630="NA"))),0,IF(OR(AN630=FALSE(),AO630=FALSE(),AP630=FALSE()),1,0))</f>
        <v>0</v>
      </c>
      <c r="AL630" s="238" t="n">
        <f aca="false">$S630</f>
        <v>1</v>
      </c>
      <c r="AM630" s="238" t="str">
        <f aca="false">IF(OR(Q630="Medicaid",AI630=""),"NA",IF(AND(AF630=TRUE(),_xlfn.xlookup(AI630,$A$9:$A$782,$AK$9:$AK$782)=0),TRUE(),FALSE()))</f>
        <v>NA</v>
      </c>
      <c r="AN630" s="148" t="b">
        <f aca="false">IF(F630&lt;&gt;"",TRUE(),FALSE())</f>
        <v>0</v>
      </c>
      <c r="AO630" s="94" t="str">
        <f aca="false">IF(OR($F630&lt;&gt;"Met"),"NA",(IF(AND($F630="Met",$F630&lt;&gt;""),TRUE(),FALSE())))</f>
        <v>NA</v>
      </c>
      <c r="AP630" s="148" t="b">
        <f aca="false">IF(OR($F630="Met",$F630="Not met"),"NA",(IF((AND(OR($F630="N/A",$F630="Unsure"),$G630&lt;&gt;"")),TRUE(),FALSE())))</f>
        <v>0</v>
      </c>
      <c r="AQ630" s="238" t="n">
        <f aca="false">IF(OR(AR630=TRUE(),AND(AS630=TRUE(),AT630=FALSE())),0,(IF(OR(AND(OR(AS630=FALSE(),AS630="N/A"),AT630=FALSE()),AU630=FALSE()),1,0)))</f>
        <v>0</v>
      </c>
      <c r="AR630" s="238" t="n">
        <f aca="false">$S630</f>
        <v>1</v>
      </c>
      <c r="AS630" s="238" t="str">
        <f aca="false">IF(OR(Q630="Medicaid",AI630=""),"N/A",IF(AND(AF630=TRUE(),_xlfn.xlookup(AI630,$A$9:$A$782,$AQ$9:$AQ$782)=0),TRUE(),FALSE()))</f>
        <v>N/A</v>
      </c>
      <c r="AT630" s="148" t="b">
        <f aca="false">IF(AND(H630="",F630="Met"),FALSE(),TRUE())</f>
        <v>1</v>
      </c>
      <c r="AU630" s="94" t="str">
        <f aca="false">IF(OR(H630="",H630="Met",H630="N/A"),"NA",(IF(AND((OR(H630="Not Met",H630="Unsure")),G630&lt;&gt;""),TRUE(),FALSE())))</f>
        <v>NA</v>
      </c>
    </row>
    <row r="631" customFormat="false" ht="18" hidden="false" customHeight="false" outlineLevel="0" collapsed="false">
      <c r="A631" s="670"/>
      <c r="B631" s="681"/>
      <c r="C631" s="668"/>
      <c r="D631" s="670" t="s">
        <v>1608</v>
      </c>
      <c r="E631" s="671"/>
      <c r="F631" s="672"/>
      <c r="G631" s="672"/>
      <c r="H631" s="673"/>
      <c r="T631" s="656" t="n">
        <f aca="false">$T$8</f>
        <v>1</v>
      </c>
      <c r="U631" s="657" t="b">
        <f aca="false">$U$8</f>
        <v>0</v>
      </c>
      <c r="AK631" s="160"/>
      <c r="AL631" s="238"/>
      <c r="AM631" s="238"/>
      <c r="AN631" s="94"/>
      <c r="AO631" s="94"/>
      <c r="AP631" s="94"/>
      <c r="AQ631" s="238"/>
      <c r="AR631" s="238"/>
      <c r="AS631" s="238"/>
      <c r="AT631" s="94"/>
      <c r="AU631" s="94"/>
    </row>
    <row r="632" customFormat="false" ht="72" hidden="false" customHeight="false" outlineLevel="0" collapsed="false">
      <c r="A632" s="658" t="s">
        <v>3826</v>
      </c>
      <c r="B632" s="659" t="s">
        <v>3827</v>
      </c>
      <c r="C632" s="659" t="s">
        <v>3828</v>
      </c>
      <c r="D632" s="659" t="s">
        <v>3829</v>
      </c>
      <c r="E632" s="687"/>
      <c r="F632" s="662"/>
      <c r="G632" s="662"/>
      <c r="H632" s="689"/>
      <c r="I632" s="664" t="s">
        <v>15</v>
      </c>
      <c r="J632" s="664" t="s">
        <v>30</v>
      </c>
      <c r="K632" s="664" t="s">
        <v>38</v>
      </c>
      <c r="L632" s="665" t="s">
        <v>43</v>
      </c>
      <c r="M632" s="665"/>
      <c r="N632" s="665"/>
      <c r="O632" s="665"/>
      <c r="P632" s="665"/>
      <c r="Q632" s="665" t="s">
        <v>226</v>
      </c>
      <c r="S632" s="666" t="b">
        <f aca="false">IF(OR(T632=TRUE(),U632=TRUE(),V632=TRUE(),AD632=TRUE(),AE632=TRUE()),TRUE(),FALSE())</f>
        <v>1</v>
      </c>
      <c r="T632" s="656" t="n">
        <f aca="false">$T$8</f>
        <v>1</v>
      </c>
      <c r="U632" s="657" t="b">
        <f aca="false">$U$8</f>
        <v>0</v>
      </c>
      <c r="V632" s="666" t="b">
        <f aca="false">IF(SUM(W632:AC632)&lt;1,TRUE(),FALSE())</f>
        <v>1</v>
      </c>
      <c r="W632" s="656" t="n">
        <f aca="false">IF($I$3=I632,1,0)</f>
        <v>0</v>
      </c>
      <c r="X632" s="656" t="n">
        <f aca="false">IF($J$3=J632,1,0)</f>
        <v>0</v>
      </c>
      <c r="Y632" s="656" t="n">
        <f aca="false">IF($K$3=K632,1,0)</f>
        <v>0</v>
      </c>
      <c r="Z632" s="656" t="n">
        <f aca="false">IF($L$3=L632,1,0)</f>
        <v>0</v>
      </c>
      <c r="AA632" s="656" t="n">
        <f aca="false">IF($M$3=M632,1,0)</f>
        <v>0</v>
      </c>
      <c r="AB632" s="656" t="n">
        <f aca="false">IF($N$3=N632,1,0)</f>
        <v>0</v>
      </c>
      <c r="AC632" s="656" t="n">
        <f aca="false">IF($O$3=O632,1,0)</f>
        <v>0</v>
      </c>
      <c r="AD632" s="667" t="b">
        <f aca="false">AND($P$2="Non-risk",P632=TRUE())</f>
        <v>0</v>
      </c>
      <c r="AE632" s="667" t="b">
        <f aca="false">AND($Q$3&lt;&gt;$Q632,$Q$3&lt;&gt;"Both")</f>
        <v>1</v>
      </c>
      <c r="AF632" s="667" t="b">
        <f aca="false">AND($Q$3="Both",AH632=1)</f>
        <v>0</v>
      </c>
      <c r="AI632" s="521"/>
      <c r="AK632" s="160" t="n">
        <f aca="false">IF(OR(AL632=TRUE(),AND(AM632=TRUE(),AN632=FALSE()),AF632=TRUE(),(OR(AT632=FALSE(),AT632="NA"))),0,IF(OR(AN632=FALSE(),AO632=FALSE(),AP632=FALSE()),1,0))</f>
        <v>0</v>
      </c>
      <c r="AL632" s="238" t="n">
        <f aca="false">$S632</f>
        <v>1</v>
      </c>
      <c r="AM632" s="238" t="str">
        <f aca="false">IF(OR(Q632="Medicaid",AI632=""),"NA",IF(AND(AF632=TRUE(),_xlfn.xlookup(AI632,$A$9:$A$782,$AK$9:$AK$782)=0),TRUE(),FALSE()))</f>
        <v>NA</v>
      </c>
      <c r="AN632" s="148" t="b">
        <f aca="false">IF(F632&lt;&gt;"",TRUE(),FALSE())</f>
        <v>0</v>
      </c>
      <c r="AO632" s="94" t="str">
        <f aca="false">IF(OR($F632&lt;&gt;"Met"),"NA",(IF(AND($F632="Met",$F632&lt;&gt;""),TRUE(),FALSE())))</f>
        <v>NA</v>
      </c>
      <c r="AP632" s="148" t="b">
        <f aca="false">IF(OR($F632="Met",$F632="Not met"),"NA",(IF((AND(OR($F632="N/A",$F632="Unsure"),$G632&lt;&gt;"")),TRUE(),FALSE())))</f>
        <v>0</v>
      </c>
      <c r="AQ632" s="238" t="n">
        <f aca="false">IF(OR(AR632=TRUE(),AND(AS632=TRUE(),AT632=FALSE())),0,(IF(OR(AND(OR(AS632=FALSE(),AS632="N/A"),AT632=FALSE()),AU632=FALSE()),1,0)))</f>
        <v>0</v>
      </c>
      <c r="AR632" s="238" t="n">
        <f aca="false">$S632</f>
        <v>1</v>
      </c>
      <c r="AS632" s="238" t="str">
        <f aca="false">IF(OR(Q632="Medicaid",AI632=""),"N/A",IF(AND(AF632=TRUE(),_xlfn.xlookup(AI632,$A$9:$A$782,$AQ$9:$AQ$782)=0),TRUE(),FALSE()))</f>
        <v>N/A</v>
      </c>
      <c r="AT632" s="148" t="b">
        <f aca="false">IF(AND(H632="",F632="Met"),FALSE(),TRUE())</f>
        <v>1</v>
      </c>
      <c r="AU632" s="94" t="str">
        <f aca="false">IF(OR(H632="",H632="Met",H632="N/A"),"NA",(IF(AND((OR(H632="Not Met",H632="Unsure")),G632&lt;&gt;""),TRUE(),FALSE())))</f>
        <v>NA</v>
      </c>
    </row>
    <row r="633" customFormat="false" ht="72" hidden="false" customHeight="false" outlineLevel="0" collapsed="false">
      <c r="A633" s="658" t="s">
        <v>3830</v>
      </c>
      <c r="B633" s="659" t="s">
        <v>3831</v>
      </c>
      <c r="C633" s="659" t="s">
        <v>3832</v>
      </c>
      <c r="D633" s="659" t="s">
        <v>3833</v>
      </c>
      <c r="E633" s="687"/>
      <c r="F633" s="662"/>
      <c r="G633" s="662"/>
      <c r="H633" s="689"/>
      <c r="I633" s="664" t="s">
        <v>15</v>
      </c>
      <c r="J633" s="664" t="s">
        <v>30</v>
      </c>
      <c r="K633" s="664" t="s">
        <v>38</v>
      </c>
      <c r="L633" s="665" t="s">
        <v>43</v>
      </c>
      <c r="M633" s="665"/>
      <c r="N633" s="665"/>
      <c r="O633" s="665"/>
      <c r="P633" s="665"/>
      <c r="Q633" s="665" t="s">
        <v>226</v>
      </c>
      <c r="S633" s="666" t="b">
        <f aca="false">IF(OR(T633=TRUE(),U633=TRUE(),V633=TRUE(),AD633=TRUE(),AE633=TRUE()),TRUE(),FALSE())</f>
        <v>1</v>
      </c>
      <c r="T633" s="656" t="n">
        <f aca="false">$T$8</f>
        <v>1</v>
      </c>
      <c r="U633" s="657" t="b">
        <f aca="false">$U$8</f>
        <v>0</v>
      </c>
      <c r="V633" s="666" t="b">
        <f aca="false">IF(SUM(W633:AC633)&lt;1,TRUE(),FALSE())</f>
        <v>1</v>
      </c>
      <c r="W633" s="656" t="n">
        <f aca="false">IF($I$3=I633,1,0)</f>
        <v>0</v>
      </c>
      <c r="X633" s="656" t="n">
        <f aca="false">IF($J$3=J633,1,0)</f>
        <v>0</v>
      </c>
      <c r="Y633" s="656" t="n">
        <f aca="false">IF($K$3=K633,1,0)</f>
        <v>0</v>
      </c>
      <c r="Z633" s="656" t="n">
        <f aca="false">IF($L$3=L633,1,0)</f>
        <v>0</v>
      </c>
      <c r="AA633" s="656" t="n">
        <f aca="false">IF($M$3=M633,1,0)</f>
        <v>0</v>
      </c>
      <c r="AB633" s="656" t="n">
        <f aca="false">IF($N$3=N633,1,0)</f>
        <v>0</v>
      </c>
      <c r="AC633" s="656" t="n">
        <f aca="false">IF($O$3=O633,1,0)</f>
        <v>0</v>
      </c>
      <c r="AD633" s="667" t="b">
        <f aca="false">AND($P$2="Non-risk",P633=TRUE())</f>
        <v>0</v>
      </c>
      <c r="AE633" s="667" t="b">
        <f aca="false">AND($Q$3&lt;&gt;$Q633,$Q$3&lt;&gt;"Both")</f>
        <v>1</v>
      </c>
      <c r="AF633" s="667" t="b">
        <f aca="false">AND($Q$3="Both",AH633=1)</f>
        <v>0</v>
      </c>
      <c r="AI633" s="521"/>
      <c r="AK633" s="160" t="n">
        <f aca="false">IF(OR(AL633=TRUE(),AND(AM633=TRUE(),AN633=FALSE()),AF633=TRUE(),(OR(AT633=FALSE(),AT633="NA"))),0,IF(OR(AN633=FALSE(),AO633=FALSE(),AP633=FALSE()),1,0))</f>
        <v>0</v>
      </c>
      <c r="AL633" s="238" t="n">
        <f aca="false">$S633</f>
        <v>1</v>
      </c>
      <c r="AM633" s="238" t="str">
        <f aca="false">IF(OR(Q633="Medicaid",AI633=""),"NA",IF(AND(AF633=TRUE(),_xlfn.xlookup(AI633,$A$9:$A$782,$AK$9:$AK$782)=0),TRUE(),FALSE()))</f>
        <v>NA</v>
      </c>
      <c r="AN633" s="148" t="b">
        <f aca="false">IF(F633&lt;&gt;"",TRUE(),FALSE())</f>
        <v>0</v>
      </c>
      <c r="AO633" s="94" t="str">
        <f aca="false">IF(OR($F633&lt;&gt;"Met"),"NA",(IF(AND($F633="Met",$F633&lt;&gt;""),TRUE(),FALSE())))</f>
        <v>NA</v>
      </c>
      <c r="AP633" s="148" t="b">
        <f aca="false">IF(OR($F633="Met",$F633="Not met"),"NA",(IF((AND(OR($F633="N/A",$F633="Unsure"),$G633&lt;&gt;"")),TRUE(),FALSE())))</f>
        <v>0</v>
      </c>
      <c r="AQ633" s="238" t="n">
        <f aca="false">IF(OR(AR633=TRUE(),AND(AS633=TRUE(),AT633=FALSE())),0,(IF(OR(AND(OR(AS633=FALSE(),AS633="N/A"),AT633=FALSE()),AU633=FALSE()),1,0)))</f>
        <v>0</v>
      </c>
      <c r="AR633" s="238" t="n">
        <f aca="false">$S633</f>
        <v>1</v>
      </c>
      <c r="AS633" s="238" t="str">
        <f aca="false">IF(OR(Q633="Medicaid",AI633=""),"N/A",IF(AND(AF633=TRUE(),_xlfn.xlookup(AI633,$A$9:$A$782,$AQ$9:$AQ$782)=0),TRUE(),FALSE()))</f>
        <v>N/A</v>
      </c>
      <c r="AT633" s="148" t="b">
        <f aca="false">IF(AND(H633="",F633="Met"),FALSE(),TRUE())</f>
        <v>1</v>
      </c>
      <c r="AU633" s="94" t="str">
        <f aca="false">IF(OR(H633="",H633="Met",H633="N/A"),"NA",(IF(AND((OR(H633="Not Met",H633="Unsure")),G633&lt;&gt;""),TRUE(),FALSE())))</f>
        <v>NA</v>
      </c>
    </row>
    <row r="634" customFormat="false" ht="72" hidden="false" customHeight="false" outlineLevel="0" collapsed="false">
      <c r="A634" s="658" t="s">
        <v>3834</v>
      </c>
      <c r="B634" s="659" t="s">
        <v>3835</v>
      </c>
      <c r="C634" s="659" t="s">
        <v>3836</v>
      </c>
      <c r="D634" s="659" t="s">
        <v>3837</v>
      </c>
      <c r="E634" s="687"/>
      <c r="F634" s="662"/>
      <c r="G634" s="662"/>
      <c r="H634" s="689"/>
      <c r="I634" s="664" t="s">
        <v>15</v>
      </c>
      <c r="J634" s="664" t="s">
        <v>30</v>
      </c>
      <c r="K634" s="664" t="s">
        <v>38</v>
      </c>
      <c r="L634" s="665" t="s">
        <v>43</v>
      </c>
      <c r="M634" s="665"/>
      <c r="N634" s="665"/>
      <c r="O634" s="665"/>
      <c r="P634" s="665"/>
      <c r="Q634" s="665" t="s">
        <v>226</v>
      </c>
      <c r="S634" s="666" t="b">
        <f aca="false">IF(OR(T634=TRUE(),U634=TRUE(),V634=TRUE(),AD634=TRUE(),AE634=TRUE()),TRUE(),FALSE())</f>
        <v>1</v>
      </c>
      <c r="T634" s="656" t="n">
        <f aca="false">$T$8</f>
        <v>1</v>
      </c>
      <c r="U634" s="657" t="b">
        <f aca="false">$U$8</f>
        <v>0</v>
      </c>
      <c r="V634" s="666" t="b">
        <f aca="false">IF(SUM(W634:AC634)&lt;1,TRUE(),FALSE())</f>
        <v>1</v>
      </c>
      <c r="W634" s="656" t="n">
        <f aca="false">IF($I$3=I634,1,0)</f>
        <v>0</v>
      </c>
      <c r="X634" s="656" t="n">
        <f aca="false">IF($J$3=J634,1,0)</f>
        <v>0</v>
      </c>
      <c r="Y634" s="656" t="n">
        <f aca="false">IF($K$3=K634,1,0)</f>
        <v>0</v>
      </c>
      <c r="Z634" s="656" t="n">
        <f aca="false">IF($L$3=L634,1,0)</f>
        <v>0</v>
      </c>
      <c r="AA634" s="656" t="n">
        <f aca="false">IF($M$3=M634,1,0)</f>
        <v>0</v>
      </c>
      <c r="AB634" s="656" t="n">
        <f aca="false">IF($N$3=N634,1,0)</f>
        <v>0</v>
      </c>
      <c r="AC634" s="656" t="n">
        <f aca="false">IF($O$3=O634,1,0)</f>
        <v>0</v>
      </c>
      <c r="AD634" s="667" t="b">
        <f aca="false">AND($P$2="Non-risk",P634=TRUE())</f>
        <v>0</v>
      </c>
      <c r="AE634" s="667" t="b">
        <f aca="false">AND($Q$3&lt;&gt;$Q634,$Q$3&lt;&gt;"Both")</f>
        <v>1</v>
      </c>
      <c r="AF634" s="667" t="b">
        <f aca="false">AND($Q$3="Both",AH634=1)</f>
        <v>0</v>
      </c>
      <c r="AI634" s="521"/>
      <c r="AK634" s="160" t="n">
        <f aca="false">IF(OR(AL634=TRUE(),AND(AM634=TRUE(),AN634=FALSE()),AF634=TRUE(),(OR(AT634=FALSE(),AT634="NA"))),0,IF(OR(AN634=FALSE(),AO634=FALSE(),AP634=FALSE()),1,0))</f>
        <v>0</v>
      </c>
      <c r="AL634" s="238" t="n">
        <f aca="false">$S634</f>
        <v>1</v>
      </c>
      <c r="AM634" s="238" t="str">
        <f aca="false">IF(OR(Q634="Medicaid",AI634=""),"NA",IF(AND(AF634=TRUE(),_xlfn.xlookup(AI634,$A$9:$A$782,$AK$9:$AK$782)=0),TRUE(),FALSE()))</f>
        <v>NA</v>
      </c>
      <c r="AN634" s="148" t="b">
        <f aca="false">IF(F634&lt;&gt;"",TRUE(),FALSE())</f>
        <v>0</v>
      </c>
      <c r="AO634" s="94" t="str">
        <f aca="false">IF(OR($F634&lt;&gt;"Met"),"NA",(IF(AND($F634="Met",$F634&lt;&gt;""),TRUE(),FALSE())))</f>
        <v>NA</v>
      </c>
      <c r="AP634" s="148" t="b">
        <f aca="false">IF(OR($F634="Met",$F634="Not met"),"NA",(IF((AND(OR($F634="N/A",$F634="Unsure"),$G634&lt;&gt;"")),TRUE(),FALSE())))</f>
        <v>0</v>
      </c>
      <c r="AQ634" s="238" t="n">
        <f aca="false">IF(OR(AR634=TRUE(),AND(AS634=TRUE(),AT634=FALSE())),0,(IF(OR(AND(OR(AS634=FALSE(),AS634="N/A"),AT634=FALSE()),AU634=FALSE()),1,0)))</f>
        <v>0</v>
      </c>
      <c r="AR634" s="238" t="n">
        <f aca="false">$S634</f>
        <v>1</v>
      </c>
      <c r="AS634" s="238" t="str">
        <f aca="false">IF(OR(Q634="Medicaid",AI634=""),"N/A",IF(AND(AF634=TRUE(),_xlfn.xlookup(AI634,$A$9:$A$782,$AQ$9:$AQ$782)=0),TRUE(),FALSE()))</f>
        <v>N/A</v>
      </c>
      <c r="AT634" s="148" t="b">
        <f aca="false">IF(AND(H634="",F634="Met"),FALSE(),TRUE())</f>
        <v>1</v>
      </c>
      <c r="AU634" s="94" t="str">
        <f aca="false">IF(OR(H634="",H634="Met",H634="N/A"),"NA",(IF(AND((OR(H634="Not Met",H634="Unsure")),G634&lt;&gt;""),TRUE(),FALSE())))</f>
        <v>NA</v>
      </c>
    </row>
    <row r="635" customFormat="false" ht="54" hidden="false" customHeight="false" outlineLevel="0" collapsed="false">
      <c r="A635" s="658" t="s">
        <v>3838</v>
      </c>
      <c r="B635" s="659" t="s">
        <v>3839</v>
      </c>
      <c r="C635" s="659" t="s">
        <v>3840</v>
      </c>
      <c r="D635" s="659" t="s">
        <v>3841</v>
      </c>
      <c r="E635" s="687"/>
      <c r="F635" s="662"/>
      <c r="G635" s="662"/>
      <c r="H635" s="689"/>
      <c r="I635" s="664" t="s">
        <v>15</v>
      </c>
      <c r="J635" s="664" t="s">
        <v>30</v>
      </c>
      <c r="K635" s="664" t="s">
        <v>38</v>
      </c>
      <c r="L635" s="665" t="s">
        <v>43</v>
      </c>
      <c r="M635" s="665"/>
      <c r="N635" s="665"/>
      <c r="O635" s="665"/>
      <c r="P635" s="665"/>
      <c r="Q635" s="665" t="s">
        <v>226</v>
      </c>
      <c r="S635" s="666" t="b">
        <f aca="false">IF(OR(T635=TRUE(),U635=TRUE(),V635=TRUE(),AD635=TRUE(),AE635=TRUE()),TRUE(),FALSE())</f>
        <v>1</v>
      </c>
      <c r="T635" s="656" t="n">
        <f aca="false">$T$8</f>
        <v>1</v>
      </c>
      <c r="U635" s="657" t="b">
        <f aca="false">$U$8</f>
        <v>0</v>
      </c>
      <c r="V635" s="666" t="b">
        <f aca="false">IF(SUM(W635:AC635)&lt;1,TRUE(),FALSE())</f>
        <v>1</v>
      </c>
      <c r="W635" s="656" t="n">
        <f aca="false">IF($I$3=I635,1,0)</f>
        <v>0</v>
      </c>
      <c r="X635" s="656" t="n">
        <f aca="false">IF($J$3=J635,1,0)</f>
        <v>0</v>
      </c>
      <c r="Y635" s="656" t="n">
        <f aca="false">IF($K$3=K635,1,0)</f>
        <v>0</v>
      </c>
      <c r="Z635" s="656" t="n">
        <f aca="false">IF($L$3=L635,1,0)</f>
        <v>0</v>
      </c>
      <c r="AA635" s="656" t="n">
        <f aca="false">IF($M$3=M635,1,0)</f>
        <v>0</v>
      </c>
      <c r="AB635" s="656" t="n">
        <f aca="false">IF($N$3=N635,1,0)</f>
        <v>0</v>
      </c>
      <c r="AC635" s="656" t="n">
        <f aca="false">IF($O$3=O635,1,0)</f>
        <v>0</v>
      </c>
      <c r="AD635" s="667" t="b">
        <f aca="false">AND($P$2="Non-risk",P635=TRUE())</f>
        <v>0</v>
      </c>
      <c r="AE635" s="667" t="b">
        <f aca="false">AND($Q$3&lt;&gt;$Q635,$Q$3&lt;&gt;"Both")</f>
        <v>1</v>
      </c>
      <c r="AF635" s="667" t="b">
        <f aca="false">AND($Q$3="Both",AH635=1)</f>
        <v>0</v>
      </c>
      <c r="AI635" s="521"/>
      <c r="AK635" s="160" t="n">
        <f aca="false">IF(OR(AL635=TRUE(),AND(AM635=TRUE(),AN635=FALSE()),AF635=TRUE(),(OR(AT635=FALSE(),AT635="NA"))),0,IF(OR(AN635=FALSE(),AO635=FALSE(),AP635=FALSE()),1,0))</f>
        <v>0</v>
      </c>
      <c r="AL635" s="238" t="n">
        <f aca="false">$S635</f>
        <v>1</v>
      </c>
      <c r="AM635" s="238" t="str">
        <f aca="false">IF(OR(Q635="Medicaid",AI635=""),"NA",IF(AND(AF635=TRUE(),_xlfn.xlookup(AI635,$A$9:$A$782,$AK$9:$AK$782)=0),TRUE(),FALSE()))</f>
        <v>NA</v>
      </c>
      <c r="AN635" s="148" t="b">
        <f aca="false">IF(F635&lt;&gt;"",TRUE(),FALSE())</f>
        <v>0</v>
      </c>
      <c r="AO635" s="94" t="str">
        <f aca="false">IF(OR($F635&lt;&gt;"Met"),"NA",(IF(AND($F635="Met",$F635&lt;&gt;""),TRUE(),FALSE())))</f>
        <v>NA</v>
      </c>
      <c r="AP635" s="148" t="b">
        <f aca="false">IF(OR($F635="Met",$F635="Not met"),"NA",(IF((AND(OR($F635="N/A",$F635="Unsure"),$G635&lt;&gt;"")),TRUE(),FALSE())))</f>
        <v>0</v>
      </c>
      <c r="AQ635" s="238" t="n">
        <f aca="false">IF(OR(AR635=TRUE(),AND(AS635=TRUE(),AT635=FALSE())),0,(IF(OR(AND(OR(AS635=FALSE(),AS635="N/A"),AT635=FALSE()),AU635=FALSE()),1,0)))</f>
        <v>0</v>
      </c>
      <c r="AR635" s="238" t="n">
        <f aca="false">$S635</f>
        <v>1</v>
      </c>
      <c r="AS635" s="238" t="str">
        <f aca="false">IF(OR(Q635="Medicaid",AI635=""),"N/A",IF(AND(AF635=TRUE(),_xlfn.xlookup(AI635,$A$9:$A$782,$AQ$9:$AQ$782)=0),TRUE(),FALSE()))</f>
        <v>N/A</v>
      </c>
      <c r="AT635" s="148" t="b">
        <f aca="false">IF(AND(H635="",F635="Met"),FALSE(),TRUE())</f>
        <v>1</v>
      </c>
      <c r="AU635" s="94" t="str">
        <f aca="false">IF(OR(H635="",H635="Met",H635="N/A"),"NA",(IF(AND((OR(H635="Not Met",H635="Unsure")),G635&lt;&gt;""),TRUE(),FALSE())))</f>
        <v>NA</v>
      </c>
    </row>
    <row r="636" customFormat="false" ht="54" hidden="false" customHeight="false" outlineLevel="0" collapsed="false">
      <c r="A636" s="658" t="s">
        <v>3842</v>
      </c>
      <c r="B636" s="659" t="s">
        <v>3843</v>
      </c>
      <c r="C636" s="659" t="s">
        <v>3844</v>
      </c>
      <c r="D636" s="659" t="s">
        <v>3845</v>
      </c>
      <c r="E636" s="687"/>
      <c r="F636" s="662"/>
      <c r="G636" s="662"/>
      <c r="H636" s="689"/>
      <c r="I636" s="664" t="s">
        <v>15</v>
      </c>
      <c r="J636" s="664" t="s">
        <v>30</v>
      </c>
      <c r="K636" s="664" t="s">
        <v>38</v>
      </c>
      <c r="L636" s="665" t="s">
        <v>43</v>
      </c>
      <c r="M636" s="665"/>
      <c r="N636" s="665"/>
      <c r="O636" s="665"/>
      <c r="P636" s="665"/>
      <c r="Q636" s="665" t="s">
        <v>226</v>
      </c>
      <c r="S636" s="666" t="b">
        <f aca="false">IF(OR(T636=TRUE(),U636=TRUE(),V636=TRUE(),AD636=TRUE(),AE636=TRUE()),TRUE(),FALSE())</f>
        <v>1</v>
      </c>
      <c r="T636" s="656" t="n">
        <f aca="false">$T$8</f>
        <v>1</v>
      </c>
      <c r="U636" s="657" t="b">
        <f aca="false">$U$8</f>
        <v>0</v>
      </c>
      <c r="V636" s="666" t="b">
        <f aca="false">IF(SUM(W636:AC636)&lt;1,TRUE(),FALSE())</f>
        <v>1</v>
      </c>
      <c r="W636" s="656" t="n">
        <f aca="false">IF($I$3=I636,1,0)</f>
        <v>0</v>
      </c>
      <c r="X636" s="656" t="n">
        <f aca="false">IF($J$3=J636,1,0)</f>
        <v>0</v>
      </c>
      <c r="Y636" s="656" t="n">
        <f aca="false">IF($K$3=K636,1,0)</f>
        <v>0</v>
      </c>
      <c r="Z636" s="656" t="n">
        <f aca="false">IF($L$3=L636,1,0)</f>
        <v>0</v>
      </c>
      <c r="AA636" s="656" t="n">
        <f aca="false">IF($M$3=M636,1,0)</f>
        <v>0</v>
      </c>
      <c r="AB636" s="656" t="n">
        <f aca="false">IF($N$3=N636,1,0)</f>
        <v>0</v>
      </c>
      <c r="AC636" s="656" t="n">
        <f aca="false">IF($O$3=O636,1,0)</f>
        <v>0</v>
      </c>
      <c r="AD636" s="667" t="b">
        <f aca="false">AND($P$2="Non-risk",P636=TRUE())</f>
        <v>0</v>
      </c>
      <c r="AE636" s="667" t="b">
        <f aca="false">AND($Q$3&lt;&gt;$Q636,$Q$3&lt;&gt;"Both")</f>
        <v>1</v>
      </c>
      <c r="AF636" s="667" t="b">
        <f aca="false">AND($Q$3="Both",AH636=1)</f>
        <v>0</v>
      </c>
      <c r="AI636" s="521"/>
      <c r="AK636" s="160" t="n">
        <f aca="false">IF(OR(AL636=TRUE(),AND(AM636=TRUE(),AN636=FALSE()),AF636=TRUE(),(OR(AT636=FALSE(),AT636="NA"))),0,IF(OR(AN636=FALSE(),AO636=FALSE(),AP636=FALSE()),1,0))</f>
        <v>0</v>
      </c>
      <c r="AL636" s="238" t="n">
        <f aca="false">$S636</f>
        <v>1</v>
      </c>
      <c r="AM636" s="238" t="str">
        <f aca="false">IF(OR(Q636="Medicaid",AI636=""),"NA",IF(AND(AF636=TRUE(),_xlfn.xlookup(AI636,$A$9:$A$782,$AK$9:$AK$782)=0),TRUE(),FALSE()))</f>
        <v>NA</v>
      </c>
      <c r="AN636" s="148" t="b">
        <f aca="false">IF(F636&lt;&gt;"",TRUE(),FALSE())</f>
        <v>0</v>
      </c>
      <c r="AO636" s="94" t="str">
        <f aca="false">IF(OR($F636&lt;&gt;"Met"),"NA",(IF(AND($F636="Met",$F636&lt;&gt;""),TRUE(),FALSE())))</f>
        <v>NA</v>
      </c>
      <c r="AP636" s="148" t="b">
        <f aca="false">IF(OR($F636="Met",$F636="Not met"),"NA",(IF((AND(OR($F636="N/A",$F636="Unsure"),$G636&lt;&gt;"")),TRUE(),FALSE())))</f>
        <v>0</v>
      </c>
      <c r="AQ636" s="238" t="n">
        <f aca="false">IF(OR(AR636=TRUE(),AND(AS636=TRUE(),AT636=FALSE())),0,(IF(OR(AND(OR(AS636=FALSE(),AS636="N/A"),AT636=FALSE()),AU636=FALSE()),1,0)))</f>
        <v>0</v>
      </c>
      <c r="AR636" s="238" t="n">
        <f aca="false">$S636</f>
        <v>1</v>
      </c>
      <c r="AS636" s="238" t="str">
        <f aca="false">IF(OR(Q636="Medicaid",AI636=""),"N/A",IF(AND(AF636=TRUE(),_xlfn.xlookup(AI636,$A$9:$A$782,$AQ$9:$AQ$782)=0),TRUE(),FALSE()))</f>
        <v>N/A</v>
      </c>
      <c r="AT636" s="148" t="b">
        <f aca="false">IF(AND(H636="",F636="Met"),FALSE(),TRUE())</f>
        <v>1</v>
      </c>
      <c r="AU636" s="94" t="str">
        <f aca="false">IF(OR(H636="",H636="Met",H636="N/A"),"NA",(IF(AND((OR(H636="Not Met",H636="Unsure")),G636&lt;&gt;""),TRUE(),FALSE())))</f>
        <v>NA</v>
      </c>
    </row>
    <row r="637" customFormat="false" ht="108" hidden="false" customHeight="false" outlineLevel="0" collapsed="false">
      <c r="A637" s="658" t="s">
        <v>3846</v>
      </c>
      <c r="B637" s="659" t="s">
        <v>3847</v>
      </c>
      <c r="C637" s="659" t="s">
        <v>3848</v>
      </c>
      <c r="D637" s="659" t="s">
        <v>3849</v>
      </c>
      <c r="E637" s="687"/>
      <c r="F637" s="662"/>
      <c r="G637" s="662"/>
      <c r="H637" s="689"/>
      <c r="I637" s="664" t="s">
        <v>15</v>
      </c>
      <c r="J637" s="664" t="s">
        <v>30</v>
      </c>
      <c r="K637" s="664" t="s">
        <v>38</v>
      </c>
      <c r="L637" s="665" t="s">
        <v>43</v>
      </c>
      <c r="M637" s="665"/>
      <c r="N637" s="665"/>
      <c r="O637" s="665"/>
      <c r="P637" s="665"/>
      <c r="Q637" s="665" t="s">
        <v>226</v>
      </c>
      <c r="S637" s="666" t="b">
        <f aca="false">IF(OR(T637=TRUE(),U637=TRUE(),V637=TRUE(),AD637=TRUE(),AE637=TRUE()),TRUE(),FALSE())</f>
        <v>1</v>
      </c>
      <c r="T637" s="656" t="n">
        <f aca="false">$T$8</f>
        <v>1</v>
      </c>
      <c r="U637" s="657" t="b">
        <f aca="false">$U$8</f>
        <v>0</v>
      </c>
      <c r="V637" s="666" t="b">
        <f aca="false">IF(SUM(W637:AC637)&lt;1,TRUE(),FALSE())</f>
        <v>1</v>
      </c>
      <c r="W637" s="656" t="n">
        <f aca="false">IF($I$3=I637,1,0)</f>
        <v>0</v>
      </c>
      <c r="X637" s="656" t="n">
        <f aca="false">IF($J$3=J637,1,0)</f>
        <v>0</v>
      </c>
      <c r="Y637" s="656" t="n">
        <f aca="false">IF($K$3=K637,1,0)</f>
        <v>0</v>
      </c>
      <c r="Z637" s="656" t="n">
        <f aca="false">IF($L$3=L637,1,0)</f>
        <v>0</v>
      </c>
      <c r="AA637" s="656" t="n">
        <f aca="false">IF($M$3=M637,1,0)</f>
        <v>0</v>
      </c>
      <c r="AB637" s="656" t="n">
        <f aca="false">IF($N$3=N637,1,0)</f>
        <v>0</v>
      </c>
      <c r="AC637" s="656" t="n">
        <f aca="false">IF($O$3=O637,1,0)</f>
        <v>0</v>
      </c>
      <c r="AD637" s="667" t="b">
        <f aca="false">AND($P$2="Non-risk",P637=TRUE())</f>
        <v>0</v>
      </c>
      <c r="AE637" s="667" t="b">
        <f aca="false">AND($Q$3&lt;&gt;$Q637,$Q$3&lt;&gt;"Both")</f>
        <v>1</v>
      </c>
      <c r="AF637" s="667" t="b">
        <f aca="false">AND($Q$3="Both",AH637=1)</f>
        <v>0</v>
      </c>
      <c r="AI637" s="521"/>
      <c r="AK637" s="160" t="n">
        <f aca="false">IF(OR(AL637=TRUE(),AND(AM637=TRUE(),AN637=FALSE()),AF637=TRUE(),(OR(AT637=FALSE(),AT637="NA"))),0,IF(OR(AN637=FALSE(),AO637=FALSE(),AP637=FALSE()),1,0))</f>
        <v>0</v>
      </c>
      <c r="AL637" s="238" t="n">
        <f aca="false">$S637</f>
        <v>1</v>
      </c>
      <c r="AM637" s="238" t="str">
        <f aca="false">IF(OR(Q637="Medicaid",AI637=""),"NA",IF(AND(AF637=TRUE(),_xlfn.xlookup(AI637,$A$9:$A$782,$AK$9:$AK$782)=0),TRUE(),FALSE()))</f>
        <v>NA</v>
      </c>
      <c r="AN637" s="148" t="b">
        <f aca="false">IF(F637&lt;&gt;"",TRUE(),FALSE())</f>
        <v>0</v>
      </c>
      <c r="AO637" s="94" t="str">
        <f aca="false">IF(OR($F637&lt;&gt;"Met"),"NA",(IF(AND($F637="Met",$F637&lt;&gt;""),TRUE(),FALSE())))</f>
        <v>NA</v>
      </c>
      <c r="AP637" s="148" t="b">
        <f aca="false">IF(OR($F637="Met",$F637="Not met"),"NA",(IF((AND(OR($F637="N/A",$F637="Unsure"),$G637&lt;&gt;"")),TRUE(),FALSE())))</f>
        <v>0</v>
      </c>
      <c r="AQ637" s="238" t="n">
        <f aca="false">IF(OR(AR637=TRUE(),AND(AS637=TRUE(),AT637=FALSE())),0,(IF(OR(AND(OR(AS637=FALSE(),AS637="N/A"),AT637=FALSE()),AU637=FALSE()),1,0)))</f>
        <v>0</v>
      </c>
      <c r="AR637" s="238" t="n">
        <f aca="false">$S637</f>
        <v>1</v>
      </c>
      <c r="AS637" s="238" t="str">
        <f aca="false">IF(OR(Q637="Medicaid",AI637=""),"N/A",IF(AND(AF637=TRUE(),_xlfn.xlookup(AI637,$A$9:$A$782,$AQ$9:$AQ$782)=0),TRUE(),FALSE()))</f>
        <v>N/A</v>
      </c>
      <c r="AT637" s="148" t="b">
        <f aca="false">IF(AND(H637="",F637="Met"),FALSE(),TRUE())</f>
        <v>1</v>
      </c>
      <c r="AU637" s="94" t="str">
        <f aca="false">IF(OR(H637="",H637="Met",H637="N/A"),"NA",(IF(AND((OR(H637="Not Met",H637="Unsure")),G637&lt;&gt;""),TRUE(),FALSE())))</f>
        <v>NA</v>
      </c>
    </row>
    <row r="638" customFormat="false" ht="54" hidden="false" customHeight="false" outlineLevel="0" collapsed="false">
      <c r="A638" s="658" t="s">
        <v>3850</v>
      </c>
      <c r="B638" s="659" t="s">
        <v>3851</v>
      </c>
      <c r="C638" s="659" t="s">
        <v>3852</v>
      </c>
      <c r="D638" s="659" t="s">
        <v>3853</v>
      </c>
      <c r="E638" s="687"/>
      <c r="F638" s="662"/>
      <c r="G638" s="662"/>
      <c r="H638" s="689"/>
      <c r="I638" s="664" t="s">
        <v>15</v>
      </c>
      <c r="J638" s="664" t="s">
        <v>30</v>
      </c>
      <c r="K638" s="664" t="s">
        <v>38</v>
      </c>
      <c r="L638" s="665" t="s">
        <v>43</v>
      </c>
      <c r="M638" s="665"/>
      <c r="N638" s="665"/>
      <c r="O638" s="665"/>
      <c r="P638" s="665"/>
      <c r="Q638" s="665" t="s">
        <v>226</v>
      </c>
      <c r="S638" s="666" t="b">
        <f aca="false">IF(OR(T638=TRUE(),U638=TRUE(),V638=TRUE(),AD638=TRUE(),AE638=TRUE()),TRUE(),FALSE())</f>
        <v>1</v>
      </c>
      <c r="T638" s="656" t="n">
        <f aca="false">$T$8</f>
        <v>1</v>
      </c>
      <c r="U638" s="657" t="b">
        <f aca="false">$U$8</f>
        <v>0</v>
      </c>
      <c r="V638" s="666" t="b">
        <f aca="false">IF(SUM(W638:AC638)&lt;1,TRUE(),FALSE())</f>
        <v>1</v>
      </c>
      <c r="W638" s="656" t="n">
        <f aca="false">IF($I$3=I638,1,0)</f>
        <v>0</v>
      </c>
      <c r="X638" s="656" t="n">
        <f aca="false">IF($J$3=J638,1,0)</f>
        <v>0</v>
      </c>
      <c r="Y638" s="656" t="n">
        <f aca="false">IF($K$3=K638,1,0)</f>
        <v>0</v>
      </c>
      <c r="Z638" s="656" t="n">
        <f aca="false">IF($L$3=L638,1,0)</f>
        <v>0</v>
      </c>
      <c r="AA638" s="656" t="n">
        <f aca="false">IF($M$3=M638,1,0)</f>
        <v>0</v>
      </c>
      <c r="AB638" s="656" t="n">
        <f aca="false">IF($N$3=N638,1,0)</f>
        <v>0</v>
      </c>
      <c r="AC638" s="656" t="n">
        <f aca="false">IF($O$3=O638,1,0)</f>
        <v>0</v>
      </c>
      <c r="AD638" s="667" t="b">
        <f aca="false">AND($P$2="Non-risk",P638=TRUE())</f>
        <v>0</v>
      </c>
      <c r="AE638" s="667" t="b">
        <f aca="false">AND($Q$3&lt;&gt;$Q638,$Q$3&lt;&gt;"Both")</f>
        <v>1</v>
      </c>
      <c r="AF638" s="667" t="b">
        <f aca="false">AND($Q$3="Both",AH638=1)</f>
        <v>0</v>
      </c>
      <c r="AI638" s="521"/>
      <c r="AK638" s="160" t="n">
        <f aca="false">IF(OR(AL638=TRUE(),AND(AM638=TRUE(),AN638=FALSE()),AF638=TRUE(),(OR(AT638=FALSE(),AT638="NA"))),0,IF(OR(AN638=FALSE(),AO638=FALSE(),AP638=FALSE()),1,0))</f>
        <v>0</v>
      </c>
      <c r="AL638" s="238" t="n">
        <f aca="false">$S638</f>
        <v>1</v>
      </c>
      <c r="AM638" s="238" t="str">
        <f aca="false">IF(OR(Q638="Medicaid",AI638=""),"NA",IF(AND(AF638=TRUE(),_xlfn.xlookup(AI638,$A$9:$A$782,$AK$9:$AK$782)=0),TRUE(),FALSE()))</f>
        <v>NA</v>
      </c>
      <c r="AN638" s="148" t="b">
        <f aca="false">IF(F638&lt;&gt;"",TRUE(),FALSE())</f>
        <v>0</v>
      </c>
      <c r="AO638" s="94" t="str">
        <f aca="false">IF(OR($F638&lt;&gt;"Met"),"NA",(IF(AND($F638="Met",$F638&lt;&gt;""),TRUE(),FALSE())))</f>
        <v>NA</v>
      </c>
      <c r="AP638" s="148" t="b">
        <f aca="false">IF(OR($F638="Met",$F638="Not met"),"NA",(IF((AND(OR($F638="N/A",$F638="Unsure"),$G638&lt;&gt;"")),TRUE(),FALSE())))</f>
        <v>0</v>
      </c>
      <c r="AQ638" s="238" t="n">
        <f aca="false">IF(OR(AR638=TRUE(),AND(AS638=TRUE(),AT638=FALSE())),0,(IF(OR(AND(OR(AS638=FALSE(),AS638="N/A"),AT638=FALSE()),AU638=FALSE()),1,0)))</f>
        <v>0</v>
      </c>
      <c r="AR638" s="238" t="n">
        <f aca="false">$S638</f>
        <v>1</v>
      </c>
      <c r="AS638" s="238" t="str">
        <f aca="false">IF(OR(Q638="Medicaid",AI638=""),"N/A",IF(AND(AF638=TRUE(),_xlfn.xlookup(AI638,$A$9:$A$782,$AQ$9:$AQ$782)=0),TRUE(),FALSE()))</f>
        <v>N/A</v>
      </c>
      <c r="AT638" s="148" t="b">
        <f aca="false">IF(AND(H638="",F638="Met"),FALSE(),TRUE())</f>
        <v>1</v>
      </c>
      <c r="AU638" s="94" t="str">
        <f aca="false">IF(OR(H638="",H638="Met",H638="N/A"),"NA",(IF(AND((OR(H638="Not Met",H638="Unsure")),G638&lt;&gt;""),TRUE(),FALSE())))</f>
        <v>NA</v>
      </c>
    </row>
    <row r="639" customFormat="false" ht="72" hidden="false" customHeight="false" outlineLevel="0" collapsed="false">
      <c r="A639" s="658" t="s">
        <v>3854</v>
      </c>
      <c r="B639" s="659" t="s">
        <v>3855</v>
      </c>
      <c r="C639" s="659" t="s">
        <v>3856</v>
      </c>
      <c r="D639" s="659" t="s">
        <v>3857</v>
      </c>
      <c r="E639" s="687"/>
      <c r="F639" s="662"/>
      <c r="G639" s="662"/>
      <c r="H639" s="689"/>
      <c r="I639" s="664" t="s">
        <v>15</v>
      </c>
      <c r="J639" s="664" t="s">
        <v>30</v>
      </c>
      <c r="K639" s="664" t="s">
        <v>38</v>
      </c>
      <c r="L639" s="665" t="s">
        <v>43</v>
      </c>
      <c r="M639" s="665"/>
      <c r="N639" s="665"/>
      <c r="O639" s="665"/>
      <c r="P639" s="665"/>
      <c r="Q639" s="665" t="s">
        <v>226</v>
      </c>
      <c r="S639" s="666" t="b">
        <f aca="false">IF(OR(T639=TRUE(),U639=TRUE(),V639=TRUE(),AD639=TRUE(),AE639=TRUE()),TRUE(),FALSE())</f>
        <v>1</v>
      </c>
      <c r="T639" s="656" t="n">
        <f aca="false">$T$8</f>
        <v>1</v>
      </c>
      <c r="U639" s="657" t="b">
        <f aca="false">$U$8</f>
        <v>0</v>
      </c>
      <c r="V639" s="666" t="b">
        <f aca="false">IF(SUM(W639:AC639)&lt;1,TRUE(),FALSE())</f>
        <v>1</v>
      </c>
      <c r="W639" s="656" t="n">
        <f aca="false">IF($I$3=I639,1,0)</f>
        <v>0</v>
      </c>
      <c r="X639" s="656" t="n">
        <f aca="false">IF($J$3=J639,1,0)</f>
        <v>0</v>
      </c>
      <c r="Y639" s="656" t="n">
        <f aca="false">IF($K$3=K639,1,0)</f>
        <v>0</v>
      </c>
      <c r="Z639" s="656" t="n">
        <f aca="false">IF($L$3=L639,1,0)</f>
        <v>0</v>
      </c>
      <c r="AA639" s="656" t="n">
        <f aca="false">IF($M$3=M639,1,0)</f>
        <v>0</v>
      </c>
      <c r="AB639" s="656" t="n">
        <f aca="false">IF($N$3=N639,1,0)</f>
        <v>0</v>
      </c>
      <c r="AC639" s="656" t="n">
        <f aca="false">IF($O$3=O639,1,0)</f>
        <v>0</v>
      </c>
      <c r="AD639" s="667" t="b">
        <f aca="false">AND($P$2="Non-risk",P639=TRUE())</f>
        <v>0</v>
      </c>
      <c r="AE639" s="667" t="b">
        <f aca="false">AND($Q$3&lt;&gt;$Q639,$Q$3&lt;&gt;"Both")</f>
        <v>1</v>
      </c>
      <c r="AF639" s="667" t="b">
        <f aca="false">AND($Q$3="Both",AH639=1)</f>
        <v>0</v>
      </c>
      <c r="AI639" s="521"/>
      <c r="AK639" s="160" t="n">
        <f aca="false">IF(OR(AL639=TRUE(),AND(AM639=TRUE(),AN639=FALSE()),AF639=TRUE(),(OR(AT639=FALSE(),AT639="NA"))),0,IF(OR(AN639=FALSE(),AO639=FALSE(),AP639=FALSE()),1,0))</f>
        <v>0</v>
      </c>
      <c r="AL639" s="238" t="n">
        <f aca="false">$S639</f>
        <v>1</v>
      </c>
      <c r="AM639" s="238" t="str">
        <f aca="false">IF(OR(Q639="Medicaid",AI639=""),"NA",IF(AND(AF639=TRUE(),_xlfn.xlookup(AI639,$A$9:$A$782,$AK$9:$AK$782)=0),TRUE(),FALSE()))</f>
        <v>NA</v>
      </c>
      <c r="AN639" s="148" t="b">
        <f aca="false">IF(F639&lt;&gt;"",TRUE(),FALSE())</f>
        <v>0</v>
      </c>
      <c r="AO639" s="94" t="str">
        <f aca="false">IF(OR($F639&lt;&gt;"Met"),"NA",(IF(AND($F639="Met",$F639&lt;&gt;""),TRUE(),FALSE())))</f>
        <v>NA</v>
      </c>
      <c r="AP639" s="148" t="b">
        <f aca="false">IF(OR($F639="Met",$F639="Not met"),"NA",(IF((AND(OR($F639="N/A",$F639="Unsure"),$G639&lt;&gt;"")),TRUE(),FALSE())))</f>
        <v>0</v>
      </c>
      <c r="AQ639" s="238" t="n">
        <f aca="false">IF(OR(AR639=TRUE(),AND(AS639=TRUE(),AT639=FALSE())),0,(IF(OR(AND(OR(AS639=FALSE(),AS639="N/A"),AT639=FALSE()),AU639=FALSE()),1,0)))</f>
        <v>0</v>
      </c>
      <c r="AR639" s="238" t="n">
        <f aca="false">$S639</f>
        <v>1</v>
      </c>
      <c r="AS639" s="238" t="str">
        <f aca="false">IF(OR(Q639="Medicaid",AI639=""),"N/A",IF(AND(AF639=TRUE(),_xlfn.xlookup(AI639,$A$9:$A$782,$AQ$9:$AQ$782)=0),TRUE(),FALSE()))</f>
        <v>N/A</v>
      </c>
      <c r="AT639" s="148" t="b">
        <f aca="false">IF(AND(H639="",F639="Met"),FALSE(),TRUE())</f>
        <v>1</v>
      </c>
      <c r="AU639" s="94" t="str">
        <f aca="false">IF(OR(H639="",H639="Met",H639="N/A"),"NA",(IF(AND((OR(H639="Not Met",H639="Unsure")),G639&lt;&gt;""),TRUE(),FALSE())))</f>
        <v>NA</v>
      </c>
    </row>
    <row r="640" customFormat="false" ht="72" hidden="false" customHeight="false" outlineLevel="0" collapsed="false">
      <c r="A640" s="658" t="s">
        <v>3858</v>
      </c>
      <c r="B640" s="659" t="s">
        <v>3859</v>
      </c>
      <c r="C640" s="659" t="s">
        <v>3856</v>
      </c>
      <c r="D640" s="659" t="s">
        <v>3860</v>
      </c>
      <c r="E640" s="687"/>
      <c r="F640" s="662"/>
      <c r="G640" s="662"/>
      <c r="H640" s="689"/>
      <c r="I640" s="664" t="s">
        <v>15</v>
      </c>
      <c r="J640" s="664" t="s">
        <v>30</v>
      </c>
      <c r="K640" s="664" t="s">
        <v>38</v>
      </c>
      <c r="L640" s="665" t="s">
        <v>43</v>
      </c>
      <c r="M640" s="665"/>
      <c r="N640" s="665"/>
      <c r="O640" s="665"/>
      <c r="P640" s="665"/>
      <c r="Q640" s="665" t="s">
        <v>226</v>
      </c>
      <c r="S640" s="666" t="b">
        <f aca="false">IF(OR(T640=TRUE(),U640=TRUE(),V640=TRUE(),AD640=TRUE(),AE640=TRUE()),TRUE(),FALSE())</f>
        <v>1</v>
      </c>
      <c r="T640" s="656" t="n">
        <f aca="false">$T$8</f>
        <v>1</v>
      </c>
      <c r="U640" s="657" t="b">
        <f aca="false">$U$8</f>
        <v>0</v>
      </c>
      <c r="V640" s="666" t="b">
        <f aca="false">IF(SUM(W640:AC640)&lt;1,TRUE(),FALSE())</f>
        <v>1</v>
      </c>
      <c r="W640" s="656" t="n">
        <f aca="false">IF($I$3=I640,1,0)</f>
        <v>0</v>
      </c>
      <c r="X640" s="656" t="n">
        <f aca="false">IF($J$3=J640,1,0)</f>
        <v>0</v>
      </c>
      <c r="Y640" s="656" t="n">
        <f aca="false">IF($K$3=K640,1,0)</f>
        <v>0</v>
      </c>
      <c r="Z640" s="656" t="n">
        <f aca="false">IF($L$3=L640,1,0)</f>
        <v>0</v>
      </c>
      <c r="AA640" s="656" t="n">
        <f aca="false">IF($M$3=M640,1,0)</f>
        <v>0</v>
      </c>
      <c r="AB640" s="656" t="n">
        <f aca="false">IF($N$3=N640,1,0)</f>
        <v>0</v>
      </c>
      <c r="AC640" s="656" t="n">
        <f aca="false">IF($O$3=O640,1,0)</f>
        <v>0</v>
      </c>
      <c r="AD640" s="667" t="b">
        <f aca="false">AND($P$2="Non-risk",P640=TRUE())</f>
        <v>0</v>
      </c>
      <c r="AE640" s="667" t="b">
        <f aca="false">AND($Q$3&lt;&gt;$Q640,$Q$3&lt;&gt;"Both")</f>
        <v>1</v>
      </c>
      <c r="AF640" s="667" t="b">
        <f aca="false">AND($Q$3="Both",AH640=1)</f>
        <v>0</v>
      </c>
      <c r="AI640" s="521"/>
      <c r="AK640" s="160" t="n">
        <f aca="false">IF(OR(AL640=TRUE(),AND(AM640=TRUE(),AN640=FALSE()),AF640=TRUE(),(OR(AT640=FALSE(),AT640="NA"))),0,IF(OR(AN640=FALSE(),AO640=FALSE(),AP640=FALSE()),1,0))</f>
        <v>0</v>
      </c>
      <c r="AL640" s="238" t="n">
        <f aca="false">$S640</f>
        <v>1</v>
      </c>
      <c r="AM640" s="238" t="str">
        <f aca="false">IF(OR(Q640="Medicaid",AI640=""),"NA",IF(AND(AF640=TRUE(),_xlfn.xlookup(AI640,$A$9:$A$782,$AK$9:$AK$782)=0),TRUE(),FALSE()))</f>
        <v>NA</v>
      </c>
      <c r="AN640" s="148" t="b">
        <f aca="false">IF(F640&lt;&gt;"",TRUE(),FALSE())</f>
        <v>0</v>
      </c>
      <c r="AO640" s="94" t="str">
        <f aca="false">IF(OR($F640&lt;&gt;"Met"),"NA",(IF(AND($F640="Met",$F640&lt;&gt;""),TRUE(),FALSE())))</f>
        <v>NA</v>
      </c>
      <c r="AP640" s="148" t="b">
        <f aca="false">IF(OR($F640="Met",$F640="Not met"),"NA",(IF((AND(OR($F640="N/A",$F640="Unsure"),$G640&lt;&gt;"")),TRUE(),FALSE())))</f>
        <v>0</v>
      </c>
      <c r="AQ640" s="238" t="n">
        <f aca="false">IF(OR(AR640=TRUE(),AND(AS640=TRUE(),AT640=FALSE())),0,(IF(OR(AND(OR(AS640=FALSE(),AS640="N/A"),AT640=FALSE()),AU640=FALSE()),1,0)))</f>
        <v>0</v>
      </c>
      <c r="AR640" s="238" t="n">
        <f aca="false">$S640</f>
        <v>1</v>
      </c>
      <c r="AS640" s="238" t="str">
        <f aca="false">IF(OR(Q640="Medicaid",AI640=""),"N/A",IF(AND(AF640=TRUE(),_xlfn.xlookup(AI640,$A$9:$A$782,$AQ$9:$AQ$782)=0),TRUE(),FALSE()))</f>
        <v>N/A</v>
      </c>
      <c r="AT640" s="148" t="b">
        <f aca="false">IF(AND(H640="",F640="Met"),FALSE(),TRUE())</f>
        <v>1</v>
      </c>
      <c r="AU640" s="94" t="str">
        <f aca="false">IF(OR(H640="",H640="Met",H640="N/A"),"NA",(IF(AND((OR(H640="Not Met",H640="Unsure")),G640&lt;&gt;""),TRUE(),FALSE())))</f>
        <v>NA</v>
      </c>
    </row>
    <row r="641" customFormat="false" ht="72" hidden="false" customHeight="false" outlineLevel="0" collapsed="false">
      <c r="A641" s="658" t="s">
        <v>3861</v>
      </c>
      <c r="B641" s="659" t="s">
        <v>3862</v>
      </c>
      <c r="C641" s="659" t="s">
        <v>3863</v>
      </c>
      <c r="D641" s="659" t="s">
        <v>3864</v>
      </c>
      <c r="E641" s="687"/>
      <c r="F641" s="662"/>
      <c r="G641" s="662"/>
      <c r="H641" s="689"/>
      <c r="I641" s="664" t="s">
        <v>15</v>
      </c>
      <c r="J641" s="664" t="s">
        <v>30</v>
      </c>
      <c r="K641" s="664" t="s">
        <v>38</v>
      </c>
      <c r="L641" s="665" t="s">
        <v>43</v>
      </c>
      <c r="M641" s="665"/>
      <c r="N641" s="665"/>
      <c r="O641" s="665"/>
      <c r="P641" s="665"/>
      <c r="Q641" s="665" t="s">
        <v>226</v>
      </c>
      <c r="S641" s="666" t="b">
        <f aca="false">IF(OR(T641=TRUE(),U641=TRUE(),V641=TRUE(),AD641=TRUE(),AE641=TRUE()),TRUE(),FALSE())</f>
        <v>1</v>
      </c>
      <c r="T641" s="656" t="n">
        <f aca="false">$T$8</f>
        <v>1</v>
      </c>
      <c r="U641" s="657" t="b">
        <f aca="false">$U$8</f>
        <v>0</v>
      </c>
      <c r="V641" s="666" t="b">
        <f aca="false">IF(SUM(W641:AC641)&lt;1,TRUE(),FALSE())</f>
        <v>1</v>
      </c>
      <c r="W641" s="656" t="n">
        <f aca="false">IF($I$3=I641,1,0)</f>
        <v>0</v>
      </c>
      <c r="X641" s="656" t="n">
        <f aca="false">IF($J$3=J641,1,0)</f>
        <v>0</v>
      </c>
      <c r="Y641" s="656" t="n">
        <f aca="false">IF($K$3=K641,1,0)</f>
        <v>0</v>
      </c>
      <c r="Z641" s="656" t="n">
        <f aca="false">IF($L$3=L641,1,0)</f>
        <v>0</v>
      </c>
      <c r="AA641" s="656" t="n">
        <f aca="false">IF($M$3=M641,1,0)</f>
        <v>0</v>
      </c>
      <c r="AB641" s="656" t="n">
        <f aca="false">IF($N$3=N641,1,0)</f>
        <v>0</v>
      </c>
      <c r="AC641" s="656" t="n">
        <f aca="false">IF($O$3=O641,1,0)</f>
        <v>0</v>
      </c>
      <c r="AD641" s="667" t="b">
        <f aca="false">AND($P$2="Non-risk",P641=TRUE())</f>
        <v>0</v>
      </c>
      <c r="AE641" s="667" t="b">
        <f aca="false">AND($Q$3&lt;&gt;$Q641,$Q$3&lt;&gt;"Both")</f>
        <v>1</v>
      </c>
      <c r="AF641" s="667" t="b">
        <f aca="false">AND($Q$3="Both",AH641=1)</f>
        <v>0</v>
      </c>
      <c r="AI641" s="521"/>
      <c r="AK641" s="160" t="n">
        <f aca="false">IF(OR(AL641=TRUE(),AND(AM641=TRUE(),AN641=FALSE()),AF641=TRUE(),(OR(AT641=FALSE(),AT641="NA"))),0,IF(OR(AN641=FALSE(),AO641=FALSE(),AP641=FALSE()),1,0))</f>
        <v>0</v>
      </c>
      <c r="AL641" s="238" t="n">
        <f aca="false">$S641</f>
        <v>1</v>
      </c>
      <c r="AM641" s="238" t="str">
        <f aca="false">IF(OR(Q641="Medicaid",AI641=""),"NA",IF(AND(AF641=TRUE(),_xlfn.xlookup(AI641,$A$9:$A$782,$AK$9:$AK$782)=0),TRUE(),FALSE()))</f>
        <v>NA</v>
      </c>
      <c r="AN641" s="148" t="b">
        <f aca="false">IF(F641&lt;&gt;"",TRUE(),FALSE())</f>
        <v>0</v>
      </c>
      <c r="AO641" s="94" t="str">
        <f aca="false">IF(OR($F641&lt;&gt;"Met"),"NA",(IF(AND($F641="Met",$F641&lt;&gt;""),TRUE(),FALSE())))</f>
        <v>NA</v>
      </c>
      <c r="AP641" s="148" t="b">
        <f aca="false">IF(OR($F641="Met",$F641="Not met"),"NA",(IF((AND(OR($F641="N/A",$F641="Unsure"),$G641&lt;&gt;"")),TRUE(),FALSE())))</f>
        <v>0</v>
      </c>
      <c r="AQ641" s="238" t="n">
        <f aca="false">IF(OR(AR641=TRUE(),AND(AS641=TRUE(),AT641=FALSE())),0,(IF(OR(AND(OR(AS641=FALSE(),AS641="N/A"),AT641=FALSE()),AU641=FALSE()),1,0)))</f>
        <v>0</v>
      </c>
      <c r="AR641" s="238" t="n">
        <f aca="false">$S641</f>
        <v>1</v>
      </c>
      <c r="AS641" s="238" t="str">
        <f aca="false">IF(OR(Q641="Medicaid",AI641=""),"N/A",IF(AND(AF641=TRUE(),_xlfn.xlookup(AI641,$A$9:$A$782,$AQ$9:$AQ$782)=0),TRUE(),FALSE()))</f>
        <v>N/A</v>
      </c>
      <c r="AT641" s="148" t="b">
        <f aca="false">IF(AND(H641="",F641="Met"),FALSE(),TRUE())</f>
        <v>1</v>
      </c>
      <c r="AU641" s="94" t="str">
        <f aca="false">IF(OR(H641="",H641="Met",H641="N/A"),"NA",(IF(AND((OR(H641="Not Met",H641="Unsure")),G641&lt;&gt;""),TRUE(),FALSE())))</f>
        <v>NA</v>
      </c>
    </row>
    <row r="642" customFormat="false" ht="72" hidden="false" customHeight="false" outlineLevel="0" collapsed="false">
      <c r="A642" s="658" t="s">
        <v>3865</v>
      </c>
      <c r="B642" s="659" t="s">
        <v>3866</v>
      </c>
      <c r="C642" s="659" t="s">
        <v>3867</v>
      </c>
      <c r="D642" s="659" t="s">
        <v>3868</v>
      </c>
      <c r="E642" s="687"/>
      <c r="F642" s="662"/>
      <c r="G642" s="662"/>
      <c r="H642" s="689"/>
      <c r="I642" s="664" t="s">
        <v>15</v>
      </c>
      <c r="J642" s="664" t="s">
        <v>30</v>
      </c>
      <c r="K642" s="664" t="s">
        <v>38</v>
      </c>
      <c r="L642" s="665" t="s">
        <v>43</v>
      </c>
      <c r="M642" s="665"/>
      <c r="N642" s="665"/>
      <c r="O642" s="665"/>
      <c r="P642" s="665"/>
      <c r="Q642" s="665" t="s">
        <v>226</v>
      </c>
      <c r="S642" s="666" t="b">
        <f aca="false">IF(OR(T642=TRUE(),U642=TRUE(),V642=TRUE(),AD642=TRUE(),AE642=TRUE()),TRUE(),FALSE())</f>
        <v>1</v>
      </c>
      <c r="T642" s="656" t="n">
        <f aca="false">$T$8</f>
        <v>1</v>
      </c>
      <c r="U642" s="657" t="b">
        <f aca="false">$U$8</f>
        <v>0</v>
      </c>
      <c r="V642" s="666" t="b">
        <f aca="false">IF(SUM(W642:AC642)&lt;1,TRUE(),FALSE())</f>
        <v>1</v>
      </c>
      <c r="W642" s="656" t="n">
        <f aca="false">IF($I$3=I642,1,0)</f>
        <v>0</v>
      </c>
      <c r="X642" s="656" t="n">
        <f aca="false">IF($J$3=J642,1,0)</f>
        <v>0</v>
      </c>
      <c r="Y642" s="656" t="n">
        <f aca="false">IF($K$3=K642,1,0)</f>
        <v>0</v>
      </c>
      <c r="Z642" s="656" t="n">
        <f aca="false">IF($L$3=L642,1,0)</f>
        <v>0</v>
      </c>
      <c r="AA642" s="656" t="n">
        <f aca="false">IF($M$3=M642,1,0)</f>
        <v>0</v>
      </c>
      <c r="AB642" s="656" t="n">
        <f aca="false">IF($N$3=N642,1,0)</f>
        <v>0</v>
      </c>
      <c r="AC642" s="656" t="n">
        <f aca="false">IF($O$3=O642,1,0)</f>
        <v>0</v>
      </c>
      <c r="AD642" s="667" t="b">
        <f aca="false">AND($P$2="Non-risk",P642=TRUE())</f>
        <v>0</v>
      </c>
      <c r="AE642" s="667" t="b">
        <f aca="false">AND($Q$3&lt;&gt;$Q642,$Q$3&lt;&gt;"Both")</f>
        <v>1</v>
      </c>
      <c r="AF642" s="667" t="b">
        <f aca="false">AND($Q$3="Both",AH642=1)</f>
        <v>0</v>
      </c>
      <c r="AI642" s="521"/>
      <c r="AK642" s="160" t="n">
        <f aca="false">IF(OR(AL642=TRUE(),AND(AM642=TRUE(),AN642=FALSE()),AF642=TRUE(),(OR(AT642=FALSE(),AT642="NA"))),0,IF(OR(AN642=FALSE(),AO642=FALSE(),AP642=FALSE()),1,0))</f>
        <v>0</v>
      </c>
      <c r="AL642" s="238" t="n">
        <f aca="false">$S642</f>
        <v>1</v>
      </c>
      <c r="AM642" s="238" t="str">
        <f aca="false">IF(OR(Q642="Medicaid",AI642=""),"NA",IF(AND(AF642=TRUE(),_xlfn.xlookup(AI642,$A$9:$A$782,$AK$9:$AK$782)=0),TRUE(),FALSE()))</f>
        <v>NA</v>
      </c>
      <c r="AN642" s="148" t="b">
        <f aca="false">IF(F642&lt;&gt;"",TRUE(),FALSE())</f>
        <v>0</v>
      </c>
      <c r="AO642" s="94" t="str">
        <f aca="false">IF(OR($F642&lt;&gt;"Met"),"NA",(IF(AND($F642="Met",$F642&lt;&gt;""),TRUE(),FALSE())))</f>
        <v>NA</v>
      </c>
      <c r="AP642" s="148" t="b">
        <f aca="false">IF(OR($F642="Met",$F642="Not met"),"NA",(IF((AND(OR($F642="N/A",$F642="Unsure"),$G642&lt;&gt;"")),TRUE(),FALSE())))</f>
        <v>0</v>
      </c>
      <c r="AQ642" s="238" t="n">
        <f aca="false">IF(OR(AR642=TRUE(),AND(AS642=TRUE(),AT642=FALSE())),0,(IF(OR(AND(OR(AS642=FALSE(),AS642="N/A"),AT642=FALSE()),AU642=FALSE()),1,0)))</f>
        <v>0</v>
      </c>
      <c r="AR642" s="238" t="n">
        <f aca="false">$S642</f>
        <v>1</v>
      </c>
      <c r="AS642" s="238" t="str">
        <f aca="false">IF(OR(Q642="Medicaid",AI642=""),"N/A",IF(AND(AF642=TRUE(),_xlfn.xlookup(AI642,$A$9:$A$782,$AQ$9:$AQ$782)=0),TRUE(),FALSE()))</f>
        <v>N/A</v>
      </c>
      <c r="AT642" s="148" t="b">
        <f aca="false">IF(AND(H642="",F642="Met"),FALSE(),TRUE())</f>
        <v>1</v>
      </c>
      <c r="AU642" s="94" t="str">
        <f aca="false">IF(OR(H642="",H642="Met",H642="N/A"),"NA",(IF(AND((OR(H642="Not Met",H642="Unsure")),G642&lt;&gt;""),TRUE(),FALSE())))</f>
        <v>NA</v>
      </c>
    </row>
    <row r="643" customFormat="false" ht="90" hidden="false" customHeight="false" outlineLevel="0" collapsed="false">
      <c r="A643" s="658" t="s">
        <v>3869</v>
      </c>
      <c r="B643" s="659" t="s">
        <v>3870</v>
      </c>
      <c r="C643" s="659" t="s">
        <v>3871</v>
      </c>
      <c r="D643" s="659" t="s">
        <v>3872</v>
      </c>
      <c r="E643" s="678" t="n">
        <v>110</v>
      </c>
      <c r="F643" s="662"/>
      <c r="G643" s="662"/>
      <c r="H643" s="689"/>
      <c r="I643" s="664" t="s">
        <v>15</v>
      </c>
      <c r="J643" s="664" t="s">
        <v>30</v>
      </c>
      <c r="K643" s="664" t="s">
        <v>38</v>
      </c>
      <c r="L643" s="665" t="s">
        <v>43</v>
      </c>
      <c r="M643" s="665"/>
      <c r="N643" s="665"/>
      <c r="O643" s="665"/>
      <c r="P643" s="665"/>
      <c r="Q643" s="665" t="s">
        <v>226</v>
      </c>
      <c r="S643" s="666" t="b">
        <f aca="false">IF(OR(T643=TRUE(),U643=TRUE(),V643=TRUE(),AD643=TRUE(),AE643=TRUE()),TRUE(),FALSE())</f>
        <v>1</v>
      </c>
      <c r="T643" s="656" t="n">
        <f aca="false">$T$8</f>
        <v>1</v>
      </c>
      <c r="U643" s="657" t="b">
        <f aca="false">$U$8</f>
        <v>0</v>
      </c>
      <c r="V643" s="666" t="b">
        <f aca="false">IF(SUM(W643:AC643)&lt;1,TRUE(),FALSE())</f>
        <v>1</v>
      </c>
      <c r="W643" s="656" t="n">
        <f aca="false">IF($I$3=I643,1,0)</f>
        <v>0</v>
      </c>
      <c r="X643" s="656" t="n">
        <f aca="false">IF($J$3=J643,1,0)</f>
        <v>0</v>
      </c>
      <c r="Y643" s="656" t="n">
        <f aca="false">IF($K$3=K643,1,0)</f>
        <v>0</v>
      </c>
      <c r="Z643" s="656" t="n">
        <f aca="false">IF($L$3=L643,1,0)</f>
        <v>0</v>
      </c>
      <c r="AA643" s="656" t="n">
        <f aca="false">IF($M$3=M643,1,0)</f>
        <v>0</v>
      </c>
      <c r="AB643" s="656" t="n">
        <f aca="false">IF($N$3=N643,1,0)</f>
        <v>0</v>
      </c>
      <c r="AC643" s="656" t="n">
        <f aca="false">IF($O$3=O643,1,0)</f>
        <v>0</v>
      </c>
      <c r="AD643" s="667" t="b">
        <f aca="false">AND($P$2="Non-risk",P643=TRUE())</f>
        <v>0</v>
      </c>
      <c r="AE643" s="667" t="b">
        <f aca="false">AND($Q$3&lt;&gt;$Q643,$Q$3&lt;&gt;"Both")</f>
        <v>1</v>
      </c>
      <c r="AF643" s="667" t="b">
        <f aca="false">AND($Q$3="Both",AH643=1)</f>
        <v>0</v>
      </c>
      <c r="AI643" s="521"/>
      <c r="AK643" s="160" t="n">
        <f aca="false">IF(OR(AL643=TRUE(),AND(AM643=TRUE(),AN643=FALSE()),AF643=TRUE(),(OR(AT643=FALSE(),AT643="NA"))),0,IF(OR(AN643=FALSE(),AO643=FALSE(),AP643=FALSE()),1,0))</f>
        <v>0</v>
      </c>
      <c r="AL643" s="238" t="n">
        <f aca="false">$S643</f>
        <v>1</v>
      </c>
      <c r="AM643" s="238" t="str">
        <f aca="false">IF(OR(Q643="Medicaid",AI643=""),"NA",IF(AND(AF643=TRUE(),_xlfn.xlookup(AI643,$A$9:$A$782,$AK$9:$AK$782)=0),TRUE(),FALSE()))</f>
        <v>NA</v>
      </c>
      <c r="AN643" s="148" t="b">
        <f aca="false">IF(F643&lt;&gt;"",TRUE(),FALSE())</f>
        <v>0</v>
      </c>
      <c r="AO643" s="94" t="str">
        <f aca="false">IF(OR($F643&lt;&gt;"Met"),"NA",(IF(AND($F643="Met",$F643&lt;&gt;""),TRUE(),FALSE())))</f>
        <v>NA</v>
      </c>
      <c r="AP643" s="148" t="b">
        <f aca="false">IF(OR($F643="Met",$F643="Not met"),"NA",(IF((AND(OR($F643="N/A",$F643="Unsure"),$G643&lt;&gt;"")),TRUE(),FALSE())))</f>
        <v>0</v>
      </c>
      <c r="AQ643" s="238" t="n">
        <f aca="false">IF(OR(AR643=TRUE(),AND(AS643=TRUE(),AT643=FALSE())),0,(IF(OR(AND(OR(AS643=FALSE(),AS643="N/A"),AT643=FALSE()),AU643=FALSE()),1,0)))</f>
        <v>0</v>
      </c>
      <c r="AR643" s="238" t="n">
        <f aca="false">$S643</f>
        <v>1</v>
      </c>
      <c r="AS643" s="238" t="str">
        <f aca="false">IF(OR(Q643="Medicaid",AI643=""),"N/A",IF(AND(AF643=TRUE(),_xlfn.xlookup(AI643,$A$9:$A$782,$AQ$9:$AQ$782)=0),TRUE(),FALSE()))</f>
        <v>N/A</v>
      </c>
      <c r="AT643" s="148" t="b">
        <f aca="false">IF(AND(H643="",F643="Met"),FALSE(),TRUE())</f>
        <v>1</v>
      </c>
      <c r="AU643" s="94" t="str">
        <f aca="false">IF(OR(H643="",H643="Met",H643="N/A"),"NA",(IF(AND((OR(H643="Not Met",H643="Unsure")),G643&lt;&gt;""),TRUE(),FALSE())))</f>
        <v>NA</v>
      </c>
    </row>
    <row r="644" customFormat="false" ht="72" hidden="false" customHeight="false" outlineLevel="0" collapsed="false">
      <c r="A644" s="658" t="s">
        <v>3873</v>
      </c>
      <c r="B644" s="659" t="s">
        <v>3874</v>
      </c>
      <c r="C644" s="659" t="s">
        <v>3875</v>
      </c>
      <c r="D644" s="659" t="s">
        <v>3876</v>
      </c>
      <c r="E644" s="687"/>
      <c r="F644" s="662"/>
      <c r="G644" s="662"/>
      <c r="H644" s="689"/>
      <c r="I644" s="664" t="s">
        <v>15</v>
      </c>
      <c r="J644" s="664" t="s">
        <v>30</v>
      </c>
      <c r="K644" s="664" t="s">
        <v>38</v>
      </c>
      <c r="L644" s="665" t="s">
        <v>43</v>
      </c>
      <c r="M644" s="665"/>
      <c r="N644" s="665"/>
      <c r="O644" s="665"/>
      <c r="P644" s="665"/>
      <c r="Q644" s="665" t="s">
        <v>226</v>
      </c>
      <c r="S644" s="666" t="b">
        <f aca="false">IF(OR(T644=TRUE(),U644=TRUE(),V644=TRUE(),AD644=TRUE(),AE644=TRUE()),TRUE(),FALSE())</f>
        <v>1</v>
      </c>
      <c r="T644" s="656" t="n">
        <f aca="false">$T$8</f>
        <v>1</v>
      </c>
      <c r="U644" s="657" t="b">
        <f aca="false">$U$8</f>
        <v>0</v>
      </c>
      <c r="V644" s="666" t="b">
        <f aca="false">IF(SUM(W644:AC644)&lt;1,TRUE(),FALSE())</f>
        <v>1</v>
      </c>
      <c r="W644" s="656" t="n">
        <f aca="false">IF($I$3=I644,1,0)</f>
        <v>0</v>
      </c>
      <c r="X644" s="656" t="n">
        <f aca="false">IF($J$3=J644,1,0)</f>
        <v>0</v>
      </c>
      <c r="Y644" s="656" t="n">
        <f aca="false">IF($K$3=K644,1,0)</f>
        <v>0</v>
      </c>
      <c r="Z644" s="656" t="n">
        <f aca="false">IF($L$3=L644,1,0)</f>
        <v>0</v>
      </c>
      <c r="AA644" s="656" t="n">
        <f aca="false">IF($M$3=M644,1,0)</f>
        <v>0</v>
      </c>
      <c r="AB644" s="656" t="n">
        <f aca="false">IF($N$3=N644,1,0)</f>
        <v>0</v>
      </c>
      <c r="AC644" s="656" t="n">
        <f aca="false">IF($O$3=O644,1,0)</f>
        <v>0</v>
      </c>
      <c r="AD644" s="667" t="b">
        <f aca="false">AND($P$2="Non-risk",P644=TRUE())</f>
        <v>0</v>
      </c>
      <c r="AE644" s="667" t="b">
        <f aca="false">AND($Q$3&lt;&gt;$Q644,$Q$3&lt;&gt;"Both")</f>
        <v>1</v>
      </c>
      <c r="AF644" s="667" t="b">
        <f aca="false">AND($Q$3="Both",AH644=1)</f>
        <v>0</v>
      </c>
      <c r="AI644" s="521"/>
      <c r="AK644" s="160" t="n">
        <f aca="false">IF(OR(AL644=TRUE(),AND(AM644=TRUE(),AN644=FALSE()),AF644=TRUE(),(OR(AT644=FALSE(),AT644="NA"))),0,IF(OR(AN644=FALSE(),AO644=FALSE(),AP644=FALSE()),1,0))</f>
        <v>0</v>
      </c>
      <c r="AL644" s="238" t="n">
        <f aca="false">$S644</f>
        <v>1</v>
      </c>
      <c r="AM644" s="238" t="str">
        <f aca="false">IF(OR(Q644="Medicaid",AI644=""),"NA",IF(AND(AF644=TRUE(),_xlfn.xlookup(AI644,$A$9:$A$782,$AK$9:$AK$782)=0),TRUE(),FALSE()))</f>
        <v>NA</v>
      </c>
      <c r="AN644" s="148" t="b">
        <f aca="false">IF(F644&lt;&gt;"",TRUE(),FALSE())</f>
        <v>0</v>
      </c>
      <c r="AO644" s="94" t="str">
        <f aca="false">IF(OR($F644&lt;&gt;"Met"),"NA",(IF(AND($F644="Met",$F644&lt;&gt;""),TRUE(),FALSE())))</f>
        <v>NA</v>
      </c>
      <c r="AP644" s="148" t="b">
        <f aca="false">IF(OR($F644="Met",$F644="Not met"),"NA",(IF((AND(OR($F644="N/A",$F644="Unsure"),$G644&lt;&gt;"")),TRUE(),FALSE())))</f>
        <v>0</v>
      </c>
      <c r="AQ644" s="238" t="n">
        <f aca="false">IF(OR(AR644=TRUE(),AND(AS644=TRUE(),AT644=FALSE())),0,(IF(OR(AND(OR(AS644=FALSE(),AS644="N/A"),AT644=FALSE()),AU644=FALSE()),1,0)))</f>
        <v>0</v>
      </c>
      <c r="AR644" s="238" t="n">
        <f aca="false">$S644</f>
        <v>1</v>
      </c>
      <c r="AS644" s="238" t="str">
        <f aca="false">IF(OR(Q644="Medicaid",AI644=""),"N/A",IF(AND(AF644=TRUE(),_xlfn.xlookup(AI644,$A$9:$A$782,$AQ$9:$AQ$782)=0),TRUE(),FALSE()))</f>
        <v>N/A</v>
      </c>
      <c r="AT644" s="148" t="b">
        <f aca="false">IF(AND(H644="",F644="Met"),FALSE(),TRUE())</f>
        <v>1</v>
      </c>
      <c r="AU644" s="94" t="str">
        <f aca="false">IF(OR(H644="",H644="Met",H644="N/A"),"NA",(IF(AND((OR(H644="Not Met",H644="Unsure")),G644&lt;&gt;""),TRUE(),FALSE())))</f>
        <v>NA</v>
      </c>
    </row>
    <row r="645" customFormat="false" ht="54" hidden="false" customHeight="false" outlineLevel="0" collapsed="false">
      <c r="A645" s="658" t="s">
        <v>3877</v>
      </c>
      <c r="B645" s="659" t="s">
        <v>3878</v>
      </c>
      <c r="C645" s="659" t="s">
        <v>3879</v>
      </c>
      <c r="D645" s="659" t="s">
        <v>3880</v>
      </c>
      <c r="E645" s="687"/>
      <c r="F645" s="662"/>
      <c r="G645" s="662"/>
      <c r="H645" s="689"/>
      <c r="I645" s="664" t="s">
        <v>15</v>
      </c>
      <c r="J645" s="664" t="s">
        <v>30</v>
      </c>
      <c r="K645" s="664" t="s">
        <v>38</v>
      </c>
      <c r="L645" s="665" t="s">
        <v>43</v>
      </c>
      <c r="M645" s="665"/>
      <c r="N645" s="665"/>
      <c r="O645" s="665"/>
      <c r="P645" s="665"/>
      <c r="Q645" s="665" t="s">
        <v>226</v>
      </c>
      <c r="S645" s="666" t="b">
        <f aca="false">IF(OR(T645=TRUE(),U645=TRUE(),V645=TRUE(),AD645=TRUE(),AE645=TRUE()),TRUE(),FALSE())</f>
        <v>1</v>
      </c>
      <c r="T645" s="656" t="n">
        <f aca="false">$T$8</f>
        <v>1</v>
      </c>
      <c r="U645" s="657" t="b">
        <f aca="false">$U$8</f>
        <v>0</v>
      </c>
      <c r="V645" s="666" t="b">
        <f aca="false">IF(SUM(W645:AC645)&lt;1,TRUE(),FALSE())</f>
        <v>1</v>
      </c>
      <c r="W645" s="656" t="n">
        <f aca="false">IF($I$3=I645,1,0)</f>
        <v>0</v>
      </c>
      <c r="X645" s="656" t="n">
        <f aca="false">IF($J$3=J645,1,0)</f>
        <v>0</v>
      </c>
      <c r="Y645" s="656" t="n">
        <f aca="false">IF($K$3=K645,1,0)</f>
        <v>0</v>
      </c>
      <c r="Z645" s="656" t="n">
        <f aca="false">IF($L$3=L645,1,0)</f>
        <v>0</v>
      </c>
      <c r="AA645" s="656" t="n">
        <f aca="false">IF($M$3=M645,1,0)</f>
        <v>0</v>
      </c>
      <c r="AB645" s="656" t="n">
        <f aca="false">IF($N$3=N645,1,0)</f>
        <v>0</v>
      </c>
      <c r="AC645" s="656" t="n">
        <f aca="false">IF($O$3=O645,1,0)</f>
        <v>0</v>
      </c>
      <c r="AD645" s="667" t="b">
        <f aca="false">AND($P$2="Non-risk",P645=TRUE())</f>
        <v>0</v>
      </c>
      <c r="AE645" s="667" t="b">
        <f aca="false">AND($Q$3&lt;&gt;$Q645,$Q$3&lt;&gt;"Both")</f>
        <v>1</v>
      </c>
      <c r="AF645" s="667" t="b">
        <f aca="false">AND($Q$3="Both",AH645=1)</f>
        <v>0</v>
      </c>
      <c r="AI645" s="521"/>
      <c r="AK645" s="160" t="n">
        <f aca="false">IF(OR(AL645=TRUE(),AND(AM645=TRUE(),AN645=FALSE()),AF645=TRUE(),(OR(AT645=FALSE(),AT645="NA"))),0,IF(OR(AN645=FALSE(),AO645=FALSE(),AP645=FALSE()),1,0))</f>
        <v>0</v>
      </c>
      <c r="AL645" s="238" t="n">
        <f aca="false">$S645</f>
        <v>1</v>
      </c>
      <c r="AM645" s="238" t="str">
        <f aca="false">IF(OR(Q645="Medicaid",AI645=""),"NA",IF(AND(AF645=TRUE(),_xlfn.xlookup(AI645,$A$9:$A$782,$AK$9:$AK$782)=0),TRUE(),FALSE()))</f>
        <v>NA</v>
      </c>
      <c r="AN645" s="148" t="b">
        <f aca="false">IF(F645&lt;&gt;"",TRUE(),FALSE())</f>
        <v>0</v>
      </c>
      <c r="AO645" s="94" t="str">
        <f aca="false">IF(OR($F645&lt;&gt;"Met"),"NA",(IF(AND($F645="Met",$F645&lt;&gt;""),TRUE(),FALSE())))</f>
        <v>NA</v>
      </c>
      <c r="AP645" s="148" t="b">
        <f aca="false">IF(OR($F645="Met",$F645="Not met"),"NA",(IF((AND(OR($F645="N/A",$F645="Unsure"),$G645&lt;&gt;"")),TRUE(),FALSE())))</f>
        <v>0</v>
      </c>
      <c r="AQ645" s="238" t="n">
        <f aca="false">IF(OR(AR645=TRUE(),AND(AS645=TRUE(),AT645=FALSE())),0,(IF(OR(AND(OR(AS645=FALSE(),AS645="N/A"),AT645=FALSE()),AU645=FALSE()),1,0)))</f>
        <v>0</v>
      </c>
      <c r="AR645" s="238" t="n">
        <f aca="false">$S645</f>
        <v>1</v>
      </c>
      <c r="AS645" s="238" t="str">
        <f aca="false">IF(OR(Q645="Medicaid",AI645=""),"N/A",IF(AND(AF645=TRUE(),_xlfn.xlookup(AI645,$A$9:$A$782,$AQ$9:$AQ$782)=0),TRUE(),FALSE()))</f>
        <v>N/A</v>
      </c>
      <c r="AT645" s="148" t="b">
        <f aca="false">IF(AND(H645="",F645="Met"),FALSE(),TRUE())</f>
        <v>1</v>
      </c>
      <c r="AU645" s="94" t="str">
        <f aca="false">IF(OR(H645="",H645="Met",H645="N/A"),"NA",(IF(AND((OR(H645="Not Met",H645="Unsure")),G645&lt;&gt;""),TRUE(),FALSE())))</f>
        <v>NA</v>
      </c>
    </row>
    <row r="646" customFormat="false" ht="18" hidden="false" customHeight="false" outlineLevel="0" collapsed="false">
      <c r="A646" s="670"/>
      <c r="B646" s="681"/>
      <c r="C646" s="668"/>
      <c r="D646" s="670" t="s">
        <v>1613</v>
      </c>
      <c r="E646" s="671"/>
      <c r="F646" s="672"/>
      <c r="G646" s="672"/>
      <c r="H646" s="673"/>
      <c r="T646" s="656" t="n">
        <f aca="false">$T$8</f>
        <v>1</v>
      </c>
      <c r="U646" s="657" t="b">
        <f aca="false">$U$8</f>
        <v>0</v>
      </c>
      <c r="W646" s="656" t="n">
        <f aca="false">IF($I$3=I646,1,0)</f>
        <v>0</v>
      </c>
      <c r="X646" s="656" t="n">
        <f aca="false">IF($J$3=J646,1,0)</f>
        <v>0</v>
      </c>
      <c r="Y646" s="656" t="n">
        <f aca="false">IF($K$3=K646,1,0)</f>
        <v>0</v>
      </c>
      <c r="Z646" s="656" t="n">
        <f aca="false">IF($L$3=L646,1,0)</f>
        <v>0</v>
      </c>
      <c r="AA646" s="656" t="n">
        <f aca="false">IF($M$3=M646,1,0)</f>
        <v>0</v>
      </c>
      <c r="AB646" s="656" t="n">
        <f aca="false">IF($N$3=N646,1,0)</f>
        <v>0</v>
      </c>
      <c r="AC646" s="656" t="n">
        <f aca="false">IF($O$3=O646,1,0)</f>
        <v>0</v>
      </c>
      <c r="AD646" s="667" t="b">
        <f aca="false">AND($P$2="Non-risk",P646=TRUE())</f>
        <v>0</v>
      </c>
      <c r="AE646" s="667" t="b">
        <f aca="false">AND($Q$3&lt;&gt;$Q646,$Q$3&lt;&gt;"Both")</f>
        <v>1</v>
      </c>
      <c r="AF646" s="667" t="b">
        <f aca="false">AND($Q$3="Both",AH646=1)</f>
        <v>0</v>
      </c>
      <c r="AK646" s="160"/>
      <c r="AL646" s="238"/>
      <c r="AM646" s="238"/>
      <c r="AN646" s="94"/>
      <c r="AO646" s="94"/>
      <c r="AP646" s="94"/>
      <c r="AQ646" s="238"/>
      <c r="AR646" s="238"/>
      <c r="AS646" s="238"/>
      <c r="AT646" s="94"/>
      <c r="AU646" s="94"/>
    </row>
    <row r="647" customFormat="false" ht="18" hidden="false" customHeight="false" outlineLevel="0" collapsed="false">
      <c r="A647" s="658" t="s">
        <v>3881</v>
      </c>
      <c r="B647" s="659" t="s">
        <v>3882</v>
      </c>
      <c r="C647" s="659" t="s">
        <v>3883</v>
      </c>
      <c r="D647" s="659" t="s">
        <v>3884</v>
      </c>
      <c r="E647" s="678" t="n">
        <v>111</v>
      </c>
      <c r="F647" s="662"/>
      <c r="G647" s="662"/>
      <c r="H647" s="689"/>
      <c r="I647" s="664" t="s">
        <v>15</v>
      </c>
      <c r="J647" s="664" t="s">
        <v>30</v>
      </c>
      <c r="K647" s="664" t="s">
        <v>38</v>
      </c>
      <c r="L647" s="665" t="s">
        <v>43</v>
      </c>
      <c r="M647" s="665"/>
      <c r="N647" s="665"/>
      <c r="O647" s="665"/>
      <c r="P647" s="665"/>
      <c r="Q647" s="665" t="s">
        <v>226</v>
      </c>
      <c r="S647" s="666" t="b">
        <f aca="false">IF(OR(T647=TRUE(),U647=TRUE(),V647=TRUE(),AD647=TRUE(),AE647=TRUE()),TRUE(),FALSE())</f>
        <v>1</v>
      </c>
      <c r="T647" s="656" t="n">
        <f aca="false">$T$8</f>
        <v>1</v>
      </c>
      <c r="U647" s="657" t="b">
        <f aca="false">$U$8</f>
        <v>0</v>
      </c>
      <c r="V647" s="666" t="b">
        <f aca="false">IF(SUM(W647:AC647)&lt;1,TRUE(),FALSE())</f>
        <v>1</v>
      </c>
      <c r="W647" s="656" t="n">
        <f aca="false">IF($I$3=I647,1,0)</f>
        <v>0</v>
      </c>
      <c r="X647" s="656" t="n">
        <f aca="false">IF($J$3=J647,1,0)</f>
        <v>0</v>
      </c>
      <c r="Y647" s="656" t="n">
        <f aca="false">IF($K$3=K647,1,0)</f>
        <v>0</v>
      </c>
      <c r="Z647" s="656" t="n">
        <f aca="false">IF($L$3=L647,1,0)</f>
        <v>0</v>
      </c>
      <c r="AA647" s="656" t="n">
        <f aca="false">IF($M$3=M647,1,0)</f>
        <v>0</v>
      </c>
      <c r="AB647" s="656" t="n">
        <f aca="false">IF($N$3=N647,1,0)</f>
        <v>0</v>
      </c>
      <c r="AC647" s="656" t="n">
        <f aca="false">IF($O$3=O647,1,0)</f>
        <v>0</v>
      </c>
      <c r="AD647" s="667" t="b">
        <f aca="false">AND($P$2="Non-risk",P647=TRUE())</f>
        <v>0</v>
      </c>
      <c r="AE647" s="667" t="b">
        <f aca="false">AND($Q$3&lt;&gt;$Q647,$Q$3&lt;&gt;"Both")</f>
        <v>1</v>
      </c>
      <c r="AF647" s="667" t="b">
        <f aca="false">AND($Q$3="Both",AH647=1)</f>
        <v>0</v>
      </c>
      <c r="AI647" s="521"/>
      <c r="AK647" s="160" t="n">
        <f aca="false">IF(OR(AL647=TRUE(),AND(AM647=TRUE(),AN647=FALSE()),AF647=TRUE(),(OR(AT647=FALSE(),AT647="NA"))),0,IF(OR(AN647=FALSE(),AO647=FALSE(),AP647=FALSE()),1,0))</f>
        <v>0</v>
      </c>
      <c r="AL647" s="238" t="n">
        <f aca="false">$S647</f>
        <v>1</v>
      </c>
      <c r="AM647" s="238" t="str">
        <f aca="false">IF(OR(Q647="Medicaid",AI647=""),"NA",IF(AND(AF647=TRUE(),_xlfn.xlookup(AI647,$A$9:$A$782,$AK$9:$AK$782)=0),TRUE(),FALSE()))</f>
        <v>NA</v>
      </c>
      <c r="AN647" s="148" t="b">
        <f aca="false">IF(F647&lt;&gt;"",TRUE(),FALSE())</f>
        <v>0</v>
      </c>
      <c r="AO647" s="94" t="str">
        <f aca="false">IF(OR($F647&lt;&gt;"Met"),"NA",(IF(AND($F647="Met",$F647&lt;&gt;""),TRUE(),FALSE())))</f>
        <v>NA</v>
      </c>
      <c r="AP647" s="148" t="b">
        <f aca="false">IF(OR($F647="Met",$F647="Not met"),"NA",(IF((AND(OR($F647="N/A",$F647="Unsure"),$G647&lt;&gt;"")),TRUE(),FALSE())))</f>
        <v>0</v>
      </c>
      <c r="AQ647" s="238" t="n">
        <f aca="false">IF(OR(AR647=TRUE(),AND(AS647=TRUE(),AT647=FALSE())),0,(IF(OR(AND(OR(AS647=FALSE(),AS647="N/A"),AT647=FALSE()),AU647=FALSE()),1,0)))</f>
        <v>0</v>
      </c>
      <c r="AR647" s="238" t="n">
        <f aca="false">$S647</f>
        <v>1</v>
      </c>
      <c r="AS647" s="238" t="str">
        <f aca="false">IF(OR(Q647="Medicaid",AI647=""),"N/A",IF(AND(AF647=TRUE(),_xlfn.xlookup(AI647,$A$9:$A$782,$AQ$9:$AQ$782)=0),TRUE(),FALSE()))</f>
        <v>N/A</v>
      </c>
      <c r="AT647" s="148" t="b">
        <f aca="false">IF(AND(H647="",F647="Met"),FALSE(),TRUE())</f>
        <v>1</v>
      </c>
      <c r="AU647" s="94" t="str">
        <f aca="false">IF(OR(H647="",H647="Met",H647="N/A"),"NA",(IF(AND((OR(H647="Not Met",H647="Unsure")),G647&lt;&gt;""),TRUE(),FALSE())))</f>
        <v>NA</v>
      </c>
    </row>
    <row r="648" customFormat="false" ht="36" hidden="false" customHeight="false" outlineLevel="0" collapsed="false">
      <c r="A648" s="658" t="s">
        <v>3885</v>
      </c>
      <c r="B648" s="659" t="s">
        <v>3886</v>
      </c>
      <c r="C648" s="659" t="s">
        <v>3887</v>
      </c>
      <c r="D648" s="659" t="s">
        <v>3888</v>
      </c>
      <c r="E648" s="678" t="n">
        <v>111</v>
      </c>
      <c r="F648" s="662"/>
      <c r="G648" s="662"/>
      <c r="H648" s="689"/>
      <c r="I648" s="664" t="s">
        <v>15</v>
      </c>
      <c r="J648" s="664" t="s">
        <v>30</v>
      </c>
      <c r="K648" s="664" t="s">
        <v>38</v>
      </c>
      <c r="L648" s="665" t="s">
        <v>43</v>
      </c>
      <c r="M648" s="665"/>
      <c r="N648" s="665"/>
      <c r="O648" s="665"/>
      <c r="P648" s="665"/>
      <c r="Q648" s="665" t="s">
        <v>226</v>
      </c>
      <c r="S648" s="666" t="b">
        <f aca="false">IF(OR(T648=TRUE(),U648=TRUE(),V648=TRUE(),AD648=TRUE(),AE648=TRUE()),TRUE(),FALSE())</f>
        <v>1</v>
      </c>
      <c r="T648" s="656" t="n">
        <f aca="false">$T$8</f>
        <v>1</v>
      </c>
      <c r="U648" s="657" t="b">
        <f aca="false">$U$8</f>
        <v>0</v>
      </c>
      <c r="V648" s="666" t="b">
        <f aca="false">IF(SUM(W648:AC648)&lt;1,TRUE(),FALSE())</f>
        <v>1</v>
      </c>
      <c r="W648" s="656" t="n">
        <f aca="false">IF($I$3=I648,1,0)</f>
        <v>0</v>
      </c>
      <c r="X648" s="656" t="n">
        <f aca="false">IF($J$3=J648,1,0)</f>
        <v>0</v>
      </c>
      <c r="Y648" s="656" t="n">
        <f aca="false">IF($K$3=K648,1,0)</f>
        <v>0</v>
      </c>
      <c r="Z648" s="656" t="n">
        <f aca="false">IF($L$3=L648,1,0)</f>
        <v>0</v>
      </c>
      <c r="AA648" s="656" t="n">
        <f aca="false">IF($M$3=M648,1,0)</f>
        <v>0</v>
      </c>
      <c r="AB648" s="656" t="n">
        <f aca="false">IF($N$3=N648,1,0)</f>
        <v>0</v>
      </c>
      <c r="AC648" s="656" t="n">
        <f aca="false">IF($O$3=O648,1,0)</f>
        <v>0</v>
      </c>
      <c r="AD648" s="667" t="b">
        <f aca="false">AND($P$2="Non-risk",P648=TRUE())</f>
        <v>0</v>
      </c>
      <c r="AE648" s="667" t="b">
        <f aca="false">AND($Q$3&lt;&gt;$Q648,$Q$3&lt;&gt;"Both")</f>
        <v>1</v>
      </c>
      <c r="AF648" s="667" t="b">
        <f aca="false">AND($Q$3="Both",AH648=1)</f>
        <v>0</v>
      </c>
      <c r="AI648" s="521"/>
      <c r="AK648" s="160" t="n">
        <f aca="false">IF(OR(AL648=TRUE(),AND(AM648=TRUE(),AN648=FALSE()),AF648=TRUE(),(OR(AT648=FALSE(),AT648="NA"))),0,IF(OR(AN648=FALSE(),AO648=FALSE(),AP648=FALSE()),1,0))</f>
        <v>0</v>
      </c>
      <c r="AL648" s="238" t="n">
        <f aca="false">$S648</f>
        <v>1</v>
      </c>
      <c r="AM648" s="238" t="str">
        <f aca="false">IF(OR(Q648="Medicaid",AI648=""),"NA",IF(AND(AF648=TRUE(),_xlfn.xlookup(AI648,$A$9:$A$782,$AK$9:$AK$782)=0),TRUE(),FALSE()))</f>
        <v>NA</v>
      </c>
      <c r="AN648" s="148" t="b">
        <f aca="false">IF(F648&lt;&gt;"",TRUE(),FALSE())</f>
        <v>0</v>
      </c>
      <c r="AO648" s="94" t="str">
        <f aca="false">IF(OR($F648&lt;&gt;"Met"),"NA",(IF(AND($F648="Met",$F648&lt;&gt;""),TRUE(),FALSE())))</f>
        <v>NA</v>
      </c>
      <c r="AP648" s="148" t="b">
        <f aca="false">IF(OR($F648="Met",$F648="Not met"),"NA",(IF((AND(OR($F648="N/A",$F648="Unsure"),$G648&lt;&gt;"")),TRUE(),FALSE())))</f>
        <v>0</v>
      </c>
      <c r="AQ648" s="238" t="n">
        <f aca="false">IF(OR(AR648=TRUE(),AND(AS648=TRUE(),AT648=FALSE())),0,(IF(OR(AND(OR(AS648=FALSE(),AS648="N/A"),AT648=FALSE()),AU648=FALSE()),1,0)))</f>
        <v>0</v>
      </c>
      <c r="AR648" s="238" t="n">
        <f aca="false">$S648</f>
        <v>1</v>
      </c>
      <c r="AS648" s="238" t="str">
        <f aca="false">IF(OR(Q648="Medicaid",AI648=""),"N/A",IF(AND(AF648=TRUE(),_xlfn.xlookup(AI648,$A$9:$A$782,$AQ$9:$AQ$782)=0),TRUE(),FALSE()))</f>
        <v>N/A</v>
      </c>
      <c r="AT648" s="148" t="b">
        <f aca="false">IF(AND(H648="",F648="Met"),FALSE(),TRUE())</f>
        <v>1</v>
      </c>
      <c r="AU648" s="94" t="str">
        <f aca="false">IF(OR(H648="",H648="Met",H648="N/A"),"NA",(IF(AND((OR(H648="Not Met",H648="Unsure")),G648&lt;&gt;""),TRUE(),FALSE())))</f>
        <v>NA</v>
      </c>
    </row>
    <row r="649" customFormat="false" ht="54" hidden="false" customHeight="false" outlineLevel="0" collapsed="false">
      <c r="A649" s="658" t="s">
        <v>3889</v>
      </c>
      <c r="B649" s="659" t="s">
        <v>3890</v>
      </c>
      <c r="C649" s="659" t="s">
        <v>3891</v>
      </c>
      <c r="D649" s="659" t="s">
        <v>3892</v>
      </c>
      <c r="E649" s="687"/>
      <c r="F649" s="662"/>
      <c r="G649" s="662"/>
      <c r="H649" s="689"/>
      <c r="I649" s="664" t="s">
        <v>15</v>
      </c>
      <c r="J649" s="664" t="s">
        <v>30</v>
      </c>
      <c r="K649" s="664" t="s">
        <v>38</v>
      </c>
      <c r="L649" s="665" t="s">
        <v>43</v>
      </c>
      <c r="M649" s="665"/>
      <c r="N649" s="665"/>
      <c r="O649" s="665"/>
      <c r="P649" s="665"/>
      <c r="Q649" s="665" t="s">
        <v>226</v>
      </c>
      <c r="S649" s="666" t="b">
        <f aca="false">IF(OR(T649=TRUE(),U649=TRUE(),V649=TRUE(),AD649=TRUE(),AE649=TRUE()),TRUE(),FALSE())</f>
        <v>1</v>
      </c>
      <c r="T649" s="656" t="n">
        <f aca="false">$T$8</f>
        <v>1</v>
      </c>
      <c r="U649" s="657" t="b">
        <f aca="false">$U$8</f>
        <v>0</v>
      </c>
      <c r="V649" s="666" t="b">
        <f aca="false">IF(SUM(W649:AC649)&lt;1,TRUE(),FALSE())</f>
        <v>1</v>
      </c>
      <c r="W649" s="656" t="n">
        <f aca="false">IF($I$3=I649,1,0)</f>
        <v>0</v>
      </c>
      <c r="X649" s="656" t="n">
        <f aca="false">IF($J$3=J649,1,0)</f>
        <v>0</v>
      </c>
      <c r="Y649" s="656" t="n">
        <f aca="false">IF($K$3=K649,1,0)</f>
        <v>0</v>
      </c>
      <c r="Z649" s="656" t="n">
        <f aca="false">IF($L$3=L649,1,0)</f>
        <v>0</v>
      </c>
      <c r="AA649" s="656" t="n">
        <f aca="false">IF($M$3=M649,1,0)</f>
        <v>0</v>
      </c>
      <c r="AB649" s="656" t="n">
        <f aca="false">IF($N$3=N649,1,0)</f>
        <v>0</v>
      </c>
      <c r="AC649" s="656" t="n">
        <f aca="false">IF($O$3=O649,1,0)</f>
        <v>0</v>
      </c>
      <c r="AD649" s="667" t="b">
        <f aca="false">AND($P$2="Non-risk",P649=TRUE())</f>
        <v>0</v>
      </c>
      <c r="AE649" s="667" t="b">
        <f aca="false">AND($Q$3&lt;&gt;$Q649,$Q$3&lt;&gt;"Both")</f>
        <v>1</v>
      </c>
      <c r="AF649" s="667" t="b">
        <f aca="false">AND($Q$3="Both",AH649=1)</f>
        <v>0</v>
      </c>
      <c r="AI649" s="521"/>
      <c r="AK649" s="160" t="n">
        <f aca="false">IF(OR(AL649=TRUE(),AND(AM649=TRUE(),AN649=FALSE()),AF649=TRUE(),(OR(AT649=FALSE(),AT649="NA"))),0,IF(OR(AN649=FALSE(),AO649=FALSE(),AP649=FALSE()),1,0))</f>
        <v>0</v>
      </c>
      <c r="AL649" s="238" t="n">
        <f aca="false">$S649</f>
        <v>1</v>
      </c>
      <c r="AM649" s="238" t="str">
        <f aca="false">IF(OR(Q649="Medicaid",AI649=""),"NA",IF(AND(AF649=TRUE(),_xlfn.xlookup(AI649,$A$9:$A$782,$AK$9:$AK$782)=0),TRUE(),FALSE()))</f>
        <v>NA</v>
      </c>
      <c r="AN649" s="148" t="b">
        <f aca="false">IF(F649&lt;&gt;"",TRUE(),FALSE())</f>
        <v>0</v>
      </c>
      <c r="AO649" s="94" t="str">
        <f aca="false">IF(OR($F649&lt;&gt;"Met"),"NA",(IF(AND($F649="Met",$F649&lt;&gt;""),TRUE(),FALSE())))</f>
        <v>NA</v>
      </c>
      <c r="AP649" s="148" t="b">
        <f aca="false">IF(OR($F649="Met",$F649="Not met"),"NA",(IF((AND(OR($F649="N/A",$F649="Unsure"),$G649&lt;&gt;"")),TRUE(),FALSE())))</f>
        <v>0</v>
      </c>
      <c r="AQ649" s="238" t="n">
        <f aca="false">IF(OR(AR649=TRUE(),AND(AS649=TRUE(),AT649=FALSE())),0,(IF(OR(AND(OR(AS649=FALSE(),AS649="N/A"),AT649=FALSE()),AU649=FALSE()),1,0)))</f>
        <v>0</v>
      </c>
      <c r="AR649" s="238" t="n">
        <f aca="false">$S649</f>
        <v>1</v>
      </c>
      <c r="AS649" s="238" t="str">
        <f aca="false">IF(OR(Q649="Medicaid",AI649=""),"N/A",IF(AND(AF649=TRUE(),_xlfn.xlookup(AI649,$A$9:$A$782,$AQ$9:$AQ$782)=0),TRUE(),FALSE()))</f>
        <v>N/A</v>
      </c>
      <c r="AT649" s="148" t="b">
        <f aca="false">IF(AND(H649="",F649="Met"),FALSE(),TRUE())</f>
        <v>1</v>
      </c>
      <c r="AU649" s="94" t="str">
        <f aca="false">IF(OR(H649="",H649="Met",H649="N/A"),"NA",(IF(AND((OR(H649="Not Met",H649="Unsure")),G649&lt;&gt;""),TRUE(),FALSE())))</f>
        <v>NA</v>
      </c>
    </row>
    <row r="650" customFormat="false" ht="54" hidden="false" customHeight="false" outlineLevel="0" collapsed="false">
      <c r="A650" s="658" t="s">
        <v>3893</v>
      </c>
      <c r="B650" s="659" t="s">
        <v>3894</v>
      </c>
      <c r="C650" s="659" t="s">
        <v>3895</v>
      </c>
      <c r="D650" s="659" t="s">
        <v>3896</v>
      </c>
      <c r="E650" s="687"/>
      <c r="F650" s="662"/>
      <c r="G650" s="662"/>
      <c r="H650" s="689"/>
      <c r="I650" s="664" t="s">
        <v>15</v>
      </c>
      <c r="J650" s="664" t="s">
        <v>30</v>
      </c>
      <c r="K650" s="664" t="s">
        <v>38</v>
      </c>
      <c r="L650" s="665" t="s">
        <v>43</v>
      </c>
      <c r="M650" s="665"/>
      <c r="N650" s="665"/>
      <c r="O650" s="665"/>
      <c r="P650" s="665"/>
      <c r="Q650" s="665" t="s">
        <v>226</v>
      </c>
      <c r="S650" s="666" t="b">
        <f aca="false">IF(OR(T650=TRUE(),U650=TRUE(),V650=TRUE(),AD650=TRUE(),AE650=TRUE()),TRUE(),FALSE())</f>
        <v>1</v>
      </c>
      <c r="T650" s="656" t="n">
        <f aca="false">$T$8</f>
        <v>1</v>
      </c>
      <c r="U650" s="657" t="b">
        <f aca="false">$U$8</f>
        <v>0</v>
      </c>
      <c r="V650" s="666" t="b">
        <f aca="false">IF(SUM(W650:AC650)&lt;1,TRUE(),FALSE())</f>
        <v>1</v>
      </c>
      <c r="W650" s="656" t="n">
        <f aca="false">IF($I$3=I650,1,0)</f>
        <v>0</v>
      </c>
      <c r="X650" s="656" t="n">
        <f aca="false">IF($J$3=J650,1,0)</f>
        <v>0</v>
      </c>
      <c r="Y650" s="656" t="n">
        <f aca="false">IF($K$3=K650,1,0)</f>
        <v>0</v>
      </c>
      <c r="Z650" s="656" t="n">
        <f aca="false">IF($L$3=L650,1,0)</f>
        <v>0</v>
      </c>
      <c r="AA650" s="656" t="n">
        <f aca="false">IF($M$3=M650,1,0)</f>
        <v>0</v>
      </c>
      <c r="AB650" s="656" t="n">
        <f aca="false">IF($N$3=N650,1,0)</f>
        <v>0</v>
      </c>
      <c r="AC650" s="656" t="n">
        <f aca="false">IF($O$3=O650,1,0)</f>
        <v>0</v>
      </c>
      <c r="AD650" s="667" t="b">
        <f aca="false">AND($P$2="Non-risk",P650=TRUE())</f>
        <v>0</v>
      </c>
      <c r="AE650" s="667" t="b">
        <f aca="false">AND($Q$3&lt;&gt;$Q650,$Q$3&lt;&gt;"Both")</f>
        <v>1</v>
      </c>
      <c r="AF650" s="667" t="b">
        <f aca="false">AND($Q$3="Both",AH650=1)</f>
        <v>0</v>
      </c>
      <c r="AI650" s="521"/>
      <c r="AK650" s="160" t="n">
        <f aca="false">IF(OR(AL650=TRUE(),AND(AM650=TRUE(),AN650=FALSE()),AF650=TRUE(),(OR(AT650=FALSE(),AT650="NA"))),0,IF(OR(AN650=FALSE(),AO650=FALSE(),AP650=FALSE()),1,0))</f>
        <v>0</v>
      </c>
      <c r="AL650" s="238" t="n">
        <f aca="false">$S650</f>
        <v>1</v>
      </c>
      <c r="AM650" s="238" t="str">
        <f aca="false">IF(OR(Q650="Medicaid",AI650=""),"NA",IF(AND(AF650=TRUE(),_xlfn.xlookup(AI650,$A$9:$A$782,$AK$9:$AK$782)=0),TRUE(),FALSE()))</f>
        <v>NA</v>
      </c>
      <c r="AN650" s="148" t="b">
        <f aca="false">IF(F650&lt;&gt;"",TRUE(),FALSE())</f>
        <v>0</v>
      </c>
      <c r="AO650" s="94" t="str">
        <f aca="false">IF(OR($F650&lt;&gt;"Met"),"NA",(IF(AND($F650="Met",$F650&lt;&gt;""),TRUE(),FALSE())))</f>
        <v>NA</v>
      </c>
      <c r="AP650" s="148" t="b">
        <f aca="false">IF(OR($F650="Met",$F650="Not met"),"NA",(IF((AND(OR($F650="N/A",$F650="Unsure"),$G650&lt;&gt;"")),TRUE(),FALSE())))</f>
        <v>0</v>
      </c>
      <c r="AQ650" s="238" t="n">
        <f aca="false">IF(OR(AR650=TRUE(),AND(AS650=TRUE(),AT650=FALSE())),0,(IF(OR(AND(OR(AS650=FALSE(),AS650="N/A"),AT650=FALSE()),AU650=FALSE()),1,0)))</f>
        <v>0</v>
      </c>
      <c r="AR650" s="238" t="n">
        <f aca="false">$S650</f>
        <v>1</v>
      </c>
      <c r="AS650" s="238" t="str">
        <f aca="false">IF(OR(Q650="Medicaid",AI650=""),"N/A",IF(AND(AF650=TRUE(),_xlfn.xlookup(AI650,$A$9:$A$782,$AQ$9:$AQ$782)=0),TRUE(),FALSE()))</f>
        <v>N/A</v>
      </c>
      <c r="AT650" s="148" t="b">
        <f aca="false">IF(AND(H650="",F650="Met"),FALSE(),TRUE())</f>
        <v>1</v>
      </c>
      <c r="AU650" s="94" t="str">
        <f aca="false">IF(OR(H650="",H650="Met",H650="N/A"),"NA",(IF(AND((OR(H650="Not Met",H650="Unsure")),G650&lt;&gt;""),TRUE(),FALSE())))</f>
        <v>NA</v>
      </c>
    </row>
    <row r="651" customFormat="false" ht="18" hidden="false" customHeight="false" outlineLevel="0" collapsed="false">
      <c r="A651" s="670"/>
      <c r="B651" s="681"/>
      <c r="C651" s="669"/>
      <c r="D651" s="668" t="s">
        <v>1623</v>
      </c>
      <c r="E651" s="671"/>
      <c r="F651" s="672"/>
      <c r="G651" s="672"/>
      <c r="H651" s="673"/>
      <c r="T651" s="656" t="n">
        <f aca="false">$T$8</f>
        <v>1</v>
      </c>
      <c r="U651" s="657" t="b">
        <f aca="false">$U$8</f>
        <v>0</v>
      </c>
      <c r="AK651" s="160"/>
      <c r="AL651" s="238"/>
      <c r="AM651" s="238"/>
      <c r="AN651" s="94"/>
      <c r="AO651" s="94"/>
      <c r="AP651" s="94"/>
      <c r="AQ651" s="238"/>
      <c r="AR651" s="238"/>
      <c r="AS651" s="238"/>
      <c r="AT651" s="94"/>
      <c r="AU651" s="94"/>
    </row>
    <row r="652" customFormat="false" ht="90" hidden="false" customHeight="false" outlineLevel="0" collapsed="false">
      <c r="A652" s="658" t="s">
        <v>3897</v>
      </c>
      <c r="B652" s="659" t="s">
        <v>3898</v>
      </c>
      <c r="C652" s="659" t="s">
        <v>3899</v>
      </c>
      <c r="D652" s="659" t="s">
        <v>3632</v>
      </c>
      <c r="E652" s="686" t="s">
        <v>3633</v>
      </c>
      <c r="F652" s="662"/>
      <c r="G652" s="662"/>
      <c r="H652" s="689"/>
      <c r="I652" s="664" t="s">
        <v>15</v>
      </c>
      <c r="J652" s="664"/>
      <c r="K652" s="664" t="s">
        <v>38</v>
      </c>
      <c r="L652" s="665" t="s">
        <v>43</v>
      </c>
      <c r="M652" s="665"/>
      <c r="N652" s="665"/>
      <c r="O652" s="665"/>
      <c r="P652" s="665"/>
      <c r="Q652" s="665" t="s">
        <v>292</v>
      </c>
      <c r="S652" s="666" t="b">
        <f aca="false">IF(OR(T652=TRUE(),U652=TRUE(),V652=TRUE(),AD652=TRUE(),AE652=TRUE()),TRUE(),FALSE())</f>
        <v>1</v>
      </c>
      <c r="T652" s="656" t="n">
        <f aca="false">$T$8</f>
        <v>1</v>
      </c>
      <c r="U652" s="657" t="b">
        <f aca="false">$U$8</f>
        <v>0</v>
      </c>
      <c r="V652" s="666" t="b">
        <f aca="false">IF(SUM(W652:AC652)&lt;1,TRUE(),FALSE())</f>
        <v>1</v>
      </c>
      <c r="W652" s="656" t="n">
        <f aca="false">IF($I$3=I652,1,0)</f>
        <v>0</v>
      </c>
      <c r="X652" s="656" t="n">
        <f aca="false">IF($J$3=J652,1,0)</f>
        <v>0</v>
      </c>
      <c r="Y652" s="656" t="n">
        <f aca="false">IF($K$3=K652,1,0)</f>
        <v>0</v>
      </c>
      <c r="Z652" s="656" t="n">
        <f aca="false">IF($L$3=L652,1,0)</f>
        <v>0</v>
      </c>
      <c r="AA652" s="656" t="n">
        <f aca="false">IF($M$3=M652,1,0)</f>
        <v>0</v>
      </c>
      <c r="AB652" s="656" t="n">
        <f aca="false">IF($N$3=N652,1,0)</f>
        <v>0</v>
      </c>
      <c r="AC652" s="656" t="n">
        <f aca="false">IF($O$3=O652,1,0)</f>
        <v>0</v>
      </c>
      <c r="AD652" s="667" t="b">
        <f aca="false">AND($P$2="Non-risk",P652=TRUE())</f>
        <v>0</v>
      </c>
      <c r="AE652" s="667" t="b">
        <f aca="false">AND($Q$3&lt;&gt;$Q652,$Q$3&lt;&gt;"Both")</f>
        <v>1</v>
      </c>
      <c r="AF652" s="667" t="b">
        <f aca="false">AND($Q$3="Both",AH652=1)</f>
        <v>0</v>
      </c>
      <c r="AG652" s="521" t="s">
        <v>3632</v>
      </c>
      <c r="AH652" s="627" t="n">
        <v>1</v>
      </c>
      <c r="AI652" s="521" t="n">
        <v>2</v>
      </c>
      <c r="AK652" s="160" t="n">
        <f aca="false">IF(OR(AL652=TRUE(),AND(AM652=TRUE(),AN652=FALSE()),AF652=TRUE(),(OR(AT652=FALSE(),AT652="NA"))),0,IF(OR(AN652=FALSE(),AO652=FALSE(),AP652=FALSE()),1,0))</f>
        <v>0</v>
      </c>
      <c r="AL652" s="238" t="n">
        <f aca="false">$S652</f>
        <v>1</v>
      </c>
      <c r="AM652" s="238" t="str">
        <f aca="false">IF(OR(Q652="CHIP",AI652=""),"NA",IF(AND(AF652=TRUE(),_xlfn.xlookup(AI652,$A$9:$A$782,$AK$9:$AK$782)=0),TRUE(),FALSE()))</f>
        <v>NA</v>
      </c>
      <c r="AN652" s="148" t="b">
        <f aca="false">IF(F652&lt;&gt;"",TRUE(),FALSE())</f>
        <v>0</v>
      </c>
      <c r="AO652" s="94" t="str">
        <f aca="false">IF(OR($F652&lt;&gt;"Met"),"NA",(IF(AND($F652="Met",$F652&lt;&gt;""),TRUE(),FALSE())))</f>
        <v>NA</v>
      </c>
      <c r="AP652" s="148" t="b">
        <f aca="false">IF(OR($F652="Met",$F652="Not met"),"NA",(IF((AND(OR($F652="N/A",$F652="Unsure"),$G652&lt;&gt;"")),TRUE(),FALSE())))</f>
        <v>0</v>
      </c>
      <c r="AQ652" s="238" t="n">
        <f aca="false">IF(OR(AR652=TRUE(),AND(AS652=TRUE(),AT652=FALSE())),0,(IF(OR(AND(OR(AS652=FALSE(),AS652="N/A"),AT652=FALSE()),AU652=FALSE()),1,0)))</f>
        <v>0</v>
      </c>
      <c r="AR652" s="238" t="n">
        <f aca="false">$S652</f>
        <v>1</v>
      </c>
      <c r="AS652" s="238" t="str">
        <f aca="false">IF(OR(Q652="CHIP",AI652=""),"N/A",IF(AND(AF652=TRUE(),_xlfn.xlookup(AI652,$A$9:$A$782,$AQ$9:$AQ$782)=0),TRUE(),FALSE()))</f>
        <v>N/A</v>
      </c>
      <c r="AT652" s="148" t="b">
        <f aca="false">IF(AND(H652="",F652="Met"),FALSE(),TRUE())</f>
        <v>1</v>
      </c>
      <c r="AU652" s="94" t="str">
        <f aca="false">IF(OR(H652="",H652="Met",H652="N/A"),"NA",(IF(AND((OR(H652="Not Met",H652="Unsure")),G652&lt;&gt;""),TRUE(),FALSE())))</f>
        <v>NA</v>
      </c>
    </row>
    <row r="653" customFormat="false" ht="198" hidden="false" customHeight="false" outlineLevel="0" collapsed="false">
      <c r="A653" s="658" t="s">
        <v>3900</v>
      </c>
      <c r="B653" s="659" t="s">
        <v>3901</v>
      </c>
      <c r="C653" s="659" t="s">
        <v>3902</v>
      </c>
      <c r="D653" s="659" t="s">
        <v>3670</v>
      </c>
      <c r="E653" s="687"/>
      <c r="F653" s="662"/>
      <c r="G653" s="662"/>
      <c r="H653" s="689"/>
      <c r="I653" s="664" t="s">
        <v>15</v>
      </c>
      <c r="J653" s="664"/>
      <c r="K653" s="664" t="s">
        <v>38</v>
      </c>
      <c r="L653" s="665" t="s">
        <v>43</v>
      </c>
      <c r="M653" s="665" t="s">
        <v>48</v>
      </c>
      <c r="N653" s="665" t="s">
        <v>193</v>
      </c>
      <c r="O653" s="665" t="s">
        <v>52</v>
      </c>
      <c r="P653" s="665"/>
      <c r="Q653" s="665" t="s">
        <v>292</v>
      </c>
      <c r="S653" s="666" t="b">
        <f aca="false">IF(OR(T653=TRUE(),U653=TRUE(),V653=TRUE(),AD653=TRUE(),AE653=TRUE()),TRUE(),FALSE())</f>
        <v>1</v>
      </c>
      <c r="T653" s="656" t="n">
        <f aca="false">$T$8</f>
        <v>1</v>
      </c>
      <c r="U653" s="657" t="b">
        <f aca="false">$U$8</f>
        <v>0</v>
      </c>
      <c r="V653" s="666" t="b">
        <f aca="false">IF(SUM(W653:AC653)&lt;1,TRUE(),FALSE())</f>
        <v>1</v>
      </c>
      <c r="W653" s="656" t="n">
        <f aca="false">IF($I$3=I653,1,0)</f>
        <v>0</v>
      </c>
      <c r="X653" s="656" t="n">
        <f aca="false">IF($J$3=J653,1,0)</f>
        <v>0</v>
      </c>
      <c r="Y653" s="656" t="n">
        <f aca="false">IF($K$3=K653,1,0)</f>
        <v>0</v>
      </c>
      <c r="Z653" s="656" t="n">
        <f aca="false">IF($L$3=L653,1,0)</f>
        <v>0</v>
      </c>
      <c r="AA653" s="656" t="n">
        <f aca="false">IF($M$3=M653,1,0)</f>
        <v>0</v>
      </c>
      <c r="AB653" s="656" t="n">
        <f aca="false">IF($N$3=N653,1,0)</f>
        <v>0</v>
      </c>
      <c r="AC653" s="656" t="n">
        <f aca="false">IF($O$3=O653,1,0)</f>
        <v>0</v>
      </c>
      <c r="AD653" s="667" t="b">
        <f aca="false">AND($P$2="Non-risk",P653=TRUE())</f>
        <v>0</v>
      </c>
      <c r="AE653" s="667" t="b">
        <f aca="false">AND($Q$3&lt;&gt;$Q653,$Q$3&lt;&gt;"Both")</f>
        <v>1</v>
      </c>
      <c r="AF653" s="667" t="b">
        <f aca="false">AND($Q$3="Both",AH653=1)</f>
        <v>0</v>
      </c>
      <c r="AG653" s="521" t="s">
        <v>3670</v>
      </c>
      <c r="AH653" s="627" t="n">
        <v>1</v>
      </c>
      <c r="AI653" s="521" t="n">
        <v>11</v>
      </c>
      <c r="AK653" s="160" t="n">
        <f aca="false">IF(OR(AL653=TRUE(),AND(AM653=TRUE(),AN653=FALSE()),AF653=TRUE(),(OR(AT653=FALSE(),AT653="NA"))),0,IF(OR(AN653=FALSE(),AO653=FALSE(),AP653=FALSE()),1,0))</f>
        <v>0</v>
      </c>
      <c r="AL653" s="238" t="n">
        <f aca="false">$S653</f>
        <v>1</v>
      </c>
      <c r="AM653" s="238" t="str">
        <f aca="false">IF(OR(Q653="CHIP",AI653=""),"NA",IF(AND(AF653=TRUE(),_xlfn.xlookup(AI653,$A$9:$A$782,$AK$9:$AK$782)=0),TRUE(),FALSE()))</f>
        <v>NA</v>
      </c>
      <c r="AN653" s="148" t="b">
        <f aca="false">IF(F653&lt;&gt;"",TRUE(),FALSE())</f>
        <v>0</v>
      </c>
      <c r="AO653" s="94" t="str">
        <f aca="false">IF(OR($F653&lt;&gt;"Met"),"NA",(IF(AND($F653="Met",$F653&lt;&gt;""),TRUE(),FALSE())))</f>
        <v>NA</v>
      </c>
      <c r="AP653" s="148" t="b">
        <f aca="false">IF(OR($F653="Met",$F653="Not met"),"NA",(IF((AND(OR($F653="N/A",$F653="Unsure"),$G653&lt;&gt;"")),TRUE(),FALSE())))</f>
        <v>0</v>
      </c>
      <c r="AQ653" s="238" t="n">
        <f aca="false">IF(OR(AR653=TRUE(),AND(AS653=TRUE(),AT653=FALSE())),0,(IF(OR(AND(OR(AS653=FALSE(),AS653="N/A"),AT653=FALSE()),AU653=FALSE()),1,0)))</f>
        <v>0</v>
      </c>
      <c r="AR653" s="238" t="n">
        <f aca="false">$S653</f>
        <v>1</v>
      </c>
      <c r="AS653" s="238" t="str">
        <f aca="false">IF(OR(Q653="CHIP",AI653=""),"N/A",IF(AND(AF653=TRUE(),_xlfn.xlookup(AI653,$A$9:$A$782,$AQ$9:$AQ$782)=0),TRUE(),FALSE()))</f>
        <v>N/A</v>
      </c>
      <c r="AT653" s="148" t="b">
        <f aca="false">IF(AND(H653="",F653="Met"),FALSE(),TRUE())</f>
        <v>1</v>
      </c>
      <c r="AU653" s="94" t="str">
        <f aca="false">IF(OR(H653="",H653="Met",H653="N/A"),"NA",(IF(AND((OR(H653="Not Met",H653="Unsure")),G653&lt;&gt;""),TRUE(),FALSE())))</f>
        <v>NA</v>
      </c>
    </row>
    <row r="654" customFormat="false" ht="216" hidden="false" customHeight="false" outlineLevel="0" collapsed="false">
      <c r="A654" s="658" t="s">
        <v>3903</v>
      </c>
      <c r="B654" s="659" t="s">
        <v>3904</v>
      </c>
      <c r="C654" s="659" t="s">
        <v>3905</v>
      </c>
      <c r="D654" s="659" t="s">
        <v>3674</v>
      </c>
      <c r="E654" s="687"/>
      <c r="F654" s="662"/>
      <c r="G654" s="662"/>
      <c r="H654" s="689"/>
      <c r="I654" s="664" t="s">
        <v>15</v>
      </c>
      <c r="J654" s="664"/>
      <c r="K654" s="664" t="s">
        <v>38</v>
      </c>
      <c r="L654" s="665" t="s">
        <v>43</v>
      </c>
      <c r="M654" s="665" t="s">
        <v>48</v>
      </c>
      <c r="N654" s="665" t="s">
        <v>193</v>
      </c>
      <c r="O654" s="665" t="s">
        <v>52</v>
      </c>
      <c r="P654" s="665"/>
      <c r="Q654" s="665" t="s">
        <v>292</v>
      </c>
      <c r="S654" s="666" t="b">
        <f aca="false">IF(OR(T654=TRUE(),U654=TRUE(),V654=TRUE(),AD654=TRUE(),AE654=TRUE()),TRUE(),FALSE())</f>
        <v>1</v>
      </c>
      <c r="T654" s="656" t="n">
        <f aca="false">$T$8</f>
        <v>1</v>
      </c>
      <c r="U654" s="657" t="b">
        <f aca="false">$U$8</f>
        <v>0</v>
      </c>
      <c r="V654" s="666" t="b">
        <f aca="false">IF(SUM(W654:AC654)&lt;1,TRUE(),FALSE())</f>
        <v>1</v>
      </c>
      <c r="W654" s="656" t="n">
        <f aca="false">IF($I$3=I654,1,0)</f>
        <v>0</v>
      </c>
      <c r="X654" s="656" t="n">
        <f aca="false">IF($J$3=J654,1,0)</f>
        <v>0</v>
      </c>
      <c r="Y654" s="656" t="n">
        <f aca="false">IF($K$3=K654,1,0)</f>
        <v>0</v>
      </c>
      <c r="Z654" s="656" t="n">
        <f aca="false">IF($L$3=L654,1,0)</f>
        <v>0</v>
      </c>
      <c r="AA654" s="656" t="n">
        <f aca="false">IF($M$3=M654,1,0)</f>
        <v>0</v>
      </c>
      <c r="AB654" s="656" t="n">
        <f aca="false">IF($N$3=N654,1,0)</f>
        <v>0</v>
      </c>
      <c r="AC654" s="656" t="n">
        <f aca="false">IF($O$3=O654,1,0)</f>
        <v>0</v>
      </c>
      <c r="AD654" s="667" t="b">
        <f aca="false">AND($P$2="Non-risk",P654=TRUE())</f>
        <v>0</v>
      </c>
      <c r="AE654" s="667" t="b">
        <f aca="false">AND($Q$3&lt;&gt;$Q654,$Q$3&lt;&gt;"Both")</f>
        <v>1</v>
      </c>
      <c r="AF654" s="667" t="b">
        <f aca="false">AND($Q$3="Both",AH654=1)</f>
        <v>0</v>
      </c>
      <c r="AG654" s="521" t="s">
        <v>3674</v>
      </c>
      <c r="AH654" s="627" t="n">
        <v>1</v>
      </c>
      <c r="AI654" s="521" t="n">
        <v>12</v>
      </c>
      <c r="AK654" s="160" t="n">
        <f aca="false">IF(OR(AL654=TRUE(),AND(AM654=TRUE(),AN654=FALSE()),AF654=TRUE(),(OR(AT654=FALSE(),AT654="NA"))),0,IF(OR(AN654=FALSE(),AO654=FALSE(),AP654=FALSE()),1,0))</f>
        <v>0</v>
      </c>
      <c r="AL654" s="238" t="n">
        <f aca="false">$S654</f>
        <v>1</v>
      </c>
      <c r="AM654" s="238" t="str">
        <f aca="false">IF(OR(Q654="CHIP",AI654=""),"NA",IF(AND(AF654=TRUE(),_xlfn.xlookup(AI654,$A$9:$A$782,$AK$9:$AK$782)=0),TRUE(),FALSE()))</f>
        <v>NA</v>
      </c>
      <c r="AN654" s="148" t="b">
        <f aca="false">IF(F654&lt;&gt;"",TRUE(),FALSE())</f>
        <v>0</v>
      </c>
      <c r="AO654" s="94" t="str">
        <f aca="false">IF(OR($F654&lt;&gt;"Met"),"NA",(IF(AND($F654="Met",$F654&lt;&gt;""),TRUE(),FALSE())))</f>
        <v>NA</v>
      </c>
      <c r="AP654" s="148" t="b">
        <f aca="false">IF(OR($F654="Met",$F654="Not met"),"NA",(IF((AND(OR($F654="N/A",$F654="Unsure"),$G654&lt;&gt;"")),TRUE(),FALSE())))</f>
        <v>0</v>
      </c>
      <c r="AQ654" s="238" t="n">
        <f aca="false">IF(OR(AR654=TRUE(),AND(AS654=TRUE(),AT654=FALSE())),0,(IF(OR(AND(OR(AS654=FALSE(),AS654="N/A"),AT654=FALSE()),AU654=FALSE()),1,0)))</f>
        <v>0</v>
      </c>
      <c r="AR654" s="238" t="n">
        <f aca="false">$S654</f>
        <v>1</v>
      </c>
      <c r="AS654" s="238" t="str">
        <f aca="false">IF(OR(Q654="CHIP",AI654=""),"N/A",IF(AND(AF654=TRUE(),_xlfn.xlookup(AI654,$A$9:$A$782,$AQ$9:$AQ$782)=0),TRUE(),FALSE()))</f>
        <v>N/A</v>
      </c>
      <c r="AT654" s="148" t="b">
        <f aca="false">IF(AND(H654="",F654="Met"),FALSE(),TRUE())</f>
        <v>1</v>
      </c>
      <c r="AU654" s="94" t="str">
        <f aca="false">IF(OR(H654="",H654="Met",H654="N/A"),"NA",(IF(AND((OR(H654="Not Met",H654="Unsure")),G654&lt;&gt;""),TRUE(),FALSE())))</f>
        <v>NA</v>
      </c>
    </row>
    <row r="655" customFormat="false" ht="216" hidden="false" customHeight="false" outlineLevel="0" collapsed="false">
      <c r="A655" s="658" t="s">
        <v>3906</v>
      </c>
      <c r="B655" s="659" t="s">
        <v>3907</v>
      </c>
      <c r="C655" s="659" t="s">
        <v>3908</v>
      </c>
      <c r="D655" s="659" t="s">
        <v>3678</v>
      </c>
      <c r="E655" s="687"/>
      <c r="F655" s="662"/>
      <c r="G655" s="662"/>
      <c r="H655" s="689"/>
      <c r="I655" s="664" t="s">
        <v>15</v>
      </c>
      <c r="J655" s="664"/>
      <c r="K655" s="664" t="s">
        <v>38</v>
      </c>
      <c r="L655" s="665" t="s">
        <v>43</v>
      </c>
      <c r="M655" s="665" t="s">
        <v>48</v>
      </c>
      <c r="N655" s="665" t="s">
        <v>193</v>
      </c>
      <c r="O655" s="665" t="s">
        <v>52</v>
      </c>
      <c r="P655" s="665"/>
      <c r="Q655" s="665" t="s">
        <v>292</v>
      </c>
      <c r="S655" s="666" t="b">
        <f aca="false">IF(OR(T655=TRUE(),U655=TRUE(),V655=TRUE(),AD655=TRUE(),AE655=TRUE()),TRUE(),FALSE())</f>
        <v>1</v>
      </c>
      <c r="T655" s="656" t="n">
        <f aca="false">$T$8</f>
        <v>1</v>
      </c>
      <c r="U655" s="657" t="b">
        <f aca="false">$U$8</f>
        <v>0</v>
      </c>
      <c r="V655" s="666" t="b">
        <f aca="false">IF(SUM(W655:AC655)&lt;1,TRUE(),FALSE())</f>
        <v>1</v>
      </c>
      <c r="W655" s="656" t="n">
        <f aca="false">IF($I$3=I655,1,0)</f>
        <v>0</v>
      </c>
      <c r="X655" s="656" t="n">
        <f aca="false">IF($J$3=J655,1,0)</f>
        <v>0</v>
      </c>
      <c r="Y655" s="656" t="n">
        <f aca="false">IF($K$3=K655,1,0)</f>
        <v>0</v>
      </c>
      <c r="Z655" s="656" t="n">
        <f aca="false">IF($L$3=L655,1,0)</f>
        <v>0</v>
      </c>
      <c r="AA655" s="656" t="n">
        <f aca="false">IF($M$3=M655,1,0)</f>
        <v>0</v>
      </c>
      <c r="AB655" s="656" t="n">
        <f aca="false">IF($N$3=N655,1,0)</f>
        <v>0</v>
      </c>
      <c r="AC655" s="656" t="n">
        <f aca="false">IF($O$3=O655,1,0)</f>
        <v>0</v>
      </c>
      <c r="AD655" s="667" t="b">
        <f aca="false">AND($P$2="Non-risk",P655=TRUE())</f>
        <v>0</v>
      </c>
      <c r="AE655" s="667" t="b">
        <f aca="false">AND($Q$3&lt;&gt;$Q655,$Q$3&lt;&gt;"Both")</f>
        <v>1</v>
      </c>
      <c r="AF655" s="667" t="b">
        <f aca="false">AND($Q$3="Both",AH655=1)</f>
        <v>0</v>
      </c>
      <c r="AG655" s="521" t="s">
        <v>3678</v>
      </c>
      <c r="AH655" s="627" t="n">
        <v>1</v>
      </c>
      <c r="AI655" s="521" t="n">
        <v>13</v>
      </c>
      <c r="AK655" s="160" t="n">
        <f aca="false">IF(OR(AL655=TRUE(),AND(AM655=TRUE(),AN655=FALSE()),AF655=TRUE(),(OR(AT655=FALSE(),AT655="NA"))),0,IF(OR(AN655=FALSE(),AO655=FALSE(),AP655=FALSE()),1,0))</f>
        <v>0</v>
      </c>
      <c r="AL655" s="238" t="n">
        <f aca="false">$S655</f>
        <v>1</v>
      </c>
      <c r="AM655" s="238" t="str">
        <f aca="false">IF(OR(Q655="CHIP",AI655=""),"NA",IF(AND(AF655=TRUE(),_xlfn.xlookup(AI655,$A$9:$A$782,$AK$9:$AK$782)=0),TRUE(),FALSE()))</f>
        <v>NA</v>
      </c>
      <c r="AN655" s="148" t="b">
        <f aca="false">IF(F655&lt;&gt;"",TRUE(),FALSE())</f>
        <v>0</v>
      </c>
      <c r="AO655" s="94" t="str">
        <f aca="false">IF(OR($F655&lt;&gt;"Met"),"NA",(IF(AND($F655="Met",$F655&lt;&gt;""),TRUE(),FALSE())))</f>
        <v>NA</v>
      </c>
      <c r="AP655" s="148" t="b">
        <f aca="false">IF(OR($F655="Met",$F655="Not met"),"NA",(IF((AND(OR($F655="N/A",$F655="Unsure"),$G655&lt;&gt;"")),TRUE(),FALSE())))</f>
        <v>0</v>
      </c>
      <c r="AQ655" s="238" t="n">
        <f aca="false">IF(OR(AR655=TRUE(),AND(AS655=TRUE(),AT655=FALSE())),0,(IF(OR(AND(OR(AS655=FALSE(),AS655="N/A"),AT655=FALSE()),AU655=FALSE()),1,0)))</f>
        <v>0</v>
      </c>
      <c r="AR655" s="238" t="n">
        <f aca="false">$S655</f>
        <v>1</v>
      </c>
      <c r="AS655" s="238" t="str">
        <f aca="false">IF(OR(Q655="CHIP",AI655=""),"N/A",IF(AND(AF655=TRUE(),_xlfn.xlookup(AI655,$A$9:$A$782,$AQ$9:$AQ$782)=0),TRUE(),FALSE()))</f>
        <v>N/A</v>
      </c>
      <c r="AT655" s="148" t="b">
        <f aca="false">IF(AND(H655="",F655="Met"),FALSE(),TRUE())</f>
        <v>1</v>
      </c>
      <c r="AU655" s="94" t="str">
        <f aca="false">IF(OR(H655="",H655="Met",H655="N/A"),"NA",(IF(AND((OR(H655="Not Met",H655="Unsure")),G655&lt;&gt;""),TRUE(),FALSE())))</f>
        <v>NA</v>
      </c>
    </row>
    <row r="656" customFormat="false" ht="234" hidden="false" customHeight="false" outlineLevel="0" collapsed="false">
      <c r="A656" s="658" t="s">
        <v>3909</v>
      </c>
      <c r="B656" s="659" t="s">
        <v>3910</v>
      </c>
      <c r="C656" s="659" t="s">
        <v>3911</v>
      </c>
      <c r="D656" s="659" t="s">
        <v>3682</v>
      </c>
      <c r="E656" s="687"/>
      <c r="F656" s="662"/>
      <c r="G656" s="662"/>
      <c r="H656" s="689"/>
      <c r="I656" s="664" t="s">
        <v>15</v>
      </c>
      <c r="J656" s="664"/>
      <c r="K656" s="664" t="s">
        <v>38</v>
      </c>
      <c r="L656" s="665" t="s">
        <v>43</v>
      </c>
      <c r="M656" s="665" t="s">
        <v>48</v>
      </c>
      <c r="N656" s="665" t="s">
        <v>193</v>
      </c>
      <c r="O656" s="665" t="s">
        <v>52</v>
      </c>
      <c r="P656" s="665"/>
      <c r="Q656" s="665" t="s">
        <v>292</v>
      </c>
      <c r="S656" s="666" t="b">
        <f aca="false">IF(OR(T656=TRUE(),U656=TRUE(),V656=TRUE(),AD656=TRUE(),AE656=TRUE()),TRUE(),FALSE())</f>
        <v>1</v>
      </c>
      <c r="T656" s="656" t="n">
        <f aca="false">$T$8</f>
        <v>1</v>
      </c>
      <c r="U656" s="657" t="b">
        <f aca="false">$U$8</f>
        <v>0</v>
      </c>
      <c r="V656" s="666" t="b">
        <f aca="false">IF(SUM(W656:AC656)&lt;1,TRUE(),FALSE())</f>
        <v>1</v>
      </c>
      <c r="W656" s="656" t="n">
        <f aca="false">IF($I$3=I656,1,0)</f>
        <v>0</v>
      </c>
      <c r="X656" s="656" t="n">
        <f aca="false">IF($J$3=J656,1,0)</f>
        <v>0</v>
      </c>
      <c r="Y656" s="656" t="n">
        <f aca="false">IF($K$3=K656,1,0)</f>
        <v>0</v>
      </c>
      <c r="Z656" s="656" t="n">
        <f aca="false">IF($L$3=L656,1,0)</f>
        <v>0</v>
      </c>
      <c r="AA656" s="656" t="n">
        <f aca="false">IF($M$3=M656,1,0)</f>
        <v>0</v>
      </c>
      <c r="AB656" s="656" t="n">
        <f aca="false">IF($N$3=N656,1,0)</f>
        <v>0</v>
      </c>
      <c r="AC656" s="656" t="n">
        <f aca="false">IF($O$3=O656,1,0)</f>
        <v>0</v>
      </c>
      <c r="AD656" s="667" t="b">
        <f aca="false">AND($P$2="Non-risk",P656=TRUE())</f>
        <v>0</v>
      </c>
      <c r="AE656" s="667" t="b">
        <f aca="false">AND($Q$3&lt;&gt;$Q656,$Q$3&lt;&gt;"Both")</f>
        <v>1</v>
      </c>
      <c r="AF656" s="667" t="b">
        <f aca="false">AND($Q$3="Both",AH656=1)</f>
        <v>0</v>
      </c>
      <c r="AG656" s="521" t="s">
        <v>3682</v>
      </c>
      <c r="AH656" s="627" t="n">
        <v>1</v>
      </c>
      <c r="AI656" s="521" t="n">
        <v>14</v>
      </c>
      <c r="AK656" s="160" t="n">
        <f aca="false">IF(OR(AL656=TRUE(),AND(AM656=TRUE(),AN656=FALSE()),AF656=TRUE(),(OR(AT656=FALSE(),AT656="NA"))),0,IF(OR(AN656=FALSE(),AO656=FALSE(),AP656=FALSE()),1,0))</f>
        <v>0</v>
      </c>
      <c r="AL656" s="238" t="n">
        <f aca="false">$S656</f>
        <v>1</v>
      </c>
      <c r="AM656" s="238" t="str">
        <f aca="false">IF(OR(Q656="CHIP",AI656=""),"NA",IF(AND(AF656=TRUE(),_xlfn.xlookup(AI656,$A$9:$A$782,$AK$9:$AK$782)=0),TRUE(),FALSE()))</f>
        <v>NA</v>
      </c>
      <c r="AN656" s="148" t="b">
        <f aca="false">IF(F656&lt;&gt;"",TRUE(),FALSE())</f>
        <v>0</v>
      </c>
      <c r="AO656" s="94" t="str">
        <f aca="false">IF(OR($F656&lt;&gt;"Met"),"NA",(IF(AND($F656="Met",$F656&lt;&gt;""),TRUE(),FALSE())))</f>
        <v>NA</v>
      </c>
      <c r="AP656" s="148" t="b">
        <f aca="false">IF(OR($F656="Met",$F656="Not met"),"NA",(IF((AND(OR($F656="N/A",$F656="Unsure"),$G656&lt;&gt;"")),TRUE(),FALSE())))</f>
        <v>0</v>
      </c>
      <c r="AQ656" s="238" t="n">
        <f aca="false">IF(OR(AR656=TRUE(),AND(AS656=TRUE(),AT656=FALSE())),0,(IF(OR(AND(OR(AS656=FALSE(),AS656="N/A"),AT656=FALSE()),AU656=FALSE()),1,0)))</f>
        <v>0</v>
      </c>
      <c r="AR656" s="238" t="n">
        <f aca="false">$S656</f>
        <v>1</v>
      </c>
      <c r="AS656" s="238" t="str">
        <f aca="false">IF(OR(Q656="CHIP",AI656=""),"N/A",IF(AND(AF656=TRUE(),_xlfn.xlookup(AI656,$A$9:$A$782,$AQ$9:$AQ$782)=0),TRUE(),FALSE()))</f>
        <v>N/A</v>
      </c>
      <c r="AT656" s="148" t="b">
        <f aca="false">IF(AND(H656="",F656="Met"),FALSE(),TRUE())</f>
        <v>1</v>
      </c>
      <c r="AU656" s="94" t="str">
        <f aca="false">IF(OR(H656="",H656="Met",H656="N/A"),"NA",(IF(AND((OR(H656="Not Met",H656="Unsure")),G656&lt;&gt;""),TRUE(),FALSE())))</f>
        <v>NA</v>
      </c>
    </row>
    <row r="657" customFormat="false" ht="198" hidden="false" customHeight="false" outlineLevel="0" collapsed="false">
      <c r="A657" s="658" t="s">
        <v>3912</v>
      </c>
      <c r="B657" s="659" t="s">
        <v>3913</v>
      </c>
      <c r="C657" s="659" t="s">
        <v>3914</v>
      </c>
      <c r="D657" s="659" t="s">
        <v>3686</v>
      </c>
      <c r="E657" s="687"/>
      <c r="F657" s="662"/>
      <c r="G657" s="662"/>
      <c r="H657" s="689"/>
      <c r="I657" s="664" t="s">
        <v>15</v>
      </c>
      <c r="J657" s="664"/>
      <c r="K657" s="664" t="s">
        <v>38</v>
      </c>
      <c r="L657" s="665" t="s">
        <v>43</v>
      </c>
      <c r="M657" s="665" t="s">
        <v>48</v>
      </c>
      <c r="N657" s="665" t="s">
        <v>193</v>
      </c>
      <c r="O657" s="665" t="s">
        <v>52</v>
      </c>
      <c r="P657" s="665"/>
      <c r="Q657" s="665" t="s">
        <v>292</v>
      </c>
      <c r="S657" s="666" t="b">
        <f aca="false">IF(OR(T657=TRUE(),U657=TRUE(),V657=TRUE(),AD657=TRUE(),AE657=TRUE()),TRUE(),FALSE())</f>
        <v>1</v>
      </c>
      <c r="T657" s="656" t="n">
        <f aca="false">$T$8</f>
        <v>1</v>
      </c>
      <c r="U657" s="657" t="b">
        <f aca="false">$U$8</f>
        <v>0</v>
      </c>
      <c r="V657" s="666" t="b">
        <f aca="false">IF(SUM(W657:AC657)&lt;1,TRUE(),FALSE())</f>
        <v>1</v>
      </c>
      <c r="W657" s="656" t="n">
        <f aca="false">IF($I$3=I657,1,0)</f>
        <v>0</v>
      </c>
      <c r="X657" s="656" t="n">
        <f aca="false">IF($J$3=J657,1,0)</f>
        <v>0</v>
      </c>
      <c r="Y657" s="656" t="n">
        <f aca="false">IF($K$3=K657,1,0)</f>
        <v>0</v>
      </c>
      <c r="Z657" s="656" t="n">
        <f aca="false">IF($L$3=L657,1,0)</f>
        <v>0</v>
      </c>
      <c r="AA657" s="656" t="n">
        <f aca="false">IF($M$3=M657,1,0)</f>
        <v>0</v>
      </c>
      <c r="AB657" s="656" t="n">
        <f aca="false">IF($N$3=N657,1,0)</f>
        <v>0</v>
      </c>
      <c r="AC657" s="656" t="n">
        <f aca="false">IF($O$3=O657,1,0)</f>
        <v>0</v>
      </c>
      <c r="AD657" s="667" t="b">
        <f aca="false">AND($P$2="Non-risk",P657=TRUE())</f>
        <v>0</v>
      </c>
      <c r="AE657" s="667" t="b">
        <f aca="false">AND($Q$3&lt;&gt;$Q657,$Q$3&lt;&gt;"Both")</f>
        <v>1</v>
      </c>
      <c r="AF657" s="667" t="b">
        <f aca="false">AND($Q$3="Both",AH657=1)</f>
        <v>0</v>
      </c>
      <c r="AG657" s="521" t="s">
        <v>3686</v>
      </c>
      <c r="AH657" s="627" t="n">
        <v>1</v>
      </c>
      <c r="AI657" s="521" t="n">
        <v>15</v>
      </c>
      <c r="AK657" s="160" t="n">
        <f aca="false">IF(OR(AL657=TRUE(),AND(AM657=TRUE(),AN657=FALSE()),AF657=TRUE(),(OR(AT657=FALSE(),AT657="NA"))),0,IF(OR(AN657=FALSE(),AO657=FALSE(),AP657=FALSE()),1,0))</f>
        <v>0</v>
      </c>
      <c r="AL657" s="238" t="n">
        <f aca="false">$S657</f>
        <v>1</v>
      </c>
      <c r="AM657" s="238" t="str">
        <f aca="false">IF(OR(Q657="CHIP",AI657=""),"NA",IF(AND(AF657=TRUE(),_xlfn.xlookup(AI657,$A$9:$A$782,$AK$9:$AK$782)=0),TRUE(),FALSE()))</f>
        <v>NA</v>
      </c>
      <c r="AN657" s="148" t="b">
        <f aca="false">IF(F657&lt;&gt;"",TRUE(),FALSE())</f>
        <v>0</v>
      </c>
      <c r="AO657" s="94" t="str">
        <f aca="false">IF(OR($F657&lt;&gt;"Met"),"NA",(IF(AND($F657="Met",$F657&lt;&gt;""),TRUE(),FALSE())))</f>
        <v>NA</v>
      </c>
      <c r="AP657" s="148" t="b">
        <f aca="false">IF(OR($F657="Met",$F657="Not met"),"NA",(IF((AND(OR($F657="N/A",$F657="Unsure"),$G657&lt;&gt;"")),TRUE(),FALSE())))</f>
        <v>0</v>
      </c>
      <c r="AQ657" s="238" t="n">
        <f aca="false">IF(OR(AR657=TRUE(),AND(AS657=TRUE(),AT657=FALSE())),0,(IF(OR(AND(OR(AS657=FALSE(),AS657="N/A"),AT657=FALSE()),AU657=FALSE()),1,0)))</f>
        <v>0</v>
      </c>
      <c r="AR657" s="238" t="n">
        <f aca="false">$S657</f>
        <v>1</v>
      </c>
      <c r="AS657" s="238" t="str">
        <f aca="false">IF(OR(Q657="CHIP",AI657=""),"N/A",IF(AND(AF657=TRUE(),_xlfn.xlookup(AI657,$A$9:$A$782,$AQ$9:$AQ$782)=0),TRUE(),FALSE()))</f>
        <v>N/A</v>
      </c>
      <c r="AT657" s="148" t="b">
        <f aca="false">IF(AND(H657="",F657="Met"),FALSE(),TRUE())</f>
        <v>1</v>
      </c>
      <c r="AU657" s="94" t="str">
        <f aca="false">IF(OR(H657="",H657="Met",H657="N/A"),"NA",(IF(AND((OR(H657="Not Met",H657="Unsure")),G657&lt;&gt;""),TRUE(),FALSE())))</f>
        <v>NA</v>
      </c>
    </row>
    <row r="658" customFormat="false" ht="216" hidden="false" customHeight="false" outlineLevel="0" collapsed="false">
      <c r="A658" s="658" t="s">
        <v>3915</v>
      </c>
      <c r="B658" s="659" t="s">
        <v>3916</v>
      </c>
      <c r="C658" s="659" t="s">
        <v>3917</v>
      </c>
      <c r="D658" s="659" t="s">
        <v>3690</v>
      </c>
      <c r="E658" s="687"/>
      <c r="F658" s="662"/>
      <c r="G658" s="662"/>
      <c r="H658" s="689"/>
      <c r="I658" s="664" t="s">
        <v>15</v>
      </c>
      <c r="J658" s="664"/>
      <c r="K658" s="664" t="s">
        <v>38</v>
      </c>
      <c r="L658" s="665" t="s">
        <v>43</v>
      </c>
      <c r="M658" s="665" t="s">
        <v>48</v>
      </c>
      <c r="N658" s="665" t="s">
        <v>193</v>
      </c>
      <c r="O658" s="665" t="s">
        <v>52</v>
      </c>
      <c r="P658" s="665"/>
      <c r="Q658" s="665" t="s">
        <v>292</v>
      </c>
      <c r="S658" s="666" t="b">
        <f aca="false">IF(OR(T658=TRUE(),U658=TRUE(),V658=TRUE(),AD658=TRUE(),AE658=TRUE()),TRUE(),FALSE())</f>
        <v>1</v>
      </c>
      <c r="T658" s="656" t="n">
        <f aca="false">$T$8</f>
        <v>1</v>
      </c>
      <c r="U658" s="657" t="b">
        <f aca="false">$U$8</f>
        <v>0</v>
      </c>
      <c r="V658" s="666" t="b">
        <f aca="false">IF(SUM(W658:AC658)&lt;1,TRUE(),FALSE())</f>
        <v>1</v>
      </c>
      <c r="W658" s="656" t="n">
        <f aca="false">IF($I$3=I658,1,0)</f>
        <v>0</v>
      </c>
      <c r="X658" s="656" t="n">
        <f aca="false">IF($J$3=J658,1,0)</f>
        <v>0</v>
      </c>
      <c r="Y658" s="656" t="n">
        <f aca="false">IF($K$3=K658,1,0)</f>
        <v>0</v>
      </c>
      <c r="Z658" s="656" t="n">
        <f aca="false">IF($L$3=L658,1,0)</f>
        <v>0</v>
      </c>
      <c r="AA658" s="656" t="n">
        <f aca="false">IF($M$3=M658,1,0)</f>
        <v>0</v>
      </c>
      <c r="AB658" s="656" t="n">
        <f aca="false">IF($N$3=N658,1,0)</f>
        <v>0</v>
      </c>
      <c r="AC658" s="656" t="n">
        <f aca="false">IF($O$3=O658,1,0)</f>
        <v>0</v>
      </c>
      <c r="AD658" s="667" t="b">
        <f aca="false">AND($P$2="Non-risk",P658=TRUE())</f>
        <v>0</v>
      </c>
      <c r="AE658" s="667" t="b">
        <f aca="false">AND($Q$3&lt;&gt;$Q658,$Q$3&lt;&gt;"Both")</f>
        <v>1</v>
      </c>
      <c r="AF658" s="667" t="b">
        <f aca="false">AND($Q$3="Both",AH658=1)</f>
        <v>0</v>
      </c>
      <c r="AG658" s="521" t="s">
        <v>3690</v>
      </c>
      <c r="AH658" s="627" t="n">
        <v>1</v>
      </c>
      <c r="AI658" s="521" t="n">
        <v>16</v>
      </c>
      <c r="AK658" s="160" t="n">
        <f aca="false">IF(OR(AL658=TRUE(),AND(AM658=TRUE(),AN658=FALSE()),AF658=TRUE(),(OR(AT658=FALSE(),AT658="NA"))),0,IF(OR(AN658=FALSE(),AO658=FALSE(),AP658=FALSE()),1,0))</f>
        <v>0</v>
      </c>
      <c r="AL658" s="238" t="n">
        <f aca="false">$S658</f>
        <v>1</v>
      </c>
      <c r="AM658" s="238" t="str">
        <f aca="false">IF(OR(Q658="CHIP",AI658=""),"NA",IF(AND(AF658=TRUE(),_xlfn.xlookup(AI658,$A$9:$A$782,$AK$9:$AK$782)=0),TRUE(),FALSE()))</f>
        <v>NA</v>
      </c>
      <c r="AN658" s="148" t="b">
        <f aca="false">IF(F658&lt;&gt;"",TRUE(),FALSE())</f>
        <v>0</v>
      </c>
      <c r="AO658" s="94" t="str">
        <f aca="false">IF(OR($F658&lt;&gt;"Met"),"NA",(IF(AND($F658="Met",$F658&lt;&gt;""),TRUE(),FALSE())))</f>
        <v>NA</v>
      </c>
      <c r="AP658" s="148" t="b">
        <f aca="false">IF(OR($F658="Met",$F658="Not met"),"NA",(IF((AND(OR($F658="N/A",$F658="Unsure"),$G658&lt;&gt;"")),TRUE(),FALSE())))</f>
        <v>0</v>
      </c>
      <c r="AQ658" s="238" t="n">
        <f aca="false">IF(OR(AR658=TRUE(),AND(AS658=TRUE(),AT658=FALSE())),0,(IF(OR(AND(OR(AS658=FALSE(),AS658="N/A"),AT658=FALSE()),AU658=FALSE()),1,0)))</f>
        <v>0</v>
      </c>
      <c r="AR658" s="238" t="n">
        <f aca="false">$S658</f>
        <v>1</v>
      </c>
      <c r="AS658" s="238" t="str">
        <f aca="false">IF(OR(Q658="CHIP",AI658=""),"N/A",IF(AND(AF658=TRUE(),_xlfn.xlookup(AI658,$A$9:$A$782,$AQ$9:$AQ$782)=0),TRUE(),FALSE()))</f>
        <v>N/A</v>
      </c>
      <c r="AT658" s="148" t="b">
        <f aca="false">IF(AND(H658="",F658="Met"),FALSE(),TRUE())</f>
        <v>1</v>
      </c>
      <c r="AU658" s="94" t="str">
        <f aca="false">IF(OR(H658="",H658="Met",H658="N/A"),"NA",(IF(AND((OR(H658="Not Met",H658="Unsure")),G658&lt;&gt;""),TRUE(),FALSE())))</f>
        <v>NA</v>
      </c>
    </row>
    <row r="659" customFormat="false" ht="234" hidden="false" customHeight="false" outlineLevel="0" collapsed="false">
      <c r="A659" s="658" t="s">
        <v>3918</v>
      </c>
      <c r="B659" s="659" t="s">
        <v>3919</v>
      </c>
      <c r="C659" s="659" t="s">
        <v>3920</v>
      </c>
      <c r="D659" s="659" t="str">
        <f aca="false">IF(AF659=TRUE(),AG659&amp; "  [If there is no additional information related to the CHIP contract, this information only needs to be entered in Medicaid Item Number "&amp;AI659&amp;".]",AG659)</f>
        <v>The contract prohibits the MCP from knowingly having an employment, consulting, or other agreement for the provision of MCP contract items or services with a person who is debarred, suspended, or otherwise excluded from participating in procurement activities under the FAR or from participating in non-procurement activities under regulations issued under Executive Order No. 12549 or under guidelines implementing Executive Order No. 12549. </v>
      </c>
      <c r="E659" s="687"/>
      <c r="F659" s="662"/>
      <c r="G659" s="662"/>
      <c r="H659" s="689"/>
      <c r="I659" s="664" t="s">
        <v>15</v>
      </c>
      <c r="J659" s="664"/>
      <c r="K659" s="664" t="s">
        <v>38</v>
      </c>
      <c r="L659" s="665" t="s">
        <v>43</v>
      </c>
      <c r="M659" s="665" t="s">
        <v>48</v>
      </c>
      <c r="N659" s="665" t="s">
        <v>193</v>
      </c>
      <c r="O659" s="665" t="s">
        <v>52</v>
      </c>
      <c r="P659" s="665"/>
      <c r="Q659" s="665" t="s">
        <v>292</v>
      </c>
      <c r="S659" s="666" t="b">
        <f aca="false">IF(OR(T659=TRUE(),U659=TRUE(),V659=TRUE(),AD659=TRUE(),AE659=TRUE()),TRUE(),FALSE())</f>
        <v>1</v>
      </c>
      <c r="T659" s="656" t="n">
        <f aca="false">$T$8</f>
        <v>1</v>
      </c>
      <c r="U659" s="657" t="b">
        <f aca="false">$U$8</f>
        <v>0</v>
      </c>
      <c r="V659" s="666" t="b">
        <f aca="false">IF(SUM(W659:AC659)&lt;1,TRUE(),FALSE())</f>
        <v>1</v>
      </c>
      <c r="W659" s="656" t="n">
        <f aca="false">IF($I$3=I659,1,0)</f>
        <v>0</v>
      </c>
      <c r="X659" s="656" t="n">
        <f aca="false">IF($J$3=J659,1,0)</f>
        <v>0</v>
      </c>
      <c r="Y659" s="656" t="n">
        <f aca="false">IF($K$3=K659,1,0)</f>
        <v>0</v>
      </c>
      <c r="Z659" s="656" t="n">
        <f aca="false">IF($L$3=L659,1,0)</f>
        <v>0</v>
      </c>
      <c r="AA659" s="656" t="n">
        <f aca="false">IF($M$3=M659,1,0)</f>
        <v>0</v>
      </c>
      <c r="AB659" s="656" t="n">
        <f aca="false">IF($N$3=N659,1,0)</f>
        <v>0</v>
      </c>
      <c r="AC659" s="656" t="n">
        <f aca="false">IF($O$3=O659,1,0)</f>
        <v>0</v>
      </c>
      <c r="AD659" s="667" t="b">
        <f aca="false">AND($P$2="Non-risk",P659=TRUE())</f>
        <v>0</v>
      </c>
      <c r="AE659" s="667" t="b">
        <f aca="false">AND($Q$3&lt;&gt;$Q659,$Q$3&lt;&gt;"Both")</f>
        <v>1</v>
      </c>
      <c r="AF659" s="667" t="b">
        <f aca="false">AND($Q$3="Both",AH659=1)</f>
        <v>0</v>
      </c>
      <c r="AG659" s="521" t="s">
        <v>3693</v>
      </c>
      <c r="AH659" s="627" t="n">
        <v>1</v>
      </c>
      <c r="AI659" s="521" t="n">
        <v>17</v>
      </c>
      <c r="AK659" s="160" t="n">
        <f aca="false">IF(OR(AL659=TRUE(),AND(AM659=TRUE(),AN659=FALSE()),AF659=TRUE(),(OR(AT659=FALSE(),AT659="NA"))),0,IF(OR(AN659=FALSE(),AO659=FALSE(),AP659=FALSE()),1,0))</f>
        <v>0</v>
      </c>
      <c r="AL659" s="238" t="n">
        <f aca="false">$S659</f>
        <v>1</v>
      </c>
      <c r="AM659" s="238" t="str">
        <f aca="false">IF(OR(Q659="CHIP",AI659=""),"NA",IF(AND(AF659=TRUE(),_xlfn.xlookup(AI659,$A$9:$A$782,$AK$9:$AK$782)=0),TRUE(),FALSE()))</f>
        <v>NA</v>
      </c>
      <c r="AN659" s="148" t="b">
        <f aca="false">IF(F659&lt;&gt;"",TRUE(),FALSE())</f>
        <v>0</v>
      </c>
      <c r="AO659" s="94" t="str">
        <f aca="false">IF(OR($F659&lt;&gt;"Met"),"NA",(IF(AND($F659="Met",$F659&lt;&gt;""),TRUE(),FALSE())))</f>
        <v>NA</v>
      </c>
      <c r="AP659" s="148" t="b">
        <f aca="false">IF(OR($F659="Met",$F659="Not met"),"NA",(IF((AND(OR($F659="N/A",$F659="Unsure"),$G659&lt;&gt;"")),TRUE(),FALSE())))</f>
        <v>0</v>
      </c>
      <c r="AQ659" s="238" t="n">
        <f aca="false">IF(OR(AR659=TRUE(),AND(AS659=TRUE(),AT659=FALSE())),0,(IF(OR(AND(OR(AS659=FALSE(),AS659="N/A"),AT659=FALSE()),AU659=FALSE()),1,0)))</f>
        <v>0</v>
      </c>
      <c r="AR659" s="238" t="n">
        <f aca="false">$S659</f>
        <v>1</v>
      </c>
      <c r="AS659" s="238" t="str">
        <f aca="false">IF(OR(Q659="CHIP",AI659=""),"N/A",IF(AND(AF659=TRUE(),_xlfn.xlookup(AI659,$A$9:$A$782,$AQ$9:$AQ$782)=0),TRUE(),FALSE()))</f>
        <v>N/A</v>
      </c>
      <c r="AT659" s="148" t="b">
        <f aca="false">IF(AND(H659="",F659="Met"),FALSE(),TRUE())</f>
        <v>1</v>
      </c>
      <c r="AU659" s="94" t="str">
        <f aca="false">IF(OR(H659="",H659="Met",H659="N/A"),"NA",(IF(AND((OR(H659="Not Met",H659="Unsure")),G659&lt;&gt;""),TRUE(),FALSE())))</f>
        <v>NA</v>
      </c>
    </row>
    <row r="660" customFormat="false" ht="252" hidden="false" customHeight="false" outlineLevel="0" collapsed="false">
      <c r="A660" s="658" t="s">
        <v>3921</v>
      </c>
      <c r="B660" s="659" t="s">
        <v>3922</v>
      </c>
      <c r="C660" s="659" t="s">
        <v>3923</v>
      </c>
      <c r="D660" s="659" t="s">
        <v>3696</v>
      </c>
      <c r="E660" s="687"/>
      <c r="F660" s="662"/>
      <c r="G660" s="662"/>
      <c r="H660" s="689"/>
      <c r="I660" s="664" t="s">
        <v>15</v>
      </c>
      <c r="J660" s="664"/>
      <c r="K660" s="664" t="s">
        <v>38</v>
      </c>
      <c r="L660" s="665" t="s">
        <v>43</v>
      </c>
      <c r="M660" s="665" t="s">
        <v>48</v>
      </c>
      <c r="N660" s="665" t="s">
        <v>193</v>
      </c>
      <c r="O660" s="665" t="s">
        <v>52</v>
      </c>
      <c r="P660" s="665"/>
      <c r="Q660" s="665" t="s">
        <v>292</v>
      </c>
      <c r="S660" s="666" t="b">
        <f aca="false">IF(OR(T660=TRUE(),U660=TRUE(),V660=TRUE(),AD660=TRUE(),AE660=TRUE()),TRUE(),FALSE())</f>
        <v>1</v>
      </c>
      <c r="T660" s="656" t="n">
        <f aca="false">$T$8</f>
        <v>1</v>
      </c>
      <c r="U660" s="657" t="b">
        <f aca="false">$U$8</f>
        <v>0</v>
      </c>
      <c r="V660" s="666" t="b">
        <f aca="false">IF(SUM(W660:AC660)&lt;1,TRUE(),FALSE())</f>
        <v>1</v>
      </c>
      <c r="W660" s="656" t="n">
        <f aca="false">IF($I$3=I660,1,0)</f>
        <v>0</v>
      </c>
      <c r="X660" s="656" t="n">
        <f aca="false">IF($J$3=J660,1,0)</f>
        <v>0</v>
      </c>
      <c r="Y660" s="656" t="n">
        <f aca="false">IF($K$3=K660,1,0)</f>
        <v>0</v>
      </c>
      <c r="Z660" s="656" t="n">
        <f aca="false">IF($L$3=L660,1,0)</f>
        <v>0</v>
      </c>
      <c r="AA660" s="656" t="n">
        <f aca="false">IF($M$3=M660,1,0)</f>
        <v>0</v>
      </c>
      <c r="AB660" s="656" t="n">
        <f aca="false">IF($N$3=N660,1,0)</f>
        <v>0</v>
      </c>
      <c r="AC660" s="656" t="n">
        <f aca="false">IF($O$3=O660,1,0)</f>
        <v>0</v>
      </c>
      <c r="AD660" s="667" t="b">
        <f aca="false">AND($P$2="Non-risk",P660=TRUE())</f>
        <v>0</v>
      </c>
      <c r="AE660" s="667" t="b">
        <f aca="false">AND($Q$3&lt;&gt;$Q660,$Q$3&lt;&gt;"Both")</f>
        <v>1</v>
      </c>
      <c r="AF660" s="667" t="b">
        <f aca="false">AND($Q$3="Both",AH660=1)</f>
        <v>0</v>
      </c>
      <c r="AG660" s="521" t="s">
        <v>3696</v>
      </c>
      <c r="AH660" s="627" t="n">
        <v>1</v>
      </c>
      <c r="AI660" s="521" t="n">
        <v>18</v>
      </c>
      <c r="AK660" s="160" t="n">
        <f aca="false">IF(OR(AL660=TRUE(),AND(AM660=TRUE(),AN660=FALSE()),AF660=TRUE(),(OR(AT660=FALSE(),AT660="NA"))),0,IF(OR(AN660=FALSE(),AO660=FALSE(),AP660=FALSE()),1,0))</f>
        <v>0</v>
      </c>
      <c r="AL660" s="238" t="n">
        <f aca="false">$S660</f>
        <v>1</v>
      </c>
      <c r="AM660" s="238" t="str">
        <f aca="false">IF(OR(Q660="CHIP",AI660=""),"NA",IF(AND(AF660=TRUE(),_xlfn.xlookup(AI660,$A$9:$A$782,$AK$9:$AK$782)=0),TRUE(),FALSE()))</f>
        <v>NA</v>
      </c>
      <c r="AN660" s="148" t="b">
        <f aca="false">IF(F660&lt;&gt;"",TRUE(),FALSE())</f>
        <v>0</v>
      </c>
      <c r="AO660" s="94" t="str">
        <f aca="false">IF(OR($F660&lt;&gt;"Met"),"NA",(IF(AND($F660="Met",$F660&lt;&gt;""),TRUE(),FALSE())))</f>
        <v>NA</v>
      </c>
      <c r="AP660" s="148" t="b">
        <f aca="false">IF(OR($F660="Met",$F660="Not met"),"NA",(IF((AND(OR($F660="N/A",$F660="Unsure"),$G660&lt;&gt;"")),TRUE(),FALSE())))</f>
        <v>0</v>
      </c>
      <c r="AQ660" s="238" t="n">
        <f aca="false">IF(OR(AR660=TRUE(),AND(AS660=TRUE(),AT660=FALSE())),0,(IF(OR(AND(OR(AS660=FALSE(),AS660="N/A"),AT660=FALSE()),AU660=FALSE()),1,0)))</f>
        <v>0</v>
      </c>
      <c r="AR660" s="238" t="n">
        <f aca="false">$S660</f>
        <v>1</v>
      </c>
      <c r="AS660" s="238" t="str">
        <f aca="false">IF(OR(Q660="CHIP",AI660=""),"N/A",IF(AND(AF660=TRUE(),_xlfn.xlookup(AI660,$A$9:$A$782,$AQ$9:$AQ$782)=0),TRUE(),FALSE()))</f>
        <v>N/A</v>
      </c>
      <c r="AT660" s="148" t="b">
        <f aca="false">IF(AND(H660="",F660="Met"),FALSE(),TRUE())</f>
        <v>1</v>
      </c>
      <c r="AU660" s="94" t="str">
        <f aca="false">IF(OR(H660="",H660="Met",H660="N/A"),"NA",(IF(AND((OR(H660="Not Met",H660="Unsure")),G660&lt;&gt;""),TRUE(),FALSE())))</f>
        <v>NA</v>
      </c>
    </row>
    <row r="661" customFormat="false" ht="198" hidden="false" customHeight="false" outlineLevel="0" collapsed="false">
      <c r="A661" s="658" t="s">
        <v>3924</v>
      </c>
      <c r="B661" s="659" t="s">
        <v>3925</v>
      </c>
      <c r="C661" s="659" t="s">
        <v>3926</v>
      </c>
      <c r="D661" s="659" t="s">
        <v>3700</v>
      </c>
      <c r="E661" s="687"/>
      <c r="F661" s="662"/>
      <c r="G661" s="662"/>
      <c r="H661" s="689"/>
      <c r="I661" s="664" t="s">
        <v>15</v>
      </c>
      <c r="J661" s="664"/>
      <c r="K661" s="664" t="s">
        <v>38</v>
      </c>
      <c r="L661" s="665" t="s">
        <v>43</v>
      </c>
      <c r="M661" s="665" t="s">
        <v>48</v>
      </c>
      <c r="N661" s="665" t="s">
        <v>193</v>
      </c>
      <c r="O661" s="665" t="s">
        <v>52</v>
      </c>
      <c r="P661" s="665"/>
      <c r="Q661" s="665" t="s">
        <v>292</v>
      </c>
      <c r="S661" s="666" t="b">
        <f aca="false">IF(OR(T661=TRUE(),U661=TRUE(),V661=TRUE(),AD661=TRUE(),AE661=TRUE()),TRUE(),FALSE())</f>
        <v>1</v>
      </c>
      <c r="T661" s="656" t="n">
        <f aca="false">$T$8</f>
        <v>1</v>
      </c>
      <c r="U661" s="657" t="b">
        <f aca="false">$U$8</f>
        <v>0</v>
      </c>
      <c r="V661" s="666" t="b">
        <f aca="false">IF(SUM(W661:AC661)&lt;1,TRUE(),FALSE())</f>
        <v>1</v>
      </c>
      <c r="W661" s="656" t="n">
        <f aca="false">IF($I$3=I661,1,0)</f>
        <v>0</v>
      </c>
      <c r="X661" s="656" t="n">
        <f aca="false">IF($J$3=J661,1,0)</f>
        <v>0</v>
      </c>
      <c r="Y661" s="656" t="n">
        <f aca="false">IF($K$3=K661,1,0)</f>
        <v>0</v>
      </c>
      <c r="Z661" s="656" t="n">
        <f aca="false">IF($L$3=L661,1,0)</f>
        <v>0</v>
      </c>
      <c r="AA661" s="656" t="n">
        <f aca="false">IF($M$3=M661,1,0)</f>
        <v>0</v>
      </c>
      <c r="AB661" s="656" t="n">
        <f aca="false">IF($N$3=N661,1,0)</f>
        <v>0</v>
      </c>
      <c r="AC661" s="656" t="n">
        <f aca="false">IF($O$3=O661,1,0)</f>
        <v>0</v>
      </c>
      <c r="AD661" s="667" t="b">
        <f aca="false">AND($P$2="Non-risk",P661=TRUE())</f>
        <v>0</v>
      </c>
      <c r="AE661" s="667" t="b">
        <f aca="false">AND($Q$3&lt;&gt;$Q661,$Q$3&lt;&gt;"Both")</f>
        <v>1</v>
      </c>
      <c r="AF661" s="667" t="b">
        <f aca="false">AND($Q$3="Both",AH661=1)</f>
        <v>0</v>
      </c>
      <c r="AG661" s="521" t="s">
        <v>3700</v>
      </c>
      <c r="AH661" s="627" t="n">
        <v>1</v>
      </c>
      <c r="AI661" s="521" t="n">
        <v>19</v>
      </c>
      <c r="AK661" s="160" t="n">
        <f aca="false">IF(OR(AL661=TRUE(),AND(AM661=TRUE(),AN661=FALSE()),AF661=TRUE(),(OR(AT661=FALSE(),AT661="NA"))),0,IF(OR(AN661=FALSE(),AO661=FALSE(),AP661=FALSE()),1,0))</f>
        <v>0</v>
      </c>
      <c r="AL661" s="238" t="n">
        <f aca="false">$S661</f>
        <v>1</v>
      </c>
      <c r="AM661" s="238" t="str">
        <f aca="false">IF(OR(Q661="CHIP",AI661=""),"NA",IF(AND(AF661=TRUE(),_xlfn.xlookup(AI661,$A$9:$A$782,$AK$9:$AK$782)=0),TRUE(),FALSE()))</f>
        <v>NA</v>
      </c>
      <c r="AN661" s="148" t="b">
        <f aca="false">IF(F661&lt;&gt;"",TRUE(),FALSE())</f>
        <v>0</v>
      </c>
      <c r="AO661" s="94" t="str">
        <f aca="false">IF(OR($F661&lt;&gt;"Met"),"NA",(IF(AND($F661="Met",$F661&lt;&gt;""),TRUE(),FALSE())))</f>
        <v>NA</v>
      </c>
      <c r="AP661" s="148" t="b">
        <f aca="false">IF(OR($F661="Met",$F661="Not met"),"NA",(IF((AND(OR($F661="N/A",$F661="Unsure"),$G661&lt;&gt;"")),TRUE(),FALSE())))</f>
        <v>0</v>
      </c>
      <c r="AQ661" s="238" t="n">
        <f aca="false">IF(OR(AR661=TRUE(),AND(AS661=TRUE(),AT661=FALSE())),0,(IF(OR(AND(OR(AS661=FALSE(),AS661="N/A"),AT661=FALSE()),AU661=FALSE()),1,0)))</f>
        <v>0</v>
      </c>
      <c r="AR661" s="238" t="n">
        <f aca="false">$S661</f>
        <v>1</v>
      </c>
      <c r="AS661" s="238" t="str">
        <f aca="false">IF(OR(Q661="CHIP",AI661=""),"N/A",IF(AND(AF661=TRUE(),_xlfn.xlookup(AI661,$A$9:$A$782,$AQ$9:$AQ$782)=0),TRUE(),FALSE()))</f>
        <v>N/A</v>
      </c>
      <c r="AT661" s="148" t="b">
        <f aca="false">IF(AND(H661="",F661="Met"),FALSE(),TRUE())</f>
        <v>1</v>
      </c>
      <c r="AU661" s="94" t="str">
        <f aca="false">IF(OR(H661="",H661="Met",H661="N/A"),"NA",(IF(AND((OR(H661="Not Met",H661="Unsure")),G661&lt;&gt;""),TRUE(),FALSE())))</f>
        <v>NA</v>
      </c>
    </row>
    <row r="662" customFormat="false" ht="216" hidden="false" customHeight="false" outlineLevel="0" collapsed="false">
      <c r="A662" s="658" t="s">
        <v>3927</v>
      </c>
      <c r="B662" s="659" t="s">
        <v>3928</v>
      </c>
      <c r="C662" s="659" t="s">
        <v>3929</v>
      </c>
      <c r="D662" s="659" t="s">
        <v>3704</v>
      </c>
      <c r="E662" s="687"/>
      <c r="F662" s="662"/>
      <c r="G662" s="662"/>
      <c r="H662" s="689"/>
      <c r="I662" s="664" t="s">
        <v>15</v>
      </c>
      <c r="J662" s="664"/>
      <c r="K662" s="664" t="s">
        <v>38</v>
      </c>
      <c r="L662" s="665" t="s">
        <v>43</v>
      </c>
      <c r="M662" s="665" t="s">
        <v>48</v>
      </c>
      <c r="N662" s="665" t="s">
        <v>193</v>
      </c>
      <c r="O662" s="665" t="s">
        <v>52</v>
      </c>
      <c r="P662" s="665"/>
      <c r="Q662" s="665" t="s">
        <v>292</v>
      </c>
      <c r="S662" s="666" t="b">
        <f aca="false">IF(OR(T662=TRUE(),U662=TRUE(),V662=TRUE(),AD662=TRUE(),AE662=TRUE()),TRUE(),FALSE())</f>
        <v>1</v>
      </c>
      <c r="T662" s="656" t="n">
        <f aca="false">$T$8</f>
        <v>1</v>
      </c>
      <c r="U662" s="657" t="b">
        <f aca="false">$U$8</f>
        <v>0</v>
      </c>
      <c r="V662" s="666" t="b">
        <f aca="false">IF(SUM(W662:AC662)&lt;1,TRUE(),FALSE())</f>
        <v>1</v>
      </c>
      <c r="W662" s="656" t="n">
        <f aca="false">IF($I$3=I662,1,0)</f>
        <v>0</v>
      </c>
      <c r="X662" s="656" t="n">
        <f aca="false">IF($J$3=J662,1,0)</f>
        <v>0</v>
      </c>
      <c r="Y662" s="656" t="n">
        <f aca="false">IF($K$3=K662,1,0)</f>
        <v>0</v>
      </c>
      <c r="Z662" s="656" t="n">
        <f aca="false">IF($L$3=L662,1,0)</f>
        <v>0</v>
      </c>
      <c r="AA662" s="656" t="n">
        <f aca="false">IF($M$3=M662,1,0)</f>
        <v>0</v>
      </c>
      <c r="AB662" s="656" t="n">
        <f aca="false">IF($N$3=N662,1,0)</f>
        <v>0</v>
      </c>
      <c r="AC662" s="656" t="n">
        <f aca="false">IF($O$3=O662,1,0)</f>
        <v>0</v>
      </c>
      <c r="AD662" s="667" t="b">
        <f aca="false">AND($P$2="Non-risk",P662=TRUE())</f>
        <v>0</v>
      </c>
      <c r="AE662" s="667" t="b">
        <f aca="false">AND($Q$3&lt;&gt;$Q662,$Q$3&lt;&gt;"Both")</f>
        <v>1</v>
      </c>
      <c r="AF662" s="667" t="b">
        <f aca="false">AND($Q$3="Both",AH662=1)</f>
        <v>0</v>
      </c>
      <c r="AG662" s="521" t="s">
        <v>3704</v>
      </c>
      <c r="AH662" s="627" t="n">
        <v>1</v>
      </c>
      <c r="AI662" s="521" t="n">
        <v>20</v>
      </c>
      <c r="AK662" s="160" t="n">
        <f aca="false">IF(OR(AL662=TRUE(),AND(AM662=TRUE(),AN662=FALSE()),AF662=TRUE(),(OR(AT662=FALSE(),AT662="NA"))),0,IF(OR(AN662=FALSE(),AO662=FALSE(),AP662=FALSE()),1,0))</f>
        <v>0</v>
      </c>
      <c r="AL662" s="238" t="n">
        <f aca="false">$S662</f>
        <v>1</v>
      </c>
      <c r="AM662" s="238" t="str">
        <f aca="false">IF(OR(Q662="CHIP",AI662=""),"NA",IF(AND(AF662=TRUE(),_xlfn.xlookup(AI662,$A$9:$A$782,$AK$9:$AK$782)=0),TRUE(),FALSE()))</f>
        <v>NA</v>
      </c>
      <c r="AN662" s="148" t="b">
        <f aca="false">IF(F662&lt;&gt;"",TRUE(),FALSE())</f>
        <v>0</v>
      </c>
      <c r="AO662" s="94" t="str">
        <f aca="false">IF(OR($F662&lt;&gt;"Met"),"NA",(IF(AND($F662="Met",$F662&lt;&gt;""),TRUE(),FALSE())))</f>
        <v>NA</v>
      </c>
      <c r="AP662" s="148" t="b">
        <f aca="false">IF(OR($F662="Met",$F662="Not met"),"NA",(IF((AND(OR($F662="N/A",$F662="Unsure"),$G662&lt;&gt;"")),TRUE(),FALSE())))</f>
        <v>0</v>
      </c>
      <c r="AQ662" s="238" t="n">
        <f aca="false">IF(OR(AR662=TRUE(),AND(AS662=TRUE(),AT662=FALSE())),0,(IF(OR(AND(OR(AS662=FALSE(),AS662="N/A"),AT662=FALSE()),AU662=FALSE()),1,0)))</f>
        <v>0</v>
      </c>
      <c r="AR662" s="238" t="n">
        <f aca="false">$S662</f>
        <v>1</v>
      </c>
      <c r="AS662" s="238" t="str">
        <f aca="false">IF(OR(Q662="CHIP",AI662=""),"N/A",IF(AND(AF662=TRUE(),_xlfn.xlookup(AI662,$A$9:$A$782,$AQ$9:$AQ$782)=0),TRUE(),FALSE()))</f>
        <v>N/A</v>
      </c>
      <c r="AT662" s="148" t="b">
        <f aca="false">IF(AND(H662="",F662="Met"),FALSE(),TRUE())</f>
        <v>1</v>
      </c>
      <c r="AU662" s="94" t="str">
        <f aca="false">IF(OR(H662="",H662="Met",H662="N/A"),"NA",(IF(AND((OR(H662="Not Met",H662="Unsure")),G662&lt;&gt;""),TRUE(),FALSE())))</f>
        <v>NA</v>
      </c>
    </row>
    <row r="663" customFormat="false" ht="18" hidden="false" customHeight="false" outlineLevel="0" collapsed="false">
      <c r="A663" s="670"/>
      <c r="B663" s="669"/>
      <c r="C663" s="669"/>
      <c r="D663" s="670" t="s">
        <v>1628</v>
      </c>
      <c r="E663" s="679"/>
      <c r="F663" s="672"/>
      <c r="G663" s="672"/>
      <c r="H663" s="673"/>
      <c r="T663" s="656" t="n">
        <f aca="false">$T$8</f>
        <v>1</v>
      </c>
      <c r="U663" s="657" t="b">
        <f aca="false">$U$8</f>
        <v>0</v>
      </c>
      <c r="AK663" s="160"/>
      <c r="AL663" s="238"/>
      <c r="AM663" s="238"/>
      <c r="AN663" s="94"/>
      <c r="AO663" s="94"/>
      <c r="AP663" s="94"/>
      <c r="AQ663" s="238"/>
      <c r="AR663" s="238"/>
      <c r="AS663" s="238"/>
      <c r="AT663" s="94"/>
      <c r="AU663" s="94"/>
    </row>
    <row r="664" customFormat="false" ht="216" hidden="false" customHeight="false" outlineLevel="0" collapsed="false">
      <c r="A664" s="658" t="s">
        <v>3930</v>
      </c>
      <c r="B664" s="659" t="s">
        <v>3931</v>
      </c>
      <c r="C664" s="659" t="s">
        <v>3932</v>
      </c>
      <c r="D664" s="659" t="s">
        <v>3708</v>
      </c>
      <c r="E664" s="687"/>
      <c r="F664" s="662"/>
      <c r="G664" s="662"/>
      <c r="H664" s="689"/>
      <c r="I664" s="664" t="s">
        <v>15</v>
      </c>
      <c r="J664" s="664"/>
      <c r="K664" s="664" t="s">
        <v>38</v>
      </c>
      <c r="L664" s="665" t="s">
        <v>43</v>
      </c>
      <c r="M664" s="665"/>
      <c r="N664" s="665" t="s">
        <v>193</v>
      </c>
      <c r="O664" s="665" t="s">
        <v>52</v>
      </c>
      <c r="P664" s="665"/>
      <c r="Q664" s="665" t="s">
        <v>292</v>
      </c>
      <c r="S664" s="666" t="b">
        <f aca="false">IF(OR(T664=TRUE(),U664=TRUE(),V664=TRUE(),AD664=TRUE(),AE664=TRUE()),TRUE(),FALSE())</f>
        <v>1</v>
      </c>
      <c r="T664" s="656" t="n">
        <f aca="false">$T$8</f>
        <v>1</v>
      </c>
      <c r="U664" s="657" t="b">
        <f aca="false">$U$8</f>
        <v>0</v>
      </c>
      <c r="V664" s="666" t="b">
        <f aca="false">IF(SUM(W664:AC664)&lt;1,TRUE(),FALSE())</f>
        <v>1</v>
      </c>
      <c r="W664" s="656" t="n">
        <f aca="false">IF($I$3=I664,1,0)</f>
        <v>0</v>
      </c>
      <c r="X664" s="656" t="n">
        <f aca="false">IF($J$3=J664,1,0)</f>
        <v>0</v>
      </c>
      <c r="Y664" s="656" t="n">
        <f aca="false">IF($K$3=K664,1,0)</f>
        <v>0</v>
      </c>
      <c r="Z664" s="656" t="n">
        <f aca="false">IF($L$3=L664,1,0)</f>
        <v>0</v>
      </c>
      <c r="AA664" s="656" t="n">
        <f aca="false">IF($M$3=M664,1,0)</f>
        <v>0</v>
      </c>
      <c r="AB664" s="656" t="n">
        <f aca="false">IF($N$3=N664,1,0)</f>
        <v>0</v>
      </c>
      <c r="AC664" s="656" t="n">
        <f aca="false">IF($O$3=O664,1,0)</f>
        <v>0</v>
      </c>
      <c r="AD664" s="667" t="b">
        <f aca="false">AND($P$2="Non-risk",P664=TRUE())</f>
        <v>0</v>
      </c>
      <c r="AE664" s="667" t="b">
        <f aca="false">AND($Q$3&lt;&gt;$Q664,$Q$3&lt;&gt;"Both")</f>
        <v>1</v>
      </c>
      <c r="AF664" s="667" t="b">
        <f aca="false">AND($Q$3="Both",AH664=1)</f>
        <v>0</v>
      </c>
      <c r="AG664" s="521" t="s">
        <v>3708</v>
      </c>
      <c r="AH664" s="627" t="n">
        <v>1</v>
      </c>
      <c r="AI664" s="521" t="n">
        <v>24</v>
      </c>
      <c r="AK664" s="160" t="n">
        <f aca="false">IF(OR(AL664=TRUE(),AND(AM664=TRUE(),AN664=FALSE()),AF664=TRUE(),(OR(AT664=FALSE(),AT664="NA"))),0,IF(OR(AN664=FALSE(),AO664=FALSE(),AP664=FALSE()),1,0))</f>
        <v>0</v>
      </c>
      <c r="AL664" s="238" t="n">
        <f aca="false">$S664</f>
        <v>1</v>
      </c>
      <c r="AM664" s="238" t="str">
        <f aca="false">IF(OR(Q664="CHIP",AI664=""),"NA",IF(AND(AF664=TRUE(),_xlfn.xlookup(AI664,$A$9:$A$782,$AK$9:$AK$782)=0),TRUE(),FALSE()))</f>
        <v>NA</v>
      </c>
      <c r="AN664" s="148" t="b">
        <f aca="false">IF(F664&lt;&gt;"",TRUE(),FALSE())</f>
        <v>0</v>
      </c>
      <c r="AO664" s="94" t="str">
        <f aca="false">IF(OR($F664&lt;&gt;"Met"),"NA",(IF(AND($F664="Met",$F664&lt;&gt;""),TRUE(),FALSE())))</f>
        <v>NA</v>
      </c>
      <c r="AP664" s="148" t="b">
        <f aca="false">IF(OR($F664="Met",$F664="Not met"),"NA",(IF((AND(OR($F664="N/A",$F664="Unsure"),$G664&lt;&gt;"")),TRUE(),FALSE())))</f>
        <v>0</v>
      </c>
      <c r="AQ664" s="238" t="n">
        <f aca="false">IF(OR(AR664=TRUE(),AND(AS664=TRUE(),AT664=FALSE())),0,(IF(OR(AND(OR(AS664=FALSE(),AS664="N/A"),AT664=FALSE()),AU664=FALSE()),1,0)))</f>
        <v>0</v>
      </c>
      <c r="AR664" s="238" t="n">
        <f aca="false">$S664</f>
        <v>1</v>
      </c>
      <c r="AS664" s="238" t="str">
        <f aca="false">IF(OR(Q664="CHIP",AI664=""),"N/A",IF(AND(AF664=TRUE(),_xlfn.xlookup(AI664,$A$9:$A$782,$AQ$9:$AQ$782)=0),TRUE(),FALSE()))</f>
        <v>N/A</v>
      </c>
      <c r="AT664" s="148" t="b">
        <f aca="false">IF(AND(H664="",F664="Met"),FALSE(),TRUE())</f>
        <v>1</v>
      </c>
      <c r="AU664" s="94" t="str">
        <f aca="false">IF(OR(H664="",H664="Met",H664="N/A"),"NA",(IF(AND((OR(H664="Not Met",H664="Unsure")),G664&lt;&gt;""),TRUE(),FALSE())))</f>
        <v>NA</v>
      </c>
    </row>
    <row r="665" customFormat="false" ht="234" hidden="false" customHeight="false" outlineLevel="0" collapsed="false">
      <c r="A665" s="658" t="s">
        <v>3933</v>
      </c>
      <c r="B665" s="659" t="s">
        <v>3934</v>
      </c>
      <c r="C665" s="659" t="s">
        <v>3935</v>
      </c>
      <c r="D665" s="659" t="s">
        <v>3712</v>
      </c>
      <c r="E665" s="687"/>
      <c r="F665" s="662"/>
      <c r="G665" s="662"/>
      <c r="H665" s="689"/>
      <c r="I665" s="664" t="s">
        <v>15</v>
      </c>
      <c r="J665" s="664"/>
      <c r="K665" s="664" t="s">
        <v>38</v>
      </c>
      <c r="L665" s="665" t="s">
        <v>43</v>
      </c>
      <c r="M665" s="665"/>
      <c r="N665" s="665" t="s">
        <v>193</v>
      </c>
      <c r="O665" s="665" t="s">
        <v>52</v>
      </c>
      <c r="P665" s="665"/>
      <c r="Q665" s="665" t="s">
        <v>292</v>
      </c>
      <c r="S665" s="666" t="b">
        <f aca="false">IF(OR(T665=TRUE(),U665=TRUE(),V665=TRUE(),AD665=TRUE(),AE665=TRUE()),TRUE(),FALSE())</f>
        <v>1</v>
      </c>
      <c r="T665" s="656" t="n">
        <f aca="false">$T$8</f>
        <v>1</v>
      </c>
      <c r="U665" s="657" t="b">
        <f aca="false">$U$8</f>
        <v>0</v>
      </c>
      <c r="V665" s="666" t="b">
        <f aca="false">IF(SUM(W665:AC665)&lt;1,TRUE(),FALSE())</f>
        <v>1</v>
      </c>
      <c r="W665" s="656" t="n">
        <f aca="false">IF($I$3=I665,1,0)</f>
        <v>0</v>
      </c>
      <c r="X665" s="656" t="n">
        <f aca="false">IF($J$3=J665,1,0)</f>
        <v>0</v>
      </c>
      <c r="Y665" s="656" t="n">
        <f aca="false">IF($K$3=K665,1,0)</f>
        <v>0</v>
      </c>
      <c r="Z665" s="656" t="n">
        <f aca="false">IF($L$3=L665,1,0)</f>
        <v>0</v>
      </c>
      <c r="AA665" s="656" t="n">
        <f aca="false">IF($M$3=M665,1,0)</f>
        <v>0</v>
      </c>
      <c r="AB665" s="656" t="n">
        <f aca="false">IF($N$3=N665,1,0)</f>
        <v>0</v>
      </c>
      <c r="AC665" s="656" t="n">
        <f aca="false">IF($O$3=O665,1,0)</f>
        <v>0</v>
      </c>
      <c r="AD665" s="667" t="b">
        <f aca="false">AND($P$2="Non-risk",P665=TRUE())</f>
        <v>0</v>
      </c>
      <c r="AE665" s="667" t="b">
        <f aca="false">AND($Q$3&lt;&gt;$Q665,$Q$3&lt;&gt;"Both")</f>
        <v>1</v>
      </c>
      <c r="AF665" s="667" t="b">
        <f aca="false">AND($Q$3="Both",AH665=1)</f>
        <v>0</v>
      </c>
      <c r="AG665" s="521" t="s">
        <v>3712</v>
      </c>
      <c r="AH665" s="627" t="n">
        <v>1</v>
      </c>
      <c r="AI665" s="521" t="n">
        <v>25</v>
      </c>
      <c r="AK665" s="160" t="n">
        <f aca="false">IF(OR(AL665=TRUE(),AND(AM665=TRUE(),AN665=FALSE()),AF665=TRUE(),(OR(AT665=FALSE(),AT665="NA"))),0,IF(OR(AN665=FALSE(),AO665=FALSE(),AP665=FALSE()),1,0))</f>
        <v>0</v>
      </c>
      <c r="AL665" s="238" t="n">
        <f aca="false">$S665</f>
        <v>1</v>
      </c>
      <c r="AM665" s="238" t="str">
        <f aca="false">IF(OR(Q665="CHIP",AI665=""),"NA",IF(AND(AF665=TRUE(),_xlfn.xlookup(AI665,$A$9:$A$782,$AK$9:$AK$782)=0),TRUE(),FALSE()))</f>
        <v>NA</v>
      </c>
      <c r="AN665" s="148" t="b">
        <f aca="false">IF(F665&lt;&gt;"",TRUE(),FALSE())</f>
        <v>0</v>
      </c>
      <c r="AO665" s="94" t="str">
        <f aca="false">IF(OR($F665&lt;&gt;"Met"),"NA",(IF(AND($F665="Met",$F665&lt;&gt;""),TRUE(),FALSE())))</f>
        <v>NA</v>
      </c>
      <c r="AP665" s="148" t="b">
        <f aca="false">IF(OR($F665="Met",$F665="Not met"),"NA",(IF((AND(OR($F665="N/A",$F665="Unsure"),$G665&lt;&gt;"")),TRUE(),FALSE())))</f>
        <v>0</v>
      </c>
      <c r="AQ665" s="238" t="n">
        <f aca="false">IF(OR(AR665=TRUE(),AND(AS665=TRUE(),AT665=FALSE())),0,(IF(OR(AND(OR(AS665=FALSE(),AS665="N/A"),AT665=FALSE()),AU665=FALSE()),1,0)))</f>
        <v>0</v>
      </c>
      <c r="AR665" s="238" t="n">
        <f aca="false">$S665</f>
        <v>1</v>
      </c>
      <c r="AS665" s="238" t="str">
        <f aca="false">IF(OR(Q665="CHIP",AI665=""),"N/A",IF(AND(AF665=TRUE(),_xlfn.xlookup(AI665,$A$9:$A$782,$AQ$9:$AQ$782)=0),TRUE(),FALSE()))</f>
        <v>N/A</v>
      </c>
      <c r="AT665" s="148" t="b">
        <f aca="false">IF(AND(H665="",F665="Met"),FALSE(),TRUE())</f>
        <v>1</v>
      </c>
      <c r="AU665" s="94" t="str">
        <f aca="false">IF(OR(H665="",H665="Met",H665="N/A"),"NA",(IF(AND((OR(H665="Not Met",H665="Unsure")),G665&lt;&gt;""),TRUE(),FALSE())))</f>
        <v>NA</v>
      </c>
    </row>
    <row r="666" customFormat="false" ht="216" hidden="false" customHeight="false" outlineLevel="0" collapsed="false">
      <c r="A666" s="658" t="s">
        <v>3936</v>
      </c>
      <c r="B666" s="659" t="s">
        <v>3937</v>
      </c>
      <c r="C666" s="659" t="s">
        <v>3938</v>
      </c>
      <c r="D666" s="659" t="s">
        <v>3716</v>
      </c>
      <c r="E666" s="687"/>
      <c r="F666" s="662"/>
      <c r="G666" s="662"/>
      <c r="H666" s="689"/>
      <c r="I666" s="664" t="s">
        <v>15</v>
      </c>
      <c r="J666" s="664"/>
      <c r="K666" s="664" t="s">
        <v>38</v>
      </c>
      <c r="L666" s="665" t="s">
        <v>43</v>
      </c>
      <c r="M666" s="665"/>
      <c r="N666" s="665" t="s">
        <v>193</v>
      </c>
      <c r="O666" s="665" t="s">
        <v>52</v>
      </c>
      <c r="P666" s="665"/>
      <c r="Q666" s="665" t="s">
        <v>292</v>
      </c>
      <c r="S666" s="666" t="b">
        <f aca="false">IF(OR(T666=TRUE(),U666=TRUE(),V666=TRUE(),AD666=TRUE(),AE666=TRUE()),TRUE(),FALSE())</f>
        <v>1</v>
      </c>
      <c r="T666" s="656" t="n">
        <f aca="false">$T$8</f>
        <v>1</v>
      </c>
      <c r="U666" s="657" t="b">
        <f aca="false">$U$8</f>
        <v>0</v>
      </c>
      <c r="V666" s="666" t="b">
        <f aca="false">IF(SUM(W666:AC666)&lt;1,TRUE(),FALSE())</f>
        <v>1</v>
      </c>
      <c r="W666" s="656" t="n">
        <f aca="false">IF($I$3=I666,1,0)</f>
        <v>0</v>
      </c>
      <c r="X666" s="656" t="n">
        <f aca="false">IF($J$3=J666,1,0)</f>
        <v>0</v>
      </c>
      <c r="Y666" s="656" t="n">
        <f aca="false">IF($K$3=K666,1,0)</f>
        <v>0</v>
      </c>
      <c r="Z666" s="656" t="n">
        <f aca="false">IF($L$3=L666,1,0)</f>
        <v>0</v>
      </c>
      <c r="AA666" s="656" t="n">
        <f aca="false">IF($M$3=M666,1,0)</f>
        <v>0</v>
      </c>
      <c r="AB666" s="656" t="n">
        <f aca="false">IF($N$3=N666,1,0)</f>
        <v>0</v>
      </c>
      <c r="AC666" s="656" t="n">
        <f aca="false">IF($O$3=O666,1,0)</f>
        <v>0</v>
      </c>
      <c r="AD666" s="667" t="b">
        <f aca="false">AND($P$2="Non-risk",P666=TRUE())</f>
        <v>0</v>
      </c>
      <c r="AE666" s="667" t="b">
        <f aca="false">AND($Q$3&lt;&gt;$Q666,$Q$3&lt;&gt;"Both")</f>
        <v>1</v>
      </c>
      <c r="AF666" s="667" t="b">
        <f aca="false">AND($Q$3="Both",AH666=1)</f>
        <v>0</v>
      </c>
      <c r="AG666" s="521" t="s">
        <v>3716</v>
      </c>
      <c r="AH666" s="627" t="n">
        <v>1</v>
      </c>
      <c r="AI666" s="521" t="n">
        <v>26</v>
      </c>
      <c r="AK666" s="160" t="n">
        <f aca="false">IF(OR(AL666=TRUE(),AND(AM666=TRUE(),AN666=FALSE()),AF666=TRUE(),(OR(AT666=FALSE(),AT666="NA"))),0,IF(OR(AN666=FALSE(),AO666=FALSE(),AP666=FALSE()),1,0))</f>
        <v>0</v>
      </c>
      <c r="AL666" s="238" t="n">
        <f aca="false">$S666</f>
        <v>1</v>
      </c>
      <c r="AM666" s="238" t="str">
        <f aca="false">IF(OR(Q666="CHIP",AI666=""),"NA",IF(AND(AF666=TRUE(),_xlfn.xlookup(AI666,$A$9:$A$782,$AK$9:$AK$782)=0),TRUE(),FALSE()))</f>
        <v>NA</v>
      </c>
      <c r="AN666" s="148" t="b">
        <f aca="false">IF(F666&lt;&gt;"",TRUE(),FALSE())</f>
        <v>0</v>
      </c>
      <c r="AO666" s="94" t="str">
        <f aca="false">IF(OR($F666&lt;&gt;"Met"),"NA",(IF(AND($F666="Met",$F666&lt;&gt;""),TRUE(),FALSE())))</f>
        <v>NA</v>
      </c>
      <c r="AP666" s="148" t="b">
        <f aca="false">IF(OR($F666="Met",$F666="Not met"),"NA",(IF((AND(OR($F666="N/A",$F666="Unsure"),$G666&lt;&gt;"")),TRUE(),FALSE())))</f>
        <v>0</v>
      </c>
      <c r="AQ666" s="238" t="n">
        <f aca="false">IF(OR(AR666=TRUE(),AND(AS666=TRUE(),AT666=FALSE())),0,(IF(OR(AND(OR(AS666=FALSE(),AS666="N/A"),AT666=FALSE()),AU666=FALSE()),1,0)))</f>
        <v>0</v>
      </c>
      <c r="AR666" s="238" t="n">
        <f aca="false">$S666</f>
        <v>1</v>
      </c>
      <c r="AS666" s="238" t="str">
        <f aca="false">IF(OR(Q666="CHIP",AI666=""),"N/A",IF(AND(AF666=TRUE(),_xlfn.xlookup(AI666,$A$9:$A$782,$AQ$9:$AQ$782)=0),TRUE(),FALSE()))</f>
        <v>N/A</v>
      </c>
      <c r="AT666" s="148" t="b">
        <f aca="false">IF(AND(H666="",F666="Met"),FALSE(),TRUE())</f>
        <v>1</v>
      </c>
      <c r="AU666" s="94" t="str">
        <f aca="false">IF(OR(H666="",H666="Met",H666="N/A"),"NA",(IF(AND((OR(H666="Not Met",H666="Unsure")),G666&lt;&gt;""),TRUE(),FALSE())))</f>
        <v>NA</v>
      </c>
    </row>
    <row r="667" customFormat="false" ht="234" hidden="false" customHeight="false" outlineLevel="0" collapsed="false">
      <c r="A667" s="658" t="s">
        <v>3939</v>
      </c>
      <c r="B667" s="659" t="s">
        <v>3940</v>
      </c>
      <c r="C667" s="659" t="s">
        <v>3941</v>
      </c>
      <c r="D667" s="659" t="s">
        <v>3720</v>
      </c>
      <c r="E667" s="687"/>
      <c r="F667" s="662"/>
      <c r="G667" s="662"/>
      <c r="H667" s="689"/>
      <c r="I667" s="664" t="s">
        <v>15</v>
      </c>
      <c r="J667" s="664"/>
      <c r="K667" s="664" t="s">
        <v>38</v>
      </c>
      <c r="L667" s="665" t="s">
        <v>43</v>
      </c>
      <c r="M667" s="665"/>
      <c r="N667" s="665" t="s">
        <v>193</v>
      </c>
      <c r="O667" s="665" t="s">
        <v>52</v>
      </c>
      <c r="P667" s="665"/>
      <c r="Q667" s="665" t="s">
        <v>292</v>
      </c>
      <c r="S667" s="666" t="b">
        <f aca="false">IF(OR(T667=TRUE(),U667=TRUE(),V667=TRUE(),AD667=TRUE(),AE667=TRUE()),TRUE(),FALSE())</f>
        <v>1</v>
      </c>
      <c r="T667" s="656" t="n">
        <f aca="false">$T$8</f>
        <v>1</v>
      </c>
      <c r="U667" s="657" t="b">
        <f aca="false">$U$8</f>
        <v>0</v>
      </c>
      <c r="V667" s="666" t="b">
        <f aca="false">IF(SUM(W667:AC667)&lt;1,TRUE(),FALSE())</f>
        <v>1</v>
      </c>
      <c r="W667" s="656" t="n">
        <f aca="false">IF($I$3=I667,1,0)</f>
        <v>0</v>
      </c>
      <c r="X667" s="656" t="n">
        <f aca="false">IF($J$3=J667,1,0)</f>
        <v>0</v>
      </c>
      <c r="Y667" s="656" t="n">
        <f aca="false">IF($K$3=K667,1,0)</f>
        <v>0</v>
      </c>
      <c r="Z667" s="656" t="n">
        <f aca="false">IF($L$3=L667,1,0)</f>
        <v>0</v>
      </c>
      <c r="AA667" s="656" t="n">
        <f aca="false">IF($M$3=M667,1,0)</f>
        <v>0</v>
      </c>
      <c r="AB667" s="656" t="n">
        <f aca="false">IF($N$3=N667,1,0)</f>
        <v>0</v>
      </c>
      <c r="AC667" s="656" t="n">
        <f aca="false">IF($O$3=O667,1,0)</f>
        <v>0</v>
      </c>
      <c r="AD667" s="667" t="b">
        <f aca="false">AND($P$2="Non-risk",P667=TRUE())</f>
        <v>0</v>
      </c>
      <c r="AE667" s="667" t="b">
        <f aca="false">AND($Q$3&lt;&gt;$Q667,$Q$3&lt;&gt;"Both")</f>
        <v>1</v>
      </c>
      <c r="AF667" s="667" t="b">
        <f aca="false">AND($Q$3="Both",AH667=1)</f>
        <v>0</v>
      </c>
      <c r="AG667" s="521" t="s">
        <v>3720</v>
      </c>
      <c r="AH667" s="627" t="n">
        <v>1</v>
      </c>
      <c r="AI667" s="521" t="n">
        <v>27</v>
      </c>
      <c r="AK667" s="160" t="n">
        <f aca="false">IF(OR(AL667=TRUE(),AND(AM667=TRUE(),AN667=FALSE()),AF667=TRUE(),(OR(AT667=FALSE(),AT667="NA"))),0,IF(OR(AN667=FALSE(),AO667=FALSE(),AP667=FALSE()),1,0))</f>
        <v>0</v>
      </c>
      <c r="AL667" s="238" t="n">
        <f aca="false">$S667</f>
        <v>1</v>
      </c>
      <c r="AM667" s="238" t="str">
        <f aca="false">IF(OR(Q667="CHIP",AI667=""),"NA",IF(AND(AF667=TRUE(),_xlfn.xlookup(AI667,$A$9:$A$782,$AK$9:$AK$782)=0),TRUE(),FALSE()))</f>
        <v>NA</v>
      </c>
      <c r="AN667" s="148" t="b">
        <f aca="false">IF(F667&lt;&gt;"",TRUE(),FALSE())</f>
        <v>0</v>
      </c>
      <c r="AO667" s="94" t="str">
        <f aca="false">IF(OR($F667&lt;&gt;"Met"),"NA",(IF(AND($F667="Met",$F667&lt;&gt;""),TRUE(),FALSE())))</f>
        <v>NA</v>
      </c>
      <c r="AP667" s="148" t="b">
        <f aca="false">IF(OR($F667="Met",$F667="Not met"),"NA",(IF((AND(OR($F667="N/A",$F667="Unsure"),$G667&lt;&gt;"")),TRUE(),FALSE())))</f>
        <v>0</v>
      </c>
      <c r="AQ667" s="238" t="n">
        <f aca="false">IF(OR(AR667=TRUE(),AND(AS667=TRUE(),AT667=FALSE())),0,(IF(OR(AND(OR(AS667=FALSE(),AS667="N/A"),AT667=FALSE()),AU667=FALSE()),1,0)))</f>
        <v>0</v>
      </c>
      <c r="AR667" s="238" t="n">
        <f aca="false">$S667</f>
        <v>1</v>
      </c>
      <c r="AS667" s="238" t="str">
        <f aca="false">IF(OR(Q667="CHIP",AI667=""),"N/A",IF(AND(AF667=TRUE(),_xlfn.xlookup(AI667,$A$9:$A$782,$AQ$9:$AQ$782)=0),TRUE(),FALSE()))</f>
        <v>N/A</v>
      </c>
      <c r="AT667" s="148" t="b">
        <f aca="false">IF(AND(H667="",F667="Met"),FALSE(),TRUE())</f>
        <v>1</v>
      </c>
      <c r="AU667" s="94" t="str">
        <f aca="false">IF(OR(H667="",H667="Met",H667="N/A"),"NA",(IF(AND((OR(H667="Not Met",H667="Unsure")),G667&lt;&gt;""),TRUE(),FALSE())))</f>
        <v>NA</v>
      </c>
    </row>
    <row r="668" customFormat="false" ht="216" hidden="false" customHeight="false" outlineLevel="0" collapsed="false">
      <c r="A668" s="658" t="s">
        <v>3942</v>
      </c>
      <c r="B668" s="659" t="s">
        <v>3943</v>
      </c>
      <c r="C668" s="659" t="s">
        <v>3944</v>
      </c>
      <c r="D668" s="659" t="s">
        <v>3724</v>
      </c>
      <c r="E668" s="687"/>
      <c r="F668" s="662"/>
      <c r="G668" s="662"/>
      <c r="H668" s="689"/>
      <c r="I668" s="664" t="s">
        <v>15</v>
      </c>
      <c r="J668" s="664"/>
      <c r="K668" s="664" t="s">
        <v>38</v>
      </c>
      <c r="L668" s="665" t="s">
        <v>43</v>
      </c>
      <c r="M668" s="665"/>
      <c r="N668" s="665" t="s">
        <v>193</v>
      </c>
      <c r="O668" s="665" t="s">
        <v>52</v>
      </c>
      <c r="P668" s="665"/>
      <c r="Q668" s="665" t="s">
        <v>292</v>
      </c>
      <c r="S668" s="666" t="b">
        <f aca="false">IF(OR(T668=TRUE(),U668=TRUE(),V668=TRUE(),AD668=TRUE(),AE668=TRUE()),TRUE(),FALSE())</f>
        <v>1</v>
      </c>
      <c r="T668" s="656" t="n">
        <f aca="false">$T$8</f>
        <v>1</v>
      </c>
      <c r="U668" s="657" t="b">
        <f aca="false">$U$8</f>
        <v>0</v>
      </c>
      <c r="V668" s="666" t="b">
        <f aca="false">IF(SUM(W668:AC668)&lt;1,TRUE(),FALSE())</f>
        <v>1</v>
      </c>
      <c r="W668" s="656" t="n">
        <f aca="false">IF($I$3=I668,1,0)</f>
        <v>0</v>
      </c>
      <c r="X668" s="656" t="n">
        <f aca="false">IF($J$3=J668,1,0)</f>
        <v>0</v>
      </c>
      <c r="Y668" s="656" t="n">
        <f aca="false">IF($K$3=K668,1,0)</f>
        <v>0</v>
      </c>
      <c r="Z668" s="656" t="n">
        <f aca="false">IF($L$3=L668,1,0)</f>
        <v>0</v>
      </c>
      <c r="AA668" s="656" t="n">
        <f aca="false">IF($M$3=M668,1,0)</f>
        <v>0</v>
      </c>
      <c r="AB668" s="656" t="n">
        <f aca="false">IF($N$3=N668,1,0)</f>
        <v>0</v>
      </c>
      <c r="AC668" s="656" t="n">
        <f aca="false">IF($O$3=O668,1,0)</f>
        <v>0</v>
      </c>
      <c r="AD668" s="667" t="b">
        <f aca="false">AND($P$2="Non-risk",P668=TRUE())</f>
        <v>0</v>
      </c>
      <c r="AE668" s="667" t="b">
        <f aca="false">AND($Q$3&lt;&gt;$Q668,$Q$3&lt;&gt;"Both")</f>
        <v>1</v>
      </c>
      <c r="AF668" s="667" t="b">
        <f aca="false">AND($Q$3="Both",AH668=1)</f>
        <v>0</v>
      </c>
      <c r="AG668" s="521" t="s">
        <v>3724</v>
      </c>
      <c r="AH668" s="627" t="n">
        <v>1</v>
      </c>
      <c r="AI668" s="521" t="n">
        <v>28</v>
      </c>
      <c r="AK668" s="160" t="n">
        <f aca="false">IF(OR(AL668=TRUE(),AND(AM668=TRUE(),AN668=FALSE()),AF668=TRUE(),(OR(AT668=FALSE(),AT668="NA"))),0,IF(OR(AN668=FALSE(),AO668=FALSE(),AP668=FALSE()),1,0))</f>
        <v>0</v>
      </c>
      <c r="AL668" s="238" t="n">
        <f aca="false">$S668</f>
        <v>1</v>
      </c>
      <c r="AM668" s="238" t="str">
        <f aca="false">IF(OR(Q668="CHIP",AI668=""),"NA",IF(AND(AF668=TRUE(),_xlfn.xlookup(AI668,$A$9:$A$782,$AK$9:$AK$782)=0),TRUE(),FALSE()))</f>
        <v>NA</v>
      </c>
      <c r="AN668" s="148" t="b">
        <f aca="false">IF(F668&lt;&gt;"",TRUE(),FALSE())</f>
        <v>0</v>
      </c>
      <c r="AO668" s="94" t="str">
        <f aca="false">IF(OR($F668&lt;&gt;"Met"),"NA",(IF(AND($F668="Met",$F668&lt;&gt;""),TRUE(),FALSE())))</f>
        <v>NA</v>
      </c>
      <c r="AP668" s="148" t="b">
        <f aca="false">IF(OR($F668="Met",$F668="Not met"),"NA",(IF((AND(OR($F668="N/A",$F668="Unsure"),$G668&lt;&gt;"")),TRUE(),FALSE())))</f>
        <v>0</v>
      </c>
      <c r="AQ668" s="238" t="n">
        <f aca="false">IF(OR(AR668=TRUE(),AND(AS668=TRUE(),AT668=FALSE())),0,(IF(OR(AND(OR(AS668=FALSE(),AS668="N/A"),AT668=FALSE()),AU668=FALSE()),1,0)))</f>
        <v>0</v>
      </c>
      <c r="AR668" s="238" t="n">
        <f aca="false">$S668</f>
        <v>1</v>
      </c>
      <c r="AS668" s="238" t="str">
        <f aca="false">IF(OR(Q668="CHIP",AI668=""),"N/A",IF(AND(AF668=TRUE(),_xlfn.xlookup(AI668,$A$9:$A$782,$AQ$9:$AQ$782)=0),TRUE(),FALSE()))</f>
        <v>N/A</v>
      </c>
      <c r="AT668" s="148" t="b">
        <f aca="false">IF(AND(H668="",F668="Met"),FALSE(),TRUE())</f>
        <v>1</v>
      </c>
      <c r="AU668" s="94" t="str">
        <f aca="false">IF(OR(H668="",H668="Met",H668="N/A"),"NA",(IF(AND((OR(H668="Not Met",H668="Unsure")),G668&lt;&gt;""),TRUE(),FALSE())))</f>
        <v>NA</v>
      </c>
    </row>
    <row r="669" customFormat="false" ht="234" hidden="false" customHeight="false" outlineLevel="0" collapsed="false">
      <c r="A669" s="658" t="s">
        <v>3945</v>
      </c>
      <c r="B669" s="659" t="s">
        <v>3946</v>
      </c>
      <c r="C669" s="659" t="s">
        <v>3947</v>
      </c>
      <c r="D669" s="659" t="s">
        <v>3728</v>
      </c>
      <c r="E669" s="687"/>
      <c r="F669" s="662"/>
      <c r="G669" s="662"/>
      <c r="H669" s="689"/>
      <c r="I669" s="664" t="s">
        <v>15</v>
      </c>
      <c r="J669" s="664"/>
      <c r="K669" s="664" t="s">
        <v>38</v>
      </c>
      <c r="L669" s="665" t="s">
        <v>43</v>
      </c>
      <c r="M669" s="665"/>
      <c r="N669" s="665" t="s">
        <v>193</v>
      </c>
      <c r="O669" s="665" t="s">
        <v>52</v>
      </c>
      <c r="P669" s="665"/>
      <c r="Q669" s="665" t="s">
        <v>292</v>
      </c>
      <c r="S669" s="666" t="b">
        <f aca="false">IF(OR(T669=TRUE(),U669=TRUE(),V669=TRUE(),AD669=TRUE(),AE669=TRUE()),TRUE(),FALSE())</f>
        <v>1</v>
      </c>
      <c r="T669" s="656" t="n">
        <f aca="false">$T$8</f>
        <v>1</v>
      </c>
      <c r="U669" s="657" t="b">
        <f aca="false">$U$8</f>
        <v>0</v>
      </c>
      <c r="V669" s="666" t="b">
        <f aca="false">IF(SUM(W669:AC669)&lt;1,TRUE(),FALSE())</f>
        <v>1</v>
      </c>
      <c r="W669" s="656" t="n">
        <f aca="false">IF($I$3=I669,1,0)</f>
        <v>0</v>
      </c>
      <c r="X669" s="656" t="n">
        <f aca="false">IF($J$3=J669,1,0)</f>
        <v>0</v>
      </c>
      <c r="Y669" s="656" t="n">
        <f aca="false">IF($K$3=K669,1,0)</f>
        <v>0</v>
      </c>
      <c r="Z669" s="656" t="n">
        <f aca="false">IF($L$3=L669,1,0)</f>
        <v>0</v>
      </c>
      <c r="AA669" s="656" t="n">
        <f aca="false">IF($M$3=M669,1,0)</f>
        <v>0</v>
      </c>
      <c r="AB669" s="656" t="n">
        <f aca="false">IF($N$3=N669,1,0)</f>
        <v>0</v>
      </c>
      <c r="AC669" s="656" t="n">
        <f aca="false">IF($O$3=O669,1,0)</f>
        <v>0</v>
      </c>
      <c r="AD669" s="667" t="b">
        <f aca="false">AND($P$2="Non-risk",P669=TRUE())</f>
        <v>0</v>
      </c>
      <c r="AE669" s="667" t="b">
        <f aca="false">AND($Q$3&lt;&gt;$Q669,$Q$3&lt;&gt;"Both")</f>
        <v>1</v>
      </c>
      <c r="AF669" s="667" t="b">
        <f aca="false">AND($Q$3="Both",AH669=1)</f>
        <v>0</v>
      </c>
      <c r="AG669" s="521" t="s">
        <v>3728</v>
      </c>
      <c r="AH669" s="627" t="n">
        <v>1</v>
      </c>
      <c r="AI669" s="521" t="n">
        <v>29</v>
      </c>
      <c r="AK669" s="160" t="n">
        <f aca="false">IF(OR(AL669=TRUE(),AND(AM669=TRUE(),AN669=FALSE()),AF669=TRUE(),(OR(AT669=FALSE(),AT669="NA"))),0,IF(OR(AN669=FALSE(),AO669=FALSE(),AP669=FALSE()),1,0))</f>
        <v>0</v>
      </c>
      <c r="AL669" s="238" t="n">
        <f aca="false">$S669</f>
        <v>1</v>
      </c>
      <c r="AM669" s="238" t="str">
        <f aca="false">IF(OR(Q669="CHIP",AI669=""),"NA",IF(AND(AF669=TRUE(),_xlfn.xlookup(AI669,$A$9:$A$782,$AK$9:$AK$782)=0),TRUE(),FALSE()))</f>
        <v>NA</v>
      </c>
      <c r="AN669" s="148" t="b">
        <f aca="false">IF(F669&lt;&gt;"",TRUE(),FALSE())</f>
        <v>0</v>
      </c>
      <c r="AO669" s="94" t="str">
        <f aca="false">IF(OR($F669&lt;&gt;"Met"),"NA",(IF(AND($F669="Met",$F669&lt;&gt;""),TRUE(),FALSE())))</f>
        <v>NA</v>
      </c>
      <c r="AP669" s="148" t="b">
        <f aca="false">IF(OR($F669="Met",$F669="Not met"),"NA",(IF((AND(OR($F669="N/A",$F669="Unsure"),$G669&lt;&gt;"")),TRUE(),FALSE())))</f>
        <v>0</v>
      </c>
      <c r="AQ669" s="238" t="n">
        <f aca="false">IF(OR(AR669=TRUE(),AND(AS669=TRUE(),AT669=FALSE())),0,(IF(OR(AND(OR(AS669=FALSE(),AS669="N/A"),AT669=FALSE()),AU669=FALSE()),1,0)))</f>
        <v>0</v>
      </c>
      <c r="AR669" s="238" t="n">
        <f aca="false">$S669</f>
        <v>1</v>
      </c>
      <c r="AS669" s="238" t="str">
        <f aca="false">IF(OR(Q669="CHIP",AI669=""),"N/A",IF(AND(AF669=TRUE(),_xlfn.xlookup(AI669,$A$9:$A$782,$AQ$9:$AQ$782)=0),TRUE(),FALSE()))</f>
        <v>N/A</v>
      </c>
      <c r="AT669" s="148" t="b">
        <f aca="false">IF(AND(H669="",F669="Met"),FALSE(),TRUE())</f>
        <v>1</v>
      </c>
      <c r="AU669" s="94" t="str">
        <f aca="false">IF(OR(H669="",H669="Met",H669="N/A"),"NA",(IF(AND((OR(H669="Not Met",H669="Unsure")),G669&lt;&gt;""),TRUE(),FALSE())))</f>
        <v>NA</v>
      </c>
    </row>
    <row r="670" customFormat="false" ht="198" hidden="false" customHeight="false" outlineLevel="0" collapsed="false">
      <c r="A670" s="658" t="s">
        <v>3948</v>
      </c>
      <c r="B670" s="659" t="s">
        <v>3949</v>
      </c>
      <c r="C670" s="659" t="s">
        <v>3950</v>
      </c>
      <c r="D670" s="659" t="s">
        <v>3732</v>
      </c>
      <c r="E670" s="687"/>
      <c r="F670" s="662"/>
      <c r="G670" s="662"/>
      <c r="H670" s="689"/>
      <c r="I670" s="664" t="s">
        <v>15</v>
      </c>
      <c r="J670" s="664"/>
      <c r="K670" s="664" t="s">
        <v>38</v>
      </c>
      <c r="L670" s="665" t="s">
        <v>43</v>
      </c>
      <c r="M670" s="665"/>
      <c r="N670" s="665" t="s">
        <v>193</v>
      </c>
      <c r="O670" s="665" t="s">
        <v>52</v>
      </c>
      <c r="P670" s="665"/>
      <c r="Q670" s="665" t="s">
        <v>292</v>
      </c>
      <c r="S670" s="666" t="b">
        <f aca="false">IF(OR(T670=TRUE(),U670=TRUE(),V670=TRUE(),AD670=TRUE(),AE670=TRUE()),TRUE(),FALSE())</f>
        <v>1</v>
      </c>
      <c r="T670" s="656" t="n">
        <f aca="false">$T$8</f>
        <v>1</v>
      </c>
      <c r="U670" s="657" t="b">
        <f aca="false">$U$8</f>
        <v>0</v>
      </c>
      <c r="V670" s="666" t="b">
        <f aca="false">IF(SUM(W670:AC670)&lt;1,TRUE(),FALSE())</f>
        <v>1</v>
      </c>
      <c r="W670" s="656" t="n">
        <f aca="false">IF($I$3=I670,1,0)</f>
        <v>0</v>
      </c>
      <c r="X670" s="656" t="n">
        <f aca="false">IF($J$3=J670,1,0)</f>
        <v>0</v>
      </c>
      <c r="Y670" s="656" t="n">
        <f aca="false">IF($K$3=K670,1,0)</f>
        <v>0</v>
      </c>
      <c r="Z670" s="656" t="n">
        <f aca="false">IF($L$3=L670,1,0)</f>
        <v>0</v>
      </c>
      <c r="AA670" s="656" t="n">
        <f aca="false">IF($M$3=M670,1,0)</f>
        <v>0</v>
      </c>
      <c r="AB670" s="656" t="n">
        <f aca="false">IF($N$3=N670,1,0)</f>
        <v>0</v>
      </c>
      <c r="AC670" s="656" t="n">
        <f aca="false">IF($O$3=O670,1,0)</f>
        <v>0</v>
      </c>
      <c r="AD670" s="667" t="b">
        <f aca="false">AND($P$2="Non-risk",P670=TRUE())</f>
        <v>0</v>
      </c>
      <c r="AE670" s="667" t="b">
        <f aca="false">AND($Q$3&lt;&gt;$Q670,$Q$3&lt;&gt;"Both")</f>
        <v>1</v>
      </c>
      <c r="AF670" s="667" t="b">
        <f aca="false">AND($Q$3="Both",AH670=1)</f>
        <v>0</v>
      </c>
      <c r="AG670" s="521" t="s">
        <v>3732</v>
      </c>
      <c r="AH670" s="627" t="n">
        <v>1</v>
      </c>
      <c r="AI670" s="521" t="n">
        <v>30</v>
      </c>
      <c r="AK670" s="160" t="n">
        <f aca="false">IF(OR(AL670=TRUE(),AND(AM670=TRUE(),AN670=FALSE()),AF670=TRUE(),(OR(AT670=FALSE(),AT670="NA"))),0,IF(OR(AN670=FALSE(),AO670=FALSE(),AP670=FALSE()),1,0))</f>
        <v>0</v>
      </c>
      <c r="AL670" s="238" t="n">
        <f aca="false">$S670</f>
        <v>1</v>
      </c>
      <c r="AM670" s="238" t="str">
        <f aca="false">IF(OR(Q670="CHIP",AI670=""),"NA",IF(AND(AF670=TRUE(),_xlfn.xlookup(AI670,$A$9:$A$782,$AK$9:$AK$782)=0),TRUE(),FALSE()))</f>
        <v>NA</v>
      </c>
      <c r="AN670" s="148" t="b">
        <f aca="false">IF(F670&lt;&gt;"",TRUE(),FALSE())</f>
        <v>0</v>
      </c>
      <c r="AO670" s="94" t="str">
        <f aca="false">IF(OR($F670&lt;&gt;"Met"),"NA",(IF(AND($F670="Met",$F670&lt;&gt;""),TRUE(),FALSE())))</f>
        <v>NA</v>
      </c>
      <c r="AP670" s="148" t="b">
        <f aca="false">IF(OR($F670="Met",$F670="Not met"),"NA",(IF((AND(OR($F670="N/A",$F670="Unsure"),$G670&lt;&gt;"")),TRUE(),FALSE())))</f>
        <v>0</v>
      </c>
      <c r="AQ670" s="238" t="n">
        <f aca="false">IF(OR(AR670=TRUE(),AND(AS670=TRUE(),AT670=FALSE())),0,(IF(OR(AND(OR(AS670=FALSE(),AS670="N/A"),AT670=FALSE()),AU670=FALSE()),1,0)))</f>
        <v>0</v>
      </c>
      <c r="AR670" s="238" t="n">
        <f aca="false">$S670</f>
        <v>1</v>
      </c>
      <c r="AS670" s="238" t="str">
        <f aca="false">IF(OR(Q670="CHIP",AI670=""),"N/A",IF(AND(AF670=TRUE(),_xlfn.xlookup(AI670,$A$9:$A$782,$AQ$9:$AQ$782)=0),TRUE(),FALSE()))</f>
        <v>N/A</v>
      </c>
      <c r="AT670" s="148" t="b">
        <f aca="false">IF(AND(H670="",F670="Met"),FALSE(),TRUE())</f>
        <v>1</v>
      </c>
      <c r="AU670" s="94" t="str">
        <f aca="false">IF(OR(H670="",H670="Met",H670="N/A"),"NA",(IF(AND((OR(H670="Not Met",H670="Unsure")),G670&lt;&gt;""),TRUE(),FALSE())))</f>
        <v>NA</v>
      </c>
    </row>
    <row r="671" customFormat="false" ht="216" hidden="false" customHeight="false" outlineLevel="0" collapsed="false">
      <c r="A671" s="658" t="s">
        <v>3951</v>
      </c>
      <c r="B671" s="659" t="s">
        <v>3952</v>
      </c>
      <c r="C671" s="659" t="s">
        <v>3953</v>
      </c>
      <c r="D671" s="659" t="s">
        <v>3736</v>
      </c>
      <c r="E671" s="687"/>
      <c r="F671" s="662"/>
      <c r="G671" s="662"/>
      <c r="H671" s="689"/>
      <c r="I671" s="664" t="s">
        <v>15</v>
      </c>
      <c r="J671" s="664"/>
      <c r="K671" s="664" t="s">
        <v>38</v>
      </c>
      <c r="L671" s="665" t="s">
        <v>43</v>
      </c>
      <c r="M671" s="665"/>
      <c r="N671" s="665" t="s">
        <v>193</v>
      </c>
      <c r="O671" s="665" t="s">
        <v>52</v>
      </c>
      <c r="P671" s="665"/>
      <c r="Q671" s="665" t="s">
        <v>292</v>
      </c>
      <c r="S671" s="666" t="b">
        <f aca="false">IF(OR(T671=TRUE(),U671=TRUE(),V671=TRUE(),AD671=TRUE(),AE671=TRUE()),TRUE(),FALSE())</f>
        <v>1</v>
      </c>
      <c r="T671" s="656" t="n">
        <f aca="false">$T$8</f>
        <v>1</v>
      </c>
      <c r="U671" s="657" t="b">
        <f aca="false">$U$8</f>
        <v>0</v>
      </c>
      <c r="V671" s="666" t="b">
        <f aca="false">IF(SUM(W671:AC671)&lt;1,TRUE(),FALSE())</f>
        <v>1</v>
      </c>
      <c r="W671" s="656" t="n">
        <f aca="false">IF($I$3=I671,1,0)</f>
        <v>0</v>
      </c>
      <c r="X671" s="656" t="n">
        <f aca="false">IF($J$3=J671,1,0)</f>
        <v>0</v>
      </c>
      <c r="Y671" s="656" t="n">
        <f aca="false">IF($K$3=K671,1,0)</f>
        <v>0</v>
      </c>
      <c r="Z671" s="656" t="n">
        <f aca="false">IF($L$3=L671,1,0)</f>
        <v>0</v>
      </c>
      <c r="AA671" s="656" t="n">
        <f aca="false">IF($M$3=M671,1,0)</f>
        <v>0</v>
      </c>
      <c r="AB671" s="656" t="n">
        <f aca="false">IF($N$3=N671,1,0)</f>
        <v>0</v>
      </c>
      <c r="AC671" s="656" t="n">
        <f aca="false">IF($O$3=O671,1,0)</f>
        <v>0</v>
      </c>
      <c r="AD671" s="667" t="b">
        <f aca="false">AND($P$2="Non-risk",P671=TRUE())</f>
        <v>0</v>
      </c>
      <c r="AE671" s="667" t="b">
        <f aca="false">AND($Q$3&lt;&gt;$Q671,$Q$3&lt;&gt;"Both")</f>
        <v>1</v>
      </c>
      <c r="AF671" s="667" t="b">
        <f aca="false">AND($Q$3="Both",AH671=1)</f>
        <v>0</v>
      </c>
      <c r="AG671" s="521" t="s">
        <v>3736</v>
      </c>
      <c r="AH671" s="627" t="n">
        <v>1</v>
      </c>
      <c r="AI671" s="521" t="n">
        <v>31</v>
      </c>
      <c r="AK671" s="160" t="n">
        <f aca="false">IF(OR(AL671=TRUE(),AND(AM671=TRUE(),AN671=FALSE()),AF671=TRUE(),(OR(AT671=FALSE(),AT671="NA"))),0,IF(OR(AN671=FALSE(),AO671=FALSE(),AP671=FALSE()),1,0))</f>
        <v>0</v>
      </c>
      <c r="AL671" s="238" t="n">
        <f aca="false">$S671</f>
        <v>1</v>
      </c>
      <c r="AM671" s="238" t="str">
        <f aca="false">IF(OR(Q671="CHIP",AI671=""),"NA",IF(AND(AF671=TRUE(),_xlfn.xlookup(AI671,$A$9:$A$782,$AK$9:$AK$782)=0),TRUE(),FALSE()))</f>
        <v>NA</v>
      </c>
      <c r="AN671" s="148" t="b">
        <f aca="false">IF(F671&lt;&gt;"",TRUE(),FALSE())</f>
        <v>0</v>
      </c>
      <c r="AO671" s="94" t="str">
        <f aca="false">IF(OR($F671&lt;&gt;"Met"),"NA",(IF(AND($F671="Met",$F671&lt;&gt;""),TRUE(),FALSE())))</f>
        <v>NA</v>
      </c>
      <c r="AP671" s="148" t="b">
        <f aca="false">IF(OR($F671="Met",$F671="Not met"),"NA",(IF((AND(OR($F671="N/A",$F671="Unsure"),$G671&lt;&gt;"")),TRUE(),FALSE())))</f>
        <v>0</v>
      </c>
      <c r="AQ671" s="238" t="n">
        <f aca="false">IF(OR(AR671=TRUE(),AND(AS671=TRUE(),AT671=FALSE())),0,(IF(OR(AND(OR(AS671=FALSE(),AS671="N/A"),AT671=FALSE()),AU671=FALSE()),1,0)))</f>
        <v>0</v>
      </c>
      <c r="AR671" s="238" t="n">
        <f aca="false">$S671</f>
        <v>1</v>
      </c>
      <c r="AS671" s="238" t="str">
        <f aca="false">IF(OR(Q671="CHIP",AI671=""),"N/A",IF(AND(AF671=TRUE(),_xlfn.xlookup(AI671,$A$9:$A$782,$AQ$9:$AQ$782)=0),TRUE(),FALSE()))</f>
        <v>N/A</v>
      </c>
      <c r="AT671" s="148" t="b">
        <f aca="false">IF(AND(H671="",F671="Met"),FALSE(),TRUE())</f>
        <v>1</v>
      </c>
      <c r="AU671" s="94" t="str">
        <f aca="false">IF(OR(H671="",H671="Met",H671="N/A"),"NA",(IF(AND((OR(H671="Not Met",H671="Unsure")),G671&lt;&gt;""),TRUE(),FALSE())))</f>
        <v>NA</v>
      </c>
    </row>
    <row r="672" customFormat="false" ht="252" hidden="false" customHeight="false" outlineLevel="0" collapsed="false">
      <c r="A672" s="658" t="s">
        <v>3954</v>
      </c>
      <c r="B672" s="659" t="s">
        <v>3955</v>
      </c>
      <c r="C672" s="659" t="s">
        <v>3950</v>
      </c>
      <c r="D672" s="659" t="s">
        <v>3739</v>
      </c>
      <c r="E672" s="687"/>
      <c r="F672" s="662"/>
      <c r="G672" s="662"/>
      <c r="H672" s="689"/>
      <c r="I672" s="664" t="s">
        <v>15</v>
      </c>
      <c r="J672" s="664"/>
      <c r="K672" s="664" t="s">
        <v>38</v>
      </c>
      <c r="L672" s="665" t="s">
        <v>43</v>
      </c>
      <c r="M672" s="665"/>
      <c r="N672" s="665" t="s">
        <v>193</v>
      </c>
      <c r="O672" s="665" t="s">
        <v>52</v>
      </c>
      <c r="P672" s="665"/>
      <c r="Q672" s="665" t="s">
        <v>292</v>
      </c>
      <c r="S672" s="666" t="b">
        <f aca="false">IF(OR(T672=TRUE(),U672=TRUE(),V672=TRUE(),AD672=TRUE(),AE672=TRUE()),TRUE(),FALSE())</f>
        <v>1</v>
      </c>
      <c r="T672" s="656" t="n">
        <f aca="false">$T$8</f>
        <v>1</v>
      </c>
      <c r="U672" s="657" t="b">
        <f aca="false">$U$8</f>
        <v>0</v>
      </c>
      <c r="V672" s="666" t="b">
        <f aca="false">IF(SUM(W672:AC672)&lt;1,TRUE(),FALSE())</f>
        <v>1</v>
      </c>
      <c r="W672" s="656" t="n">
        <f aca="false">IF($I$3=I672,1,0)</f>
        <v>0</v>
      </c>
      <c r="X672" s="656" t="n">
        <f aca="false">IF($J$3=J672,1,0)</f>
        <v>0</v>
      </c>
      <c r="Y672" s="656" t="n">
        <f aca="false">IF($K$3=K672,1,0)</f>
        <v>0</v>
      </c>
      <c r="Z672" s="656" t="n">
        <f aca="false">IF($L$3=L672,1,0)</f>
        <v>0</v>
      </c>
      <c r="AA672" s="656" t="n">
        <f aca="false">IF($M$3=M672,1,0)</f>
        <v>0</v>
      </c>
      <c r="AB672" s="656" t="n">
        <f aca="false">IF($N$3=N672,1,0)</f>
        <v>0</v>
      </c>
      <c r="AC672" s="656" t="n">
        <f aca="false">IF($O$3=O672,1,0)</f>
        <v>0</v>
      </c>
      <c r="AD672" s="667" t="b">
        <f aca="false">AND($P$2="Non-risk",P672=TRUE())</f>
        <v>0</v>
      </c>
      <c r="AE672" s="667" t="b">
        <f aca="false">AND($Q$3&lt;&gt;$Q672,$Q$3&lt;&gt;"Both")</f>
        <v>1</v>
      </c>
      <c r="AF672" s="667" t="b">
        <f aca="false">AND($Q$3="Both",AH672=1)</f>
        <v>0</v>
      </c>
      <c r="AG672" s="521" t="s">
        <v>3739</v>
      </c>
      <c r="AH672" s="627" t="n">
        <v>1</v>
      </c>
      <c r="AI672" s="521" t="n">
        <v>32</v>
      </c>
      <c r="AK672" s="160" t="n">
        <f aca="false">IF(OR(AL672=TRUE(),AND(AM672=TRUE(),AN672=FALSE()),AF672=TRUE(),(OR(AT672=FALSE(),AT672="NA"))),0,IF(OR(AN672=FALSE(),AO672=FALSE(),AP672=FALSE()),1,0))</f>
        <v>0</v>
      </c>
      <c r="AL672" s="238" t="n">
        <f aca="false">$S672</f>
        <v>1</v>
      </c>
      <c r="AM672" s="238" t="str">
        <f aca="false">IF(OR(Q672="CHIP",AI672=""),"NA",IF(AND(AF672=TRUE(),_xlfn.xlookup(AI672,$A$9:$A$782,$AK$9:$AK$782)=0),TRUE(),FALSE()))</f>
        <v>NA</v>
      </c>
      <c r="AN672" s="148" t="b">
        <f aca="false">IF(F672&lt;&gt;"",TRUE(),FALSE())</f>
        <v>0</v>
      </c>
      <c r="AO672" s="94" t="str">
        <f aca="false">IF(OR($F672&lt;&gt;"Met"),"NA",(IF(AND($F672="Met",$F672&lt;&gt;""),TRUE(),FALSE())))</f>
        <v>NA</v>
      </c>
      <c r="AP672" s="148" t="b">
        <f aca="false">IF(OR($F672="Met",$F672="Not met"),"NA",(IF((AND(OR($F672="N/A",$F672="Unsure"),$G672&lt;&gt;"")),TRUE(),FALSE())))</f>
        <v>0</v>
      </c>
      <c r="AQ672" s="238" t="n">
        <f aca="false">IF(OR(AR672=TRUE(),AND(AS672=TRUE(),AT672=FALSE())),0,(IF(OR(AND(OR(AS672=FALSE(),AS672="N/A"),AT672=FALSE()),AU672=FALSE()),1,0)))</f>
        <v>0</v>
      </c>
      <c r="AR672" s="238" t="n">
        <f aca="false">$S672</f>
        <v>1</v>
      </c>
      <c r="AS672" s="238" t="str">
        <f aca="false">IF(OR(Q672="CHIP",AI672=""),"N/A",IF(AND(AF672=TRUE(),_xlfn.xlookup(AI672,$A$9:$A$782,$AQ$9:$AQ$782)=0),TRUE(),FALSE()))</f>
        <v>N/A</v>
      </c>
      <c r="AT672" s="148" t="b">
        <f aca="false">IF(AND(H672="",F672="Met"),FALSE(),TRUE())</f>
        <v>1</v>
      </c>
      <c r="AU672" s="94" t="str">
        <f aca="false">IF(OR(H672="",H672="Met",H672="N/A"),"NA",(IF(AND((OR(H672="Not Met",H672="Unsure")),G672&lt;&gt;""),TRUE(),FALSE())))</f>
        <v>NA</v>
      </c>
    </row>
    <row r="673" customFormat="false" ht="270" hidden="false" customHeight="false" outlineLevel="0" collapsed="false">
      <c r="A673" s="658" t="s">
        <v>3956</v>
      </c>
      <c r="B673" s="659" t="s">
        <v>3957</v>
      </c>
      <c r="C673" s="659" t="s">
        <v>3953</v>
      </c>
      <c r="D673" s="659" t="s">
        <v>3742</v>
      </c>
      <c r="E673" s="687"/>
      <c r="F673" s="662"/>
      <c r="G673" s="662"/>
      <c r="H673" s="689"/>
      <c r="I673" s="664" t="s">
        <v>15</v>
      </c>
      <c r="J673" s="664"/>
      <c r="K673" s="664" t="s">
        <v>38</v>
      </c>
      <c r="L673" s="665" t="s">
        <v>43</v>
      </c>
      <c r="M673" s="665"/>
      <c r="N673" s="665" t="s">
        <v>193</v>
      </c>
      <c r="O673" s="665" t="s">
        <v>52</v>
      </c>
      <c r="P673" s="665"/>
      <c r="Q673" s="665" t="s">
        <v>292</v>
      </c>
      <c r="S673" s="666" t="b">
        <f aca="false">IF(OR(T673=TRUE(),U673=TRUE(),V673=TRUE(),AD673=TRUE(),AE673=TRUE()),TRUE(),FALSE())</f>
        <v>1</v>
      </c>
      <c r="T673" s="656" t="n">
        <f aca="false">$T$8</f>
        <v>1</v>
      </c>
      <c r="U673" s="657" t="b">
        <f aca="false">$U$8</f>
        <v>0</v>
      </c>
      <c r="V673" s="666" t="b">
        <f aca="false">IF(SUM(W673:AC673)&lt;1,TRUE(),FALSE())</f>
        <v>1</v>
      </c>
      <c r="W673" s="656" t="n">
        <f aca="false">IF($I$3=I673,1,0)</f>
        <v>0</v>
      </c>
      <c r="X673" s="656" t="n">
        <f aca="false">IF($J$3=J673,1,0)</f>
        <v>0</v>
      </c>
      <c r="Y673" s="656" t="n">
        <f aca="false">IF($K$3=K673,1,0)</f>
        <v>0</v>
      </c>
      <c r="Z673" s="656" t="n">
        <f aca="false">IF($L$3=L673,1,0)</f>
        <v>0</v>
      </c>
      <c r="AA673" s="656" t="n">
        <f aca="false">IF($M$3=M673,1,0)</f>
        <v>0</v>
      </c>
      <c r="AB673" s="656" t="n">
        <f aca="false">IF($N$3=N673,1,0)</f>
        <v>0</v>
      </c>
      <c r="AC673" s="656" t="n">
        <f aca="false">IF($O$3=O673,1,0)</f>
        <v>0</v>
      </c>
      <c r="AD673" s="667" t="b">
        <f aca="false">AND($P$2="Non-risk",P673=TRUE())</f>
        <v>0</v>
      </c>
      <c r="AE673" s="667" t="b">
        <f aca="false">AND($Q$3&lt;&gt;$Q673,$Q$3&lt;&gt;"Both")</f>
        <v>1</v>
      </c>
      <c r="AF673" s="667" t="b">
        <f aca="false">AND($Q$3="Both",AH673=1)</f>
        <v>0</v>
      </c>
      <c r="AG673" s="521" t="s">
        <v>3742</v>
      </c>
      <c r="AH673" s="627" t="n">
        <v>1</v>
      </c>
      <c r="AI673" s="521" t="n">
        <v>33</v>
      </c>
      <c r="AK673" s="160" t="n">
        <f aca="false">IF(OR(AL673=TRUE(),AND(AM673=TRUE(),AN673=FALSE()),AF673=TRUE(),(OR(AT673=FALSE(),AT673="NA"))),0,IF(OR(AN673=FALSE(),AO673=FALSE(),AP673=FALSE()),1,0))</f>
        <v>0</v>
      </c>
      <c r="AL673" s="238" t="n">
        <f aca="false">$S673</f>
        <v>1</v>
      </c>
      <c r="AM673" s="238" t="str">
        <f aca="false">IF(OR(Q673="CHIP",AI673=""),"NA",IF(AND(AF673=TRUE(),_xlfn.xlookup(AI673,$A$9:$A$782,$AK$9:$AK$782)=0),TRUE(),FALSE()))</f>
        <v>NA</v>
      </c>
      <c r="AN673" s="148" t="b">
        <f aca="false">IF(F673&lt;&gt;"",TRUE(),FALSE())</f>
        <v>0</v>
      </c>
      <c r="AO673" s="94" t="str">
        <f aca="false">IF(OR($F673&lt;&gt;"Met"),"NA",(IF(AND($F673="Met",$F673&lt;&gt;""),TRUE(),FALSE())))</f>
        <v>NA</v>
      </c>
      <c r="AP673" s="148" t="b">
        <f aca="false">IF(OR($F673="Met",$F673="Not met"),"NA",(IF((AND(OR($F673="N/A",$F673="Unsure"),$G673&lt;&gt;"")),TRUE(),FALSE())))</f>
        <v>0</v>
      </c>
      <c r="AQ673" s="238" t="n">
        <f aca="false">IF(OR(AR673=TRUE(),AND(AS673=TRUE(),AT673=FALSE())),0,(IF(OR(AND(OR(AS673=FALSE(),AS673="N/A"),AT673=FALSE()),AU673=FALSE()),1,0)))</f>
        <v>0</v>
      </c>
      <c r="AR673" s="238" t="n">
        <f aca="false">$S673</f>
        <v>1</v>
      </c>
      <c r="AS673" s="238" t="str">
        <f aca="false">IF(OR(Q673="CHIP",AI673=""),"N/A",IF(AND(AF673=TRUE(),_xlfn.xlookup(AI673,$A$9:$A$782,$AQ$9:$AQ$782)=0),TRUE(),FALSE()))</f>
        <v>N/A</v>
      </c>
      <c r="AT673" s="148" t="b">
        <f aca="false">IF(AND(H673="",F673="Met"),FALSE(),TRUE())</f>
        <v>1</v>
      </c>
      <c r="AU673" s="94" t="str">
        <f aca="false">IF(OR(H673="",H673="Met",H673="N/A"),"NA",(IF(AND((OR(H673="Not Met",H673="Unsure")),G673&lt;&gt;""),TRUE(),FALSE())))</f>
        <v>NA</v>
      </c>
    </row>
    <row r="674" customFormat="false" ht="108" hidden="false" customHeight="false" outlineLevel="0" collapsed="false">
      <c r="A674" s="658" t="s">
        <v>3958</v>
      </c>
      <c r="B674" s="659" t="s">
        <v>3959</v>
      </c>
      <c r="C674" s="659" t="s">
        <v>3960</v>
      </c>
      <c r="D674" s="659" t="str">
        <f aca="false">IF(AF674=TRUE(),AG674&amp; "  [If there is no additional information related to the CHIP contract, this information only needs to be entered in Medicaid Item Number "&amp;AI674&amp;".]",AG674)</f>
        <v>The contract requires the MCP to provide written disclosure of any individual or entity that is excluded from participation in any Federal health care program under section 1128 or 1128A of the Act.</v>
      </c>
      <c r="E674" s="687"/>
      <c r="F674" s="662"/>
      <c r="G674" s="662"/>
      <c r="H674" s="689"/>
      <c r="I674" s="664" t="s">
        <v>15</v>
      </c>
      <c r="J674" s="664"/>
      <c r="K674" s="664" t="s">
        <v>38</v>
      </c>
      <c r="L674" s="665" t="s">
        <v>43</v>
      </c>
      <c r="M674" s="665"/>
      <c r="N674" s="665" t="s">
        <v>193</v>
      </c>
      <c r="O674" s="665" t="s">
        <v>52</v>
      </c>
      <c r="P674" s="665"/>
      <c r="Q674" s="665" t="s">
        <v>292</v>
      </c>
      <c r="S674" s="666" t="b">
        <f aca="false">IF(OR(T674=TRUE(),U674=TRUE(),V674=TRUE(),AD674=TRUE(),AE674=TRUE()),TRUE(),FALSE())</f>
        <v>1</v>
      </c>
      <c r="T674" s="656" t="n">
        <f aca="false">$T$8</f>
        <v>1</v>
      </c>
      <c r="U674" s="657" t="b">
        <f aca="false">$U$8</f>
        <v>0</v>
      </c>
      <c r="V674" s="666" t="b">
        <f aca="false">IF(SUM(W674:AC674)&lt;1,TRUE(),FALSE())</f>
        <v>1</v>
      </c>
      <c r="W674" s="656" t="n">
        <f aca="false">IF($I$3=I674,1,0)</f>
        <v>0</v>
      </c>
      <c r="X674" s="656" t="n">
        <f aca="false">IF($J$3=J674,1,0)</f>
        <v>0</v>
      </c>
      <c r="Y674" s="656" t="n">
        <f aca="false">IF($K$3=K674,1,0)</f>
        <v>0</v>
      </c>
      <c r="Z674" s="656" t="n">
        <f aca="false">IF($L$3=L674,1,0)</f>
        <v>0</v>
      </c>
      <c r="AA674" s="656" t="n">
        <f aca="false">IF($M$3=M674,1,0)</f>
        <v>0</v>
      </c>
      <c r="AB674" s="656" t="n">
        <f aca="false">IF($N$3=N674,1,0)</f>
        <v>0</v>
      </c>
      <c r="AC674" s="656" t="n">
        <f aca="false">IF($O$3=O674,1,0)</f>
        <v>0</v>
      </c>
      <c r="AD674" s="667" t="b">
        <f aca="false">AND($P$2="Non-risk",P674=TRUE())</f>
        <v>0</v>
      </c>
      <c r="AE674" s="667" t="b">
        <f aca="false">AND($Q$3&lt;&gt;$Q674,$Q$3&lt;&gt;"Both")</f>
        <v>1</v>
      </c>
      <c r="AF674" s="667" t="b">
        <f aca="false">AND($Q$3="Both",AH674=1)</f>
        <v>0</v>
      </c>
      <c r="AG674" s="521" t="s">
        <v>3746</v>
      </c>
      <c r="AH674" s="627" t="n">
        <v>1</v>
      </c>
      <c r="AI674" s="521" t="n">
        <v>34</v>
      </c>
      <c r="AK674" s="160" t="n">
        <f aca="false">IF(OR(AL674=TRUE(),AND(AM674=TRUE(),AN674=FALSE()),AF674=TRUE(),(OR(AT674=FALSE(),AT674="NA"))),0,IF(OR(AN674=FALSE(),AO674=FALSE(),AP674=FALSE()),1,0))</f>
        <v>0</v>
      </c>
      <c r="AL674" s="238" t="n">
        <f aca="false">$S674</f>
        <v>1</v>
      </c>
      <c r="AM674" s="238" t="str">
        <f aca="false">IF(OR(Q674="CHIP",AI674=""),"NA",IF(AND(AF674=TRUE(),_xlfn.xlookup(AI674,$A$9:$A$782,$AK$9:$AK$782)=0),TRUE(),FALSE()))</f>
        <v>NA</v>
      </c>
      <c r="AN674" s="148" t="b">
        <f aca="false">IF(F674&lt;&gt;"",TRUE(),FALSE())</f>
        <v>0</v>
      </c>
      <c r="AO674" s="94" t="str">
        <f aca="false">IF(OR($F674&lt;&gt;"Met"),"NA",(IF(AND($F674="Met",$F674&lt;&gt;""),TRUE(),FALSE())))</f>
        <v>NA</v>
      </c>
      <c r="AP674" s="148" t="b">
        <f aca="false">IF(OR($F674="Met",$F674="Not met"),"NA",(IF((AND(OR($F674="N/A",$F674="Unsure"),$G674&lt;&gt;"")),TRUE(),FALSE())))</f>
        <v>0</v>
      </c>
      <c r="AQ674" s="238" t="n">
        <f aca="false">IF(OR(AR674=TRUE(),AND(AS674=TRUE(),AT674=FALSE())),0,(IF(OR(AND(OR(AS674=FALSE(),AS674="N/A"),AT674=FALSE()),AU674=FALSE()),1,0)))</f>
        <v>0</v>
      </c>
      <c r="AR674" s="238" t="n">
        <f aca="false">$S674</f>
        <v>1</v>
      </c>
      <c r="AS674" s="238" t="str">
        <f aca="false">IF(OR(Q674="CHIP",AI674=""),"N/A",IF(AND(AF674=TRUE(),_xlfn.xlookup(AI674,$A$9:$A$782,$AQ$9:$AQ$782)=0),TRUE(),FALSE()))</f>
        <v>N/A</v>
      </c>
      <c r="AT674" s="148" t="b">
        <f aca="false">IF(AND(H674="",F674="Met"),FALSE(),TRUE())</f>
        <v>1</v>
      </c>
      <c r="AU674" s="94" t="str">
        <f aca="false">IF(OR(H674="",H674="Met",H674="N/A"),"NA",(IF(AND((OR(H674="Not Met",H674="Unsure")),G674&lt;&gt;""),TRUE(),FALSE())))</f>
        <v>NA</v>
      </c>
    </row>
    <row r="675" customFormat="false" ht="108" hidden="false" customHeight="false" outlineLevel="0" collapsed="false">
      <c r="A675" s="658" t="s">
        <v>3961</v>
      </c>
      <c r="B675" s="659" t="s">
        <v>3962</v>
      </c>
      <c r="C675" s="659" t="s">
        <v>3963</v>
      </c>
      <c r="D675" s="659" t="s">
        <v>3750</v>
      </c>
      <c r="E675" s="693" t="n">
        <v>107108</v>
      </c>
      <c r="F675" s="662"/>
      <c r="G675" s="662"/>
      <c r="H675" s="689"/>
      <c r="I675" s="664" t="s">
        <v>15</v>
      </c>
      <c r="J675" s="664"/>
      <c r="K675" s="664" t="s">
        <v>38</v>
      </c>
      <c r="L675" s="665" t="s">
        <v>43</v>
      </c>
      <c r="M675" s="665"/>
      <c r="N675" s="665" t="s">
        <v>193</v>
      </c>
      <c r="O675" s="665" t="s">
        <v>52</v>
      </c>
      <c r="P675" s="665"/>
      <c r="Q675" s="665" t="s">
        <v>292</v>
      </c>
      <c r="S675" s="666" t="b">
        <f aca="false">IF(OR(T675=TRUE(),U675=TRUE(),V675=TRUE(),AD675=TRUE(),AE675=TRUE()),TRUE(),FALSE())</f>
        <v>1</v>
      </c>
      <c r="T675" s="656" t="n">
        <f aca="false">$T$8</f>
        <v>1</v>
      </c>
      <c r="U675" s="657" t="b">
        <f aca="false">$U$8</f>
        <v>0</v>
      </c>
      <c r="V675" s="666" t="b">
        <f aca="false">IF(SUM(W675:AC675)&lt;1,TRUE(),FALSE())</f>
        <v>1</v>
      </c>
      <c r="W675" s="656" t="n">
        <f aca="false">IF($I$3=I675,1,0)</f>
        <v>0</v>
      </c>
      <c r="X675" s="656" t="n">
        <f aca="false">IF($J$3=J675,1,0)</f>
        <v>0</v>
      </c>
      <c r="Y675" s="656" t="n">
        <f aca="false">IF($K$3=K675,1,0)</f>
        <v>0</v>
      </c>
      <c r="Z675" s="656" t="n">
        <f aca="false">IF($L$3=L675,1,0)</f>
        <v>0</v>
      </c>
      <c r="AA675" s="656" t="n">
        <f aca="false">IF($M$3=M675,1,0)</f>
        <v>0</v>
      </c>
      <c r="AB675" s="656" t="n">
        <f aca="false">IF($N$3=N675,1,0)</f>
        <v>0</v>
      </c>
      <c r="AC675" s="656" t="n">
        <f aca="false">IF($O$3=O675,1,0)</f>
        <v>0</v>
      </c>
      <c r="AD675" s="667" t="b">
        <f aca="false">AND($P$2="Non-risk",P675=TRUE())</f>
        <v>0</v>
      </c>
      <c r="AE675" s="667" t="b">
        <f aca="false">AND($Q$3&lt;&gt;$Q675,$Q$3&lt;&gt;"Both")</f>
        <v>1</v>
      </c>
      <c r="AF675" s="667" t="b">
        <f aca="false">AND($Q$3="Both",AH675=1)</f>
        <v>0</v>
      </c>
      <c r="AG675" s="521" t="s">
        <v>3750</v>
      </c>
      <c r="AH675" s="627" t="n">
        <v>1</v>
      </c>
      <c r="AI675" s="521" t="n">
        <v>35</v>
      </c>
      <c r="AK675" s="160" t="n">
        <f aca="false">IF(OR(AL675=TRUE(),AND(AM675=TRUE(),AN675=FALSE()),AF675=TRUE(),(OR(AT675=FALSE(),AT675="NA"))),0,IF(OR(AN675=FALSE(),AO675=FALSE(),AP675=FALSE()),1,0))</f>
        <v>0</v>
      </c>
      <c r="AL675" s="238" t="n">
        <f aca="false">$S675</f>
        <v>1</v>
      </c>
      <c r="AM675" s="238" t="str">
        <f aca="false">IF(OR(Q675="CHIP",AI675=""),"NA",IF(AND(AF675=TRUE(),_xlfn.xlookup(AI675,$A$9:$A$782,$AK$9:$AK$782)=0),TRUE(),FALSE()))</f>
        <v>NA</v>
      </c>
      <c r="AN675" s="148" t="b">
        <f aca="false">IF(F675&lt;&gt;"",TRUE(),FALSE())</f>
        <v>0</v>
      </c>
      <c r="AO675" s="94" t="str">
        <f aca="false">IF(OR($F675&lt;&gt;"Met"),"NA",(IF(AND($F675="Met",$F675&lt;&gt;""),TRUE(),FALSE())))</f>
        <v>NA</v>
      </c>
      <c r="AP675" s="148" t="b">
        <f aca="false">IF(OR($F675="Met",$F675="Not met"),"NA",(IF((AND(OR($F675="N/A",$F675="Unsure"),$G675&lt;&gt;"")),TRUE(),FALSE())))</f>
        <v>0</v>
      </c>
      <c r="AQ675" s="238" t="n">
        <f aca="false">IF(OR(AR675=TRUE(),AND(AS675=TRUE(),AT675=FALSE())),0,(IF(OR(AND(OR(AS675=FALSE(),AS675="N/A"),AT675=FALSE()),AU675=FALSE()),1,0)))</f>
        <v>0</v>
      </c>
      <c r="AR675" s="238" t="n">
        <f aca="false">$S675</f>
        <v>1</v>
      </c>
      <c r="AS675" s="238" t="str">
        <f aca="false">IF(OR(Q675="CHIP",AI675=""),"N/A",IF(AND(AF675=TRUE(),_xlfn.xlookup(AI675,$A$9:$A$782,$AQ$9:$AQ$782)=0),TRUE(),FALSE()))</f>
        <v>N/A</v>
      </c>
      <c r="AT675" s="148" t="b">
        <f aca="false">IF(AND(H675="",F675="Met"),FALSE(),TRUE())</f>
        <v>1</v>
      </c>
      <c r="AU675" s="94" t="str">
        <f aca="false">IF(OR(H675="",H675="Met",H675="N/A"),"NA",(IF(AND((OR(H675="Not Met",H675="Unsure")),G675&lt;&gt;""),TRUE(),FALSE())))</f>
        <v>NA</v>
      </c>
    </row>
    <row r="676" customFormat="false" ht="108" hidden="false" customHeight="false" outlineLevel="0" collapsed="false">
      <c r="A676" s="658" t="s">
        <v>3964</v>
      </c>
      <c r="B676" s="659" t="s">
        <v>3965</v>
      </c>
      <c r="C676" s="659" t="s">
        <v>3966</v>
      </c>
      <c r="D676" s="659" t="s">
        <v>3754</v>
      </c>
      <c r="E676" s="687"/>
      <c r="F676" s="662"/>
      <c r="G676" s="662"/>
      <c r="H676" s="689"/>
      <c r="I676" s="664" t="s">
        <v>15</v>
      </c>
      <c r="J676" s="664"/>
      <c r="K676" s="664" t="s">
        <v>38</v>
      </c>
      <c r="L676" s="665" t="s">
        <v>43</v>
      </c>
      <c r="M676" s="665"/>
      <c r="N676" s="665" t="s">
        <v>193</v>
      </c>
      <c r="O676" s="665" t="s">
        <v>52</v>
      </c>
      <c r="P676" s="682" t="b">
        <f aca="false">TRUE()</f>
        <v>1</v>
      </c>
      <c r="Q676" s="665" t="s">
        <v>292</v>
      </c>
      <c r="S676" s="666" t="b">
        <f aca="false">IF(OR(T676=TRUE(),U676=TRUE(),V676=TRUE(),AD676=TRUE(),AE676=TRUE()),TRUE(),FALSE())</f>
        <v>1</v>
      </c>
      <c r="T676" s="656" t="n">
        <f aca="false">$T$8</f>
        <v>1</v>
      </c>
      <c r="U676" s="657" t="b">
        <f aca="false">$U$8</f>
        <v>0</v>
      </c>
      <c r="V676" s="666" t="b">
        <f aca="false">IF(SUM(W676:AC676)&lt;1,TRUE(),FALSE())</f>
        <v>1</v>
      </c>
      <c r="W676" s="656" t="n">
        <f aca="false">IF($I$3=I676,1,0)</f>
        <v>0</v>
      </c>
      <c r="X676" s="656" t="n">
        <f aca="false">IF($J$3=J676,1,0)</f>
        <v>0</v>
      </c>
      <c r="Y676" s="656" t="n">
        <f aca="false">IF($K$3=K676,1,0)</f>
        <v>0</v>
      </c>
      <c r="Z676" s="656" t="n">
        <f aca="false">IF($L$3=L676,1,0)</f>
        <v>0</v>
      </c>
      <c r="AA676" s="656" t="n">
        <f aca="false">IF($M$3=M676,1,0)</f>
        <v>0</v>
      </c>
      <c r="AB676" s="656" t="n">
        <f aca="false">IF($N$3=N676,1,0)</f>
        <v>0</v>
      </c>
      <c r="AC676" s="656" t="n">
        <f aca="false">IF($O$3=O676,1,0)</f>
        <v>0</v>
      </c>
      <c r="AD676" s="667" t="b">
        <f aca="false">AND($P$2="Non-risk",P676=TRUE())</f>
        <v>0</v>
      </c>
      <c r="AE676" s="667" t="b">
        <f aca="false">AND($Q$3&lt;&gt;$Q676,$Q$3&lt;&gt;"Both")</f>
        <v>1</v>
      </c>
      <c r="AF676" s="667" t="b">
        <f aca="false">AND($Q$3="Both",AH676=1)</f>
        <v>0</v>
      </c>
      <c r="AG676" s="521" t="s">
        <v>3754</v>
      </c>
      <c r="AH676" s="627" t="n">
        <v>1</v>
      </c>
      <c r="AI676" s="521" t="n">
        <v>36</v>
      </c>
      <c r="AK676" s="160" t="n">
        <f aca="false">IF(OR(AL676=TRUE(),AND(AM676=TRUE(),AN676=FALSE()),AF676=TRUE(),(OR(AT676=FALSE(),AT676="NA"))),0,IF(OR(AN676=FALSE(),AO676=FALSE(),AP676=FALSE()),1,0))</f>
        <v>0</v>
      </c>
      <c r="AL676" s="238" t="n">
        <f aca="false">$S676</f>
        <v>1</v>
      </c>
      <c r="AM676" s="238" t="str">
        <f aca="false">IF(OR(Q676="CHIP",AI676=""),"NA",IF(AND(AF676=TRUE(),_xlfn.xlookup(AI676,$A$9:$A$782,$AK$9:$AK$782)=0),TRUE(),FALSE()))</f>
        <v>NA</v>
      </c>
      <c r="AN676" s="148" t="b">
        <f aca="false">IF(F676&lt;&gt;"",TRUE(),FALSE())</f>
        <v>0</v>
      </c>
      <c r="AO676" s="94" t="str">
        <f aca="false">IF(OR($F676&lt;&gt;"Met"),"NA",(IF(AND($F676="Met",$F676&lt;&gt;""),TRUE(),FALSE())))</f>
        <v>NA</v>
      </c>
      <c r="AP676" s="148" t="b">
        <f aca="false">IF(OR($F676="Met",$F676="Not met"),"NA",(IF((AND(OR($F676="N/A",$F676="Unsure"),$G676&lt;&gt;"")),TRUE(),FALSE())))</f>
        <v>0</v>
      </c>
      <c r="AQ676" s="238" t="n">
        <f aca="false">IF(OR(AR676=TRUE(),AND(AS676=TRUE(),AT676=FALSE())),0,(IF(OR(AND(OR(AS676=FALSE(),AS676="N/A"),AT676=FALSE()),AU676=FALSE()),1,0)))</f>
        <v>0</v>
      </c>
      <c r="AR676" s="238" t="n">
        <f aca="false">$S676</f>
        <v>1</v>
      </c>
      <c r="AS676" s="238" t="str">
        <f aca="false">IF(OR(Q676="CHIP",AI676=""),"N/A",IF(AND(AF676=TRUE(),_xlfn.xlookup(AI676,$A$9:$A$782,$AQ$9:$AQ$782)=0),TRUE(),FALSE()))</f>
        <v>N/A</v>
      </c>
      <c r="AT676" s="148" t="b">
        <f aca="false">IF(AND(H676="",F676="Met"),FALSE(),TRUE())</f>
        <v>1</v>
      </c>
      <c r="AU676" s="94" t="str">
        <f aca="false">IF(OR(H676="",H676="Met",H676="N/A"),"NA",(IF(AND((OR(H676="Not Met",H676="Unsure")),G676&lt;&gt;""),TRUE(),FALSE())))</f>
        <v>NA</v>
      </c>
    </row>
    <row r="677" customFormat="false" ht="324" hidden="false" customHeight="false" outlineLevel="0" collapsed="false">
      <c r="A677" s="658" t="s">
        <v>3967</v>
      </c>
      <c r="B677" s="659" t="s">
        <v>3968</v>
      </c>
      <c r="C677" s="659" t="s">
        <v>3969</v>
      </c>
      <c r="D677" s="659" t="s">
        <v>3758</v>
      </c>
      <c r="E677" s="687"/>
      <c r="F677" s="662"/>
      <c r="G677" s="662"/>
      <c r="H677" s="689"/>
      <c r="I677" s="664" t="s">
        <v>15</v>
      </c>
      <c r="J677" s="664"/>
      <c r="K677" s="664" t="s">
        <v>38</v>
      </c>
      <c r="L677" s="665" t="s">
        <v>43</v>
      </c>
      <c r="M677" s="665"/>
      <c r="N677" s="665" t="s">
        <v>193</v>
      </c>
      <c r="O677" s="665" t="s">
        <v>52</v>
      </c>
      <c r="P677" s="665"/>
      <c r="Q677" s="665" t="s">
        <v>292</v>
      </c>
      <c r="S677" s="666" t="b">
        <f aca="false">IF(OR(T677=TRUE(),U677=TRUE(),V677=TRUE(),AD677=TRUE(),AE677=TRUE()),TRUE(),FALSE())</f>
        <v>1</v>
      </c>
      <c r="T677" s="656" t="n">
        <f aca="false">$T$8</f>
        <v>1</v>
      </c>
      <c r="U677" s="657" t="b">
        <f aca="false">$U$8</f>
        <v>0</v>
      </c>
      <c r="V677" s="666" t="b">
        <f aca="false">IF(SUM(W677:AC677)&lt;1,TRUE(),FALSE())</f>
        <v>1</v>
      </c>
      <c r="W677" s="656" t="n">
        <f aca="false">IF($I$3=I677,1,0)</f>
        <v>0</v>
      </c>
      <c r="X677" s="656" t="n">
        <f aca="false">IF($J$3=J677,1,0)</f>
        <v>0</v>
      </c>
      <c r="Y677" s="656" t="n">
        <f aca="false">IF($K$3=K677,1,0)</f>
        <v>0</v>
      </c>
      <c r="Z677" s="656" t="n">
        <f aca="false">IF($L$3=L677,1,0)</f>
        <v>0</v>
      </c>
      <c r="AA677" s="656" t="n">
        <f aca="false">IF($M$3=M677,1,0)</f>
        <v>0</v>
      </c>
      <c r="AB677" s="656" t="n">
        <f aca="false">IF($N$3=N677,1,0)</f>
        <v>0</v>
      </c>
      <c r="AC677" s="656" t="n">
        <f aca="false">IF($O$3=O677,1,0)</f>
        <v>0</v>
      </c>
      <c r="AD677" s="667" t="b">
        <f aca="false">AND($P$2="Non-risk",P677=TRUE())</f>
        <v>0</v>
      </c>
      <c r="AE677" s="667" t="b">
        <f aca="false">AND($Q$3&lt;&gt;$Q677,$Q$3&lt;&gt;"Both")</f>
        <v>1</v>
      </c>
      <c r="AF677" s="667" t="b">
        <f aca="false">AND($Q$3="Both",AH677=1)</f>
        <v>0</v>
      </c>
      <c r="AG677" s="521" t="s">
        <v>3758</v>
      </c>
      <c r="AH677" s="627" t="n">
        <v>1</v>
      </c>
      <c r="AI677" s="521" t="n">
        <v>37</v>
      </c>
      <c r="AK677" s="160" t="n">
        <f aca="false">IF(OR(AL677=TRUE(),AND(AM677=TRUE(),AN677=FALSE()),AF677=TRUE(),(OR(AT677=FALSE(),AT677="NA"))),0,IF(OR(AN677=FALSE(),AO677=FALSE(),AP677=FALSE()),1,0))</f>
        <v>0</v>
      </c>
      <c r="AL677" s="238" t="n">
        <f aca="false">$S677</f>
        <v>1</v>
      </c>
      <c r="AM677" s="238" t="str">
        <f aca="false">IF(OR(Q677="CHIP",AI677=""),"NA",IF(AND(AF677=TRUE(),_xlfn.xlookup(AI677,$A$9:$A$782,$AK$9:$AK$782)=0),TRUE(),FALSE()))</f>
        <v>NA</v>
      </c>
      <c r="AN677" s="148" t="b">
        <f aca="false">IF(F677&lt;&gt;"",TRUE(),FALSE())</f>
        <v>0</v>
      </c>
      <c r="AO677" s="94" t="str">
        <f aca="false">IF(OR($F677&lt;&gt;"Met"),"NA",(IF(AND($F677="Met",$F677&lt;&gt;""),TRUE(),FALSE())))</f>
        <v>NA</v>
      </c>
      <c r="AP677" s="148" t="b">
        <f aca="false">IF(OR($F677="Met",$F677="Not met"),"NA",(IF((AND(OR($F677="N/A",$F677="Unsure"),$G677&lt;&gt;"")),TRUE(),FALSE())))</f>
        <v>0</v>
      </c>
      <c r="AQ677" s="238" t="n">
        <f aca="false">IF(OR(AR677=TRUE(),AND(AS677=TRUE(),AT677=FALSE())),0,(IF(OR(AND(OR(AS677=FALSE(),AS677="N/A"),AT677=FALSE()),AU677=FALSE()),1,0)))</f>
        <v>0</v>
      </c>
      <c r="AR677" s="238" t="n">
        <f aca="false">$S677</f>
        <v>1</v>
      </c>
      <c r="AS677" s="238" t="str">
        <f aca="false">IF(OR(Q677="CHIP",AI677=""),"N/A",IF(AND(AF677=TRUE(),_xlfn.xlookup(AI677,$A$9:$A$782,$AQ$9:$AQ$782)=0),TRUE(),FALSE()))</f>
        <v>N/A</v>
      </c>
      <c r="AT677" s="148" t="b">
        <f aca="false">IF(AND(H677="",F677="Met"),FALSE(),TRUE())</f>
        <v>1</v>
      </c>
      <c r="AU677" s="94" t="str">
        <f aca="false">IF(OR(H677="",H677="Met",H677="N/A"),"NA",(IF(AND((OR(H677="Not Met",H677="Unsure")),G677&lt;&gt;""),TRUE(),FALSE())))</f>
        <v>NA</v>
      </c>
    </row>
    <row r="678" customFormat="false" ht="270" hidden="false" customHeight="false" outlineLevel="0" collapsed="false">
      <c r="A678" s="658" t="s">
        <v>3970</v>
      </c>
      <c r="B678" s="659" t="s">
        <v>3971</v>
      </c>
      <c r="C678" s="659" t="s">
        <v>3972</v>
      </c>
      <c r="D678" s="659" t="s">
        <v>3762</v>
      </c>
      <c r="E678" s="687"/>
      <c r="F678" s="662"/>
      <c r="G678" s="662"/>
      <c r="H678" s="689"/>
      <c r="I678" s="664" t="s">
        <v>15</v>
      </c>
      <c r="J678" s="664"/>
      <c r="K678" s="664" t="s">
        <v>38</v>
      </c>
      <c r="L678" s="665" t="s">
        <v>43</v>
      </c>
      <c r="M678" s="665"/>
      <c r="N678" s="665"/>
      <c r="O678" s="665" t="s">
        <v>52</v>
      </c>
      <c r="P678" s="665"/>
      <c r="Q678" s="665" t="s">
        <v>292</v>
      </c>
      <c r="S678" s="666" t="b">
        <f aca="false">IF(OR(T678=TRUE(),U678=TRUE(),V678=TRUE(),AD678=TRUE(),AE678=TRUE()),TRUE(),FALSE())</f>
        <v>1</v>
      </c>
      <c r="T678" s="656" t="n">
        <f aca="false">$T$8</f>
        <v>1</v>
      </c>
      <c r="U678" s="657" t="b">
        <f aca="false">$U$8</f>
        <v>0</v>
      </c>
      <c r="V678" s="666" t="b">
        <f aca="false">IF(SUM(W678:AC678)&lt;1,TRUE(),FALSE())</f>
        <v>1</v>
      </c>
      <c r="W678" s="656" t="n">
        <f aca="false">IF($I$3=I678,1,0)</f>
        <v>0</v>
      </c>
      <c r="X678" s="656" t="n">
        <f aca="false">IF($J$3=J678,1,0)</f>
        <v>0</v>
      </c>
      <c r="Y678" s="656" t="n">
        <f aca="false">IF($K$3=K678,1,0)</f>
        <v>0</v>
      </c>
      <c r="Z678" s="656" t="n">
        <f aca="false">IF($L$3=L678,1,0)</f>
        <v>0</v>
      </c>
      <c r="AA678" s="656" t="n">
        <f aca="false">IF($M$3=M678,1,0)</f>
        <v>0</v>
      </c>
      <c r="AB678" s="656" t="n">
        <f aca="false">IF($N$3=N678,1,0)</f>
        <v>0</v>
      </c>
      <c r="AC678" s="656" t="n">
        <f aca="false">IF($O$3=O678,1,0)</f>
        <v>0</v>
      </c>
      <c r="AD678" s="667" t="b">
        <f aca="false">AND($P$2="Non-risk",P678=TRUE())</f>
        <v>0</v>
      </c>
      <c r="AE678" s="667" t="b">
        <f aca="false">AND($Q$3&lt;&gt;$Q678,$Q$3&lt;&gt;"Both")</f>
        <v>1</v>
      </c>
      <c r="AF678" s="667" t="b">
        <f aca="false">AND($Q$3="Both",AH678=1)</f>
        <v>0</v>
      </c>
      <c r="AG678" s="521" t="s">
        <v>3762</v>
      </c>
      <c r="AH678" s="627" t="n">
        <v>1</v>
      </c>
      <c r="AI678" s="521" t="n">
        <v>38</v>
      </c>
      <c r="AK678" s="160" t="n">
        <f aca="false">IF(OR(AL678=TRUE(),AND(AM678=TRUE(),AN678=FALSE()),AF678=TRUE(),(OR(AT678=FALSE(),AT678="NA"))),0,IF(OR(AN678=FALSE(),AO678=FALSE(),AP678=FALSE()),1,0))</f>
        <v>0</v>
      </c>
      <c r="AL678" s="238" t="n">
        <f aca="false">$S678</f>
        <v>1</v>
      </c>
      <c r="AM678" s="238" t="str">
        <f aca="false">IF(OR(Q678="CHIP",AI678=""),"NA",IF(AND(AF678=TRUE(),_xlfn.xlookup(AI678,$A$9:$A$782,$AK$9:$AK$782)=0),TRUE(),FALSE()))</f>
        <v>NA</v>
      </c>
      <c r="AN678" s="148" t="b">
        <f aca="false">IF(F678&lt;&gt;"",TRUE(),FALSE())</f>
        <v>0</v>
      </c>
      <c r="AO678" s="94" t="str">
        <f aca="false">IF(OR($F678&lt;&gt;"Met"),"NA",(IF(AND($F678="Met",$F678&lt;&gt;""),TRUE(),FALSE())))</f>
        <v>NA</v>
      </c>
      <c r="AP678" s="148" t="b">
        <f aca="false">IF(OR($F678="Met",$F678="Not met"),"NA",(IF((AND(OR($F678="N/A",$F678="Unsure"),$G678&lt;&gt;"")),TRUE(),FALSE())))</f>
        <v>0</v>
      </c>
      <c r="AQ678" s="238" t="n">
        <f aca="false">IF(OR(AR678=TRUE(),AND(AS678=TRUE(),AT678=FALSE())),0,(IF(OR(AND(OR(AS678=FALSE(),AS678="N/A"),AT678=FALSE()),AU678=FALSE()),1,0)))</f>
        <v>0</v>
      </c>
      <c r="AR678" s="238" t="n">
        <f aca="false">$S678</f>
        <v>1</v>
      </c>
      <c r="AS678" s="238" t="str">
        <f aca="false">IF(OR(Q678="CHIP",AI678=""),"N/A",IF(AND(AF678=TRUE(),_xlfn.xlookup(AI678,$A$9:$A$782,$AQ$9:$AQ$782)=0),TRUE(),FALSE()))</f>
        <v>N/A</v>
      </c>
      <c r="AT678" s="148" t="b">
        <f aca="false">IF(AND(H678="",F678="Met"),FALSE(),TRUE())</f>
        <v>1</v>
      </c>
      <c r="AU678" s="94" t="str">
        <f aca="false">IF(OR(H678="",H678="Met",H678="N/A"),"NA",(IF(AND((OR(H678="Not Met",H678="Unsure")),G678&lt;&gt;""),TRUE(),FALSE())))</f>
        <v>NA</v>
      </c>
    </row>
    <row r="679" customFormat="false" ht="270" hidden="false" customHeight="false" outlineLevel="0" collapsed="false">
      <c r="A679" s="658" t="s">
        <v>3973</v>
      </c>
      <c r="B679" s="659" t="s">
        <v>3974</v>
      </c>
      <c r="C679" s="659" t="s">
        <v>3975</v>
      </c>
      <c r="D679" s="659" t="s">
        <v>3976</v>
      </c>
      <c r="E679" s="687"/>
      <c r="F679" s="662"/>
      <c r="G679" s="662"/>
      <c r="H679" s="689"/>
      <c r="I679" s="664"/>
      <c r="J679" s="664"/>
      <c r="K679" s="664"/>
      <c r="L679" s="665"/>
      <c r="M679" s="665"/>
      <c r="N679" s="665" t="s">
        <v>193</v>
      </c>
      <c r="O679" s="665"/>
      <c r="P679" s="665"/>
      <c r="Q679" s="665" t="s">
        <v>292</v>
      </c>
      <c r="S679" s="666" t="b">
        <f aca="false">IF(OR(T679=TRUE(),U679=TRUE(),V679=TRUE(),AD679=TRUE(),AE679=TRUE()),TRUE(),FALSE())</f>
        <v>1</v>
      </c>
      <c r="T679" s="656" t="n">
        <f aca="false">$T$8</f>
        <v>1</v>
      </c>
      <c r="U679" s="657" t="b">
        <f aca="false">$U$8</f>
        <v>0</v>
      </c>
      <c r="V679" s="666" t="b">
        <f aca="false">IF(SUM(W679:AC679)&lt;1,TRUE(),FALSE())</f>
        <v>1</v>
      </c>
      <c r="W679" s="656" t="n">
        <f aca="false">IF($I$3=I679,1,0)</f>
        <v>0</v>
      </c>
      <c r="X679" s="656" t="n">
        <f aca="false">IF($J$3=J679,1,0)</f>
        <v>0</v>
      </c>
      <c r="Y679" s="656" t="n">
        <f aca="false">IF($K$3=K679,1,0)</f>
        <v>0</v>
      </c>
      <c r="Z679" s="656" t="n">
        <f aca="false">IF($L$3=L679,1,0)</f>
        <v>0</v>
      </c>
      <c r="AA679" s="656" t="n">
        <f aca="false">IF($M$3=M679,1,0)</f>
        <v>0</v>
      </c>
      <c r="AB679" s="656" t="n">
        <f aca="false">IF($N$3=N679,1,0)</f>
        <v>0</v>
      </c>
      <c r="AC679" s="656" t="n">
        <f aca="false">IF($O$3=O679,1,0)</f>
        <v>0</v>
      </c>
      <c r="AD679" s="667" t="b">
        <f aca="false">AND($P$2="Non-risk",P679=TRUE())</f>
        <v>0</v>
      </c>
      <c r="AE679" s="667" t="b">
        <f aca="false">AND($Q$3&lt;&gt;$Q679,$Q$3&lt;&gt;"Both")</f>
        <v>1</v>
      </c>
      <c r="AF679" s="667" t="b">
        <f aca="false">AND($Q$3="Both",AH679=1)</f>
        <v>0</v>
      </c>
      <c r="AG679" s="521" t="s">
        <v>3976</v>
      </c>
      <c r="AH679" s="627" t="n">
        <v>1</v>
      </c>
      <c r="AI679" s="521" t="n">
        <v>39</v>
      </c>
      <c r="AK679" s="160" t="n">
        <f aca="false">IF(OR(AL679=TRUE(),AND(AM679=TRUE(),AN679=FALSE()),AF679=TRUE(),(OR(AT679=FALSE(),AT679="NA"))),0,IF(OR(AN679=FALSE(),AO679=FALSE(),AP679=FALSE()),1,0))</f>
        <v>0</v>
      </c>
      <c r="AL679" s="238" t="n">
        <f aca="false">$S679</f>
        <v>1</v>
      </c>
      <c r="AM679" s="238" t="str">
        <f aca="false">IF(OR(Q679="CHIP",AI679=""),"NA",IF(AND(AF679=TRUE(),_xlfn.xlookup(AI679,$A$9:$A$782,$AK$9:$AK$782)=0),TRUE(),FALSE()))</f>
        <v>NA</v>
      </c>
      <c r="AN679" s="148" t="b">
        <f aca="false">IF(F679&lt;&gt;"",TRUE(),FALSE())</f>
        <v>0</v>
      </c>
      <c r="AO679" s="94" t="str">
        <f aca="false">IF(OR($F679&lt;&gt;"Met"),"NA",(IF(AND($F679="Met",$F679&lt;&gt;""),TRUE(),FALSE())))</f>
        <v>NA</v>
      </c>
      <c r="AP679" s="148" t="b">
        <f aca="false">IF(OR($F679="Met",$F679="Not met"),"NA",(IF((AND(OR($F679="N/A",$F679="Unsure"),$G679&lt;&gt;"")),TRUE(),FALSE())))</f>
        <v>0</v>
      </c>
      <c r="AQ679" s="238" t="n">
        <f aca="false">IF(OR(AR679=TRUE(),AND(AS679=TRUE(),AT679=FALSE())),0,(IF(OR(AND(OR(AS679=FALSE(),AS679="N/A"),AT679=FALSE()),AU679=FALSE()),1,0)))</f>
        <v>0</v>
      </c>
      <c r="AR679" s="238" t="n">
        <f aca="false">$S679</f>
        <v>1</v>
      </c>
      <c r="AS679" s="238" t="str">
        <f aca="false">IF(OR(Q679="CHIP",AI679=""),"N/A",IF(AND(AF679=TRUE(),_xlfn.xlookup(AI679,$A$9:$A$782,$AQ$9:$AQ$782)=0),TRUE(),FALSE()))</f>
        <v>N/A</v>
      </c>
      <c r="AT679" s="148" t="b">
        <f aca="false">IF(AND(H679="",F679="Met"),FALSE(),TRUE())</f>
        <v>1</v>
      </c>
      <c r="AU679" s="94" t="str">
        <f aca="false">IF(OR(H679="",H679="Met",H679="N/A"),"NA",(IF(AND((OR(H679="Not Met",H679="Unsure")),G679&lt;&gt;""),TRUE(),FALSE())))</f>
        <v>NA</v>
      </c>
    </row>
    <row r="680" customFormat="false" ht="18" hidden="false" customHeight="false" outlineLevel="0" collapsed="false">
      <c r="A680" s="670"/>
      <c r="B680" s="681"/>
      <c r="C680" s="669"/>
      <c r="D680" s="668" t="s">
        <v>1632</v>
      </c>
      <c r="E680" s="671"/>
      <c r="F680" s="672"/>
      <c r="G680" s="672"/>
      <c r="H680" s="673"/>
      <c r="T680" s="656" t="n">
        <f aca="false">$T$8</f>
        <v>1</v>
      </c>
      <c r="U680" s="657" t="b">
        <f aca="false">$U$8</f>
        <v>0</v>
      </c>
      <c r="W680" s="656" t="n">
        <f aca="false">IF($I$3=I680,1,0)</f>
        <v>0</v>
      </c>
      <c r="X680" s="656" t="n">
        <f aca="false">IF($J$3=J680,1,0)</f>
        <v>0</v>
      </c>
      <c r="Y680" s="656" t="n">
        <f aca="false">IF($K$3=K680,1,0)</f>
        <v>0</v>
      </c>
      <c r="Z680" s="656" t="n">
        <f aca="false">IF($L$3=L680,1,0)</f>
        <v>0</v>
      </c>
      <c r="AA680" s="656" t="n">
        <f aca="false">IF($M$3=M680,1,0)</f>
        <v>0</v>
      </c>
      <c r="AB680" s="656" t="n">
        <f aca="false">IF($N$3=N680,1,0)</f>
        <v>0</v>
      </c>
      <c r="AC680" s="656" t="n">
        <f aca="false">IF($O$3=O680,1,0)</f>
        <v>0</v>
      </c>
      <c r="AD680" s="667" t="b">
        <f aca="false">AND($P$2="Non-risk",P680=TRUE())</f>
        <v>0</v>
      </c>
      <c r="AE680" s="667" t="b">
        <f aca="false">AND($Q$3&lt;&gt;$Q680,$Q$3&lt;&gt;"Both")</f>
        <v>1</v>
      </c>
      <c r="AF680" s="667" t="b">
        <f aca="false">AND($Q$3="Both",AH680=1)</f>
        <v>0</v>
      </c>
      <c r="AK680" s="160"/>
      <c r="AL680" s="238"/>
      <c r="AM680" s="238"/>
      <c r="AN680" s="94"/>
      <c r="AO680" s="94"/>
      <c r="AP680" s="94"/>
      <c r="AQ680" s="238"/>
      <c r="AR680" s="238"/>
      <c r="AS680" s="238"/>
      <c r="AT680" s="94"/>
      <c r="AU680" s="94"/>
    </row>
    <row r="681" customFormat="false" ht="72" hidden="false" customHeight="false" outlineLevel="0" collapsed="false">
      <c r="A681" s="658" t="s">
        <v>3977</v>
      </c>
      <c r="B681" s="659" t="s">
        <v>3978</v>
      </c>
      <c r="C681" s="659" t="s">
        <v>3979</v>
      </c>
      <c r="D681" s="659" t="s">
        <v>3774</v>
      </c>
      <c r="E681" s="687"/>
      <c r="F681" s="662"/>
      <c r="G681" s="662"/>
      <c r="H681" s="689"/>
      <c r="I681" s="664" t="s">
        <v>15</v>
      </c>
      <c r="J681" s="664"/>
      <c r="K681" s="664" t="s">
        <v>38</v>
      </c>
      <c r="L681" s="665" t="s">
        <v>43</v>
      </c>
      <c r="M681" s="665"/>
      <c r="N681" s="665"/>
      <c r="O681" s="665"/>
      <c r="P681" s="665"/>
      <c r="Q681" s="665" t="s">
        <v>292</v>
      </c>
      <c r="S681" s="666" t="b">
        <f aca="false">IF(OR(T681=TRUE(),U681=TRUE(),V681=TRUE(),AD681=TRUE(),AE681=TRUE()),TRUE(),FALSE())</f>
        <v>1</v>
      </c>
      <c r="T681" s="656" t="n">
        <f aca="false">$T$8</f>
        <v>1</v>
      </c>
      <c r="U681" s="657" t="b">
        <f aca="false">$U$8</f>
        <v>0</v>
      </c>
      <c r="V681" s="666" t="b">
        <f aca="false">IF(SUM(W681:AC681)&lt;1,TRUE(),FALSE())</f>
        <v>1</v>
      </c>
      <c r="W681" s="656" t="n">
        <f aca="false">IF($I$3=I681,1,0)</f>
        <v>0</v>
      </c>
      <c r="X681" s="656" t="n">
        <f aca="false">IF($J$3=J681,1,0)</f>
        <v>0</v>
      </c>
      <c r="Y681" s="656" t="n">
        <f aca="false">IF($K$3=K681,1,0)</f>
        <v>0</v>
      </c>
      <c r="Z681" s="656" t="n">
        <f aca="false">IF($L$3=L681,1,0)</f>
        <v>0</v>
      </c>
      <c r="AA681" s="656" t="n">
        <f aca="false">IF($M$3=M681,1,0)</f>
        <v>0</v>
      </c>
      <c r="AB681" s="656" t="n">
        <f aca="false">IF($N$3=N681,1,0)</f>
        <v>0</v>
      </c>
      <c r="AC681" s="656" t="n">
        <f aca="false">IF($O$3=O681,1,0)</f>
        <v>0</v>
      </c>
      <c r="AD681" s="667" t="b">
        <f aca="false">AND($P$2="Non-risk",P681=TRUE())</f>
        <v>0</v>
      </c>
      <c r="AE681" s="667" t="b">
        <f aca="false">AND($Q$3&lt;&gt;$Q681,$Q$3&lt;&gt;"Both")</f>
        <v>1</v>
      </c>
      <c r="AF681" s="667" t="b">
        <f aca="false">AND($Q$3="Both",AH681=1)</f>
        <v>0</v>
      </c>
      <c r="AG681" s="521" t="s">
        <v>3774</v>
      </c>
      <c r="AH681" s="627" t="n">
        <v>1</v>
      </c>
      <c r="AI681" s="521" t="n">
        <v>44</v>
      </c>
      <c r="AK681" s="160" t="n">
        <f aca="false">IF(OR(AL681=TRUE(),AND(AM681=TRUE(),AN681=FALSE()),AF681=TRUE(),(OR(AT681=FALSE(),AT681="NA"))),0,IF(OR(AN681=FALSE(),AO681=FALSE(),AP681=FALSE()),1,0))</f>
        <v>0</v>
      </c>
      <c r="AL681" s="238" t="n">
        <f aca="false">$S681</f>
        <v>1</v>
      </c>
      <c r="AM681" s="238" t="str">
        <f aca="false">IF(OR(Q681="CHIP",AI681=""),"NA",IF(AND(AF681=TRUE(),_xlfn.xlookup(AI681,$A$9:$A$782,$AK$9:$AK$782)=0),TRUE(),FALSE()))</f>
        <v>NA</v>
      </c>
      <c r="AN681" s="148" t="b">
        <f aca="false">IF(F681&lt;&gt;"",TRUE(),FALSE())</f>
        <v>0</v>
      </c>
      <c r="AO681" s="94" t="str">
        <f aca="false">IF(OR($F681&lt;&gt;"Met"),"NA",(IF(AND($F681="Met",$F681&lt;&gt;""),TRUE(),FALSE())))</f>
        <v>NA</v>
      </c>
      <c r="AP681" s="148" t="b">
        <f aca="false">IF(OR($F681="Met",$F681="Not met"),"NA",(IF((AND(OR($F681="N/A",$F681="Unsure"),$G681&lt;&gt;"")),TRUE(),FALSE())))</f>
        <v>0</v>
      </c>
      <c r="AQ681" s="238" t="n">
        <f aca="false">IF(OR(AR681=TRUE(),AND(AS681=TRUE(),AT681=FALSE())),0,(IF(OR(AND(OR(AS681=FALSE(),AS681="N/A"),AT681=FALSE()),AU681=FALSE()),1,0)))</f>
        <v>0</v>
      </c>
      <c r="AR681" s="238" t="n">
        <f aca="false">$S681</f>
        <v>1</v>
      </c>
      <c r="AS681" s="238" t="str">
        <f aca="false">IF(OR(Q681="CHIP",AI681=""),"N/A",IF(AND(AF681=TRUE(),_xlfn.xlookup(AI681,$A$9:$A$782,$AQ$9:$AQ$782)=0),TRUE(),FALSE()))</f>
        <v>N/A</v>
      </c>
      <c r="AT681" s="148" t="b">
        <f aca="false">IF(AND(H681="",F681="Met"),FALSE(),TRUE())</f>
        <v>1</v>
      </c>
      <c r="AU681" s="94" t="str">
        <f aca="false">IF(OR(H681="",H681="Met",H681="N/A"),"NA",(IF(AND((OR(H681="Not Met",H681="Unsure")),G681&lt;&gt;""),TRUE(),FALSE())))</f>
        <v>NA</v>
      </c>
    </row>
    <row r="682" customFormat="false" ht="90" hidden="false" customHeight="false" outlineLevel="0" collapsed="false">
      <c r="A682" s="658" t="s">
        <v>3980</v>
      </c>
      <c r="B682" s="659" t="s">
        <v>3981</v>
      </c>
      <c r="C682" s="659" t="s">
        <v>3982</v>
      </c>
      <c r="D682" s="659" t="s">
        <v>3778</v>
      </c>
      <c r="E682" s="687"/>
      <c r="F682" s="662"/>
      <c r="G682" s="662"/>
      <c r="H682" s="689"/>
      <c r="I682" s="664" t="s">
        <v>15</v>
      </c>
      <c r="J682" s="664"/>
      <c r="K682" s="664" t="s">
        <v>38</v>
      </c>
      <c r="L682" s="665" t="s">
        <v>43</v>
      </c>
      <c r="M682" s="665"/>
      <c r="N682" s="665"/>
      <c r="O682" s="665"/>
      <c r="P682" s="665"/>
      <c r="Q682" s="665" t="s">
        <v>292</v>
      </c>
      <c r="S682" s="666" t="b">
        <f aca="false">IF(OR(T682=TRUE(),U682=TRUE(),V682=TRUE(),AD682=TRUE(),AE682=TRUE()),TRUE(),FALSE())</f>
        <v>1</v>
      </c>
      <c r="T682" s="656" t="n">
        <f aca="false">$T$8</f>
        <v>1</v>
      </c>
      <c r="U682" s="657" t="b">
        <f aca="false">$U$8</f>
        <v>0</v>
      </c>
      <c r="V682" s="666" t="b">
        <f aca="false">IF(SUM(W682:AC682)&lt;1,TRUE(),FALSE())</f>
        <v>1</v>
      </c>
      <c r="W682" s="656" t="n">
        <f aca="false">IF($I$3=I682,1,0)</f>
        <v>0</v>
      </c>
      <c r="X682" s="656" t="n">
        <f aca="false">IF($J$3=J682,1,0)</f>
        <v>0</v>
      </c>
      <c r="Y682" s="656" t="n">
        <f aca="false">IF($K$3=K682,1,0)</f>
        <v>0</v>
      </c>
      <c r="Z682" s="656" t="n">
        <f aca="false">IF($L$3=L682,1,0)</f>
        <v>0</v>
      </c>
      <c r="AA682" s="656" t="n">
        <f aca="false">IF($M$3=M682,1,0)</f>
        <v>0</v>
      </c>
      <c r="AB682" s="656" t="n">
        <f aca="false">IF($N$3=N682,1,0)</f>
        <v>0</v>
      </c>
      <c r="AC682" s="656" t="n">
        <f aca="false">IF($O$3=O682,1,0)</f>
        <v>0</v>
      </c>
      <c r="AD682" s="667" t="b">
        <f aca="false">AND($P$2="Non-risk",P682=TRUE())</f>
        <v>0</v>
      </c>
      <c r="AE682" s="667" t="b">
        <f aca="false">AND($Q$3&lt;&gt;$Q682,$Q$3&lt;&gt;"Both")</f>
        <v>1</v>
      </c>
      <c r="AF682" s="667" t="b">
        <f aca="false">AND($Q$3="Both",AH682=1)</f>
        <v>0</v>
      </c>
      <c r="AG682" s="521" t="s">
        <v>3778</v>
      </c>
      <c r="AH682" s="627" t="n">
        <v>1</v>
      </c>
      <c r="AI682" s="521" t="n">
        <v>45</v>
      </c>
      <c r="AK682" s="160" t="n">
        <f aca="false">IF(OR(AL682=TRUE(),AND(AM682=TRUE(),AN682=FALSE()),AF682=TRUE(),(OR(AT682=FALSE(),AT682="NA"))),0,IF(OR(AN682=FALSE(),AO682=FALSE(),AP682=FALSE()),1,0))</f>
        <v>0</v>
      </c>
      <c r="AL682" s="238" t="n">
        <f aca="false">$S682</f>
        <v>1</v>
      </c>
      <c r="AM682" s="238" t="str">
        <f aca="false">IF(OR(Q682="CHIP",AI682=""),"NA",IF(AND(AF682=TRUE(),_xlfn.xlookup(AI682,$A$9:$A$782,$AK$9:$AK$782)=0),TRUE(),FALSE()))</f>
        <v>NA</v>
      </c>
      <c r="AN682" s="148" t="b">
        <f aca="false">IF(F682&lt;&gt;"",TRUE(),FALSE())</f>
        <v>0</v>
      </c>
      <c r="AO682" s="94" t="str">
        <f aca="false">IF(OR($F682&lt;&gt;"Met"),"NA",(IF(AND($F682="Met",$F682&lt;&gt;""),TRUE(),FALSE())))</f>
        <v>NA</v>
      </c>
      <c r="AP682" s="148" t="b">
        <f aca="false">IF(OR($F682="Met",$F682="Not met"),"NA",(IF((AND(OR($F682="N/A",$F682="Unsure"),$G682&lt;&gt;"")),TRUE(),FALSE())))</f>
        <v>0</v>
      </c>
      <c r="AQ682" s="238" t="n">
        <f aca="false">IF(OR(AR682=TRUE(),AND(AS682=TRUE(),AT682=FALSE())),0,(IF(OR(AND(OR(AS682=FALSE(),AS682="N/A"),AT682=FALSE()),AU682=FALSE()),1,0)))</f>
        <v>0</v>
      </c>
      <c r="AR682" s="238" t="n">
        <f aca="false">$S682</f>
        <v>1</v>
      </c>
      <c r="AS682" s="238" t="str">
        <f aca="false">IF(OR(Q682="CHIP",AI682=""),"N/A",IF(AND(AF682=TRUE(),_xlfn.xlookup(AI682,$A$9:$A$782,$AQ$9:$AQ$782)=0),TRUE(),FALSE()))</f>
        <v>N/A</v>
      </c>
      <c r="AT682" s="148" t="b">
        <f aca="false">IF(AND(H682="",F682="Met"),FALSE(),TRUE())</f>
        <v>1</v>
      </c>
      <c r="AU682" s="94" t="str">
        <f aca="false">IF(OR(H682="",H682="Met",H682="N/A"),"NA",(IF(AND((OR(H682="Not Met",H682="Unsure")),G682&lt;&gt;""),TRUE(),FALSE())))</f>
        <v>NA</v>
      </c>
    </row>
    <row r="683" customFormat="false" ht="126" hidden="false" customHeight="false" outlineLevel="0" collapsed="false">
      <c r="A683" s="658" t="s">
        <v>3983</v>
      </c>
      <c r="B683" s="659" t="s">
        <v>3984</v>
      </c>
      <c r="C683" s="659" t="s">
        <v>3985</v>
      </c>
      <c r="D683" s="659" t="s">
        <v>3782</v>
      </c>
      <c r="E683" s="687"/>
      <c r="F683" s="662"/>
      <c r="G683" s="662"/>
      <c r="H683" s="689"/>
      <c r="I683" s="664" t="s">
        <v>15</v>
      </c>
      <c r="J683" s="664"/>
      <c r="K683" s="664" t="s">
        <v>38</v>
      </c>
      <c r="L683" s="665" t="s">
        <v>43</v>
      </c>
      <c r="M683" s="665"/>
      <c r="N683" s="665"/>
      <c r="O683" s="665"/>
      <c r="P683" s="665"/>
      <c r="Q683" s="665" t="s">
        <v>292</v>
      </c>
      <c r="S683" s="666" t="b">
        <f aca="false">IF(OR(T683=TRUE(),U683=TRUE(),V683=TRUE(),AD683=TRUE(),AE683=TRUE()),TRUE(),FALSE())</f>
        <v>1</v>
      </c>
      <c r="T683" s="656" t="n">
        <f aca="false">$T$8</f>
        <v>1</v>
      </c>
      <c r="U683" s="657" t="b">
        <f aca="false">$U$8</f>
        <v>0</v>
      </c>
      <c r="V683" s="666" t="b">
        <f aca="false">IF(SUM(W683:AC683)&lt;1,TRUE(),FALSE())</f>
        <v>1</v>
      </c>
      <c r="W683" s="656" t="n">
        <f aca="false">IF($I$3=I683,1,0)</f>
        <v>0</v>
      </c>
      <c r="X683" s="656" t="n">
        <f aca="false">IF($J$3=J683,1,0)</f>
        <v>0</v>
      </c>
      <c r="Y683" s="656" t="n">
        <f aca="false">IF($K$3=K683,1,0)</f>
        <v>0</v>
      </c>
      <c r="Z683" s="656" t="n">
        <f aca="false">IF($L$3=L683,1,0)</f>
        <v>0</v>
      </c>
      <c r="AA683" s="656" t="n">
        <f aca="false">IF($M$3=M683,1,0)</f>
        <v>0</v>
      </c>
      <c r="AB683" s="656" t="n">
        <f aca="false">IF($N$3=N683,1,0)</f>
        <v>0</v>
      </c>
      <c r="AC683" s="656" t="n">
        <f aca="false">IF($O$3=O683,1,0)</f>
        <v>0</v>
      </c>
      <c r="AD683" s="667" t="b">
        <f aca="false">AND($P$2="Non-risk",P683=TRUE())</f>
        <v>0</v>
      </c>
      <c r="AE683" s="667" t="b">
        <f aca="false">AND($Q$3&lt;&gt;$Q683,$Q$3&lt;&gt;"Both")</f>
        <v>1</v>
      </c>
      <c r="AF683" s="667" t="b">
        <f aca="false">AND($Q$3="Both",AH683=1)</f>
        <v>0</v>
      </c>
      <c r="AG683" s="521" t="s">
        <v>3782</v>
      </c>
      <c r="AH683" s="627" t="n">
        <v>1</v>
      </c>
      <c r="AI683" s="521" t="n">
        <v>46</v>
      </c>
      <c r="AK683" s="160" t="n">
        <f aca="false">IF(OR(AL683=TRUE(),AND(AM683=TRUE(),AN683=FALSE()),AF683=TRUE(),(OR(AT683=FALSE(),AT683="NA"))),0,IF(OR(AN683=FALSE(),AO683=FALSE(),AP683=FALSE()),1,0))</f>
        <v>0</v>
      </c>
      <c r="AL683" s="238" t="n">
        <f aca="false">$S683</f>
        <v>1</v>
      </c>
      <c r="AM683" s="238" t="str">
        <f aca="false">IF(OR(Q683="CHIP",AI683=""),"NA",IF(AND(AF683=TRUE(),_xlfn.xlookup(AI683,$A$9:$A$782,$AK$9:$AK$782)=0),TRUE(),FALSE()))</f>
        <v>NA</v>
      </c>
      <c r="AN683" s="148" t="b">
        <f aca="false">IF(F683&lt;&gt;"",TRUE(),FALSE())</f>
        <v>0</v>
      </c>
      <c r="AO683" s="94" t="str">
        <f aca="false">IF(OR($F683&lt;&gt;"Met"),"NA",(IF(AND($F683="Met",$F683&lt;&gt;""),TRUE(),FALSE())))</f>
        <v>NA</v>
      </c>
      <c r="AP683" s="148" t="b">
        <f aca="false">IF(OR($F683="Met",$F683="Not met"),"NA",(IF((AND(OR($F683="N/A",$F683="Unsure"),$G683&lt;&gt;"")),TRUE(),FALSE())))</f>
        <v>0</v>
      </c>
      <c r="AQ683" s="238" t="n">
        <f aca="false">IF(OR(AR683=TRUE(),AND(AS683=TRUE(),AT683=FALSE())),0,(IF(OR(AND(OR(AS683=FALSE(),AS683="N/A"),AT683=FALSE()),AU683=FALSE()),1,0)))</f>
        <v>0</v>
      </c>
      <c r="AR683" s="238" t="n">
        <f aca="false">$S683</f>
        <v>1</v>
      </c>
      <c r="AS683" s="238" t="str">
        <f aca="false">IF(OR(Q683="CHIP",AI683=""),"N/A",IF(AND(AF683=TRUE(),_xlfn.xlookup(AI683,$A$9:$A$782,$AQ$9:$AQ$782)=0),TRUE(),FALSE()))</f>
        <v>N/A</v>
      </c>
      <c r="AT683" s="148" t="b">
        <f aca="false">IF(AND(H683="",F683="Met"),FALSE(),TRUE())</f>
        <v>1</v>
      </c>
      <c r="AU683" s="94" t="str">
        <f aca="false">IF(OR(H683="",H683="Met",H683="N/A"),"NA",(IF(AND((OR(H683="Not Met",H683="Unsure")),G683&lt;&gt;""),TRUE(),FALSE())))</f>
        <v>NA</v>
      </c>
    </row>
    <row r="684" customFormat="false" ht="180" hidden="false" customHeight="false" outlineLevel="0" collapsed="false">
      <c r="A684" s="658" t="s">
        <v>3986</v>
      </c>
      <c r="B684" s="659" t="s">
        <v>3987</v>
      </c>
      <c r="C684" s="659" t="s">
        <v>3988</v>
      </c>
      <c r="D684" s="659" t="s">
        <v>3786</v>
      </c>
      <c r="E684" s="687"/>
      <c r="F684" s="662"/>
      <c r="G684" s="662"/>
      <c r="H684" s="689"/>
      <c r="I684" s="664" t="s">
        <v>15</v>
      </c>
      <c r="J684" s="664"/>
      <c r="K684" s="664" t="s">
        <v>38</v>
      </c>
      <c r="L684" s="665" t="s">
        <v>43</v>
      </c>
      <c r="M684" s="665"/>
      <c r="N684" s="665" t="s">
        <v>193</v>
      </c>
      <c r="O684" s="665" t="s">
        <v>52</v>
      </c>
      <c r="P684" s="665"/>
      <c r="Q684" s="665" t="s">
        <v>292</v>
      </c>
      <c r="S684" s="666" t="b">
        <f aca="false">IF(OR(T684=TRUE(),U684=TRUE(),V684=TRUE(),AD684=TRUE(),AE684=TRUE()),TRUE(),FALSE())</f>
        <v>1</v>
      </c>
      <c r="T684" s="656" t="n">
        <f aca="false">$T$8</f>
        <v>1</v>
      </c>
      <c r="U684" s="657" t="b">
        <f aca="false">$U$8</f>
        <v>0</v>
      </c>
      <c r="V684" s="666" t="b">
        <f aca="false">IF(SUM(W684:AC684)&lt;1,TRUE(),FALSE())</f>
        <v>1</v>
      </c>
      <c r="W684" s="656" t="n">
        <f aca="false">IF($I$3=I684,1,0)</f>
        <v>0</v>
      </c>
      <c r="X684" s="656" t="n">
        <f aca="false">IF($J$3=J684,1,0)</f>
        <v>0</v>
      </c>
      <c r="Y684" s="656" t="n">
        <f aca="false">IF($K$3=K684,1,0)</f>
        <v>0</v>
      </c>
      <c r="Z684" s="656" t="n">
        <f aca="false">IF($L$3=L684,1,0)</f>
        <v>0</v>
      </c>
      <c r="AA684" s="656" t="n">
        <f aca="false">IF($M$3=M684,1,0)</f>
        <v>0</v>
      </c>
      <c r="AB684" s="656" t="n">
        <f aca="false">IF($N$3=N684,1,0)</f>
        <v>0</v>
      </c>
      <c r="AC684" s="656" t="n">
        <f aca="false">IF($O$3=O684,1,0)</f>
        <v>0</v>
      </c>
      <c r="AD684" s="667" t="b">
        <f aca="false">AND($P$2="Non-risk",P684=TRUE())</f>
        <v>0</v>
      </c>
      <c r="AE684" s="667" t="b">
        <f aca="false">AND($Q$3&lt;&gt;$Q684,$Q$3&lt;&gt;"Both")</f>
        <v>1</v>
      </c>
      <c r="AF684" s="667" t="b">
        <f aca="false">AND($Q$3="Both",AH684=1)</f>
        <v>0</v>
      </c>
      <c r="AG684" s="521" t="s">
        <v>3786</v>
      </c>
      <c r="AH684" s="627" t="n">
        <v>1</v>
      </c>
      <c r="AI684" s="521" t="n">
        <v>47</v>
      </c>
      <c r="AK684" s="160" t="n">
        <f aca="false">IF(OR(AL684=TRUE(),AND(AM684=TRUE(),AN684=FALSE()),AF684=TRUE(),(OR(AT684=FALSE(),AT684="NA"))),0,IF(OR(AN684=FALSE(),AO684=FALSE(),AP684=FALSE()),1,0))</f>
        <v>0</v>
      </c>
      <c r="AL684" s="238" t="n">
        <f aca="false">$S684</f>
        <v>1</v>
      </c>
      <c r="AM684" s="238" t="str">
        <f aca="false">IF(OR(Q684="CHIP",AI684=""),"NA",IF(AND(AF684=TRUE(),_xlfn.xlookup(AI684,$A$9:$A$782,$AK$9:$AK$782)=0),TRUE(),FALSE()))</f>
        <v>NA</v>
      </c>
      <c r="AN684" s="148" t="b">
        <f aca="false">IF(F684&lt;&gt;"",TRUE(),FALSE())</f>
        <v>0</v>
      </c>
      <c r="AO684" s="94" t="str">
        <f aca="false">IF(OR($F684&lt;&gt;"Met"),"NA",(IF(AND($F684="Met",$F684&lt;&gt;""),TRUE(),FALSE())))</f>
        <v>NA</v>
      </c>
      <c r="AP684" s="148" t="b">
        <f aca="false">IF(OR($F684="Met",$F684="Not met"),"NA",(IF((AND(OR($F684="N/A",$F684="Unsure"),$G684&lt;&gt;"")),TRUE(),FALSE())))</f>
        <v>0</v>
      </c>
      <c r="AQ684" s="238" t="n">
        <f aca="false">IF(OR(AR684=TRUE(),AND(AS684=TRUE(),AT684=FALSE())),0,(IF(OR(AND(OR(AS684=FALSE(),AS684="N/A"),AT684=FALSE()),AU684=FALSE()),1,0)))</f>
        <v>0</v>
      </c>
      <c r="AR684" s="238" t="n">
        <f aca="false">$S684</f>
        <v>1</v>
      </c>
      <c r="AS684" s="238" t="str">
        <f aca="false">IF(OR(Q684="CHIP",AI684=""),"N/A",IF(AND(AF684=TRUE(),_xlfn.xlookup(AI684,$A$9:$A$782,$AQ$9:$AQ$782)=0),TRUE(),FALSE()))</f>
        <v>N/A</v>
      </c>
      <c r="AT684" s="148" t="b">
        <f aca="false">IF(AND(H684="",F684="Met"),FALSE(),TRUE())</f>
        <v>1</v>
      </c>
      <c r="AU684" s="94" t="str">
        <f aca="false">IF(OR(H684="",H684="Met",H684="N/A"),"NA",(IF(AND((OR(H684="Not Met",H684="Unsure")),G684&lt;&gt;""),TRUE(),FALSE())))</f>
        <v>NA</v>
      </c>
    </row>
    <row r="685" customFormat="false" ht="108" hidden="false" customHeight="false" outlineLevel="0" collapsed="false">
      <c r="A685" s="658" t="s">
        <v>3989</v>
      </c>
      <c r="B685" s="659" t="s">
        <v>3990</v>
      </c>
      <c r="C685" s="659" t="s">
        <v>3991</v>
      </c>
      <c r="D685" s="659" t="s">
        <v>3790</v>
      </c>
      <c r="E685" s="687"/>
      <c r="F685" s="662"/>
      <c r="G685" s="662"/>
      <c r="H685" s="689"/>
      <c r="I685" s="664" t="s">
        <v>15</v>
      </c>
      <c r="J685" s="664"/>
      <c r="K685" s="664" t="s">
        <v>38</v>
      </c>
      <c r="L685" s="665" t="s">
        <v>43</v>
      </c>
      <c r="M685" s="665"/>
      <c r="N685" s="665" t="s">
        <v>193</v>
      </c>
      <c r="O685" s="665" t="s">
        <v>52</v>
      </c>
      <c r="P685" s="665"/>
      <c r="Q685" s="665" t="s">
        <v>292</v>
      </c>
      <c r="S685" s="666" t="b">
        <f aca="false">IF(OR(T685=TRUE(),U685=TRUE(),V685=TRUE(),AD685=TRUE(),AE685=TRUE()),TRUE(),FALSE())</f>
        <v>1</v>
      </c>
      <c r="T685" s="656" t="n">
        <f aca="false">$T$8</f>
        <v>1</v>
      </c>
      <c r="U685" s="657" t="b">
        <f aca="false">$U$8</f>
        <v>0</v>
      </c>
      <c r="V685" s="666" t="b">
        <f aca="false">IF(SUM(W685:AC685)&lt;1,TRUE(),FALSE())</f>
        <v>1</v>
      </c>
      <c r="W685" s="656" t="n">
        <f aca="false">IF($I$3=I685,1,0)</f>
        <v>0</v>
      </c>
      <c r="X685" s="656" t="n">
        <f aca="false">IF($J$3=J685,1,0)</f>
        <v>0</v>
      </c>
      <c r="Y685" s="656" t="n">
        <f aca="false">IF($K$3=K685,1,0)</f>
        <v>0</v>
      </c>
      <c r="Z685" s="656" t="n">
        <f aca="false">IF($L$3=L685,1,0)</f>
        <v>0</v>
      </c>
      <c r="AA685" s="656" t="n">
        <f aca="false">IF($M$3=M685,1,0)</f>
        <v>0</v>
      </c>
      <c r="AB685" s="656" t="n">
        <f aca="false">IF($N$3=N685,1,0)</f>
        <v>0</v>
      </c>
      <c r="AC685" s="656" t="n">
        <f aca="false">IF($O$3=O685,1,0)</f>
        <v>0</v>
      </c>
      <c r="AD685" s="667" t="b">
        <f aca="false">AND($P$2="Non-risk",P685=TRUE())</f>
        <v>0</v>
      </c>
      <c r="AE685" s="667" t="b">
        <f aca="false">AND($Q$3&lt;&gt;$Q685,$Q$3&lt;&gt;"Both")</f>
        <v>1</v>
      </c>
      <c r="AF685" s="667" t="b">
        <f aca="false">AND($Q$3="Both",AH685=1)</f>
        <v>0</v>
      </c>
      <c r="AG685" s="521" t="s">
        <v>3790</v>
      </c>
      <c r="AH685" s="627" t="n">
        <v>1</v>
      </c>
      <c r="AI685" s="521" t="n">
        <v>48</v>
      </c>
      <c r="AK685" s="160" t="n">
        <f aca="false">IF(OR(AL685=TRUE(),AND(AM685=TRUE(),AN685=FALSE()),AF685=TRUE(),(OR(AT685=FALSE(),AT685="NA"))),0,IF(OR(AN685=FALSE(),AO685=FALSE(),AP685=FALSE()),1,0))</f>
        <v>0</v>
      </c>
      <c r="AL685" s="238" t="n">
        <f aca="false">$S685</f>
        <v>1</v>
      </c>
      <c r="AM685" s="238" t="str">
        <f aca="false">IF(OR(Q685="CHIP",AI685=""),"NA",IF(AND(AF685=TRUE(),_xlfn.xlookup(AI685,$A$9:$A$782,$AK$9:$AK$782)=0),TRUE(),FALSE()))</f>
        <v>NA</v>
      </c>
      <c r="AN685" s="148" t="b">
        <f aca="false">IF(F685&lt;&gt;"",TRUE(),FALSE())</f>
        <v>0</v>
      </c>
      <c r="AO685" s="94" t="str">
        <f aca="false">IF(OR($F685&lt;&gt;"Met"),"NA",(IF(AND($F685="Met",$F685&lt;&gt;""),TRUE(),FALSE())))</f>
        <v>NA</v>
      </c>
      <c r="AP685" s="148" t="b">
        <f aca="false">IF(OR($F685="Met",$F685="Not met"),"NA",(IF((AND(OR($F685="N/A",$F685="Unsure"),$G685&lt;&gt;"")),TRUE(),FALSE())))</f>
        <v>0</v>
      </c>
      <c r="AQ685" s="238" t="n">
        <f aca="false">IF(OR(AR685=TRUE(),AND(AS685=TRUE(),AT685=FALSE())),0,(IF(OR(AND(OR(AS685=FALSE(),AS685="N/A"),AT685=FALSE()),AU685=FALSE()),1,0)))</f>
        <v>0</v>
      </c>
      <c r="AR685" s="238" t="n">
        <f aca="false">$S685</f>
        <v>1</v>
      </c>
      <c r="AS685" s="238" t="str">
        <f aca="false">IF(OR(Q685="CHIP",AI685=""),"N/A",IF(AND(AF685=TRUE(),_xlfn.xlookup(AI685,$A$9:$A$782,$AQ$9:$AQ$782)=0),TRUE(),FALSE()))</f>
        <v>N/A</v>
      </c>
      <c r="AT685" s="148" t="b">
        <f aca="false">IF(AND(H685="",F685="Met"),FALSE(),TRUE())</f>
        <v>1</v>
      </c>
      <c r="AU685" s="94" t="str">
        <f aca="false">IF(OR(H685="",H685="Met",H685="N/A"),"NA",(IF(AND((OR(H685="Not Met",H685="Unsure")),G685&lt;&gt;""),TRUE(),FALSE())))</f>
        <v>NA</v>
      </c>
    </row>
    <row r="686" customFormat="false" ht="108" hidden="false" customHeight="false" outlineLevel="0" collapsed="false">
      <c r="A686" s="658" t="s">
        <v>3992</v>
      </c>
      <c r="B686" s="659" t="s">
        <v>3993</v>
      </c>
      <c r="C686" s="659" t="s">
        <v>3994</v>
      </c>
      <c r="D686" s="659" t="s">
        <v>3794</v>
      </c>
      <c r="E686" s="687"/>
      <c r="F686" s="662"/>
      <c r="G686" s="662"/>
      <c r="H686" s="689"/>
      <c r="I686" s="664" t="s">
        <v>15</v>
      </c>
      <c r="J686" s="664"/>
      <c r="K686" s="664" t="s">
        <v>38</v>
      </c>
      <c r="L686" s="665" t="s">
        <v>43</v>
      </c>
      <c r="M686" s="665"/>
      <c r="N686" s="665" t="s">
        <v>193</v>
      </c>
      <c r="O686" s="665" t="s">
        <v>52</v>
      </c>
      <c r="P686" s="665"/>
      <c r="Q686" s="665" t="s">
        <v>292</v>
      </c>
      <c r="S686" s="666" t="b">
        <f aca="false">IF(OR(T686=TRUE(),U686=TRUE(),V686=TRUE(),AD686=TRUE(),AE686=TRUE()),TRUE(),FALSE())</f>
        <v>1</v>
      </c>
      <c r="T686" s="656" t="n">
        <f aca="false">$T$8</f>
        <v>1</v>
      </c>
      <c r="U686" s="657" t="b">
        <f aca="false">$U$8</f>
        <v>0</v>
      </c>
      <c r="V686" s="666" t="b">
        <f aca="false">IF(SUM(W686:AC686)&lt;1,TRUE(),FALSE())</f>
        <v>1</v>
      </c>
      <c r="W686" s="656" t="n">
        <f aca="false">IF($I$3=I686,1,0)</f>
        <v>0</v>
      </c>
      <c r="X686" s="656" t="n">
        <f aca="false">IF($J$3=J686,1,0)</f>
        <v>0</v>
      </c>
      <c r="Y686" s="656" t="n">
        <f aca="false">IF($K$3=K686,1,0)</f>
        <v>0</v>
      </c>
      <c r="Z686" s="656" t="n">
        <f aca="false">IF($L$3=L686,1,0)</f>
        <v>0</v>
      </c>
      <c r="AA686" s="656" t="n">
        <f aca="false">IF($M$3=M686,1,0)</f>
        <v>0</v>
      </c>
      <c r="AB686" s="656" t="n">
        <f aca="false">IF($N$3=N686,1,0)</f>
        <v>0</v>
      </c>
      <c r="AC686" s="656" t="n">
        <f aca="false">IF($O$3=O686,1,0)</f>
        <v>0</v>
      </c>
      <c r="AD686" s="667" t="b">
        <f aca="false">AND($P$2="Non-risk",P686=TRUE())</f>
        <v>0</v>
      </c>
      <c r="AE686" s="667" t="b">
        <f aca="false">AND($Q$3&lt;&gt;$Q686,$Q$3&lt;&gt;"Both")</f>
        <v>1</v>
      </c>
      <c r="AF686" s="667" t="b">
        <f aca="false">AND($Q$3="Both",AH686=1)</f>
        <v>0</v>
      </c>
      <c r="AG686" s="521" t="s">
        <v>3794</v>
      </c>
      <c r="AH686" s="627" t="n">
        <v>1</v>
      </c>
      <c r="AI686" s="521" t="n">
        <v>49</v>
      </c>
      <c r="AK686" s="160" t="n">
        <f aca="false">IF(OR(AL686=TRUE(),AND(AM686=TRUE(),AN686=FALSE()),AF686=TRUE(),(OR(AT686=FALSE(),AT686="NA"))),0,IF(OR(AN686=FALSE(),AO686=FALSE(),AP686=FALSE()),1,0))</f>
        <v>0</v>
      </c>
      <c r="AL686" s="238" t="n">
        <f aca="false">$S686</f>
        <v>1</v>
      </c>
      <c r="AM686" s="238" t="str">
        <f aca="false">IF(OR(Q686="CHIP",AI686=""),"NA",IF(AND(AF686=TRUE(),_xlfn.xlookup(AI686,$A$9:$A$782,$AK$9:$AK$782)=0),TRUE(),FALSE()))</f>
        <v>NA</v>
      </c>
      <c r="AN686" s="148" t="b">
        <f aca="false">IF(F686&lt;&gt;"",TRUE(),FALSE())</f>
        <v>0</v>
      </c>
      <c r="AO686" s="94" t="str">
        <f aca="false">IF(OR($F686&lt;&gt;"Met"),"NA",(IF(AND($F686="Met",$F686&lt;&gt;""),TRUE(),FALSE())))</f>
        <v>NA</v>
      </c>
      <c r="AP686" s="148" t="b">
        <f aca="false">IF(OR($F686="Met",$F686="Not met"),"NA",(IF((AND(OR($F686="N/A",$F686="Unsure"),$G686&lt;&gt;"")),TRUE(),FALSE())))</f>
        <v>0</v>
      </c>
      <c r="AQ686" s="238" t="n">
        <f aca="false">IF(OR(AR686=TRUE(),AND(AS686=TRUE(),AT686=FALSE())),0,(IF(OR(AND(OR(AS686=FALSE(),AS686="N/A"),AT686=FALSE()),AU686=FALSE()),1,0)))</f>
        <v>0</v>
      </c>
      <c r="AR686" s="238" t="n">
        <f aca="false">$S686</f>
        <v>1</v>
      </c>
      <c r="AS686" s="238" t="str">
        <f aca="false">IF(OR(Q686="CHIP",AI686=""),"N/A",IF(AND(AF686=TRUE(),_xlfn.xlookup(AI686,$A$9:$A$782,$AQ$9:$AQ$782)=0),TRUE(),FALSE()))</f>
        <v>N/A</v>
      </c>
      <c r="AT686" s="148" t="b">
        <f aca="false">IF(AND(H686="",F686="Met"),FALSE(),TRUE())</f>
        <v>1</v>
      </c>
      <c r="AU686" s="94" t="str">
        <f aca="false">IF(OR(H686="",H686="Met",H686="N/A"),"NA",(IF(AND((OR(H686="Not Met",H686="Unsure")),G686&lt;&gt;""),TRUE(),FALSE())))</f>
        <v>NA</v>
      </c>
    </row>
    <row r="687" customFormat="false" ht="144" hidden="false" customHeight="false" outlineLevel="0" collapsed="false">
      <c r="A687" s="658" t="s">
        <v>3995</v>
      </c>
      <c r="B687" s="659" t="s">
        <v>3996</v>
      </c>
      <c r="C687" s="659" t="s">
        <v>3997</v>
      </c>
      <c r="D687" s="659" t="s">
        <v>3798</v>
      </c>
      <c r="E687" s="687"/>
      <c r="F687" s="662"/>
      <c r="G687" s="662"/>
      <c r="H687" s="689"/>
      <c r="I687" s="664" t="s">
        <v>15</v>
      </c>
      <c r="J687" s="664"/>
      <c r="K687" s="664" t="s">
        <v>38</v>
      </c>
      <c r="L687" s="665" t="s">
        <v>43</v>
      </c>
      <c r="M687" s="665"/>
      <c r="N687" s="665" t="s">
        <v>193</v>
      </c>
      <c r="O687" s="665" t="s">
        <v>52</v>
      </c>
      <c r="P687" s="665"/>
      <c r="Q687" s="665" t="s">
        <v>292</v>
      </c>
      <c r="S687" s="666" t="b">
        <f aca="false">IF(OR(T687=TRUE(),U687=TRUE(),V687=TRUE(),AD687=TRUE(),AE687=TRUE()),TRUE(),FALSE())</f>
        <v>1</v>
      </c>
      <c r="T687" s="656" t="n">
        <f aca="false">$T$8</f>
        <v>1</v>
      </c>
      <c r="U687" s="657" t="b">
        <f aca="false">$U$8</f>
        <v>0</v>
      </c>
      <c r="V687" s="666" t="b">
        <f aca="false">IF(SUM(W687:AC687)&lt;1,TRUE(),FALSE())</f>
        <v>1</v>
      </c>
      <c r="W687" s="656" t="n">
        <f aca="false">IF($I$3=I687,1,0)</f>
        <v>0</v>
      </c>
      <c r="X687" s="656" t="n">
        <f aca="false">IF($J$3=J687,1,0)</f>
        <v>0</v>
      </c>
      <c r="Y687" s="656" t="n">
        <f aca="false">IF($K$3=K687,1,0)</f>
        <v>0</v>
      </c>
      <c r="Z687" s="656" t="n">
        <f aca="false">IF($L$3=L687,1,0)</f>
        <v>0</v>
      </c>
      <c r="AA687" s="656" t="n">
        <f aca="false">IF($M$3=M687,1,0)</f>
        <v>0</v>
      </c>
      <c r="AB687" s="656" t="n">
        <f aca="false">IF($N$3=N687,1,0)</f>
        <v>0</v>
      </c>
      <c r="AC687" s="656" t="n">
        <f aca="false">IF($O$3=O687,1,0)</f>
        <v>0</v>
      </c>
      <c r="AD687" s="667" t="b">
        <f aca="false">AND($P$2="Non-risk",P687=TRUE())</f>
        <v>0</v>
      </c>
      <c r="AE687" s="667" t="b">
        <f aca="false">AND($Q$3&lt;&gt;$Q687,$Q$3&lt;&gt;"Both")</f>
        <v>1</v>
      </c>
      <c r="AF687" s="667" t="b">
        <f aca="false">AND($Q$3="Both",AH687=1)</f>
        <v>0</v>
      </c>
      <c r="AG687" s="521" t="s">
        <v>3798</v>
      </c>
      <c r="AH687" s="627" t="n">
        <v>1</v>
      </c>
      <c r="AI687" s="521" t="n">
        <v>50</v>
      </c>
      <c r="AK687" s="160" t="n">
        <f aca="false">IF(OR(AL687=TRUE(),AND(AM687=TRUE(),AN687=FALSE()),AF687=TRUE(),(OR(AT687=FALSE(),AT687="NA"))),0,IF(OR(AN687=FALSE(),AO687=FALSE(),AP687=FALSE()),1,0))</f>
        <v>0</v>
      </c>
      <c r="AL687" s="238" t="n">
        <f aca="false">$S687</f>
        <v>1</v>
      </c>
      <c r="AM687" s="238" t="str">
        <f aca="false">IF(OR(Q687="CHIP",AI687=""),"NA",IF(AND(AF687=TRUE(),_xlfn.xlookup(AI687,$A$9:$A$782,$AK$9:$AK$782)=0),TRUE(),FALSE()))</f>
        <v>NA</v>
      </c>
      <c r="AN687" s="148" t="b">
        <f aca="false">IF(F687&lt;&gt;"",TRUE(),FALSE())</f>
        <v>0</v>
      </c>
      <c r="AO687" s="94" t="str">
        <f aca="false">IF(OR($F687&lt;&gt;"Met"),"NA",(IF(AND($F687="Met",$F687&lt;&gt;""),TRUE(),FALSE())))</f>
        <v>NA</v>
      </c>
      <c r="AP687" s="148" t="b">
        <f aca="false">IF(OR($F687="Met",$F687="Not met"),"NA",(IF((AND(OR($F687="N/A",$F687="Unsure"),$G687&lt;&gt;"")),TRUE(),FALSE())))</f>
        <v>0</v>
      </c>
      <c r="AQ687" s="238" t="n">
        <f aca="false">IF(OR(AR687=TRUE(),AND(AS687=TRUE(),AT687=FALSE())),0,(IF(OR(AND(OR(AS687=FALSE(),AS687="N/A"),AT687=FALSE()),AU687=FALSE()),1,0)))</f>
        <v>0</v>
      </c>
      <c r="AR687" s="238" t="n">
        <f aca="false">$S687</f>
        <v>1</v>
      </c>
      <c r="AS687" s="238" t="str">
        <f aca="false">IF(OR(Q687="CHIP",AI687=""),"N/A",IF(AND(AF687=TRUE(),_xlfn.xlookup(AI687,$A$9:$A$782,$AQ$9:$AQ$782)=0),TRUE(),FALSE()))</f>
        <v>N/A</v>
      </c>
      <c r="AT687" s="148" t="b">
        <f aca="false">IF(AND(H687="",F687="Met"),FALSE(),TRUE())</f>
        <v>1</v>
      </c>
      <c r="AU687" s="94" t="str">
        <f aca="false">IF(OR(H687="",H687="Met",H687="N/A"),"NA",(IF(AND((OR(H687="Not Met",H687="Unsure")),G687&lt;&gt;""),TRUE(),FALSE())))</f>
        <v>NA</v>
      </c>
    </row>
    <row r="688" customFormat="false" ht="162" hidden="false" customHeight="false" outlineLevel="0" collapsed="false">
      <c r="A688" s="658" t="s">
        <v>3998</v>
      </c>
      <c r="B688" s="659" t="s">
        <v>3999</v>
      </c>
      <c r="C688" s="659" t="s">
        <v>3997</v>
      </c>
      <c r="D688" s="659" t="s">
        <v>3801</v>
      </c>
      <c r="E688" s="687"/>
      <c r="F688" s="662"/>
      <c r="G688" s="662"/>
      <c r="H688" s="689"/>
      <c r="I688" s="664" t="s">
        <v>15</v>
      </c>
      <c r="J688" s="664"/>
      <c r="K688" s="664" t="s">
        <v>38</v>
      </c>
      <c r="L688" s="665" t="s">
        <v>43</v>
      </c>
      <c r="M688" s="665"/>
      <c r="N688" s="665" t="s">
        <v>193</v>
      </c>
      <c r="O688" s="665" t="s">
        <v>52</v>
      </c>
      <c r="P688" s="665"/>
      <c r="Q688" s="665" t="s">
        <v>292</v>
      </c>
      <c r="S688" s="666" t="b">
        <f aca="false">IF(OR(T688=TRUE(),U688=TRUE(),V688=TRUE(),AD688=TRUE(),AE688=TRUE()),TRUE(),FALSE())</f>
        <v>1</v>
      </c>
      <c r="T688" s="656" t="n">
        <f aca="false">$T$8</f>
        <v>1</v>
      </c>
      <c r="U688" s="657" t="b">
        <f aca="false">$U$8</f>
        <v>0</v>
      </c>
      <c r="V688" s="666" t="b">
        <f aca="false">IF(SUM(W688:AC688)&lt;1,TRUE(),FALSE())</f>
        <v>1</v>
      </c>
      <c r="W688" s="656" t="n">
        <f aca="false">IF($I$3=I688,1,0)</f>
        <v>0</v>
      </c>
      <c r="X688" s="656" t="n">
        <f aca="false">IF($J$3=J688,1,0)</f>
        <v>0</v>
      </c>
      <c r="Y688" s="656" t="n">
        <f aca="false">IF($K$3=K688,1,0)</f>
        <v>0</v>
      </c>
      <c r="Z688" s="656" t="n">
        <f aca="false">IF($L$3=L688,1,0)</f>
        <v>0</v>
      </c>
      <c r="AA688" s="656" t="n">
        <f aca="false">IF($M$3=M688,1,0)</f>
        <v>0</v>
      </c>
      <c r="AB688" s="656" t="n">
        <f aca="false">IF($N$3=N688,1,0)</f>
        <v>0</v>
      </c>
      <c r="AC688" s="656" t="n">
        <f aca="false">IF($O$3=O688,1,0)</f>
        <v>0</v>
      </c>
      <c r="AD688" s="667" t="b">
        <f aca="false">AND($P$2="Non-risk",P688=TRUE())</f>
        <v>0</v>
      </c>
      <c r="AE688" s="667" t="b">
        <f aca="false">AND($Q$3&lt;&gt;$Q688,$Q$3&lt;&gt;"Both")</f>
        <v>1</v>
      </c>
      <c r="AF688" s="667" t="b">
        <f aca="false">AND($Q$3="Both",AH688=1)</f>
        <v>0</v>
      </c>
      <c r="AG688" s="521" t="s">
        <v>3801</v>
      </c>
      <c r="AH688" s="627" t="n">
        <v>1</v>
      </c>
      <c r="AI688" s="521" t="n">
        <v>51</v>
      </c>
      <c r="AK688" s="160" t="n">
        <f aca="false">IF(OR(AL688=TRUE(),AND(AM688=TRUE(),AN688=FALSE()),AF688=TRUE(),(OR(AT688=FALSE(),AT688="NA"))),0,IF(OR(AN688=FALSE(),AO688=FALSE(),AP688=FALSE()),1,0))</f>
        <v>0</v>
      </c>
      <c r="AL688" s="238" t="n">
        <f aca="false">$S688</f>
        <v>1</v>
      </c>
      <c r="AM688" s="238" t="str">
        <f aca="false">IF(OR(Q688="CHIP",AI688=""),"NA",IF(AND(AF688=TRUE(),_xlfn.xlookup(AI688,$A$9:$A$782,$AK$9:$AK$782)=0),TRUE(),FALSE()))</f>
        <v>NA</v>
      </c>
      <c r="AN688" s="148" t="b">
        <f aca="false">IF(F688&lt;&gt;"",TRUE(),FALSE())</f>
        <v>0</v>
      </c>
      <c r="AO688" s="94" t="str">
        <f aca="false">IF(OR($F688&lt;&gt;"Met"),"NA",(IF(AND($F688="Met",$F688&lt;&gt;""),TRUE(),FALSE())))</f>
        <v>NA</v>
      </c>
      <c r="AP688" s="148" t="b">
        <f aca="false">IF(OR($F688="Met",$F688="Not met"),"NA",(IF((AND(OR($F688="N/A",$F688="Unsure"),$G688&lt;&gt;"")),TRUE(),FALSE())))</f>
        <v>0</v>
      </c>
      <c r="AQ688" s="238" t="n">
        <f aca="false">IF(OR(AR688=TRUE(),AND(AS688=TRUE(),AT688=FALSE())),0,(IF(OR(AND(OR(AS688=FALSE(),AS688="N/A"),AT688=FALSE()),AU688=FALSE()),1,0)))</f>
        <v>0</v>
      </c>
      <c r="AR688" s="238" t="n">
        <f aca="false">$S688</f>
        <v>1</v>
      </c>
      <c r="AS688" s="238" t="str">
        <f aca="false">IF(OR(Q688="CHIP",AI688=""),"N/A",IF(AND(AF688=TRUE(),_xlfn.xlookup(AI688,$A$9:$A$782,$AQ$9:$AQ$782)=0),TRUE(),FALSE()))</f>
        <v>N/A</v>
      </c>
      <c r="AT688" s="148" t="b">
        <f aca="false">IF(AND(H688="",F688="Met"),FALSE(),TRUE())</f>
        <v>1</v>
      </c>
      <c r="AU688" s="94" t="str">
        <f aca="false">IF(OR(H688="",H688="Met",H688="N/A"),"NA",(IF(AND((OR(H688="Not Met",H688="Unsure")),G688&lt;&gt;""),TRUE(),FALSE())))</f>
        <v>NA</v>
      </c>
    </row>
    <row r="689" customFormat="false" ht="72" hidden="false" customHeight="false" outlineLevel="0" collapsed="false">
      <c r="A689" s="658" t="s">
        <v>4000</v>
      </c>
      <c r="B689" s="659" t="s">
        <v>4001</v>
      </c>
      <c r="C689" s="659" t="s">
        <v>4002</v>
      </c>
      <c r="D689" s="659" t="s">
        <v>3805</v>
      </c>
      <c r="E689" s="687"/>
      <c r="F689" s="662"/>
      <c r="G689" s="662"/>
      <c r="H689" s="689"/>
      <c r="I689" s="664" t="s">
        <v>15</v>
      </c>
      <c r="J689" s="664"/>
      <c r="K689" s="664" t="s">
        <v>38</v>
      </c>
      <c r="L689" s="665" t="s">
        <v>43</v>
      </c>
      <c r="M689" s="665"/>
      <c r="N689" s="665" t="s">
        <v>193</v>
      </c>
      <c r="O689" s="665" t="s">
        <v>52</v>
      </c>
      <c r="P689" s="665"/>
      <c r="Q689" s="665" t="s">
        <v>292</v>
      </c>
      <c r="S689" s="666" t="b">
        <f aca="false">IF(OR(T689=TRUE(),U689=TRUE(),V689=TRUE(),AD689=TRUE(),AE689=TRUE()),TRUE(),FALSE())</f>
        <v>1</v>
      </c>
      <c r="T689" s="656" t="n">
        <f aca="false">$T$8</f>
        <v>1</v>
      </c>
      <c r="U689" s="657" t="b">
        <f aca="false">$U$8</f>
        <v>0</v>
      </c>
      <c r="V689" s="666" t="b">
        <f aca="false">IF(SUM(W689:AC689)&lt;1,TRUE(),FALSE())</f>
        <v>1</v>
      </c>
      <c r="W689" s="656" t="n">
        <f aca="false">IF($I$3=I689,1,0)</f>
        <v>0</v>
      </c>
      <c r="X689" s="656" t="n">
        <f aca="false">IF($J$3=J689,1,0)</f>
        <v>0</v>
      </c>
      <c r="Y689" s="656" t="n">
        <f aca="false">IF($K$3=K689,1,0)</f>
        <v>0</v>
      </c>
      <c r="Z689" s="656" t="n">
        <f aca="false">IF($L$3=L689,1,0)</f>
        <v>0</v>
      </c>
      <c r="AA689" s="656" t="n">
        <f aca="false">IF($M$3=M689,1,0)</f>
        <v>0</v>
      </c>
      <c r="AB689" s="656" t="n">
        <f aca="false">IF($N$3=N689,1,0)</f>
        <v>0</v>
      </c>
      <c r="AC689" s="656" t="n">
        <f aca="false">IF($O$3=O689,1,0)</f>
        <v>0</v>
      </c>
      <c r="AD689" s="667" t="b">
        <f aca="false">AND($P$2="Non-risk",P689=TRUE())</f>
        <v>0</v>
      </c>
      <c r="AE689" s="667" t="b">
        <f aca="false">AND($Q$3&lt;&gt;$Q689,$Q$3&lt;&gt;"Both")</f>
        <v>1</v>
      </c>
      <c r="AF689" s="667" t="b">
        <f aca="false">AND($Q$3="Both",AH689=1)</f>
        <v>0</v>
      </c>
      <c r="AG689" s="521" t="s">
        <v>3805</v>
      </c>
      <c r="AH689" s="627" t="n">
        <v>1</v>
      </c>
      <c r="AI689" s="521" t="n">
        <v>52</v>
      </c>
      <c r="AK689" s="160" t="n">
        <f aca="false">IF(OR(AL689=TRUE(),AND(AM689=TRUE(),AN689=FALSE()),AF689=TRUE(),(OR(AT689=FALSE(),AT689="NA"))),0,IF(OR(AN689=FALSE(),AO689=FALSE(),AP689=FALSE()),1,0))</f>
        <v>0</v>
      </c>
      <c r="AL689" s="238" t="n">
        <f aca="false">$S689</f>
        <v>1</v>
      </c>
      <c r="AM689" s="238" t="str">
        <f aca="false">IF(OR(Q689="CHIP",AI689=""),"NA",IF(AND(AF689=TRUE(),_xlfn.xlookup(AI689,$A$9:$A$782,$AK$9:$AK$782)=0),TRUE(),FALSE()))</f>
        <v>NA</v>
      </c>
      <c r="AN689" s="148" t="b">
        <f aca="false">IF(F689&lt;&gt;"",TRUE(),FALSE())</f>
        <v>0</v>
      </c>
      <c r="AO689" s="94" t="str">
        <f aca="false">IF(OR($F689&lt;&gt;"Met"),"NA",(IF(AND($F689="Met",$F689&lt;&gt;""),TRUE(),FALSE())))</f>
        <v>NA</v>
      </c>
      <c r="AP689" s="148" t="b">
        <f aca="false">IF(OR($F689="Met",$F689="Not met"),"NA",(IF((AND(OR($F689="N/A",$F689="Unsure"),$G689&lt;&gt;"")),TRUE(),FALSE())))</f>
        <v>0</v>
      </c>
      <c r="AQ689" s="238" t="n">
        <f aca="false">IF(OR(AR689=TRUE(),AND(AS689=TRUE(),AT689=FALSE())),0,(IF(OR(AND(OR(AS689=FALSE(),AS689="N/A"),AT689=FALSE()),AU689=FALSE()),1,0)))</f>
        <v>0</v>
      </c>
      <c r="AR689" s="238" t="n">
        <f aca="false">$S689</f>
        <v>1</v>
      </c>
      <c r="AS689" s="238" t="str">
        <f aca="false">IF(OR(Q689="CHIP",AI689=""),"N/A",IF(AND(AF689=TRUE(),_xlfn.xlookup(AI689,$A$9:$A$782,$AQ$9:$AQ$782)=0),TRUE(),FALSE()))</f>
        <v>N/A</v>
      </c>
      <c r="AT689" s="148" t="b">
        <f aca="false">IF(AND(H689="",F689="Met"),FALSE(),TRUE())</f>
        <v>1</v>
      </c>
      <c r="AU689" s="94" t="str">
        <f aca="false">IF(OR(H689="",H689="Met",H689="N/A"),"NA",(IF(AND((OR(H689="Not Met",H689="Unsure")),G689&lt;&gt;""),TRUE(),FALSE())))</f>
        <v>NA</v>
      </c>
    </row>
    <row r="690" customFormat="false" ht="72" hidden="false" customHeight="false" outlineLevel="0" collapsed="false">
      <c r="A690" s="658" t="s">
        <v>4003</v>
      </c>
      <c r="B690" s="659" t="s">
        <v>4004</v>
      </c>
      <c r="C690" s="659" t="s">
        <v>4005</v>
      </c>
      <c r="D690" s="659" t="s">
        <v>3809</v>
      </c>
      <c r="E690" s="687"/>
      <c r="F690" s="662"/>
      <c r="G690" s="662"/>
      <c r="H690" s="689"/>
      <c r="I690" s="664" t="s">
        <v>15</v>
      </c>
      <c r="J690" s="664"/>
      <c r="K690" s="664" t="s">
        <v>38</v>
      </c>
      <c r="L690" s="665" t="s">
        <v>43</v>
      </c>
      <c r="M690" s="665"/>
      <c r="N690" s="665" t="s">
        <v>193</v>
      </c>
      <c r="O690" s="665" t="s">
        <v>52</v>
      </c>
      <c r="P690" s="665"/>
      <c r="Q690" s="665" t="s">
        <v>292</v>
      </c>
      <c r="S690" s="666" t="b">
        <f aca="false">IF(OR(T690=TRUE(),U690=TRUE(),V690=TRUE(),AD690=TRUE(),AE690=TRUE()),TRUE(),FALSE())</f>
        <v>1</v>
      </c>
      <c r="T690" s="656" t="n">
        <f aca="false">$T$8</f>
        <v>1</v>
      </c>
      <c r="U690" s="657" t="b">
        <f aca="false">$U$8</f>
        <v>0</v>
      </c>
      <c r="V690" s="666" t="b">
        <f aca="false">IF(SUM(W690:AC690)&lt;1,TRUE(),FALSE())</f>
        <v>1</v>
      </c>
      <c r="W690" s="656" t="n">
        <f aca="false">IF($I$3=I690,1,0)</f>
        <v>0</v>
      </c>
      <c r="X690" s="656" t="n">
        <f aca="false">IF($J$3=J690,1,0)</f>
        <v>0</v>
      </c>
      <c r="Y690" s="656" t="n">
        <f aca="false">IF($K$3=K690,1,0)</f>
        <v>0</v>
      </c>
      <c r="Z690" s="656" t="n">
        <f aca="false">IF($L$3=L690,1,0)</f>
        <v>0</v>
      </c>
      <c r="AA690" s="656" t="n">
        <f aca="false">IF($M$3=M690,1,0)</f>
        <v>0</v>
      </c>
      <c r="AB690" s="656" t="n">
        <f aca="false">IF($N$3=N690,1,0)</f>
        <v>0</v>
      </c>
      <c r="AC690" s="656" t="n">
        <f aca="false">IF($O$3=O690,1,0)</f>
        <v>0</v>
      </c>
      <c r="AD690" s="667" t="b">
        <f aca="false">AND($P$2="Non-risk",P690=TRUE())</f>
        <v>0</v>
      </c>
      <c r="AE690" s="667" t="b">
        <f aca="false">AND($Q$3&lt;&gt;$Q690,$Q$3&lt;&gt;"Both")</f>
        <v>1</v>
      </c>
      <c r="AF690" s="667" t="b">
        <f aca="false">AND($Q$3="Both",AH690=1)</f>
        <v>0</v>
      </c>
      <c r="AG690" s="521" t="s">
        <v>3809</v>
      </c>
      <c r="AH690" s="627" t="n">
        <v>1</v>
      </c>
      <c r="AI690" s="521" t="n">
        <v>53</v>
      </c>
      <c r="AK690" s="160" t="n">
        <f aca="false">IF(OR(AL690=TRUE(),AND(AM690=TRUE(),AN690=FALSE()),AF690=TRUE(),(OR(AT690=FALSE(),AT690="NA"))),0,IF(OR(AN690=FALSE(),AO690=FALSE(),AP690=FALSE()),1,0))</f>
        <v>0</v>
      </c>
      <c r="AL690" s="238" t="n">
        <f aca="false">$S690</f>
        <v>1</v>
      </c>
      <c r="AM690" s="238" t="str">
        <f aca="false">IF(OR(Q690="CHIP",AI690=""),"NA",IF(AND(AF690=TRUE(),_xlfn.xlookup(AI690,$A$9:$A$782,$AK$9:$AK$782)=0),TRUE(),FALSE()))</f>
        <v>NA</v>
      </c>
      <c r="AN690" s="148" t="b">
        <f aca="false">IF(F690&lt;&gt;"",TRUE(),FALSE())</f>
        <v>0</v>
      </c>
      <c r="AO690" s="94" t="str">
        <f aca="false">IF(OR($F690&lt;&gt;"Met"),"NA",(IF(AND($F690="Met",$F690&lt;&gt;""),TRUE(),FALSE())))</f>
        <v>NA</v>
      </c>
      <c r="AP690" s="148" t="b">
        <f aca="false">IF(OR($F690="Met",$F690="Not met"),"NA",(IF((AND(OR($F690="N/A",$F690="Unsure"),$G690&lt;&gt;"")),TRUE(),FALSE())))</f>
        <v>0</v>
      </c>
      <c r="AQ690" s="238" t="n">
        <f aca="false">IF(OR(AR690=TRUE(),AND(AS690=TRUE(),AT690=FALSE())),0,(IF(OR(AND(OR(AS690=FALSE(),AS690="N/A"),AT690=FALSE()),AU690=FALSE()),1,0)))</f>
        <v>0</v>
      </c>
      <c r="AR690" s="238" t="n">
        <f aca="false">$S690</f>
        <v>1</v>
      </c>
      <c r="AS690" s="238" t="str">
        <f aca="false">IF(OR(Q690="CHIP",AI690=""),"N/A",IF(AND(AF690=TRUE(),_xlfn.xlookup(AI690,$A$9:$A$782,$AQ$9:$AQ$782)=0),TRUE(),FALSE()))</f>
        <v>N/A</v>
      </c>
      <c r="AT690" s="148" t="b">
        <f aca="false">IF(AND(H690="",F690="Met"),FALSE(),TRUE())</f>
        <v>1</v>
      </c>
      <c r="AU690" s="94" t="str">
        <f aca="false">IF(OR(H690="",H690="Met",H690="N/A"),"NA",(IF(AND((OR(H690="Not Met",H690="Unsure")),G690&lt;&gt;""),TRUE(),FALSE())))</f>
        <v>NA</v>
      </c>
    </row>
    <row r="691" customFormat="false" ht="90" hidden="false" customHeight="false" outlineLevel="0" collapsed="false">
      <c r="A691" s="658" t="s">
        <v>4006</v>
      </c>
      <c r="B691" s="659" t="s">
        <v>4007</v>
      </c>
      <c r="C691" s="659" t="s">
        <v>4008</v>
      </c>
      <c r="D691" s="659" t="str">
        <f aca="false">IF(AF691=TRUE(),AG691&amp; "  [If there is no additional information related to the CHIP contract, this information only needs to be entered in Medicaid Item Number "&amp;AI691&amp;".]",AG691)</f>
        <v>The contract requires the MCP to submit any other data, documentation, or information relating to the performance of the entity’s obligations as required by the state or Secretary.</v>
      </c>
      <c r="E691" s="687"/>
      <c r="F691" s="662"/>
      <c r="G691" s="662"/>
      <c r="H691" s="689"/>
      <c r="I691" s="664" t="s">
        <v>15</v>
      </c>
      <c r="J691" s="664"/>
      <c r="K691" s="664" t="s">
        <v>38</v>
      </c>
      <c r="L691" s="665" t="s">
        <v>43</v>
      </c>
      <c r="M691" s="665"/>
      <c r="N691" s="665" t="s">
        <v>193</v>
      </c>
      <c r="O691" s="665" t="s">
        <v>52</v>
      </c>
      <c r="P691" s="665"/>
      <c r="Q691" s="665" t="s">
        <v>292</v>
      </c>
      <c r="S691" s="666" t="b">
        <f aca="false">IF(OR(T691=TRUE(),U691=TRUE(),V691=TRUE(),AD691=TRUE(),AE691=TRUE()),TRUE(),FALSE())</f>
        <v>1</v>
      </c>
      <c r="T691" s="656" t="n">
        <f aca="false">$T$8</f>
        <v>1</v>
      </c>
      <c r="U691" s="657" t="b">
        <f aca="false">$U$8</f>
        <v>0</v>
      </c>
      <c r="V691" s="666" t="b">
        <f aca="false">IF(SUM(W691:AC691)&lt;1,TRUE(),FALSE())</f>
        <v>1</v>
      </c>
      <c r="W691" s="656" t="n">
        <f aca="false">IF($I$3=I691,1,0)</f>
        <v>0</v>
      </c>
      <c r="X691" s="656" t="n">
        <f aca="false">IF($J$3=J691,1,0)</f>
        <v>0</v>
      </c>
      <c r="Y691" s="656" t="n">
        <f aca="false">IF($K$3=K691,1,0)</f>
        <v>0</v>
      </c>
      <c r="Z691" s="656" t="n">
        <f aca="false">IF($L$3=L691,1,0)</f>
        <v>0</v>
      </c>
      <c r="AA691" s="656" t="n">
        <f aca="false">IF($M$3=M691,1,0)</f>
        <v>0</v>
      </c>
      <c r="AB691" s="656" t="n">
        <f aca="false">IF($N$3=N691,1,0)</f>
        <v>0</v>
      </c>
      <c r="AC691" s="656" t="n">
        <f aca="false">IF($O$3=O691,1,0)</f>
        <v>0</v>
      </c>
      <c r="AD691" s="667" t="b">
        <f aca="false">AND($P$2="Non-risk",P691=TRUE())</f>
        <v>0</v>
      </c>
      <c r="AE691" s="667" t="b">
        <f aca="false">AND($Q$3&lt;&gt;$Q691,$Q$3&lt;&gt;"Both")</f>
        <v>1</v>
      </c>
      <c r="AF691" s="667" t="b">
        <f aca="false">AND($Q$3="Both",AH691=1)</f>
        <v>0</v>
      </c>
      <c r="AG691" s="521" t="s">
        <v>3813</v>
      </c>
      <c r="AH691" s="627" t="n">
        <v>1</v>
      </c>
      <c r="AI691" s="521" t="n">
        <v>54</v>
      </c>
      <c r="AK691" s="160" t="n">
        <f aca="false">IF(OR(AL691=TRUE(),AND(AM691=TRUE(),AN691=FALSE()),AF691=TRUE(),(OR(AT691=FALSE(),AT691="NA"))),0,IF(OR(AN691=FALSE(),AO691=FALSE(),AP691=FALSE()),1,0))</f>
        <v>0</v>
      </c>
      <c r="AL691" s="238" t="n">
        <f aca="false">$S691</f>
        <v>1</v>
      </c>
      <c r="AM691" s="238" t="str">
        <f aca="false">IF(OR(Q691="CHIP",AI691=""),"NA",IF(AND(AF691=TRUE(),_xlfn.xlookup(AI691,$A$9:$A$782,$AK$9:$AK$782)=0),TRUE(),FALSE()))</f>
        <v>NA</v>
      </c>
      <c r="AN691" s="148" t="b">
        <f aca="false">IF(F691&lt;&gt;"",TRUE(),FALSE())</f>
        <v>0</v>
      </c>
      <c r="AO691" s="94" t="str">
        <f aca="false">IF(OR($F691&lt;&gt;"Met"),"NA",(IF(AND($F691="Met",$F691&lt;&gt;""),TRUE(),FALSE())))</f>
        <v>NA</v>
      </c>
      <c r="AP691" s="148" t="b">
        <f aca="false">IF(OR($F691="Met",$F691="Not met"),"NA",(IF((AND(OR($F691="N/A",$F691="Unsure"),$G691&lt;&gt;"")),TRUE(),FALSE())))</f>
        <v>0</v>
      </c>
      <c r="AQ691" s="238" t="n">
        <f aca="false">IF(OR(AR691=TRUE(),AND(AS691=TRUE(),AT691=FALSE())),0,(IF(OR(AND(OR(AS691=FALSE(),AS691="N/A"),AT691=FALSE()),AU691=FALSE()),1,0)))</f>
        <v>0</v>
      </c>
      <c r="AR691" s="238" t="n">
        <f aca="false">$S691</f>
        <v>1</v>
      </c>
      <c r="AS691" s="238" t="str">
        <f aca="false">IF(OR(Q691="CHIP",AI691=""),"N/A",IF(AND(AF691=TRUE(),_xlfn.xlookup(AI691,$A$9:$A$782,$AQ$9:$AQ$782)=0),TRUE(),FALSE()))</f>
        <v>N/A</v>
      </c>
      <c r="AT691" s="148" t="b">
        <f aca="false">IF(AND(H691="",F691="Met"),FALSE(),TRUE())</f>
        <v>1</v>
      </c>
      <c r="AU691" s="94" t="str">
        <f aca="false">IF(OR(H691="",H691="Met",H691="N/A"),"NA",(IF(AND((OR(H691="Not Met",H691="Unsure")),G691&lt;&gt;""),TRUE(),FALSE())))</f>
        <v>NA</v>
      </c>
    </row>
    <row r="692" customFormat="false" ht="126" hidden="false" customHeight="false" outlineLevel="0" collapsed="false">
      <c r="A692" s="658" t="s">
        <v>4009</v>
      </c>
      <c r="B692" s="659" t="s">
        <v>4010</v>
      </c>
      <c r="C692" s="659" t="s">
        <v>4011</v>
      </c>
      <c r="D692" s="659" t="s">
        <v>3817</v>
      </c>
      <c r="E692" s="678" t="n">
        <v>106</v>
      </c>
      <c r="F692" s="662"/>
      <c r="G692" s="662"/>
      <c r="H692" s="689"/>
      <c r="I692" s="690" t="s">
        <v>15</v>
      </c>
      <c r="J692" s="690"/>
      <c r="K692" s="690" t="s">
        <v>38</v>
      </c>
      <c r="L692" s="691" t="s">
        <v>43</v>
      </c>
      <c r="M692" s="691"/>
      <c r="N692" s="691" t="s">
        <v>193</v>
      </c>
      <c r="O692" s="691" t="s">
        <v>52</v>
      </c>
      <c r="P692" s="665"/>
      <c r="Q692" s="665" t="s">
        <v>292</v>
      </c>
      <c r="S692" s="666" t="b">
        <f aca="false">IF(OR(T692=TRUE(),U692=TRUE(),V692=TRUE(),AD692=TRUE(),AE692=TRUE()),TRUE(),FALSE())</f>
        <v>1</v>
      </c>
      <c r="T692" s="656" t="n">
        <f aca="false">$T$8</f>
        <v>1</v>
      </c>
      <c r="U692" s="657" t="b">
        <f aca="false">$U$8</f>
        <v>0</v>
      </c>
      <c r="V692" s="666" t="b">
        <f aca="false">IF(SUM(W692:AC692)&lt;1,TRUE(),FALSE())</f>
        <v>1</v>
      </c>
      <c r="W692" s="656" t="n">
        <f aca="false">IF($I$3=I692,1,0)</f>
        <v>0</v>
      </c>
      <c r="X692" s="656" t="n">
        <f aca="false">IF($J$3=J692,1,0)</f>
        <v>0</v>
      </c>
      <c r="Y692" s="656" t="n">
        <f aca="false">IF($K$3=K692,1,0)</f>
        <v>0</v>
      </c>
      <c r="Z692" s="656" t="n">
        <f aca="false">IF($L$3=L692,1,0)</f>
        <v>0</v>
      </c>
      <c r="AA692" s="656" t="n">
        <f aca="false">IF($M$3=M692,1,0)</f>
        <v>0</v>
      </c>
      <c r="AB692" s="656" t="n">
        <f aca="false">IF($N$3=N692,1,0)</f>
        <v>0</v>
      </c>
      <c r="AC692" s="656" t="n">
        <f aca="false">IF($O$3=O692,1,0)</f>
        <v>0</v>
      </c>
      <c r="AD692" s="667" t="b">
        <f aca="false">AND($P$2="Non-risk",P692=TRUE())</f>
        <v>0</v>
      </c>
      <c r="AE692" s="667" t="b">
        <f aca="false">AND($Q$3&lt;&gt;$Q692,$Q$3&lt;&gt;"Both")</f>
        <v>1</v>
      </c>
      <c r="AF692" s="667" t="b">
        <f aca="false">AND($Q$3="Both",AH692=1)</f>
        <v>0</v>
      </c>
      <c r="AG692" s="521" t="s">
        <v>3817</v>
      </c>
      <c r="AH692" s="627" t="n">
        <v>1</v>
      </c>
      <c r="AI692" s="521" t="n">
        <v>55</v>
      </c>
      <c r="AK692" s="160" t="n">
        <f aca="false">IF(OR(AL692=TRUE(),AND(AM692=TRUE(),AN692=FALSE()),AF692=TRUE(),(OR(AT692=FALSE(),AT692="NA"))),0,IF(OR(AN692=FALSE(),AO692=FALSE(),AP692=FALSE()),1,0))</f>
        <v>0</v>
      </c>
      <c r="AL692" s="238" t="n">
        <f aca="false">$S692</f>
        <v>1</v>
      </c>
      <c r="AM692" s="238" t="str">
        <f aca="false">IF(OR(Q692="CHIP",AI692=""),"NA",IF(AND(AF692=TRUE(),_xlfn.xlookup(AI692,$A$9:$A$782,$AK$9:$AK$782)=0),TRUE(),FALSE()))</f>
        <v>NA</v>
      </c>
      <c r="AN692" s="148" t="b">
        <f aca="false">IF(F692&lt;&gt;"",TRUE(),FALSE())</f>
        <v>0</v>
      </c>
      <c r="AO692" s="94" t="str">
        <f aca="false">IF(OR($F692&lt;&gt;"Met"),"NA",(IF(AND($F692="Met",$F692&lt;&gt;""),TRUE(),FALSE())))</f>
        <v>NA</v>
      </c>
      <c r="AP692" s="148" t="b">
        <f aca="false">IF(OR($F692="Met",$F692="Not met"),"NA",(IF((AND(OR($F692="N/A",$F692="Unsure"),$G692&lt;&gt;"")),TRUE(),FALSE())))</f>
        <v>0</v>
      </c>
      <c r="AQ692" s="238" t="n">
        <f aca="false">IF(OR(AR692=TRUE(),AND(AS692=TRUE(),AT692=FALSE())),0,(IF(OR(AND(OR(AS692=FALSE(),AS692="N/A"),AT692=FALSE()),AU692=FALSE()),1,0)))</f>
        <v>0</v>
      </c>
      <c r="AR692" s="238" t="n">
        <f aca="false">$S692</f>
        <v>1</v>
      </c>
      <c r="AS692" s="238" t="str">
        <f aca="false">IF(OR(Q692="CHIP",AI692=""),"N/A",IF(AND(AF692=TRUE(),_xlfn.xlookup(AI692,$A$9:$A$782,$AQ$9:$AQ$782)=0),TRUE(),FALSE()))</f>
        <v>N/A</v>
      </c>
      <c r="AT692" s="148" t="b">
        <f aca="false">IF(AND(H692="",F692="Met"),FALSE(),TRUE())</f>
        <v>1</v>
      </c>
      <c r="AU692" s="94" t="str">
        <f aca="false">IF(OR(H692="",H692="Met",H692="N/A"),"NA",(IF(AND((OR(H692="Not Met",H692="Unsure")),G692&lt;&gt;""),TRUE(),FALSE())))</f>
        <v>NA</v>
      </c>
    </row>
    <row r="693" customFormat="false" ht="252" hidden="false" customHeight="false" outlineLevel="0" collapsed="false">
      <c r="A693" s="658" t="s">
        <v>4012</v>
      </c>
      <c r="B693" s="659" t="s">
        <v>4013</v>
      </c>
      <c r="C693" s="659" t="s">
        <v>4014</v>
      </c>
      <c r="D693" s="659" t="s">
        <v>3821</v>
      </c>
      <c r="E693" s="678" t="n">
        <v>106</v>
      </c>
      <c r="F693" s="662"/>
      <c r="G693" s="662"/>
      <c r="H693" s="689"/>
      <c r="I693" s="690" t="s">
        <v>15</v>
      </c>
      <c r="J693" s="690"/>
      <c r="K693" s="690" t="s">
        <v>38</v>
      </c>
      <c r="L693" s="691" t="s">
        <v>43</v>
      </c>
      <c r="M693" s="691"/>
      <c r="N693" s="691" t="s">
        <v>193</v>
      </c>
      <c r="O693" s="691" t="s">
        <v>52</v>
      </c>
      <c r="P693" s="665"/>
      <c r="Q693" s="665" t="s">
        <v>292</v>
      </c>
      <c r="S693" s="666" t="b">
        <f aca="false">IF(OR(T693=TRUE(),U693=TRUE(),V693=TRUE(),AD693=TRUE(),AE693=TRUE()),TRUE(),FALSE())</f>
        <v>1</v>
      </c>
      <c r="T693" s="656" t="n">
        <f aca="false">$T$8</f>
        <v>1</v>
      </c>
      <c r="U693" s="657" t="b">
        <f aca="false">$U$8</f>
        <v>0</v>
      </c>
      <c r="V693" s="666" t="b">
        <f aca="false">IF(SUM(W693:AC693)&lt;1,TRUE(),FALSE())</f>
        <v>1</v>
      </c>
      <c r="W693" s="656" t="n">
        <f aca="false">IF($I$3=I693,1,0)</f>
        <v>0</v>
      </c>
      <c r="X693" s="656" t="n">
        <f aca="false">IF($J$3=J693,1,0)</f>
        <v>0</v>
      </c>
      <c r="Y693" s="656" t="n">
        <f aca="false">IF($K$3=K693,1,0)</f>
        <v>0</v>
      </c>
      <c r="Z693" s="656" t="n">
        <f aca="false">IF($L$3=L693,1,0)</f>
        <v>0</v>
      </c>
      <c r="AA693" s="656" t="n">
        <f aca="false">IF($M$3=M693,1,0)</f>
        <v>0</v>
      </c>
      <c r="AB693" s="656" t="n">
        <f aca="false">IF($N$3=N693,1,0)</f>
        <v>0</v>
      </c>
      <c r="AC693" s="656" t="n">
        <f aca="false">IF($O$3=O693,1,0)</f>
        <v>0</v>
      </c>
      <c r="AD693" s="667" t="b">
        <f aca="false">AND($P$2="Non-risk",P693=TRUE())</f>
        <v>0</v>
      </c>
      <c r="AE693" s="667" t="b">
        <f aca="false">AND($Q$3&lt;&gt;$Q693,$Q$3&lt;&gt;"Both")</f>
        <v>1</v>
      </c>
      <c r="AF693" s="667" t="b">
        <f aca="false">AND($Q$3="Both",AH693=1)</f>
        <v>0</v>
      </c>
      <c r="AG693" s="521" t="s">
        <v>3821</v>
      </c>
      <c r="AH693" s="627" t="n">
        <v>1</v>
      </c>
      <c r="AI693" s="521" t="n">
        <v>56</v>
      </c>
      <c r="AK693" s="160" t="n">
        <f aca="false">IF(OR(AL693=TRUE(),AND(AM693=TRUE(),AN693=FALSE()),AF693=TRUE(),(OR(AT693=FALSE(),AT693="NA"))),0,IF(OR(AN693=FALSE(),AO693=FALSE(),AP693=FALSE()),1,0))</f>
        <v>0</v>
      </c>
      <c r="AL693" s="238" t="n">
        <f aca="false">$S693</f>
        <v>1</v>
      </c>
      <c r="AM693" s="238" t="str">
        <f aca="false">IF(OR(Q693="CHIP",AI693=""),"NA",IF(AND(AF693=TRUE(),_xlfn.xlookup(AI693,$A$9:$A$782,$AK$9:$AK$782)=0),TRUE(),FALSE()))</f>
        <v>NA</v>
      </c>
      <c r="AN693" s="148" t="b">
        <f aca="false">IF(F693&lt;&gt;"",TRUE(),FALSE())</f>
        <v>0</v>
      </c>
      <c r="AO693" s="94" t="str">
        <f aca="false">IF(OR($F693&lt;&gt;"Met"),"NA",(IF(AND($F693="Met",$F693&lt;&gt;""),TRUE(),FALSE())))</f>
        <v>NA</v>
      </c>
      <c r="AP693" s="148" t="b">
        <f aca="false">IF(OR($F693="Met",$F693="Not met"),"NA",(IF((AND(OR($F693="N/A",$F693="Unsure"),$G693&lt;&gt;"")),TRUE(),FALSE())))</f>
        <v>0</v>
      </c>
      <c r="AQ693" s="238" t="n">
        <f aca="false">IF(OR(AR693=TRUE(),AND(AS693=TRUE(),AT693=FALSE())),0,(IF(OR(AND(OR(AS693=FALSE(),AS693="N/A"),AT693=FALSE()),AU693=FALSE()),1,0)))</f>
        <v>0</v>
      </c>
      <c r="AR693" s="238" t="n">
        <f aca="false">$S693</f>
        <v>1</v>
      </c>
      <c r="AS693" s="238" t="str">
        <f aca="false">IF(OR(Q693="CHIP",AI693=""),"N/A",IF(AND(AF693=TRUE(),_xlfn.xlookup(AI693,$A$9:$A$782,$AQ$9:$AQ$782)=0),TRUE(),FALSE()))</f>
        <v>N/A</v>
      </c>
      <c r="AT693" s="148" t="b">
        <f aca="false">IF(AND(H693="",F693="Met"),FALSE(),TRUE())</f>
        <v>1</v>
      </c>
      <c r="AU693" s="94" t="str">
        <f aca="false">IF(OR(H693="",H693="Met",H693="N/A"),"NA",(IF(AND((OR(H693="Not Met",H693="Unsure")),G693&lt;&gt;""),TRUE(),FALSE())))</f>
        <v>NA</v>
      </c>
    </row>
    <row r="694" customFormat="false" ht="72" hidden="false" customHeight="false" outlineLevel="0" collapsed="false">
      <c r="A694" s="658" t="s">
        <v>4015</v>
      </c>
      <c r="B694" s="659" t="s">
        <v>3901</v>
      </c>
      <c r="C694" s="659" t="s">
        <v>4016</v>
      </c>
      <c r="D694" s="659" t="s">
        <v>3825</v>
      </c>
      <c r="E694" s="678" t="n">
        <v>106</v>
      </c>
      <c r="F694" s="662"/>
      <c r="G694" s="662"/>
      <c r="H694" s="689"/>
      <c r="I694" s="690" t="s">
        <v>15</v>
      </c>
      <c r="J694" s="690"/>
      <c r="K694" s="690" t="s">
        <v>38</v>
      </c>
      <c r="L694" s="691" t="s">
        <v>43</v>
      </c>
      <c r="M694" s="691"/>
      <c r="N694" s="691" t="s">
        <v>193</v>
      </c>
      <c r="O694" s="691" t="s">
        <v>52</v>
      </c>
      <c r="P694" s="665"/>
      <c r="Q694" s="665" t="s">
        <v>292</v>
      </c>
      <c r="S694" s="666" t="b">
        <f aca="false">IF(OR(T694=TRUE(),U694=TRUE(),V694=TRUE(),AD694=TRUE(),AE694=TRUE()),TRUE(),FALSE())</f>
        <v>1</v>
      </c>
      <c r="T694" s="656" t="n">
        <f aca="false">$T$8</f>
        <v>1</v>
      </c>
      <c r="U694" s="657" t="b">
        <f aca="false">$U$8</f>
        <v>0</v>
      </c>
      <c r="V694" s="666" t="b">
        <f aca="false">IF(SUM(W694:AC694)&lt;1,TRUE(),FALSE())</f>
        <v>1</v>
      </c>
      <c r="W694" s="656" t="n">
        <f aca="false">IF($I$3=I694,1,0)</f>
        <v>0</v>
      </c>
      <c r="X694" s="656" t="n">
        <f aca="false">IF($J$3=J694,1,0)</f>
        <v>0</v>
      </c>
      <c r="Y694" s="656" t="n">
        <f aca="false">IF($K$3=K694,1,0)</f>
        <v>0</v>
      </c>
      <c r="Z694" s="656" t="n">
        <f aca="false">IF($L$3=L694,1,0)</f>
        <v>0</v>
      </c>
      <c r="AA694" s="656" t="n">
        <f aca="false">IF($M$3=M694,1,0)</f>
        <v>0</v>
      </c>
      <c r="AB694" s="656" t="n">
        <f aca="false">IF($N$3=N694,1,0)</f>
        <v>0</v>
      </c>
      <c r="AC694" s="656" t="n">
        <f aca="false">IF($O$3=O694,1,0)</f>
        <v>0</v>
      </c>
      <c r="AD694" s="667" t="b">
        <f aca="false">AND($P$2="Non-risk",P694=TRUE())</f>
        <v>0</v>
      </c>
      <c r="AE694" s="667" t="b">
        <f aca="false">AND($Q$3&lt;&gt;$Q694,$Q$3&lt;&gt;"Both")</f>
        <v>1</v>
      </c>
      <c r="AF694" s="667" t="b">
        <f aca="false">AND($Q$3="Both",AH694=1)</f>
        <v>0</v>
      </c>
      <c r="AG694" s="521" t="s">
        <v>3825</v>
      </c>
      <c r="AH694" s="627" t="n">
        <v>1</v>
      </c>
      <c r="AI694" s="521" t="n">
        <v>57</v>
      </c>
      <c r="AK694" s="160" t="n">
        <f aca="false">IF(OR(AL694=TRUE(),AND(AM694=TRUE(),AN694=FALSE()),AF694=TRUE(),(OR(AT694=FALSE(),AT694="NA"))),0,IF(OR(AN694=FALSE(),AO694=FALSE(),AP694=FALSE()),1,0))</f>
        <v>0</v>
      </c>
      <c r="AL694" s="238" t="n">
        <f aca="false">$S694</f>
        <v>1</v>
      </c>
      <c r="AM694" s="238" t="str">
        <f aca="false">IF(OR(Q694="CHIP",AI694=""),"NA",IF(AND(AF694=TRUE(),_xlfn.xlookup(AI694,$A$9:$A$782,$AK$9:$AK$782)=0),TRUE(),FALSE()))</f>
        <v>NA</v>
      </c>
      <c r="AN694" s="148" t="b">
        <f aca="false">IF(F694&lt;&gt;"",TRUE(),FALSE())</f>
        <v>0</v>
      </c>
      <c r="AO694" s="94" t="str">
        <f aca="false">IF(OR($F694&lt;&gt;"Met"),"NA",(IF(AND($F694="Met",$F694&lt;&gt;""),TRUE(),FALSE())))</f>
        <v>NA</v>
      </c>
      <c r="AP694" s="148" t="b">
        <f aca="false">IF(OR($F694="Met",$F694="Not met"),"NA",(IF((AND(OR($F694="N/A",$F694="Unsure"),$G694&lt;&gt;"")),TRUE(),FALSE())))</f>
        <v>0</v>
      </c>
      <c r="AQ694" s="238" t="n">
        <f aca="false">IF(OR(AR694=TRUE(),AND(AS694=TRUE(),AT694=FALSE())),0,(IF(OR(AND(OR(AS694=FALSE(),AS694="N/A"),AT694=FALSE()),AU694=FALSE()),1,0)))</f>
        <v>0</v>
      </c>
      <c r="AR694" s="238" t="n">
        <f aca="false">$S694</f>
        <v>1</v>
      </c>
      <c r="AS694" s="238" t="str">
        <f aca="false">IF(OR(Q694="CHIP",AI694=""),"N/A",IF(AND(AF694=TRUE(),_xlfn.xlookup(AI694,$A$9:$A$782,$AQ$9:$AQ$782)=0),TRUE(),FALSE()))</f>
        <v>N/A</v>
      </c>
      <c r="AT694" s="148" t="b">
        <f aca="false">IF(AND(H694="",F694="Met"),FALSE(),TRUE())</f>
        <v>1</v>
      </c>
      <c r="AU694" s="94" t="str">
        <f aca="false">IF(OR(H694="",H694="Met",H694="N/A"),"NA",(IF(AND((OR(H694="Not Met",H694="Unsure")),G694&lt;&gt;""),TRUE(),FALSE())))</f>
        <v>NA</v>
      </c>
    </row>
    <row r="695" customFormat="false" ht="126" hidden="false" customHeight="false" outlineLevel="0" collapsed="false">
      <c r="A695" s="658" t="s">
        <v>4017</v>
      </c>
      <c r="B695" s="659" t="s">
        <v>4018</v>
      </c>
      <c r="C695" s="659" t="s">
        <v>4019</v>
      </c>
      <c r="D695" s="659" t="s">
        <v>4020</v>
      </c>
      <c r="E695" s="660"/>
      <c r="F695" s="662"/>
      <c r="G695" s="662"/>
      <c r="H695" s="689"/>
      <c r="I695" s="664" t="s">
        <v>15</v>
      </c>
      <c r="J695" s="664"/>
      <c r="K695" s="664" t="s">
        <v>38</v>
      </c>
      <c r="L695" s="665" t="s">
        <v>43</v>
      </c>
      <c r="M695" s="665" t="s">
        <v>48</v>
      </c>
      <c r="N695" s="665"/>
      <c r="O695" s="665"/>
      <c r="P695" s="665"/>
      <c r="Q695" s="665" t="s">
        <v>292</v>
      </c>
      <c r="S695" s="666" t="b">
        <f aca="false">IF(OR(T695=TRUE(),U695=TRUE(),V695=TRUE(),AD695=TRUE(),AE695=TRUE()),TRUE(),FALSE())</f>
        <v>1</v>
      </c>
      <c r="T695" s="656" t="n">
        <f aca="false">$T$8</f>
        <v>1</v>
      </c>
      <c r="U695" s="657" t="b">
        <f aca="false">$U$8</f>
        <v>0</v>
      </c>
      <c r="V695" s="666" t="b">
        <f aca="false">IF(SUM(W695:AC695)&lt;1,TRUE(),FALSE())</f>
        <v>1</v>
      </c>
      <c r="W695" s="656" t="n">
        <f aca="false">IF($I$3=I695,1,0)</f>
        <v>0</v>
      </c>
      <c r="X695" s="656" t="n">
        <f aca="false">IF($J$3=J695,1,0)</f>
        <v>0</v>
      </c>
      <c r="Y695" s="656" t="n">
        <f aca="false">IF($K$3=K695,1,0)</f>
        <v>0</v>
      </c>
      <c r="Z695" s="656" t="n">
        <f aca="false">IF($L$3=L695,1,0)</f>
        <v>0</v>
      </c>
      <c r="AA695" s="656" t="n">
        <f aca="false">IF($M$3=M695,1,0)</f>
        <v>0</v>
      </c>
      <c r="AB695" s="656" t="n">
        <f aca="false">IF($N$3=N695,1,0)</f>
        <v>0</v>
      </c>
      <c r="AC695" s="656" t="n">
        <f aca="false">IF($O$3=O695,1,0)</f>
        <v>0</v>
      </c>
      <c r="AD695" s="667" t="b">
        <f aca="false">AND($P$2="Non-risk",P695=TRUE())</f>
        <v>0</v>
      </c>
      <c r="AE695" s="667" t="b">
        <f aca="false">AND($Q$3&lt;&gt;$Q695,$Q$3&lt;&gt;"Both")</f>
        <v>1</v>
      </c>
      <c r="AF695" s="667" t="b">
        <f aca="false">AND($Q$3="Both",AH695=1)</f>
        <v>0</v>
      </c>
      <c r="AG695" s="521" t="s">
        <v>4020</v>
      </c>
      <c r="AH695" s="627" t="n">
        <v>1</v>
      </c>
      <c r="AI695" s="521" t="n">
        <v>59</v>
      </c>
      <c r="AK695" s="160" t="n">
        <f aca="false">IF(OR(AL695=TRUE(),AND(AM695=TRUE(),AN695=FALSE()),AF695=TRUE(),(OR(AT695=FALSE(),AT695="NA"))),0,IF(OR(AN695=FALSE(),AO695=FALSE(),AP695=FALSE()),1,0))</f>
        <v>0</v>
      </c>
      <c r="AL695" s="238" t="n">
        <f aca="false">$S695</f>
        <v>1</v>
      </c>
      <c r="AM695" s="238" t="str">
        <f aca="false">IF(OR(Q695="CHIP",AI695=""),"NA",IF(AND(AF695=TRUE(),_xlfn.xlookup(AI695,$A$9:$A$782,$AK$9:$AK$782)=0),TRUE(),FALSE()))</f>
        <v>NA</v>
      </c>
      <c r="AN695" s="148" t="b">
        <f aca="false">IF(F695&lt;&gt;"",TRUE(),FALSE())</f>
        <v>0</v>
      </c>
      <c r="AO695" s="94" t="str">
        <f aca="false">IF(OR($F695&lt;&gt;"Met"),"NA",(IF(AND($F695="Met",$F695&lt;&gt;""),TRUE(),FALSE())))</f>
        <v>NA</v>
      </c>
      <c r="AP695" s="148" t="b">
        <f aca="false">IF(OR($F695="Met",$F695="Not met"),"NA",(IF((AND(OR($F695="N/A",$F695="Unsure"),$G695&lt;&gt;"")),TRUE(),FALSE())))</f>
        <v>0</v>
      </c>
      <c r="AQ695" s="238" t="n">
        <f aca="false">IF(OR(AR695=TRUE(),AND(AS695=TRUE(),AT695=FALSE())),0,(IF(OR(AND(OR(AS695=FALSE(),AS695="N/A"),AT695=FALSE()),AU695=FALSE()),1,0)))</f>
        <v>0</v>
      </c>
      <c r="AR695" s="238" t="n">
        <f aca="false">$S695</f>
        <v>1</v>
      </c>
      <c r="AS695" s="238" t="str">
        <f aca="false">IF(OR(Q695="CHIP",AI695=""),"N/A",IF(AND(AF695=TRUE(),_xlfn.xlookup(AI695,$A$9:$A$782,$AQ$9:$AQ$782)=0),TRUE(),FALSE()))</f>
        <v>N/A</v>
      </c>
      <c r="AT695" s="148" t="b">
        <f aca="false">IF(AND(H695="",F695="Met"),FALSE(),TRUE())</f>
        <v>1</v>
      </c>
      <c r="AU695" s="94" t="str">
        <f aca="false">IF(OR(H695="",H695="Met",H695="N/A"),"NA",(IF(AND((OR(H695="Not Met",H695="Unsure")),G695&lt;&gt;""),TRUE(),FALSE())))</f>
        <v>NA</v>
      </c>
    </row>
    <row r="696" customFormat="false" ht="90" hidden="false" customHeight="false" outlineLevel="0" collapsed="false">
      <c r="A696" s="658" t="s">
        <v>4021</v>
      </c>
      <c r="B696" s="659" t="s">
        <v>4022</v>
      </c>
      <c r="C696" s="659" t="s">
        <v>4023</v>
      </c>
      <c r="D696" s="659" t="s">
        <v>4024</v>
      </c>
      <c r="E696" s="660"/>
      <c r="F696" s="662"/>
      <c r="G696" s="662"/>
      <c r="H696" s="689"/>
      <c r="I696" s="664" t="s">
        <v>15</v>
      </c>
      <c r="J696" s="664"/>
      <c r="K696" s="664" t="s">
        <v>38</v>
      </c>
      <c r="L696" s="665" t="s">
        <v>43</v>
      </c>
      <c r="M696" s="665" t="s">
        <v>48</v>
      </c>
      <c r="N696" s="665" t="s">
        <v>193</v>
      </c>
      <c r="O696" s="665" t="s">
        <v>52</v>
      </c>
      <c r="P696" s="665"/>
      <c r="Q696" s="665" t="s">
        <v>292</v>
      </c>
      <c r="S696" s="666" t="b">
        <f aca="false">IF(OR(T696=TRUE(),U696=TRUE(),V696=TRUE(),AD696=TRUE(),AE696=TRUE()),TRUE(),FALSE())</f>
        <v>1</v>
      </c>
      <c r="T696" s="656" t="n">
        <f aca="false">$T$8</f>
        <v>1</v>
      </c>
      <c r="U696" s="657" t="b">
        <f aca="false">$U$8</f>
        <v>0</v>
      </c>
      <c r="V696" s="666" t="b">
        <f aca="false">IF(SUM(W696:AC696)&lt;1,TRUE(),FALSE())</f>
        <v>1</v>
      </c>
      <c r="W696" s="656" t="n">
        <f aca="false">IF($I$3=I696,1,0)</f>
        <v>0</v>
      </c>
      <c r="X696" s="656" t="n">
        <f aca="false">IF($J$3=J696,1,0)</f>
        <v>0</v>
      </c>
      <c r="Y696" s="656" t="n">
        <f aca="false">IF($K$3=K696,1,0)</f>
        <v>0</v>
      </c>
      <c r="Z696" s="656" t="n">
        <f aca="false">IF($L$3=L696,1,0)</f>
        <v>0</v>
      </c>
      <c r="AA696" s="656" t="n">
        <f aca="false">IF($M$3=M696,1,0)</f>
        <v>0</v>
      </c>
      <c r="AB696" s="656" t="n">
        <f aca="false">IF($N$3=N696,1,0)</f>
        <v>0</v>
      </c>
      <c r="AC696" s="656" t="n">
        <f aca="false">IF($O$3=O696,1,0)</f>
        <v>0</v>
      </c>
      <c r="AD696" s="667" t="b">
        <f aca="false">AND($P$2="Non-risk",P696=TRUE())</f>
        <v>0</v>
      </c>
      <c r="AE696" s="667" t="b">
        <f aca="false">AND($Q$3&lt;&gt;$Q696,$Q$3&lt;&gt;"Both")</f>
        <v>1</v>
      </c>
      <c r="AF696" s="667" t="b">
        <f aca="false">AND($Q$3="Both",AH696=1)</f>
        <v>0</v>
      </c>
      <c r="AG696" s="521" t="s">
        <v>4024</v>
      </c>
      <c r="AI696" s="521"/>
      <c r="AK696" s="160" t="n">
        <f aca="false">IF(OR(AL696=TRUE(),AND(AM696=TRUE(),AN696=FALSE()),AF696=TRUE(),(OR(AT696=FALSE(),AT696="NA"))),0,IF(OR(AN696=FALSE(),AO696=FALSE(),AP696=FALSE()),1,0))</f>
        <v>0</v>
      </c>
      <c r="AL696" s="238" t="n">
        <f aca="false">$S696</f>
        <v>1</v>
      </c>
      <c r="AM696" s="238" t="str">
        <f aca="false">IF(OR(Q696="Medicaid",AI696=""),"NA",IF(AND(AF696=TRUE(),_xlfn.xlookup(AI696,$A$9:$A$782,$AK$9:$AK$782)=0),TRUE(),FALSE()))</f>
        <v>NA</v>
      </c>
      <c r="AN696" s="148" t="b">
        <f aca="false">IF(F696&lt;&gt;"",TRUE(),FALSE())</f>
        <v>0</v>
      </c>
      <c r="AO696" s="94" t="str">
        <f aca="false">IF(OR($F696&lt;&gt;"Met"),"NA",(IF(AND($F696="Met",$F696&lt;&gt;""),TRUE(),FALSE())))</f>
        <v>NA</v>
      </c>
      <c r="AP696" s="148" t="b">
        <f aca="false">IF(OR($F696="Met",$F696="Not met"),"NA",(IF((AND(OR($F696="N/A",$F696="Unsure"),$G696&lt;&gt;"")),TRUE(),FALSE())))</f>
        <v>0</v>
      </c>
      <c r="AQ696" s="238" t="n">
        <f aca="false">IF(OR(AR696=TRUE(),AND(AS696=TRUE(),AT696=FALSE())),0,(IF(OR(AND(OR(AS696=FALSE(),AS696="N/A"),AT696=FALSE()),AU696=FALSE()),1,0)))</f>
        <v>0</v>
      </c>
      <c r="AR696" s="238" t="n">
        <f aca="false">$S696</f>
        <v>1</v>
      </c>
      <c r="AS696" s="238" t="str">
        <f aca="false">IF(OR(Q696="Medicaid",AI696=""),"N/A",IF(AND(AF696=TRUE(),_xlfn.xlookup(AI696,$A$9:$A$782,$AQ$9:$AQ$782)=0),TRUE(),FALSE()))</f>
        <v>N/A</v>
      </c>
      <c r="AT696" s="148" t="b">
        <f aca="false">IF(AND(H696="",F696="Met"),FALSE(),TRUE())</f>
        <v>1</v>
      </c>
      <c r="AU696" s="94" t="str">
        <f aca="false">IF(OR(H696="",H696="Met",H696="N/A"),"NA",(IF(AND((OR(H696="Not Met",H696="Unsure")),G696&lt;&gt;""),TRUE(),FALSE())))</f>
        <v>NA</v>
      </c>
    </row>
    <row r="697" customFormat="false" ht="90" hidden="false" customHeight="false" outlineLevel="0" collapsed="false">
      <c r="A697" s="658" t="s">
        <v>4025</v>
      </c>
      <c r="B697" s="659" t="s">
        <v>4026</v>
      </c>
      <c r="C697" s="659" t="s">
        <v>4027</v>
      </c>
      <c r="D697" s="659" t="s">
        <v>4028</v>
      </c>
      <c r="E697" s="660"/>
      <c r="F697" s="662"/>
      <c r="G697" s="662"/>
      <c r="H697" s="689"/>
      <c r="I697" s="664" t="s">
        <v>15</v>
      </c>
      <c r="J697" s="664"/>
      <c r="K697" s="664" t="s">
        <v>38</v>
      </c>
      <c r="L697" s="665" t="s">
        <v>43</v>
      </c>
      <c r="M697" s="665" t="s">
        <v>48</v>
      </c>
      <c r="N697" s="665" t="s">
        <v>193</v>
      </c>
      <c r="O697" s="665" t="s">
        <v>52</v>
      </c>
      <c r="P697" s="665"/>
      <c r="Q697" s="665" t="s">
        <v>292</v>
      </c>
      <c r="S697" s="666" t="b">
        <f aca="false">IF(OR(T697=TRUE(),U697=TRUE(),V697=TRUE(),AD697=TRUE(),AE697=TRUE()),TRUE(),FALSE())</f>
        <v>1</v>
      </c>
      <c r="T697" s="656" t="n">
        <f aca="false">$T$8</f>
        <v>1</v>
      </c>
      <c r="U697" s="657" t="b">
        <f aca="false">$U$8</f>
        <v>0</v>
      </c>
      <c r="V697" s="666" t="b">
        <f aca="false">IF(SUM(W697:AC697)&lt;1,TRUE(),FALSE())</f>
        <v>1</v>
      </c>
      <c r="W697" s="656" t="n">
        <f aca="false">IF($I$3=I697,1,0)</f>
        <v>0</v>
      </c>
      <c r="X697" s="656" t="n">
        <f aca="false">IF($J$3=J697,1,0)</f>
        <v>0</v>
      </c>
      <c r="Y697" s="656" t="n">
        <f aca="false">IF($K$3=K697,1,0)</f>
        <v>0</v>
      </c>
      <c r="Z697" s="656" t="n">
        <f aca="false">IF($L$3=L697,1,0)</f>
        <v>0</v>
      </c>
      <c r="AA697" s="656" t="n">
        <f aca="false">IF($M$3=M697,1,0)</f>
        <v>0</v>
      </c>
      <c r="AB697" s="656" t="n">
        <f aca="false">IF($N$3=N697,1,0)</f>
        <v>0</v>
      </c>
      <c r="AC697" s="656" t="n">
        <f aca="false">IF($O$3=O697,1,0)</f>
        <v>0</v>
      </c>
      <c r="AD697" s="667" t="b">
        <f aca="false">AND($P$2="Non-risk",P697=TRUE())</f>
        <v>0</v>
      </c>
      <c r="AE697" s="667" t="b">
        <f aca="false">AND($Q$3&lt;&gt;$Q697,$Q$3&lt;&gt;"Both")</f>
        <v>1</v>
      </c>
      <c r="AF697" s="667" t="b">
        <f aca="false">AND($Q$3="Both",AH697=1)</f>
        <v>0</v>
      </c>
      <c r="AG697" s="521" t="s">
        <v>4028</v>
      </c>
      <c r="AI697" s="521"/>
      <c r="AK697" s="160" t="n">
        <f aca="false">IF(OR(AL697=TRUE(),AND(AM697=TRUE(),AN697=FALSE()),AF697=TRUE(),(OR(AT697=FALSE(),AT697="NA"))),0,IF(OR(AN697=FALSE(),AO697=FALSE(),AP697=FALSE()),1,0))</f>
        <v>0</v>
      </c>
      <c r="AL697" s="238" t="n">
        <f aca="false">$S697</f>
        <v>1</v>
      </c>
      <c r="AM697" s="238" t="str">
        <f aca="false">IF(OR(Q697="Medicaid",AI697=""),"NA",IF(AND(AF697=TRUE(),_xlfn.xlookup(AI697,$A$9:$A$782,$AK$9:$AK$782)=0),TRUE(),FALSE()))</f>
        <v>NA</v>
      </c>
      <c r="AN697" s="148" t="b">
        <f aca="false">IF(F697&lt;&gt;"",TRUE(),FALSE())</f>
        <v>0</v>
      </c>
      <c r="AO697" s="94" t="str">
        <f aca="false">IF(OR($F697&lt;&gt;"Met"),"NA",(IF(AND($F697="Met",$F697&lt;&gt;""),TRUE(),FALSE())))</f>
        <v>NA</v>
      </c>
      <c r="AP697" s="148" t="b">
        <f aca="false">IF(OR($F697="Met",$F697="Not met"),"NA",(IF((AND(OR($F697="N/A",$F697="Unsure"),$G697&lt;&gt;"")),TRUE(),FALSE())))</f>
        <v>0</v>
      </c>
      <c r="AQ697" s="238" t="n">
        <f aca="false">IF(OR(AR697=TRUE(),AND(AS697=TRUE(),AT697=FALSE())),0,(IF(OR(AND(OR(AS697=FALSE(),AS697="N/A"),AT697=FALSE()),AU697=FALSE()),1,0)))</f>
        <v>0</v>
      </c>
      <c r="AR697" s="238" t="n">
        <f aca="false">$S697</f>
        <v>1</v>
      </c>
      <c r="AS697" s="238" t="str">
        <f aca="false">IF(OR(Q697="Medicaid",AI697=""),"N/A",IF(AND(AF697=TRUE(),_xlfn.xlookup(AI697,$A$9:$A$782,$AQ$9:$AQ$782)=0),TRUE(),FALSE()))</f>
        <v>N/A</v>
      </c>
      <c r="AT697" s="148" t="b">
        <f aca="false">IF(AND(H697="",F697="Met"),FALSE(),TRUE())</f>
        <v>1</v>
      </c>
      <c r="AU697" s="94" t="str">
        <f aca="false">IF(OR(H697="",H697="Met",H697="N/A"),"NA",(IF(AND((OR(H697="Not Met",H697="Unsure")),G697&lt;&gt;""),TRUE(),FALSE())))</f>
        <v>NA</v>
      </c>
    </row>
    <row r="698" customFormat="false" ht="18" hidden="false" customHeight="false" outlineLevel="0" collapsed="false">
      <c r="A698" s="670"/>
      <c r="B698" s="681"/>
      <c r="C698" s="669"/>
      <c r="D698" s="668" t="s">
        <v>1641</v>
      </c>
      <c r="E698" s="671"/>
      <c r="F698" s="672"/>
      <c r="G698" s="672"/>
      <c r="H698" s="673"/>
      <c r="T698" s="656" t="n">
        <f aca="false">$T$8</f>
        <v>1</v>
      </c>
      <c r="U698" s="657" t="b">
        <f aca="false">$U$8</f>
        <v>0</v>
      </c>
      <c r="W698" s="656"/>
      <c r="X698" s="656"/>
      <c r="Y698" s="656"/>
      <c r="Z698" s="656"/>
      <c r="AA698" s="656"/>
      <c r="AB698" s="656"/>
      <c r="AC698" s="656"/>
      <c r="AD698" s="677"/>
      <c r="AE698" s="677"/>
      <c r="AF698" s="677"/>
      <c r="AK698" s="160"/>
      <c r="AL698" s="238"/>
      <c r="AM698" s="238"/>
      <c r="AN698" s="94"/>
      <c r="AO698" s="94"/>
      <c r="AP698" s="94"/>
      <c r="AQ698" s="238"/>
      <c r="AR698" s="238"/>
      <c r="AS698" s="238"/>
      <c r="AT698" s="94"/>
      <c r="AU698" s="94"/>
    </row>
    <row r="699" customFormat="false" ht="288" hidden="false" customHeight="false" outlineLevel="0" collapsed="false">
      <c r="A699" s="658" t="s">
        <v>4029</v>
      </c>
      <c r="B699" s="659" t="s">
        <v>4030</v>
      </c>
      <c r="C699" s="659" t="s">
        <v>4031</v>
      </c>
      <c r="D699" s="659" t="s">
        <v>3829</v>
      </c>
      <c r="E699" s="687"/>
      <c r="F699" s="662"/>
      <c r="G699" s="662"/>
      <c r="H699" s="689"/>
      <c r="I699" s="664" t="s">
        <v>15</v>
      </c>
      <c r="J699" s="664"/>
      <c r="K699" s="664" t="s">
        <v>38</v>
      </c>
      <c r="L699" s="665" t="s">
        <v>43</v>
      </c>
      <c r="M699" s="665"/>
      <c r="N699" s="665"/>
      <c r="O699" s="665"/>
      <c r="P699" s="665"/>
      <c r="Q699" s="665" t="s">
        <v>292</v>
      </c>
      <c r="S699" s="666" t="b">
        <f aca="false">IF(OR(T699=TRUE(),U699=TRUE(),V699=TRUE(),AD699=TRUE(),AE699=TRUE()),TRUE(),FALSE())</f>
        <v>1</v>
      </c>
      <c r="T699" s="656" t="n">
        <f aca="false">$T$8</f>
        <v>1</v>
      </c>
      <c r="U699" s="657" t="b">
        <f aca="false">$U$8</f>
        <v>0</v>
      </c>
      <c r="V699" s="666" t="b">
        <f aca="false">IF(SUM(W699:AC699)&lt;1,TRUE(),FALSE())</f>
        <v>1</v>
      </c>
      <c r="W699" s="656" t="n">
        <f aca="false">IF($I$3=I699,1,0)</f>
        <v>0</v>
      </c>
      <c r="X699" s="656" t="n">
        <f aca="false">IF($J$3=J699,1,0)</f>
        <v>0</v>
      </c>
      <c r="Y699" s="656" t="n">
        <f aca="false">IF($K$3=K699,1,0)</f>
        <v>0</v>
      </c>
      <c r="Z699" s="656" t="n">
        <f aca="false">IF($L$3=L699,1,0)</f>
        <v>0</v>
      </c>
      <c r="AA699" s="656" t="n">
        <f aca="false">IF($M$3=M699,1,0)</f>
        <v>0</v>
      </c>
      <c r="AB699" s="656" t="n">
        <f aca="false">IF($N$3=N699,1,0)</f>
        <v>0</v>
      </c>
      <c r="AC699" s="656" t="n">
        <f aca="false">IF($O$3=O699,1,0)</f>
        <v>0</v>
      </c>
      <c r="AD699" s="667" t="b">
        <f aca="false">AND($P$2="Non-risk",P699=TRUE())</f>
        <v>0</v>
      </c>
      <c r="AE699" s="667" t="b">
        <f aca="false">AND($Q$3&lt;&gt;$Q699,$Q$3&lt;&gt;"Both")</f>
        <v>1</v>
      </c>
      <c r="AF699" s="667" t="b">
        <f aca="false">AND($Q$3="Both",AH699=1)</f>
        <v>0</v>
      </c>
      <c r="AG699" s="521" t="s">
        <v>3829</v>
      </c>
      <c r="AH699" s="627" t="n">
        <v>1</v>
      </c>
      <c r="AI699" s="521" t="n">
        <v>63</v>
      </c>
      <c r="AK699" s="160" t="n">
        <f aca="false">IF(OR(AL699=TRUE(),AND(AM699=TRUE(),AN699=FALSE()),AF699=TRUE(),(OR(AT699=FALSE(),AT699="NA"))),0,IF(OR(AN699=FALSE(),AO699=FALSE(),AP699=FALSE()),1,0))</f>
        <v>0</v>
      </c>
      <c r="AL699" s="238" t="n">
        <f aca="false">$S699</f>
        <v>1</v>
      </c>
      <c r="AM699" s="238" t="str">
        <f aca="false">IF(OR(Q699="CHIP",AI699=""),"NA",IF(AND(AF699=TRUE(),_xlfn.xlookup(AI699,$A$9:$A$782,$AK$9:$AK$782)=0),TRUE(),FALSE()))</f>
        <v>NA</v>
      </c>
      <c r="AN699" s="148" t="b">
        <f aca="false">IF(F699&lt;&gt;"",TRUE(),FALSE())</f>
        <v>0</v>
      </c>
      <c r="AO699" s="94" t="str">
        <f aca="false">IF(OR($F699&lt;&gt;"Met"),"NA",(IF(AND($F699="Met",$F699&lt;&gt;""),TRUE(),FALSE())))</f>
        <v>NA</v>
      </c>
      <c r="AP699" s="148" t="b">
        <f aca="false">IF(OR($F699="Met",$F699="Not met"),"NA",(IF((AND(OR($F699="N/A",$F699="Unsure"),$G699&lt;&gt;"")),TRUE(),FALSE())))</f>
        <v>0</v>
      </c>
      <c r="AQ699" s="238" t="n">
        <f aca="false">IF(OR(AR699=TRUE(),AND(AS699=TRUE(),AT699=FALSE())),0,(IF(OR(AND(OR(AS699=FALSE(),AS699="N/A"),AT699=FALSE()),AU699=FALSE()),1,0)))</f>
        <v>0</v>
      </c>
      <c r="AR699" s="238" t="n">
        <f aca="false">$S699</f>
        <v>1</v>
      </c>
      <c r="AS699" s="238" t="str">
        <f aca="false">IF(OR(Q699="CHIP",AI699=""),"N/A",IF(AND(AF699=TRUE(),_xlfn.xlookup(AI699,$A$9:$A$782,$AQ$9:$AQ$782)=0),TRUE(),FALSE()))</f>
        <v>N/A</v>
      </c>
      <c r="AT699" s="148" t="b">
        <f aca="false">IF(AND(H699="",F699="Met"),FALSE(),TRUE())</f>
        <v>1</v>
      </c>
      <c r="AU699" s="94" t="str">
        <f aca="false">IF(OR(H699="",H699="Met",H699="N/A"),"NA",(IF(AND((OR(H699="Not Met",H699="Unsure")),G699&lt;&gt;""),TRUE(),FALSE())))</f>
        <v>NA</v>
      </c>
    </row>
    <row r="700" customFormat="false" ht="270" hidden="false" customHeight="false" outlineLevel="0" collapsed="false">
      <c r="A700" s="658" t="s">
        <v>4032</v>
      </c>
      <c r="B700" s="659" t="s">
        <v>4033</v>
      </c>
      <c r="C700" s="659" t="s">
        <v>4034</v>
      </c>
      <c r="D700" s="659" t="s">
        <v>3833</v>
      </c>
      <c r="E700" s="687"/>
      <c r="F700" s="662"/>
      <c r="G700" s="662"/>
      <c r="H700" s="689"/>
      <c r="I700" s="664" t="s">
        <v>15</v>
      </c>
      <c r="J700" s="664"/>
      <c r="K700" s="664" t="s">
        <v>38</v>
      </c>
      <c r="L700" s="665" t="s">
        <v>43</v>
      </c>
      <c r="M700" s="665"/>
      <c r="N700" s="665"/>
      <c r="O700" s="665"/>
      <c r="P700" s="665"/>
      <c r="Q700" s="665" t="s">
        <v>292</v>
      </c>
      <c r="S700" s="666" t="b">
        <f aca="false">IF(OR(T700=TRUE(),U700=TRUE(),V700=TRUE(),AD700=TRUE(),AE700=TRUE()),TRUE(),FALSE())</f>
        <v>1</v>
      </c>
      <c r="T700" s="656" t="n">
        <f aca="false">$T$8</f>
        <v>1</v>
      </c>
      <c r="U700" s="657" t="b">
        <f aca="false">$U$8</f>
        <v>0</v>
      </c>
      <c r="V700" s="666" t="b">
        <f aca="false">IF(SUM(W700:AC700)&lt;1,TRUE(),FALSE())</f>
        <v>1</v>
      </c>
      <c r="W700" s="656" t="n">
        <f aca="false">IF($I$3=I700,1,0)</f>
        <v>0</v>
      </c>
      <c r="X700" s="656" t="n">
        <f aca="false">IF($J$3=J700,1,0)</f>
        <v>0</v>
      </c>
      <c r="Y700" s="656" t="n">
        <f aca="false">IF($K$3=K700,1,0)</f>
        <v>0</v>
      </c>
      <c r="Z700" s="656" t="n">
        <f aca="false">IF($L$3=L700,1,0)</f>
        <v>0</v>
      </c>
      <c r="AA700" s="656" t="n">
        <f aca="false">IF($M$3=M700,1,0)</f>
        <v>0</v>
      </c>
      <c r="AB700" s="656" t="n">
        <f aca="false">IF($N$3=N700,1,0)</f>
        <v>0</v>
      </c>
      <c r="AC700" s="656" t="n">
        <f aca="false">IF($O$3=O700,1,0)</f>
        <v>0</v>
      </c>
      <c r="AD700" s="667" t="b">
        <f aca="false">AND($P$2="Non-risk",P700=TRUE())</f>
        <v>0</v>
      </c>
      <c r="AE700" s="667" t="b">
        <f aca="false">AND($Q$3&lt;&gt;$Q700,$Q$3&lt;&gt;"Both")</f>
        <v>1</v>
      </c>
      <c r="AF700" s="667" t="b">
        <f aca="false">AND($Q$3="Both",AH700=1)</f>
        <v>0</v>
      </c>
      <c r="AG700" s="521" t="s">
        <v>3833</v>
      </c>
      <c r="AH700" s="627" t="n">
        <v>1</v>
      </c>
      <c r="AI700" s="521" t="n">
        <v>64</v>
      </c>
      <c r="AK700" s="160" t="n">
        <f aca="false">IF(OR(AL700=TRUE(),AND(AM700=TRUE(),AN700=FALSE()),AF700=TRUE(),(OR(AT700=FALSE(),AT700="NA"))),0,IF(OR(AN700=FALSE(),AO700=FALSE(),AP700=FALSE()),1,0))</f>
        <v>0</v>
      </c>
      <c r="AL700" s="238" t="n">
        <f aca="false">$S700</f>
        <v>1</v>
      </c>
      <c r="AM700" s="238" t="str">
        <f aca="false">IF(OR(Q700="CHIP",AI700=""),"NA",IF(AND(AF700=TRUE(),_xlfn.xlookup(AI700,$A$9:$A$782,$AK$9:$AK$782)=0),TRUE(),FALSE()))</f>
        <v>NA</v>
      </c>
      <c r="AN700" s="148" t="b">
        <f aca="false">IF(F700&lt;&gt;"",TRUE(),FALSE())</f>
        <v>0</v>
      </c>
      <c r="AO700" s="94" t="str">
        <f aca="false">IF(OR($F700&lt;&gt;"Met"),"NA",(IF(AND($F700="Met",$F700&lt;&gt;""),TRUE(),FALSE())))</f>
        <v>NA</v>
      </c>
      <c r="AP700" s="148" t="b">
        <f aca="false">IF(OR($F700="Met",$F700="Not met"),"NA",(IF((AND(OR($F700="N/A",$F700="Unsure"),$G700&lt;&gt;"")),TRUE(),FALSE())))</f>
        <v>0</v>
      </c>
      <c r="AQ700" s="238" t="n">
        <f aca="false">IF(OR(AR700=TRUE(),AND(AS700=TRUE(),AT700=FALSE())),0,(IF(OR(AND(OR(AS700=FALSE(),AS700="N/A"),AT700=FALSE()),AU700=FALSE()),1,0)))</f>
        <v>0</v>
      </c>
      <c r="AR700" s="238" t="n">
        <f aca="false">$S700</f>
        <v>1</v>
      </c>
      <c r="AS700" s="238" t="str">
        <f aca="false">IF(OR(Q700="CHIP",AI700=""),"N/A",IF(AND(AF700=TRUE(),_xlfn.xlookup(AI700,$A$9:$A$782,$AQ$9:$AQ$782)=0),TRUE(),FALSE()))</f>
        <v>N/A</v>
      </c>
      <c r="AT700" s="148" t="b">
        <f aca="false">IF(AND(H700="",F700="Met"),FALSE(),TRUE())</f>
        <v>1</v>
      </c>
      <c r="AU700" s="94" t="str">
        <f aca="false">IF(OR(H700="",H700="Met",H700="N/A"),"NA",(IF(AND((OR(H700="Not Met",H700="Unsure")),G700&lt;&gt;""),TRUE(),FALSE())))</f>
        <v>NA</v>
      </c>
    </row>
    <row r="701" customFormat="false" ht="252" hidden="false" customHeight="false" outlineLevel="0" collapsed="false">
      <c r="A701" s="658" t="s">
        <v>4035</v>
      </c>
      <c r="B701" s="659" t="s">
        <v>4036</v>
      </c>
      <c r="C701" s="659" t="s">
        <v>4037</v>
      </c>
      <c r="D701" s="659" t="s">
        <v>3837</v>
      </c>
      <c r="E701" s="687"/>
      <c r="F701" s="662"/>
      <c r="G701" s="662"/>
      <c r="H701" s="689"/>
      <c r="I701" s="664" t="s">
        <v>15</v>
      </c>
      <c r="J701" s="664"/>
      <c r="K701" s="664" t="s">
        <v>38</v>
      </c>
      <c r="L701" s="665" t="s">
        <v>43</v>
      </c>
      <c r="M701" s="665"/>
      <c r="N701" s="665"/>
      <c r="O701" s="665"/>
      <c r="P701" s="665"/>
      <c r="Q701" s="665" t="s">
        <v>292</v>
      </c>
      <c r="S701" s="666" t="b">
        <f aca="false">IF(OR(T701=TRUE(),U701=TRUE(),V701=TRUE(),AD701=TRUE(),AE701=TRUE()),TRUE(),FALSE())</f>
        <v>1</v>
      </c>
      <c r="T701" s="656" t="n">
        <f aca="false">$T$8</f>
        <v>1</v>
      </c>
      <c r="U701" s="657" t="b">
        <f aca="false">$U$8</f>
        <v>0</v>
      </c>
      <c r="V701" s="666" t="b">
        <f aca="false">IF(SUM(W701:AC701)&lt;1,TRUE(),FALSE())</f>
        <v>1</v>
      </c>
      <c r="W701" s="656" t="n">
        <f aca="false">IF($I$3=I701,1,0)</f>
        <v>0</v>
      </c>
      <c r="X701" s="656" t="n">
        <f aca="false">IF($J$3=J701,1,0)</f>
        <v>0</v>
      </c>
      <c r="Y701" s="656" t="n">
        <f aca="false">IF($K$3=K701,1,0)</f>
        <v>0</v>
      </c>
      <c r="Z701" s="656" t="n">
        <f aca="false">IF($L$3=L701,1,0)</f>
        <v>0</v>
      </c>
      <c r="AA701" s="656" t="n">
        <f aca="false">IF($M$3=M701,1,0)</f>
        <v>0</v>
      </c>
      <c r="AB701" s="656" t="n">
        <f aca="false">IF($N$3=N701,1,0)</f>
        <v>0</v>
      </c>
      <c r="AC701" s="656" t="n">
        <f aca="false">IF($O$3=O701,1,0)</f>
        <v>0</v>
      </c>
      <c r="AD701" s="667" t="b">
        <f aca="false">AND($P$2="Non-risk",P701=TRUE())</f>
        <v>0</v>
      </c>
      <c r="AE701" s="667" t="b">
        <f aca="false">AND($Q$3&lt;&gt;$Q701,$Q$3&lt;&gt;"Both")</f>
        <v>1</v>
      </c>
      <c r="AF701" s="667" t="b">
        <f aca="false">AND($Q$3="Both",AH701=1)</f>
        <v>0</v>
      </c>
      <c r="AG701" s="521" t="s">
        <v>3837</v>
      </c>
      <c r="AH701" s="627" t="n">
        <v>1</v>
      </c>
      <c r="AI701" s="521" t="n">
        <v>65</v>
      </c>
      <c r="AK701" s="160" t="n">
        <f aca="false">IF(OR(AL701=TRUE(),AND(AM701=TRUE(),AN701=FALSE()),AF701=TRUE(),(OR(AT701=FALSE(),AT701="NA"))),0,IF(OR(AN701=FALSE(),AO701=FALSE(),AP701=FALSE()),1,0))</f>
        <v>0</v>
      </c>
      <c r="AL701" s="238" t="n">
        <f aca="false">$S701</f>
        <v>1</v>
      </c>
      <c r="AM701" s="238" t="str">
        <f aca="false">IF(OR(Q701="CHIP",AI701=""),"NA",IF(AND(AF701=TRUE(),_xlfn.xlookup(AI701,$A$9:$A$782,$AK$9:$AK$782)=0),TRUE(),FALSE()))</f>
        <v>NA</v>
      </c>
      <c r="AN701" s="148" t="b">
        <f aca="false">IF(F701&lt;&gt;"",TRUE(),FALSE())</f>
        <v>0</v>
      </c>
      <c r="AO701" s="94" t="str">
        <f aca="false">IF(OR($F701&lt;&gt;"Met"),"NA",(IF(AND($F701="Met",$F701&lt;&gt;""),TRUE(),FALSE())))</f>
        <v>NA</v>
      </c>
      <c r="AP701" s="148" t="b">
        <f aca="false">IF(OR($F701="Met",$F701="Not met"),"NA",(IF((AND(OR($F701="N/A",$F701="Unsure"),$G701&lt;&gt;"")),TRUE(),FALSE())))</f>
        <v>0</v>
      </c>
      <c r="AQ701" s="238" t="n">
        <f aca="false">IF(OR(AR701=TRUE(),AND(AS701=TRUE(),AT701=FALSE())),0,(IF(OR(AND(OR(AS701=FALSE(),AS701="N/A"),AT701=FALSE()),AU701=FALSE()),1,0)))</f>
        <v>0</v>
      </c>
      <c r="AR701" s="238" t="n">
        <f aca="false">$S701</f>
        <v>1</v>
      </c>
      <c r="AS701" s="238" t="str">
        <f aca="false">IF(OR(Q701="CHIP",AI701=""),"N/A",IF(AND(AF701=TRUE(),_xlfn.xlookup(AI701,$A$9:$A$782,$AQ$9:$AQ$782)=0),TRUE(),FALSE()))</f>
        <v>N/A</v>
      </c>
      <c r="AT701" s="148" t="b">
        <f aca="false">IF(AND(H701="",F701="Met"),FALSE(),TRUE())</f>
        <v>1</v>
      </c>
      <c r="AU701" s="94" t="str">
        <f aca="false">IF(OR(H701="",H701="Met",H701="N/A"),"NA",(IF(AND((OR(H701="Not Met",H701="Unsure")),G701&lt;&gt;""),TRUE(),FALSE())))</f>
        <v>NA</v>
      </c>
    </row>
    <row r="702" customFormat="false" ht="198" hidden="false" customHeight="false" outlineLevel="0" collapsed="false">
      <c r="A702" s="658" t="s">
        <v>4038</v>
      </c>
      <c r="B702" s="659" t="s">
        <v>4039</v>
      </c>
      <c r="C702" s="659" t="s">
        <v>4040</v>
      </c>
      <c r="D702" s="659" t="s">
        <v>3841</v>
      </c>
      <c r="E702" s="687"/>
      <c r="F702" s="662"/>
      <c r="G702" s="662"/>
      <c r="H702" s="689"/>
      <c r="I702" s="664" t="s">
        <v>15</v>
      </c>
      <c r="J702" s="664"/>
      <c r="K702" s="664" t="s">
        <v>38</v>
      </c>
      <c r="L702" s="665" t="s">
        <v>43</v>
      </c>
      <c r="M702" s="665"/>
      <c r="N702" s="665"/>
      <c r="O702" s="665"/>
      <c r="P702" s="665"/>
      <c r="Q702" s="665" t="s">
        <v>292</v>
      </c>
      <c r="S702" s="666" t="b">
        <f aca="false">IF(OR(T702=TRUE(),U702=TRUE(),V702=TRUE(),AD702=TRUE(),AE702=TRUE()),TRUE(),FALSE())</f>
        <v>1</v>
      </c>
      <c r="T702" s="656" t="n">
        <f aca="false">$T$8</f>
        <v>1</v>
      </c>
      <c r="U702" s="657" t="b">
        <f aca="false">$U$8</f>
        <v>0</v>
      </c>
      <c r="V702" s="666" t="b">
        <f aca="false">IF(SUM(W702:AC702)&lt;1,TRUE(),FALSE())</f>
        <v>1</v>
      </c>
      <c r="W702" s="656" t="n">
        <f aca="false">IF($I$3=I702,1,0)</f>
        <v>0</v>
      </c>
      <c r="X702" s="656" t="n">
        <f aca="false">IF($J$3=J702,1,0)</f>
        <v>0</v>
      </c>
      <c r="Y702" s="656" t="n">
        <f aca="false">IF($K$3=K702,1,0)</f>
        <v>0</v>
      </c>
      <c r="Z702" s="656" t="n">
        <f aca="false">IF($L$3=L702,1,0)</f>
        <v>0</v>
      </c>
      <c r="AA702" s="656" t="n">
        <f aca="false">IF($M$3=M702,1,0)</f>
        <v>0</v>
      </c>
      <c r="AB702" s="656" t="n">
        <f aca="false">IF($N$3=N702,1,0)</f>
        <v>0</v>
      </c>
      <c r="AC702" s="656" t="n">
        <f aca="false">IF($O$3=O702,1,0)</f>
        <v>0</v>
      </c>
      <c r="AD702" s="667" t="b">
        <f aca="false">AND($P$2="Non-risk",P702=TRUE())</f>
        <v>0</v>
      </c>
      <c r="AE702" s="667" t="b">
        <f aca="false">AND($Q$3&lt;&gt;$Q702,$Q$3&lt;&gt;"Both")</f>
        <v>1</v>
      </c>
      <c r="AF702" s="667" t="b">
        <f aca="false">AND($Q$3="Both",AH702=1)</f>
        <v>0</v>
      </c>
      <c r="AG702" s="521" t="s">
        <v>3841</v>
      </c>
      <c r="AH702" s="627" t="n">
        <v>1</v>
      </c>
      <c r="AI702" s="521" t="n">
        <v>66</v>
      </c>
      <c r="AK702" s="160" t="n">
        <f aca="false">IF(OR(AL702=TRUE(),AND(AM702=TRUE(),AN702=FALSE()),AF702=TRUE(),(OR(AT702=FALSE(),AT702="NA"))),0,IF(OR(AN702=FALSE(),AO702=FALSE(),AP702=FALSE()),1,0))</f>
        <v>0</v>
      </c>
      <c r="AL702" s="238" t="n">
        <f aca="false">$S702</f>
        <v>1</v>
      </c>
      <c r="AM702" s="238" t="str">
        <f aca="false">IF(OR(Q702="CHIP",AI702=""),"NA",IF(AND(AF702=TRUE(),_xlfn.xlookup(AI702,$A$9:$A$782,$AK$9:$AK$782)=0),TRUE(),FALSE()))</f>
        <v>NA</v>
      </c>
      <c r="AN702" s="148" t="b">
        <f aca="false">IF(F702&lt;&gt;"",TRUE(),FALSE())</f>
        <v>0</v>
      </c>
      <c r="AO702" s="94" t="str">
        <f aca="false">IF(OR($F702&lt;&gt;"Met"),"NA",(IF(AND($F702="Met",$F702&lt;&gt;""),TRUE(),FALSE())))</f>
        <v>NA</v>
      </c>
      <c r="AP702" s="148" t="b">
        <f aca="false">IF(OR($F702="Met",$F702="Not met"),"NA",(IF((AND(OR($F702="N/A",$F702="Unsure"),$G702&lt;&gt;"")),TRUE(),FALSE())))</f>
        <v>0</v>
      </c>
      <c r="AQ702" s="238" t="n">
        <f aca="false">IF(OR(AR702=TRUE(),AND(AS702=TRUE(),AT702=FALSE())),0,(IF(OR(AND(OR(AS702=FALSE(),AS702="N/A"),AT702=FALSE()),AU702=FALSE()),1,0)))</f>
        <v>0</v>
      </c>
      <c r="AR702" s="238" t="n">
        <f aca="false">$S702</f>
        <v>1</v>
      </c>
      <c r="AS702" s="238" t="str">
        <f aca="false">IF(OR(Q702="CHIP",AI702=""),"N/A",IF(AND(AF702=TRUE(),_xlfn.xlookup(AI702,$A$9:$A$782,$AQ$9:$AQ$782)=0),TRUE(),FALSE()))</f>
        <v>N/A</v>
      </c>
      <c r="AT702" s="148" t="b">
        <f aca="false">IF(AND(H702="",F702="Met"),FALSE(),TRUE())</f>
        <v>1</v>
      </c>
      <c r="AU702" s="94" t="str">
        <f aca="false">IF(OR(H702="",H702="Met",H702="N/A"),"NA",(IF(AND((OR(H702="Not Met",H702="Unsure")),G702&lt;&gt;""),TRUE(),FALSE())))</f>
        <v>NA</v>
      </c>
    </row>
    <row r="703" customFormat="false" ht="180" hidden="false" customHeight="false" outlineLevel="0" collapsed="false">
      <c r="A703" s="658" t="s">
        <v>4041</v>
      </c>
      <c r="B703" s="659" t="s">
        <v>4042</v>
      </c>
      <c r="C703" s="659" t="s">
        <v>4043</v>
      </c>
      <c r="D703" s="659" t="s">
        <v>3845</v>
      </c>
      <c r="E703" s="687"/>
      <c r="F703" s="662"/>
      <c r="G703" s="662"/>
      <c r="H703" s="689"/>
      <c r="I703" s="664" t="s">
        <v>15</v>
      </c>
      <c r="J703" s="664"/>
      <c r="K703" s="664" t="s">
        <v>38</v>
      </c>
      <c r="L703" s="665" t="s">
        <v>43</v>
      </c>
      <c r="M703" s="665"/>
      <c r="N703" s="665"/>
      <c r="O703" s="665"/>
      <c r="P703" s="665"/>
      <c r="Q703" s="665" t="s">
        <v>292</v>
      </c>
      <c r="S703" s="666" t="b">
        <f aca="false">IF(OR(T703=TRUE(),U703=TRUE(),V703=TRUE(),AD703=TRUE(),AE703=TRUE()),TRUE(),FALSE())</f>
        <v>1</v>
      </c>
      <c r="T703" s="656" t="n">
        <f aca="false">$T$8</f>
        <v>1</v>
      </c>
      <c r="U703" s="657" t="b">
        <f aca="false">$U$8</f>
        <v>0</v>
      </c>
      <c r="V703" s="666" t="b">
        <f aca="false">IF(SUM(W703:AC703)&lt;1,TRUE(),FALSE())</f>
        <v>1</v>
      </c>
      <c r="W703" s="656" t="n">
        <f aca="false">IF($I$3=I703,1,0)</f>
        <v>0</v>
      </c>
      <c r="X703" s="656" t="n">
        <f aca="false">IF($J$3=J703,1,0)</f>
        <v>0</v>
      </c>
      <c r="Y703" s="656" t="n">
        <f aca="false">IF($K$3=K703,1,0)</f>
        <v>0</v>
      </c>
      <c r="Z703" s="656" t="n">
        <f aca="false">IF($L$3=L703,1,0)</f>
        <v>0</v>
      </c>
      <c r="AA703" s="656" t="n">
        <f aca="false">IF($M$3=M703,1,0)</f>
        <v>0</v>
      </c>
      <c r="AB703" s="656" t="n">
        <f aca="false">IF($N$3=N703,1,0)</f>
        <v>0</v>
      </c>
      <c r="AC703" s="656" t="n">
        <f aca="false">IF($O$3=O703,1,0)</f>
        <v>0</v>
      </c>
      <c r="AD703" s="667" t="b">
        <f aca="false">AND($P$2="Non-risk",P703=TRUE())</f>
        <v>0</v>
      </c>
      <c r="AE703" s="667" t="b">
        <f aca="false">AND($Q$3&lt;&gt;$Q703,$Q$3&lt;&gt;"Both")</f>
        <v>1</v>
      </c>
      <c r="AF703" s="667" t="b">
        <f aca="false">AND($Q$3="Both",AH703=1)</f>
        <v>0</v>
      </c>
      <c r="AG703" s="521" t="s">
        <v>3845</v>
      </c>
      <c r="AH703" s="627" t="n">
        <v>1</v>
      </c>
      <c r="AI703" s="521" t="n">
        <v>67</v>
      </c>
      <c r="AK703" s="160" t="n">
        <f aca="false">IF(OR(AL703=TRUE(),AND(AM703=TRUE(),AN703=FALSE()),AF703=TRUE(),(OR(AT703=FALSE(),AT703="NA"))),0,IF(OR(AN703=FALSE(),AO703=FALSE(),AP703=FALSE()),1,0))</f>
        <v>0</v>
      </c>
      <c r="AL703" s="238" t="n">
        <f aca="false">$S703</f>
        <v>1</v>
      </c>
      <c r="AM703" s="238" t="str">
        <f aca="false">IF(OR(Q703="CHIP",AI703=""),"NA",IF(AND(AF703=TRUE(),_xlfn.xlookup(AI703,$A$9:$A$782,$AK$9:$AK$782)=0),TRUE(),FALSE()))</f>
        <v>NA</v>
      </c>
      <c r="AN703" s="148" t="b">
        <f aca="false">IF(F703&lt;&gt;"",TRUE(),FALSE())</f>
        <v>0</v>
      </c>
      <c r="AO703" s="94" t="str">
        <f aca="false">IF(OR($F703&lt;&gt;"Met"),"NA",(IF(AND($F703="Met",$F703&lt;&gt;""),TRUE(),FALSE())))</f>
        <v>NA</v>
      </c>
      <c r="AP703" s="148" t="b">
        <f aca="false">IF(OR($F703="Met",$F703="Not met"),"NA",(IF((AND(OR($F703="N/A",$F703="Unsure"),$G703&lt;&gt;"")),TRUE(),FALSE())))</f>
        <v>0</v>
      </c>
      <c r="AQ703" s="238" t="n">
        <f aca="false">IF(OR(AR703=TRUE(),AND(AS703=TRUE(),AT703=FALSE())),0,(IF(OR(AND(OR(AS703=FALSE(),AS703="N/A"),AT703=FALSE()),AU703=FALSE()),1,0)))</f>
        <v>0</v>
      </c>
      <c r="AR703" s="238" t="n">
        <f aca="false">$S703</f>
        <v>1</v>
      </c>
      <c r="AS703" s="238" t="str">
        <f aca="false">IF(OR(Q703="CHIP",AI703=""),"N/A",IF(AND(AF703=TRUE(),_xlfn.xlookup(AI703,$A$9:$A$782,$AQ$9:$AQ$782)=0),TRUE(),FALSE()))</f>
        <v>N/A</v>
      </c>
      <c r="AT703" s="148" t="b">
        <f aca="false">IF(AND(H703="",F703="Met"),FALSE(),TRUE())</f>
        <v>1</v>
      </c>
      <c r="AU703" s="94" t="str">
        <f aca="false">IF(OR(H703="",H703="Met",H703="N/A"),"NA",(IF(AND((OR(H703="Not Met",H703="Unsure")),G703&lt;&gt;""),TRUE(),FALSE())))</f>
        <v>NA</v>
      </c>
    </row>
    <row r="704" customFormat="false" ht="409.5" hidden="false" customHeight="false" outlineLevel="0" collapsed="false">
      <c r="A704" s="658" t="s">
        <v>4044</v>
      </c>
      <c r="B704" s="659" t="s">
        <v>4045</v>
      </c>
      <c r="C704" s="659" t="s">
        <v>4046</v>
      </c>
      <c r="D704" s="659" t="s">
        <v>3849</v>
      </c>
      <c r="E704" s="687"/>
      <c r="F704" s="662"/>
      <c r="G704" s="662"/>
      <c r="H704" s="689"/>
      <c r="I704" s="664" t="s">
        <v>15</v>
      </c>
      <c r="J704" s="664"/>
      <c r="K704" s="664" t="s">
        <v>38</v>
      </c>
      <c r="L704" s="665" t="s">
        <v>43</v>
      </c>
      <c r="M704" s="665"/>
      <c r="N704" s="665"/>
      <c r="O704" s="665"/>
      <c r="P704" s="665"/>
      <c r="Q704" s="665" t="s">
        <v>292</v>
      </c>
      <c r="S704" s="666" t="b">
        <f aca="false">IF(OR(T704=TRUE(),U704=TRUE(),V704=TRUE(),AD704=TRUE(),AE704=TRUE()),TRUE(),FALSE())</f>
        <v>1</v>
      </c>
      <c r="T704" s="656" t="n">
        <f aca="false">$T$8</f>
        <v>1</v>
      </c>
      <c r="U704" s="657" t="b">
        <f aca="false">$U$8</f>
        <v>0</v>
      </c>
      <c r="V704" s="666" t="b">
        <f aca="false">IF(SUM(W704:AC704)&lt;1,TRUE(),FALSE())</f>
        <v>1</v>
      </c>
      <c r="W704" s="656" t="n">
        <f aca="false">IF($I$3=I704,1,0)</f>
        <v>0</v>
      </c>
      <c r="X704" s="656" t="n">
        <f aca="false">IF($J$3=J704,1,0)</f>
        <v>0</v>
      </c>
      <c r="Y704" s="656" t="n">
        <f aca="false">IF($K$3=K704,1,0)</f>
        <v>0</v>
      </c>
      <c r="Z704" s="656" t="n">
        <f aca="false">IF($L$3=L704,1,0)</f>
        <v>0</v>
      </c>
      <c r="AA704" s="656" t="n">
        <f aca="false">IF($M$3=M704,1,0)</f>
        <v>0</v>
      </c>
      <c r="AB704" s="656" t="n">
        <f aca="false">IF($N$3=N704,1,0)</f>
        <v>0</v>
      </c>
      <c r="AC704" s="656" t="n">
        <f aca="false">IF($O$3=O704,1,0)</f>
        <v>0</v>
      </c>
      <c r="AD704" s="667" t="b">
        <f aca="false">AND($P$2="Non-risk",P704=TRUE())</f>
        <v>0</v>
      </c>
      <c r="AE704" s="667" t="b">
        <f aca="false">AND($Q$3&lt;&gt;$Q704,$Q$3&lt;&gt;"Both")</f>
        <v>1</v>
      </c>
      <c r="AF704" s="667" t="b">
        <f aca="false">AND($Q$3="Both",AH704=1)</f>
        <v>0</v>
      </c>
      <c r="AG704" s="521" t="s">
        <v>3849</v>
      </c>
      <c r="AH704" s="627" t="n">
        <v>1</v>
      </c>
      <c r="AI704" s="521" t="n">
        <v>68</v>
      </c>
      <c r="AK704" s="160" t="n">
        <f aca="false">IF(OR(AL704=TRUE(),AND(AM704=TRUE(),AN704=FALSE()),AF704=TRUE(),(OR(AT704=FALSE(),AT704="NA"))),0,IF(OR(AN704=FALSE(),AO704=FALSE(),AP704=FALSE()),1,0))</f>
        <v>0</v>
      </c>
      <c r="AL704" s="238" t="n">
        <f aca="false">$S704</f>
        <v>1</v>
      </c>
      <c r="AM704" s="238" t="str">
        <f aca="false">IF(OR(Q704="CHIP",AI704=""),"NA",IF(AND(AF704=TRUE(),_xlfn.xlookup(AI704,$A$9:$A$782,$AK$9:$AK$782)=0),TRUE(),FALSE()))</f>
        <v>NA</v>
      </c>
      <c r="AN704" s="148" t="b">
        <f aca="false">IF(F704&lt;&gt;"",TRUE(),FALSE())</f>
        <v>0</v>
      </c>
      <c r="AO704" s="94" t="str">
        <f aca="false">IF(OR($F704&lt;&gt;"Met"),"NA",(IF(AND($F704="Met",$F704&lt;&gt;""),TRUE(),FALSE())))</f>
        <v>NA</v>
      </c>
      <c r="AP704" s="148" t="b">
        <f aca="false">IF(OR($F704="Met",$F704="Not met"),"NA",(IF((AND(OR($F704="N/A",$F704="Unsure"),$G704&lt;&gt;"")),TRUE(),FALSE())))</f>
        <v>0</v>
      </c>
      <c r="AQ704" s="238" t="n">
        <f aca="false">IF(OR(AR704=TRUE(),AND(AS704=TRUE(),AT704=FALSE())),0,(IF(OR(AND(OR(AS704=FALSE(),AS704="N/A"),AT704=FALSE()),AU704=FALSE()),1,0)))</f>
        <v>0</v>
      </c>
      <c r="AR704" s="238" t="n">
        <f aca="false">$S704</f>
        <v>1</v>
      </c>
      <c r="AS704" s="238" t="str">
        <f aca="false">IF(OR(Q704="CHIP",AI704=""),"N/A",IF(AND(AF704=TRUE(),_xlfn.xlookup(AI704,$A$9:$A$782,$AQ$9:$AQ$782)=0),TRUE(),FALSE()))</f>
        <v>N/A</v>
      </c>
      <c r="AT704" s="148" t="b">
        <f aca="false">IF(AND(H704="",F704="Met"),FALSE(),TRUE())</f>
        <v>1</v>
      </c>
      <c r="AU704" s="94" t="str">
        <f aca="false">IF(OR(H704="",H704="Met",H704="N/A"),"NA",(IF(AND((OR(H704="Not Met",H704="Unsure")),G704&lt;&gt;""),TRUE(),FALSE())))</f>
        <v>NA</v>
      </c>
    </row>
    <row r="705" customFormat="false" ht="216" hidden="false" customHeight="false" outlineLevel="0" collapsed="false">
      <c r="A705" s="658" t="s">
        <v>4047</v>
      </c>
      <c r="B705" s="659" t="s">
        <v>4048</v>
      </c>
      <c r="C705" s="659" t="s">
        <v>4049</v>
      </c>
      <c r="D705" s="659" t="s">
        <v>3853</v>
      </c>
      <c r="E705" s="687"/>
      <c r="F705" s="662"/>
      <c r="G705" s="662"/>
      <c r="H705" s="689"/>
      <c r="I705" s="664" t="s">
        <v>15</v>
      </c>
      <c r="J705" s="664"/>
      <c r="K705" s="664" t="s">
        <v>38</v>
      </c>
      <c r="L705" s="665" t="s">
        <v>43</v>
      </c>
      <c r="M705" s="665"/>
      <c r="N705" s="665"/>
      <c r="O705" s="665"/>
      <c r="P705" s="665"/>
      <c r="Q705" s="665" t="s">
        <v>292</v>
      </c>
      <c r="S705" s="666" t="b">
        <f aca="false">IF(OR(T705=TRUE(),U705=TRUE(),V705=TRUE(),AD705=TRUE(),AE705=TRUE()),TRUE(),FALSE())</f>
        <v>1</v>
      </c>
      <c r="T705" s="656" t="n">
        <f aca="false">$T$8</f>
        <v>1</v>
      </c>
      <c r="U705" s="657" t="b">
        <f aca="false">$U$8</f>
        <v>0</v>
      </c>
      <c r="V705" s="666" t="b">
        <f aca="false">IF(SUM(W705:AC705)&lt;1,TRUE(),FALSE())</f>
        <v>1</v>
      </c>
      <c r="W705" s="656" t="n">
        <f aca="false">IF($I$3=I705,1,0)</f>
        <v>0</v>
      </c>
      <c r="X705" s="656" t="n">
        <f aca="false">IF($J$3=J705,1,0)</f>
        <v>0</v>
      </c>
      <c r="Y705" s="656" t="n">
        <f aca="false">IF($K$3=K705,1,0)</f>
        <v>0</v>
      </c>
      <c r="Z705" s="656" t="n">
        <f aca="false">IF($L$3=L705,1,0)</f>
        <v>0</v>
      </c>
      <c r="AA705" s="656" t="n">
        <f aca="false">IF($M$3=M705,1,0)</f>
        <v>0</v>
      </c>
      <c r="AB705" s="656" t="n">
        <f aca="false">IF($N$3=N705,1,0)</f>
        <v>0</v>
      </c>
      <c r="AC705" s="656" t="n">
        <f aca="false">IF($O$3=O705,1,0)</f>
        <v>0</v>
      </c>
      <c r="AD705" s="667" t="b">
        <f aca="false">AND($P$2="Non-risk",P705=TRUE())</f>
        <v>0</v>
      </c>
      <c r="AE705" s="667" t="b">
        <f aca="false">AND($Q$3&lt;&gt;$Q705,$Q$3&lt;&gt;"Both")</f>
        <v>1</v>
      </c>
      <c r="AF705" s="667" t="b">
        <f aca="false">AND($Q$3="Both",AH705=1)</f>
        <v>0</v>
      </c>
      <c r="AG705" s="521" t="s">
        <v>3853</v>
      </c>
      <c r="AH705" s="627" t="n">
        <v>1</v>
      </c>
      <c r="AI705" s="521" t="n">
        <v>69</v>
      </c>
      <c r="AK705" s="160" t="n">
        <f aca="false">IF(OR(AL705=TRUE(),AND(AM705=TRUE(),AN705=FALSE()),AF705=TRUE(),(OR(AT705=FALSE(),AT705="NA"))),0,IF(OR(AN705=FALSE(),AO705=FALSE(),AP705=FALSE()),1,0))</f>
        <v>0</v>
      </c>
      <c r="AL705" s="238" t="n">
        <f aca="false">$S705</f>
        <v>1</v>
      </c>
      <c r="AM705" s="238" t="str">
        <f aca="false">IF(OR(Q705="CHIP",AI705=""),"NA",IF(AND(AF705=TRUE(),_xlfn.xlookup(AI705,$A$9:$A$782,$AK$9:$AK$782)=0),TRUE(),FALSE()))</f>
        <v>NA</v>
      </c>
      <c r="AN705" s="148" t="b">
        <f aca="false">IF(F705&lt;&gt;"",TRUE(),FALSE())</f>
        <v>0</v>
      </c>
      <c r="AO705" s="94" t="str">
        <f aca="false">IF(OR($F705&lt;&gt;"Met"),"NA",(IF(AND($F705="Met",$F705&lt;&gt;""),TRUE(),FALSE())))</f>
        <v>NA</v>
      </c>
      <c r="AP705" s="148" t="b">
        <f aca="false">IF(OR($F705="Met",$F705="Not met"),"NA",(IF((AND(OR($F705="N/A",$F705="Unsure"),$G705&lt;&gt;"")),TRUE(),FALSE())))</f>
        <v>0</v>
      </c>
      <c r="AQ705" s="238" t="n">
        <f aca="false">IF(OR(AR705=TRUE(),AND(AS705=TRUE(),AT705=FALSE())),0,(IF(OR(AND(OR(AS705=FALSE(),AS705="N/A"),AT705=FALSE()),AU705=FALSE()),1,0)))</f>
        <v>0</v>
      </c>
      <c r="AR705" s="238" t="n">
        <f aca="false">$S705</f>
        <v>1</v>
      </c>
      <c r="AS705" s="238" t="str">
        <f aca="false">IF(OR(Q705="CHIP",AI705=""),"N/A",IF(AND(AF705=TRUE(),_xlfn.xlookup(AI705,$A$9:$A$782,$AQ$9:$AQ$782)=0),TRUE(),FALSE()))</f>
        <v>N/A</v>
      </c>
      <c r="AT705" s="148" t="b">
        <f aca="false">IF(AND(H705="",F705="Met"),FALSE(),TRUE())</f>
        <v>1</v>
      </c>
      <c r="AU705" s="94" t="str">
        <f aca="false">IF(OR(H705="",H705="Met",H705="N/A"),"NA",(IF(AND((OR(H705="Not Met",H705="Unsure")),G705&lt;&gt;""),TRUE(),FALSE())))</f>
        <v>NA</v>
      </c>
    </row>
    <row r="706" customFormat="false" ht="234" hidden="false" customHeight="false" outlineLevel="0" collapsed="false">
      <c r="A706" s="658" t="s">
        <v>4050</v>
      </c>
      <c r="B706" s="659" t="s">
        <v>4051</v>
      </c>
      <c r="C706" s="659" t="s">
        <v>4052</v>
      </c>
      <c r="D706" s="659" t="s">
        <v>3857</v>
      </c>
      <c r="E706" s="687"/>
      <c r="F706" s="662"/>
      <c r="G706" s="662"/>
      <c r="H706" s="689"/>
      <c r="I706" s="664" t="s">
        <v>15</v>
      </c>
      <c r="J706" s="664"/>
      <c r="K706" s="664" t="s">
        <v>38</v>
      </c>
      <c r="L706" s="665" t="s">
        <v>43</v>
      </c>
      <c r="M706" s="665"/>
      <c r="N706" s="665"/>
      <c r="O706" s="665"/>
      <c r="P706" s="665"/>
      <c r="Q706" s="665" t="s">
        <v>292</v>
      </c>
      <c r="S706" s="666" t="b">
        <f aca="false">IF(OR(T706=TRUE(),U706=TRUE(),V706=TRUE(),AD706=TRUE(),AE706=TRUE()),TRUE(),FALSE())</f>
        <v>1</v>
      </c>
      <c r="T706" s="656" t="n">
        <f aca="false">$T$8</f>
        <v>1</v>
      </c>
      <c r="U706" s="657" t="b">
        <f aca="false">$U$8</f>
        <v>0</v>
      </c>
      <c r="V706" s="666" t="b">
        <f aca="false">IF(SUM(W706:AC706)&lt;1,TRUE(),FALSE())</f>
        <v>1</v>
      </c>
      <c r="W706" s="656" t="n">
        <f aca="false">IF($I$3=I706,1,0)</f>
        <v>0</v>
      </c>
      <c r="X706" s="656" t="n">
        <f aca="false">IF($J$3=J706,1,0)</f>
        <v>0</v>
      </c>
      <c r="Y706" s="656" t="n">
        <f aca="false">IF($K$3=K706,1,0)</f>
        <v>0</v>
      </c>
      <c r="Z706" s="656" t="n">
        <f aca="false">IF($L$3=L706,1,0)</f>
        <v>0</v>
      </c>
      <c r="AA706" s="656" t="n">
        <f aca="false">IF($M$3=M706,1,0)</f>
        <v>0</v>
      </c>
      <c r="AB706" s="656" t="n">
        <f aca="false">IF($N$3=N706,1,0)</f>
        <v>0</v>
      </c>
      <c r="AC706" s="656" t="n">
        <f aca="false">IF($O$3=O706,1,0)</f>
        <v>0</v>
      </c>
      <c r="AD706" s="667" t="b">
        <f aca="false">AND($P$2="Non-risk",P706=TRUE())</f>
        <v>0</v>
      </c>
      <c r="AE706" s="667" t="b">
        <f aca="false">AND($Q$3&lt;&gt;$Q706,$Q$3&lt;&gt;"Both")</f>
        <v>1</v>
      </c>
      <c r="AF706" s="667" t="b">
        <f aca="false">AND($Q$3="Both",AH706=1)</f>
        <v>0</v>
      </c>
      <c r="AG706" s="521" t="s">
        <v>3857</v>
      </c>
      <c r="AH706" s="627" t="n">
        <v>1</v>
      </c>
      <c r="AI706" s="521" t="n">
        <v>70</v>
      </c>
      <c r="AK706" s="160" t="n">
        <f aca="false">IF(OR(AL706=TRUE(),AND(AM706=TRUE(),AN706=FALSE()),AF706=TRUE(),(OR(AT706=FALSE(),AT706="NA"))),0,IF(OR(AN706=FALSE(),AO706=FALSE(),AP706=FALSE()),1,0))</f>
        <v>0</v>
      </c>
      <c r="AL706" s="238" t="n">
        <f aca="false">$S706</f>
        <v>1</v>
      </c>
      <c r="AM706" s="238" t="str">
        <f aca="false">IF(OR(Q706="CHIP",AI706=""),"NA",IF(AND(AF706=TRUE(),_xlfn.xlookup(AI706,$A$9:$A$782,$AK$9:$AK$782)=0),TRUE(),FALSE()))</f>
        <v>NA</v>
      </c>
      <c r="AN706" s="148" t="b">
        <f aca="false">IF(F706&lt;&gt;"",TRUE(),FALSE())</f>
        <v>0</v>
      </c>
      <c r="AO706" s="94" t="str">
        <f aca="false">IF(OR($F706&lt;&gt;"Met"),"NA",(IF(AND($F706="Met",$F706&lt;&gt;""),TRUE(),FALSE())))</f>
        <v>NA</v>
      </c>
      <c r="AP706" s="148" t="b">
        <f aca="false">IF(OR($F706="Met",$F706="Not met"),"NA",(IF((AND(OR($F706="N/A",$F706="Unsure"),$G706&lt;&gt;"")),TRUE(),FALSE())))</f>
        <v>0</v>
      </c>
      <c r="AQ706" s="238" t="n">
        <f aca="false">IF(OR(AR706=TRUE(),AND(AS706=TRUE(),AT706=FALSE())),0,(IF(OR(AND(OR(AS706=FALSE(),AS706="N/A"),AT706=FALSE()),AU706=FALSE()),1,0)))</f>
        <v>0</v>
      </c>
      <c r="AR706" s="238" t="n">
        <f aca="false">$S706</f>
        <v>1</v>
      </c>
      <c r="AS706" s="238" t="str">
        <f aca="false">IF(OR(Q706="CHIP",AI706=""),"N/A",IF(AND(AF706=TRUE(),_xlfn.xlookup(AI706,$A$9:$A$782,$AQ$9:$AQ$782)=0),TRUE(),FALSE()))</f>
        <v>N/A</v>
      </c>
      <c r="AT706" s="148" t="b">
        <f aca="false">IF(AND(H706="",F706="Met"),FALSE(),TRUE())</f>
        <v>1</v>
      </c>
      <c r="AU706" s="94" t="str">
        <f aca="false">IF(OR(H706="",H706="Met",H706="N/A"),"NA",(IF(AND((OR(H706="Not Met",H706="Unsure")),G706&lt;&gt;""),TRUE(),FALSE())))</f>
        <v>NA</v>
      </c>
    </row>
    <row r="707" customFormat="false" ht="234" hidden="false" customHeight="false" outlineLevel="0" collapsed="false">
      <c r="A707" s="658" t="s">
        <v>4053</v>
      </c>
      <c r="B707" s="659" t="s">
        <v>4054</v>
      </c>
      <c r="C707" s="659" t="s">
        <v>4052</v>
      </c>
      <c r="D707" s="659" t="s">
        <v>3860</v>
      </c>
      <c r="E707" s="687"/>
      <c r="F707" s="662"/>
      <c r="G707" s="662"/>
      <c r="H707" s="689"/>
      <c r="I707" s="664" t="s">
        <v>15</v>
      </c>
      <c r="J707" s="664"/>
      <c r="K707" s="664" t="s">
        <v>38</v>
      </c>
      <c r="L707" s="665" t="s">
        <v>43</v>
      </c>
      <c r="M707" s="665"/>
      <c r="N707" s="665"/>
      <c r="O707" s="665"/>
      <c r="P707" s="665"/>
      <c r="Q707" s="665" t="s">
        <v>292</v>
      </c>
      <c r="S707" s="666" t="b">
        <f aca="false">IF(OR(T707=TRUE(),U707=TRUE(),V707=TRUE(),AD707=TRUE(),AE707=TRUE()),TRUE(),FALSE())</f>
        <v>1</v>
      </c>
      <c r="T707" s="656" t="n">
        <f aca="false">$T$8</f>
        <v>1</v>
      </c>
      <c r="U707" s="657" t="b">
        <f aca="false">$U$8</f>
        <v>0</v>
      </c>
      <c r="V707" s="666" t="b">
        <f aca="false">IF(SUM(W707:AC707)&lt;1,TRUE(),FALSE())</f>
        <v>1</v>
      </c>
      <c r="W707" s="656" t="n">
        <f aca="false">IF($I$3=I707,1,0)</f>
        <v>0</v>
      </c>
      <c r="X707" s="656" t="n">
        <f aca="false">IF($J$3=J707,1,0)</f>
        <v>0</v>
      </c>
      <c r="Y707" s="656" t="n">
        <f aca="false">IF($K$3=K707,1,0)</f>
        <v>0</v>
      </c>
      <c r="Z707" s="656" t="n">
        <f aca="false">IF($L$3=L707,1,0)</f>
        <v>0</v>
      </c>
      <c r="AA707" s="656" t="n">
        <f aca="false">IF($M$3=M707,1,0)</f>
        <v>0</v>
      </c>
      <c r="AB707" s="656" t="n">
        <f aca="false">IF($N$3=N707,1,0)</f>
        <v>0</v>
      </c>
      <c r="AC707" s="656" t="n">
        <f aca="false">IF($O$3=O707,1,0)</f>
        <v>0</v>
      </c>
      <c r="AD707" s="667" t="b">
        <f aca="false">AND($P$2="Non-risk",P707=TRUE())</f>
        <v>0</v>
      </c>
      <c r="AE707" s="667" t="b">
        <f aca="false">AND($Q$3&lt;&gt;$Q707,$Q$3&lt;&gt;"Both")</f>
        <v>1</v>
      </c>
      <c r="AF707" s="667" t="b">
        <f aca="false">AND($Q$3="Both",AH707=1)</f>
        <v>0</v>
      </c>
      <c r="AG707" s="521" t="s">
        <v>3860</v>
      </c>
      <c r="AH707" s="627" t="n">
        <v>1</v>
      </c>
      <c r="AI707" s="521" t="n">
        <v>71</v>
      </c>
      <c r="AK707" s="160" t="n">
        <f aca="false">IF(OR(AL707=TRUE(),AND(AM707=TRUE(),AN707=FALSE()),AF707=TRUE(),(OR(AT707=FALSE(),AT707="NA"))),0,IF(OR(AN707=FALSE(),AO707=FALSE(),AP707=FALSE()),1,0))</f>
        <v>0</v>
      </c>
      <c r="AL707" s="238" t="n">
        <f aca="false">$S707</f>
        <v>1</v>
      </c>
      <c r="AM707" s="238" t="str">
        <f aca="false">IF(OR(Q707="CHIP",AI707=""),"NA",IF(AND(AF707=TRUE(),_xlfn.xlookup(AI707,$A$9:$A$782,$AK$9:$AK$782)=0),TRUE(),FALSE()))</f>
        <v>NA</v>
      </c>
      <c r="AN707" s="148" t="b">
        <f aca="false">IF(F707&lt;&gt;"",TRUE(),FALSE())</f>
        <v>0</v>
      </c>
      <c r="AO707" s="94" t="str">
        <f aca="false">IF(OR($F707&lt;&gt;"Met"),"NA",(IF(AND($F707="Met",$F707&lt;&gt;""),TRUE(),FALSE())))</f>
        <v>NA</v>
      </c>
      <c r="AP707" s="148" t="b">
        <f aca="false">IF(OR($F707="Met",$F707="Not met"),"NA",(IF((AND(OR($F707="N/A",$F707="Unsure"),$G707&lt;&gt;"")),TRUE(),FALSE())))</f>
        <v>0</v>
      </c>
      <c r="AQ707" s="238" t="n">
        <f aca="false">IF(OR(AR707=TRUE(),AND(AS707=TRUE(),AT707=FALSE())),0,(IF(OR(AND(OR(AS707=FALSE(),AS707="N/A"),AT707=FALSE()),AU707=FALSE()),1,0)))</f>
        <v>0</v>
      </c>
      <c r="AR707" s="238" t="n">
        <f aca="false">$S707</f>
        <v>1</v>
      </c>
      <c r="AS707" s="238" t="str">
        <f aca="false">IF(OR(Q707="CHIP",AI707=""),"N/A",IF(AND(AF707=TRUE(),_xlfn.xlookup(AI707,$A$9:$A$782,$AQ$9:$AQ$782)=0),TRUE(),FALSE()))</f>
        <v>N/A</v>
      </c>
      <c r="AT707" s="148" t="b">
        <f aca="false">IF(AND(H707="",F707="Met"),FALSE(),TRUE())</f>
        <v>1</v>
      </c>
      <c r="AU707" s="94" t="str">
        <f aca="false">IF(OR(H707="",H707="Met",H707="N/A"),"NA",(IF(AND((OR(H707="Not Met",H707="Unsure")),G707&lt;&gt;""),TRUE(),FALSE())))</f>
        <v>NA</v>
      </c>
    </row>
    <row r="708" customFormat="false" ht="288" hidden="false" customHeight="false" outlineLevel="0" collapsed="false">
      <c r="A708" s="658" t="s">
        <v>4055</v>
      </c>
      <c r="B708" s="659" t="s">
        <v>4056</v>
      </c>
      <c r="C708" s="659" t="s">
        <v>4057</v>
      </c>
      <c r="D708" s="659" t="s">
        <v>3864</v>
      </c>
      <c r="E708" s="687"/>
      <c r="F708" s="662"/>
      <c r="G708" s="662"/>
      <c r="H708" s="689"/>
      <c r="I708" s="664" t="s">
        <v>15</v>
      </c>
      <c r="J708" s="664"/>
      <c r="K708" s="664" t="s">
        <v>38</v>
      </c>
      <c r="L708" s="665" t="s">
        <v>43</v>
      </c>
      <c r="M708" s="665"/>
      <c r="N708" s="665"/>
      <c r="O708" s="665"/>
      <c r="P708" s="665"/>
      <c r="Q708" s="665" t="s">
        <v>292</v>
      </c>
      <c r="S708" s="666" t="b">
        <f aca="false">IF(OR(T708=TRUE(),U708=TRUE(),V708=TRUE(),AD708=TRUE(),AE708=TRUE()),TRUE(),FALSE())</f>
        <v>1</v>
      </c>
      <c r="T708" s="656" t="n">
        <f aca="false">$T$8</f>
        <v>1</v>
      </c>
      <c r="U708" s="657" t="b">
        <f aca="false">$U$8</f>
        <v>0</v>
      </c>
      <c r="V708" s="666" t="b">
        <f aca="false">IF(SUM(W708:AC708)&lt;1,TRUE(),FALSE())</f>
        <v>1</v>
      </c>
      <c r="W708" s="656" t="n">
        <f aca="false">IF($I$3=I708,1,0)</f>
        <v>0</v>
      </c>
      <c r="X708" s="656" t="n">
        <f aca="false">IF($J$3=J708,1,0)</f>
        <v>0</v>
      </c>
      <c r="Y708" s="656" t="n">
        <f aca="false">IF($K$3=K708,1,0)</f>
        <v>0</v>
      </c>
      <c r="Z708" s="656" t="n">
        <f aca="false">IF($L$3=L708,1,0)</f>
        <v>0</v>
      </c>
      <c r="AA708" s="656" t="n">
        <f aca="false">IF($M$3=M708,1,0)</f>
        <v>0</v>
      </c>
      <c r="AB708" s="656" t="n">
        <f aca="false">IF($N$3=N708,1,0)</f>
        <v>0</v>
      </c>
      <c r="AC708" s="656" t="n">
        <f aca="false">IF($O$3=O708,1,0)</f>
        <v>0</v>
      </c>
      <c r="AD708" s="667" t="b">
        <f aca="false">AND($P$2="Non-risk",P708=TRUE())</f>
        <v>0</v>
      </c>
      <c r="AE708" s="667" t="b">
        <f aca="false">AND($Q$3&lt;&gt;$Q708,$Q$3&lt;&gt;"Both")</f>
        <v>1</v>
      </c>
      <c r="AF708" s="667" t="b">
        <f aca="false">AND($Q$3="Both",AH708=1)</f>
        <v>0</v>
      </c>
      <c r="AG708" s="521" t="s">
        <v>3864</v>
      </c>
      <c r="AH708" s="627" t="n">
        <v>1</v>
      </c>
      <c r="AI708" s="521" t="n">
        <v>72</v>
      </c>
      <c r="AK708" s="160" t="n">
        <f aca="false">IF(OR(AL708=TRUE(),AND(AM708=TRUE(),AN708=FALSE()),AF708=TRUE(),(OR(AT708=FALSE(),AT708="NA"))),0,IF(OR(AN708=FALSE(),AO708=FALSE(),AP708=FALSE()),1,0))</f>
        <v>0</v>
      </c>
      <c r="AL708" s="238" t="n">
        <f aca="false">$S708</f>
        <v>1</v>
      </c>
      <c r="AM708" s="238" t="str">
        <f aca="false">IF(OR(Q708="CHIP",AI708=""),"NA",IF(AND(AF708=TRUE(),_xlfn.xlookup(AI708,$A$9:$A$782,$AK$9:$AK$782)=0),TRUE(),FALSE()))</f>
        <v>NA</v>
      </c>
      <c r="AN708" s="148" t="b">
        <f aca="false">IF(F708&lt;&gt;"",TRUE(),FALSE())</f>
        <v>0</v>
      </c>
      <c r="AO708" s="94" t="str">
        <f aca="false">IF(OR($F708&lt;&gt;"Met"),"NA",(IF(AND($F708="Met",$F708&lt;&gt;""),TRUE(),FALSE())))</f>
        <v>NA</v>
      </c>
      <c r="AP708" s="148" t="b">
        <f aca="false">IF(OR($F708="Met",$F708="Not met"),"NA",(IF((AND(OR($F708="N/A",$F708="Unsure"),$G708&lt;&gt;"")),TRUE(),FALSE())))</f>
        <v>0</v>
      </c>
      <c r="AQ708" s="238" t="n">
        <f aca="false">IF(OR(AR708=TRUE(),AND(AS708=TRUE(),AT708=FALSE())),0,(IF(OR(AND(OR(AS708=FALSE(),AS708="N/A"),AT708=FALSE()),AU708=FALSE()),1,0)))</f>
        <v>0</v>
      </c>
      <c r="AR708" s="238" t="n">
        <f aca="false">$S708</f>
        <v>1</v>
      </c>
      <c r="AS708" s="238" t="str">
        <f aca="false">IF(OR(Q708="CHIP",AI708=""),"N/A",IF(AND(AF708=TRUE(),_xlfn.xlookup(AI708,$A$9:$A$782,$AQ$9:$AQ$782)=0),TRUE(),FALSE()))</f>
        <v>N/A</v>
      </c>
      <c r="AT708" s="148" t="b">
        <f aca="false">IF(AND(H708="",F708="Met"),FALSE(),TRUE())</f>
        <v>1</v>
      </c>
      <c r="AU708" s="94" t="str">
        <f aca="false">IF(OR(H708="",H708="Met",H708="N/A"),"NA",(IF(AND((OR(H708="Not Met",H708="Unsure")),G708&lt;&gt;""),TRUE(),FALSE())))</f>
        <v>NA</v>
      </c>
    </row>
    <row r="709" customFormat="false" ht="270" hidden="false" customHeight="false" outlineLevel="0" collapsed="false">
      <c r="A709" s="658" t="s">
        <v>4058</v>
      </c>
      <c r="B709" s="659" t="s">
        <v>4059</v>
      </c>
      <c r="C709" s="659" t="s">
        <v>4060</v>
      </c>
      <c r="D709" s="659" t="s">
        <v>3868</v>
      </c>
      <c r="E709" s="687"/>
      <c r="F709" s="662"/>
      <c r="G709" s="662"/>
      <c r="H709" s="689"/>
      <c r="I709" s="664" t="s">
        <v>15</v>
      </c>
      <c r="J709" s="664"/>
      <c r="K709" s="664" t="s">
        <v>38</v>
      </c>
      <c r="L709" s="665" t="s">
        <v>43</v>
      </c>
      <c r="M709" s="665"/>
      <c r="N709" s="665"/>
      <c r="O709" s="665"/>
      <c r="P709" s="665"/>
      <c r="Q709" s="665" t="s">
        <v>292</v>
      </c>
      <c r="S709" s="666" t="b">
        <f aca="false">IF(OR(T709=TRUE(),U709=TRUE(),V709=TRUE(),AD709=TRUE(),AE709=TRUE()),TRUE(),FALSE())</f>
        <v>1</v>
      </c>
      <c r="T709" s="656" t="n">
        <f aca="false">$T$8</f>
        <v>1</v>
      </c>
      <c r="U709" s="657" t="b">
        <f aca="false">$U$8</f>
        <v>0</v>
      </c>
      <c r="V709" s="666" t="b">
        <f aca="false">IF(SUM(W709:AC709)&lt;1,TRUE(),FALSE())</f>
        <v>1</v>
      </c>
      <c r="W709" s="656" t="n">
        <f aca="false">IF($I$3=I709,1,0)</f>
        <v>0</v>
      </c>
      <c r="X709" s="656" t="n">
        <f aca="false">IF($J$3=J709,1,0)</f>
        <v>0</v>
      </c>
      <c r="Y709" s="656" t="n">
        <f aca="false">IF($K$3=K709,1,0)</f>
        <v>0</v>
      </c>
      <c r="Z709" s="656" t="n">
        <f aca="false">IF($L$3=L709,1,0)</f>
        <v>0</v>
      </c>
      <c r="AA709" s="656" t="n">
        <f aca="false">IF($M$3=M709,1,0)</f>
        <v>0</v>
      </c>
      <c r="AB709" s="656" t="n">
        <f aca="false">IF($N$3=N709,1,0)</f>
        <v>0</v>
      </c>
      <c r="AC709" s="656" t="n">
        <f aca="false">IF($O$3=O709,1,0)</f>
        <v>0</v>
      </c>
      <c r="AD709" s="667" t="b">
        <f aca="false">AND($P$2="Non-risk",P709=TRUE())</f>
        <v>0</v>
      </c>
      <c r="AE709" s="667" t="b">
        <f aca="false">AND($Q$3&lt;&gt;$Q709,$Q$3&lt;&gt;"Both")</f>
        <v>1</v>
      </c>
      <c r="AF709" s="667" t="b">
        <f aca="false">AND($Q$3="Both",AH709=1)</f>
        <v>0</v>
      </c>
      <c r="AG709" s="521" t="s">
        <v>3868</v>
      </c>
      <c r="AH709" s="627" t="n">
        <v>1</v>
      </c>
      <c r="AI709" s="521" t="n">
        <v>73</v>
      </c>
      <c r="AK709" s="160" t="n">
        <f aca="false">IF(OR(AL709=TRUE(),AND(AM709=TRUE(),AN709=FALSE()),AF709=TRUE(),(OR(AT709=FALSE(),AT709="NA"))),0,IF(OR(AN709=FALSE(),AO709=FALSE(),AP709=FALSE()),1,0))</f>
        <v>0</v>
      </c>
      <c r="AL709" s="238" t="n">
        <f aca="false">$S709</f>
        <v>1</v>
      </c>
      <c r="AM709" s="238" t="str">
        <f aca="false">IF(OR(Q709="CHIP",AI709=""),"NA",IF(AND(AF709=TRUE(),_xlfn.xlookup(AI709,$A$9:$A$782,$AK$9:$AK$782)=0),TRUE(),FALSE()))</f>
        <v>NA</v>
      </c>
      <c r="AN709" s="148" t="b">
        <f aca="false">IF(F709&lt;&gt;"",TRUE(),FALSE())</f>
        <v>0</v>
      </c>
      <c r="AO709" s="94" t="str">
        <f aca="false">IF(OR($F709&lt;&gt;"Met"),"NA",(IF(AND($F709="Met",$F709&lt;&gt;""),TRUE(),FALSE())))</f>
        <v>NA</v>
      </c>
      <c r="AP709" s="148" t="b">
        <f aca="false">IF(OR($F709="Met",$F709="Not met"),"NA",(IF((AND(OR($F709="N/A",$F709="Unsure"),$G709&lt;&gt;"")),TRUE(),FALSE())))</f>
        <v>0</v>
      </c>
      <c r="AQ709" s="238" t="n">
        <f aca="false">IF(OR(AR709=TRUE(),AND(AS709=TRUE(),AT709=FALSE())),0,(IF(OR(AND(OR(AS709=FALSE(),AS709="N/A"),AT709=FALSE()),AU709=FALSE()),1,0)))</f>
        <v>0</v>
      </c>
      <c r="AR709" s="238" t="n">
        <f aca="false">$S709</f>
        <v>1</v>
      </c>
      <c r="AS709" s="238" t="str">
        <f aca="false">IF(OR(Q709="CHIP",AI709=""),"N/A",IF(AND(AF709=TRUE(),_xlfn.xlookup(AI709,$A$9:$A$782,$AQ$9:$AQ$782)=0),TRUE(),FALSE()))</f>
        <v>N/A</v>
      </c>
      <c r="AT709" s="148" t="b">
        <f aca="false">IF(AND(H709="",F709="Met"),FALSE(),TRUE())</f>
        <v>1</v>
      </c>
      <c r="AU709" s="94" t="str">
        <f aca="false">IF(OR(H709="",H709="Met",H709="N/A"),"NA",(IF(AND((OR(H709="Not Met",H709="Unsure")),G709&lt;&gt;""),TRUE(),FALSE())))</f>
        <v>NA</v>
      </c>
    </row>
    <row r="710" customFormat="false" ht="288" hidden="false" customHeight="false" outlineLevel="0" collapsed="false">
      <c r="A710" s="658" t="s">
        <v>4061</v>
      </c>
      <c r="B710" s="659" t="s">
        <v>4062</v>
      </c>
      <c r="C710" s="659" t="s">
        <v>4063</v>
      </c>
      <c r="D710" s="659" t="s">
        <v>3872</v>
      </c>
      <c r="E710" s="687"/>
      <c r="F710" s="662"/>
      <c r="G710" s="662"/>
      <c r="H710" s="689"/>
      <c r="I710" s="664" t="s">
        <v>15</v>
      </c>
      <c r="J710" s="664"/>
      <c r="K710" s="664" t="s">
        <v>38</v>
      </c>
      <c r="L710" s="665" t="s">
        <v>43</v>
      </c>
      <c r="M710" s="665"/>
      <c r="N710" s="665"/>
      <c r="O710" s="665"/>
      <c r="P710" s="665"/>
      <c r="Q710" s="665" t="s">
        <v>292</v>
      </c>
      <c r="S710" s="666" t="b">
        <f aca="false">IF(OR(T710=TRUE(),U710=TRUE(),V710=TRUE(),AD710=TRUE(),AE710=TRUE()),TRUE(),FALSE())</f>
        <v>1</v>
      </c>
      <c r="T710" s="656" t="n">
        <f aca="false">$T$8</f>
        <v>1</v>
      </c>
      <c r="U710" s="657" t="b">
        <f aca="false">$U$8</f>
        <v>0</v>
      </c>
      <c r="V710" s="666" t="b">
        <f aca="false">IF(SUM(W710:AC710)&lt;1,TRUE(),FALSE())</f>
        <v>1</v>
      </c>
      <c r="W710" s="656" t="n">
        <f aca="false">IF($I$3=I710,1,0)</f>
        <v>0</v>
      </c>
      <c r="X710" s="656" t="n">
        <f aca="false">IF($J$3=J710,1,0)</f>
        <v>0</v>
      </c>
      <c r="Y710" s="656" t="n">
        <f aca="false">IF($K$3=K710,1,0)</f>
        <v>0</v>
      </c>
      <c r="Z710" s="656" t="n">
        <f aca="false">IF($L$3=L710,1,0)</f>
        <v>0</v>
      </c>
      <c r="AA710" s="656" t="n">
        <f aca="false">IF($M$3=M710,1,0)</f>
        <v>0</v>
      </c>
      <c r="AB710" s="656" t="n">
        <f aca="false">IF($N$3=N710,1,0)</f>
        <v>0</v>
      </c>
      <c r="AC710" s="656" t="n">
        <f aca="false">IF($O$3=O710,1,0)</f>
        <v>0</v>
      </c>
      <c r="AD710" s="667" t="b">
        <f aca="false">AND($P$2="Non-risk",P710=TRUE())</f>
        <v>0</v>
      </c>
      <c r="AE710" s="667" t="b">
        <f aca="false">AND($Q$3&lt;&gt;$Q710,$Q$3&lt;&gt;"Both")</f>
        <v>1</v>
      </c>
      <c r="AF710" s="667" t="b">
        <f aca="false">AND($Q$3="Both",AH710=1)</f>
        <v>0</v>
      </c>
      <c r="AG710" s="521" t="s">
        <v>3872</v>
      </c>
      <c r="AH710" s="627" t="n">
        <v>1</v>
      </c>
      <c r="AI710" s="521" t="n">
        <v>74</v>
      </c>
      <c r="AK710" s="160" t="n">
        <f aca="false">IF(OR(AL710=TRUE(),AND(AM710=TRUE(),AN710=FALSE()),AF710=TRUE(),(OR(AT710=FALSE(),AT710="NA"))),0,IF(OR(AN710=FALSE(),AO710=FALSE(),AP710=FALSE()),1,0))</f>
        <v>0</v>
      </c>
      <c r="AL710" s="238" t="n">
        <f aca="false">$S710</f>
        <v>1</v>
      </c>
      <c r="AM710" s="238" t="str">
        <f aca="false">IF(OR(Q710="CHIP",AI710=""),"NA",IF(AND(AF710=TRUE(),_xlfn.xlookup(AI710,$A$9:$A$782,$AK$9:$AK$782)=0),TRUE(),FALSE()))</f>
        <v>NA</v>
      </c>
      <c r="AN710" s="148" t="b">
        <f aca="false">IF(F710&lt;&gt;"",TRUE(),FALSE())</f>
        <v>0</v>
      </c>
      <c r="AO710" s="94" t="str">
        <f aca="false">IF(OR($F710&lt;&gt;"Met"),"NA",(IF(AND($F710="Met",$F710&lt;&gt;""),TRUE(),FALSE())))</f>
        <v>NA</v>
      </c>
      <c r="AP710" s="148" t="b">
        <f aca="false">IF(OR($F710="Met",$F710="Not met"),"NA",(IF((AND(OR($F710="N/A",$F710="Unsure"),$G710&lt;&gt;"")),TRUE(),FALSE())))</f>
        <v>0</v>
      </c>
      <c r="AQ710" s="238" t="n">
        <f aca="false">IF(OR(AR710=TRUE(),AND(AS710=TRUE(),AT710=FALSE())),0,(IF(OR(AND(OR(AS710=FALSE(),AS710="N/A"),AT710=FALSE()),AU710=FALSE()),1,0)))</f>
        <v>0</v>
      </c>
      <c r="AR710" s="238" t="n">
        <f aca="false">$S710</f>
        <v>1</v>
      </c>
      <c r="AS710" s="238" t="str">
        <f aca="false">IF(OR(Q710="CHIP",AI710=""),"N/A",IF(AND(AF710=TRUE(),_xlfn.xlookup(AI710,$A$9:$A$782,$AQ$9:$AQ$782)=0),TRUE(),FALSE()))</f>
        <v>N/A</v>
      </c>
      <c r="AT710" s="148" t="b">
        <f aca="false">IF(AND(H710="",F710="Met"),FALSE(),TRUE())</f>
        <v>1</v>
      </c>
      <c r="AU710" s="94" t="str">
        <f aca="false">IF(OR(H710="",H710="Met",H710="N/A"),"NA",(IF(AND((OR(H710="Not Met",H710="Unsure")),G710&lt;&gt;""),TRUE(),FALSE())))</f>
        <v>NA</v>
      </c>
    </row>
    <row r="711" customFormat="false" ht="270" hidden="false" customHeight="false" outlineLevel="0" collapsed="false">
      <c r="A711" s="658" t="s">
        <v>4064</v>
      </c>
      <c r="B711" s="659" t="s">
        <v>4065</v>
      </c>
      <c r="C711" s="659" t="s">
        <v>4066</v>
      </c>
      <c r="D711" s="659" t="s">
        <v>3876</v>
      </c>
      <c r="E711" s="687"/>
      <c r="F711" s="662"/>
      <c r="G711" s="662"/>
      <c r="H711" s="689"/>
      <c r="I711" s="664" t="s">
        <v>15</v>
      </c>
      <c r="J711" s="664"/>
      <c r="K711" s="664" t="s">
        <v>38</v>
      </c>
      <c r="L711" s="665" t="s">
        <v>43</v>
      </c>
      <c r="M711" s="665"/>
      <c r="N711" s="665"/>
      <c r="O711" s="665"/>
      <c r="P711" s="665"/>
      <c r="Q711" s="665" t="s">
        <v>292</v>
      </c>
      <c r="S711" s="666" t="b">
        <f aca="false">IF(OR(T711=TRUE(),U711=TRUE(),V711=TRUE(),AD711=TRUE(),AE711=TRUE()),TRUE(),FALSE())</f>
        <v>1</v>
      </c>
      <c r="T711" s="656" t="n">
        <f aca="false">$T$8</f>
        <v>1</v>
      </c>
      <c r="U711" s="657" t="b">
        <f aca="false">$U$8</f>
        <v>0</v>
      </c>
      <c r="V711" s="666" t="b">
        <f aca="false">IF(SUM(W711:AC711)&lt;1,TRUE(),FALSE())</f>
        <v>1</v>
      </c>
      <c r="W711" s="656" t="n">
        <f aca="false">IF($I$3=I711,1,0)</f>
        <v>0</v>
      </c>
      <c r="X711" s="656" t="n">
        <f aca="false">IF($J$3=J711,1,0)</f>
        <v>0</v>
      </c>
      <c r="Y711" s="656" t="n">
        <f aca="false">IF($K$3=K711,1,0)</f>
        <v>0</v>
      </c>
      <c r="Z711" s="656" t="n">
        <f aca="false">IF($L$3=L711,1,0)</f>
        <v>0</v>
      </c>
      <c r="AA711" s="656" t="n">
        <f aca="false">IF($M$3=M711,1,0)</f>
        <v>0</v>
      </c>
      <c r="AB711" s="656" t="n">
        <f aca="false">IF($N$3=N711,1,0)</f>
        <v>0</v>
      </c>
      <c r="AC711" s="656" t="n">
        <f aca="false">IF($O$3=O711,1,0)</f>
        <v>0</v>
      </c>
      <c r="AD711" s="667" t="b">
        <f aca="false">AND($P$2="Non-risk",P711=TRUE())</f>
        <v>0</v>
      </c>
      <c r="AE711" s="667" t="b">
        <f aca="false">AND($Q$3&lt;&gt;$Q711,$Q$3&lt;&gt;"Both")</f>
        <v>1</v>
      </c>
      <c r="AF711" s="667" t="b">
        <f aca="false">AND($Q$3="Both",AH711=1)</f>
        <v>0</v>
      </c>
      <c r="AG711" s="521" t="s">
        <v>3876</v>
      </c>
      <c r="AH711" s="627" t="n">
        <v>1</v>
      </c>
      <c r="AI711" s="521" t="n">
        <v>75</v>
      </c>
      <c r="AK711" s="160" t="n">
        <f aca="false">IF(OR(AL711=TRUE(),AND(AM711=TRUE(),AN711=FALSE()),AF711=TRUE(),(OR(AT711=FALSE(),AT711="NA"))),0,IF(OR(AN711=FALSE(),AO711=FALSE(),AP711=FALSE()),1,0))</f>
        <v>0</v>
      </c>
      <c r="AL711" s="238" t="n">
        <f aca="false">$S711</f>
        <v>1</v>
      </c>
      <c r="AM711" s="238" t="str">
        <f aca="false">IF(OR(Q711="CHIP",AI711=""),"NA",IF(AND(AF711=TRUE(),_xlfn.xlookup(AI711,$A$9:$A$782,$AK$9:$AK$782)=0),TRUE(),FALSE()))</f>
        <v>NA</v>
      </c>
      <c r="AN711" s="148" t="b">
        <f aca="false">IF(F711&lt;&gt;"",TRUE(),FALSE())</f>
        <v>0</v>
      </c>
      <c r="AO711" s="94" t="str">
        <f aca="false">IF(OR($F711&lt;&gt;"Met"),"NA",(IF(AND($F711="Met",$F711&lt;&gt;""),TRUE(),FALSE())))</f>
        <v>NA</v>
      </c>
      <c r="AP711" s="148" t="b">
        <f aca="false">IF(OR($F711="Met",$F711="Not met"),"NA",(IF((AND(OR($F711="N/A",$F711="Unsure"),$G711&lt;&gt;"")),TRUE(),FALSE())))</f>
        <v>0</v>
      </c>
      <c r="AQ711" s="238" t="n">
        <f aca="false">IF(OR(AR711=TRUE(),AND(AS711=TRUE(),AT711=FALSE())),0,(IF(OR(AND(OR(AS711=FALSE(),AS711="N/A"),AT711=FALSE()),AU711=FALSE()),1,0)))</f>
        <v>0</v>
      </c>
      <c r="AR711" s="238" t="n">
        <f aca="false">$S711</f>
        <v>1</v>
      </c>
      <c r="AS711" s="238" t="str">
        <f aca="false">IF(OR(Q711="CHIP",AI711=""),"N/A",IF(AND(AF711=TRUE(),_xlfn.xlookup(AI711,$A$9:$A$782,$AQ$9:$AQ$782)=0),TRUE(),FALSE()))</f>
        <v>N/A</v>
      </c>
      <c r="AT711" s="148" t="b">
        <f aca="false">IF(AND(H711="",F711="Met"),FALSE(),TRUE())</f>
        <v>1</v>
      </c>
      <c r="AU711" s="94" t="str">
        <f aca="false">IF(OR(H711="",H711="Met",H711="N/A"),"NA",(IF(AND((OR(H711="Not Met",H711="Unsure")),G711&lt;&gt;""),TRUE(),FALSE())))</f>
        <v>NA</v>
      </c>
    </row>
    <row r="712" customFormat="false" ht="216" hidden="false" customHeight="false" outlineLevel="0" collapsed="false">
      <c r="A712" s="658" t="s">
        <v>4067</v>
      </c>
      <c r="B712" s="659" t="s">
        <v>4068</v>
      </c>
      <c r="C712" s="659" t="s">
        <v>4069</v>
      </c>
      <c r="D712" s="659" t="s">
        <v>3880</v>
      </c>
      <c r="E712" s="687"/>
      <c r="F712" s="662"/>
      <c r="G712" s="662"/>
      <c r="H712" s="689"/>
      <c r="I712" s="664" t="s">
        <v>15</v>
      </c>
      <c r="J712" s="664"/>
      <c r="K712" s="664" t="s">
        <v>38</v>
      </c>
      <c r="L712" s="665" t="s">
        <v>43</v>
      </c>
      <c r="M712" s="665"/>
      <c r="N712" s="665"/>
      <c r="O712" s="665"/>
      <c r="P712" s="665"/>
      <c r="Q712" s="665" t="s">
        <v>292</v>
      </c>
      <c r="S712" s="666" t="b">
        <f aca="false">IF(OR(T712=TRUE(),U712=TRUE(),V712=TRUE(),AD712=TRUE(),AE712=TRUE()),TRUE(),FALSE())</f>
        <v>1</v>
      </c>
      <c r="T712" s="656" t="n">
        <f aca="false">$T$8</f>
        <v>1</v>
      </c>
      <c r="U712" s="657" t="b">
        <f aca="false">$U$8</f>
        <v>0</v>
      </c>
      <c r="V712" s="666" t="b">
        <f aca="false">IF(SUM(W712:AC712)&lt;1,TRUE(),FALSE())</f>
        <v>1</v>
      </c>
      <c r="W712" s="656" t="n">
        <f aca="false">IF($I$3=I712,1,0)</f>
        <v>0</v>
      </c>
      <c r="X712" s="656" t="n">
        <f aca="false">IF($J$3=J712,1,0)</f>
        <v>0</v>
      </c>
      <c r="Y712" s="656" t="n">
        <f aca="false">IF($K$3=K712,1,0)</f>
        <v>0</v>
      </c>
      <c r="Z712" s="656" t="n">
        <f aca="false">IF($L$3=L712,1,0)</f>
        <v>0</v>
      </c>
      <c r="AA712" s="656" t="n">
        <f aca="false">IF($M$3=M712,1,0)</f>
        <v>0</v>
      </c>
      <c r="AB712" s="656" t="n">
        <f aca="false">IF($N$3=N712,1,0)</f>
        <v>0</v>
      </c>
      <c r="AC712" s="656" t="n">
        <f aca="false">IF($O$3=O712,1,0)</f>
        <v>0</v>
      </c>
      <c r="AD712" s="667" t="b">
        <f aca="false">AND($P$2="Non-risk",P712=TRUE())</f>
        <v>0</v>
      </c>
      <c r="AE712" s="667" t="b">
        <f aca="false">AND($Q$3&lt;&gt;$Q712,$Q$3&lt;&gt;"Both")</f>
        <v>1</v>
      </c>
      <c r="AF712" s="667" t="b">
        <f aca="false">AND($Q$3="Both",AH712=1)</f>
        <v>0</v>
      </c>
      <c r="AG712" s="521" t="s">
        <v>3880</v>
      </c>
      <c r="AH712" s="627" t="n">
        <v>1</v>
      </c>
      <c r="AI712" s="521" t="n">
        <v>76</v>
      </c>
      <c r="AK712" s="160" t="n">
        <f aca="false">IF(OR(AL712=TRUE(),AND(AM712=TRUE(),AN712=FALSE()),AF712=TRUE(),(OR(AT712=FALSE(),AT712="NA"))),0,IF(OR(AN712=FALSE(),AO712=FALSE(),AP712=FALSE()),1,0))</f>
        <v>0</v>
      </c>
      <c r="AL712" s="238" t="n">
        <f aca="false">$S712</f>
        <v>1</v>
      </c>
      <c r="AM712" s="238" t="str">
        <f aca="false">IF(OR(Q712="CHIP",AI712=""),"NA",IF(AND(AF712=TRUE(),_xlfn.xlookup(AI712,$A$9:$A$782,$AK$9:$AK$782)=0),TRUE(),FALSE()))</f>
        <v>NA</v>
      </c>
      <c r="AN712" s="148" t="b">
        <f aca="false">IF(F712&lt;&gt;"",TRUE(),FALSE())</f>
        <v>0</v>
      </c>
      <c r="AO712" s="94" t="str">
        <f aca="false">IF(OR($F712&lt;&gt;"Met"),"NA",(IF(AND($F712="Met",$F712&lt;&gt;""),TRUE(),FALSE())))</f>
        <v>NA</v>
      </c>
      <c r="AP712" s="148" t="b">
        <f aca="false">IF(OR($F712="Met",$F712="Not met"),"NA",(IF((AND(OR($F712="N/A",$F712="Unsure"),$G712&lt;&gt;"")),TRUE(),FALSE())))</f>
        <v>0</v>
      </c>
      <c r="AQ712" s="238" t="n">
        <f aca="false">IF(OR(AR712=TRUE(),AND(AS712=TRUE(),AT712=FALSE())),0,(IF(OR(AND(OR(AS712=FALSE(),AS712="N/A"),AT712=FALSE()),AU712=FALSE()),1,0)))</f>
        <v>0</v>
      </c>
      <c r="AR712" s="238" t="n">
        <f aca="false">$S712</f>
        <v>1</v>
      </c>
      <c r="AS712" s="238" t="str">
        <f aca="false">IF(OR(Q712="CHIP",AI712=""),"N/A",IF(AND(AF712=TRUE(),_xlfn.xlookup(AI712,$A$9:$A$782,$AQ$9:$AQ$782)=0),TRUE(),FALSE()))</f>
        <v>N/A</v>
      </c>
      <c r="AT712" s="148" t="b">
        <f aca="false">IF(AND(H712="",F712="Met"),FALSE(),TRUE())</f>
        <v>1</v>
      </c>
      <c r="AU712" s="94" t="str">
        <f aca="false">IF(OR(H712="",H712="Met",H712="N/A"),"NA",(IF(AND((OR(H712="Not Met",H712="Unsure")),G712&lt;&gt;""),TRUE(),FALSE())))</f>
        <v>NA</v>
      </c>
    </row>
    <row r="713" customFormat="false" ht="18" hidden="false" customHeight="false" outlineLevel="0" collapsed="false">
      <c r="A713" s="668" t="s">
        <v>4070</v>
      </c>
      <c r="B713" s="681"/>
      <c r="C713" s="669"/>
      <c r="D713" s="668" t="s">
        <v>1646</v>
      </c>
      <c r="E713" s="671"/>
      <c r="F713" s="672"/>
      <c r="G713" s="672"/>
      <c r="H713" s="673"/>
      <c r="T713" s="656" t="n">
        <f aca="false">$T$8</f>
        <v>1</v>
      </c>
      <c r="U713" s="657" t="b">
        <f aca="false">$U$8</f>
        <v>0</v>
      </c>
      <c r="AK713" s="160"/>
      <c r="AL713" s="238"/>
      <c r="AM713" s="238"/>
      <c r="AN713" s="94"/>
      <c r="AO713" s="94"/>
      <c r="AP713" s="94"/>
      <c r="AQ713" s="238"/>
      <c r="AR713" s="238"/>
      <c r="AS713" s="238"/>
      <c r="AT713" s="94"/>
      <c r="AU713" s="94"/>
    </row>
    <row r="714" customFormat="false" ht="72" hidden="false" customHeight="false" outlineLevel="0" collapsed="false">
      <c r="A714" s="658" t="s">
        <v>4071</v>
      </c>
      <c r="B714" s="659" t="s">
        <v>4072</v>
      </c>
      <c r="C714" s="659" t="s">
        <v>4073</v>
      </c>
      <c r="D714" s="659" t="s">
        <v>3884</v>
      </c>
      <c r="E714" s="678" t="n">
        <v>109</v>
      </c>
      <c r="F714" s="662"/>
      <c r="G714" s="662"/>
      <c r="H714" s="689"/>
      <c r="I714" s="664" t="s">
        <v>15</v>
      </c>
      <c r="J714" s="664"/>
      <c r="K714" s="664" t="s">
        <v>38</v>
      </c>
      <c r="L714" s="665" t="s">
        <v>43</v>
      </c>
      <c r="M714" s="665"/>
      <c r="N714" s="665"/>
      <c r="O714" s="665"/>
      <c r="P714" s="665"/>
      <c r="Q714" s="665" t="s">
        <v>292</v>
      </c>
      <c r="S714" s="666" t="b">
        <f aca="false">IF(OR(T714=TRUE(),U714=TRUE(),V714=TRUE(),AD714=TRUE(),AE714=TRUE()),TRUE(),FALSE())</f>
        <v>1</v>
      </c>
      <c r="T714" s="656" t="n">
        <f aca="false">$T$8</f>
        <v>1</v>
      </c>
      <c r="U714" s="657" t="b">
        <f aca="false">$U$8</f>
        <v>0</v>
      </c>
      <c r="V714" s="666" t="b">
        <f aca="false">IF(SUM(W714:AC714)&lt;1,TRUE(),FALSE())</f>
        <v>1</v>
      </c>
      <c r="W714" s="656" t="n">
        <f aca="false">IF($I$3=I714,1,0)</f>
        <v>0</v>
      </c>
      <c r="X714" s="656" t="n">
        <f aca="false">IF($J$3=J714,1,0)</f>
        <v>0</v>
      </c>
      <c r="Y714" s="656" t="n">
        <f aca="false">IF($K$3=K714,1,0)</f>
        <v>0</v>
      </c>
      <c r="Z714" s="656" t="n">
        <f aca="false">IF($L$3=L714,1,0)</f>
        <v>0</v>
      </c>
      <c r="AA714" s="656" t="n">
        <f aca="false">IF($M$3=M714,1,0)</f>
        <v>0</v>
      </c>
      <c r="AB714" s="656" t="n">
        <f aca="false">IF($N$3=N714,1,0)</f>
        <v>0</v>
      </c>
      <c r="AC714" s="656" t="n">
        <f aca="false">IF($O$3=O714,1,0)</f>
        <v>0</v>
      </c>
      <c r="AD714" s="667" t="b">
        <f aca="false">AND($P$2="Non-risk",P714=TRUE())</f>
        <v>0</v>
      </c>
      <c r="AE714" s="667" t="b">
        <f aca="false">AND($Q$3&lt;&gt;$Q714,$Q$3&lt;&gt;"Both")</f>
        <v>1</v>
      </c>
      <c r="AF714" s="667" t="b">
        <f aca="false">AND($Q$3="Both",AH714=1)</f>
        <v>0</v>
      </c>
      <c r="AG714" s="521" t="s">
        <v>3884</v>
      </c>
      <c r="AH714" s="627" t="n">
        <v>1</v>
      </c>
      <c r="AI714" s="521" t="n">
        <v>80</v>
      </c>
      <c r="AK714" s="160" t="n">
        <f aca="false">IF(OR(AL714=TRUE(),AND(AM714=TRUE(),AN714=FALSE()),AF714=TRUE(),(OR(AT714=FALSE(),AT714="NA"))),0,IF(OR(AN714=FALSE(),AO714=FALSE(),AP714=FALSE()),1,0))</f>
        <v>0</v>
      </c>
      <c r="AL714" s="238" t="n">
        <f aca="false">$S714</f>
        <v>1</v>
      </c>
      <c r="AM714" s="238" t="str">
        <f aca="false">IF(OR(Q714="CHIP",AI714=""),"NA",IF(AND(AF714=TRUE(),_xlfn.xlookup(AI714,$A$9:$A$782,$AK$9:$AK$782)=0),TRUE(),FALSE()))</f>
        <v>NA</v>
      </c>
      <c r="AN714" s="148" t="b">
        <f aca="false">IF(F714&lt;&gt;"",TRUE(),FALSE())</f>
        <v>0</v>
      </c>
      <c r="AO714" s="94" t="str">
        <f aca="false">IF(OR($F714&lt;&gt;"Met"),"NA",(IF(AND($F714="Met",$F714&lt;&gt;""),TRUE(),FALSE())))</f>
        <v>NA</v>
      </c>
      <c r="AP714" s="148" t="b">
        <f aca="false">IF(OR($F714="Met",$F714="Not met"),"NA",(IF((AND(OR($F714="N/A",$F714="Unsure"),$G714&lt;&gt;"")),TRUE(),FALSE())))</f>
        <v>0</v>
      </c>
      <c r="AQ714" s="238" t="n">
        <f aca="false">IF(OR(AR714=TRUE(),AND(AS714=TRUE(),AT714=FALSE())),0,(IF(OR(AND(OR(AS714=FALSE(),AS714="N/A"),AT714=FALSE()),AU714=FALSE()),1,0)))</f>
        <v>0</v>
      </c>
      <c r="AR714" s="238" t="n">
        <f aca="false">$S714</f>
        <v>1</v>
      </c>
      <c r="AS714" s="238" t="str">
        <f aca="false">IF(OR(Q714="CHIP",AI714=""),"N/A",IF(AND(AF714=TRUE(),_xlfn.xlookup(AI714,$A$9:$A$782,$AQ$9:$AQ$782)=0),TRUE(),FALSE()))</f>
        <v>N/A</v>
      </c>
      <c r="AT714" s="148" t="b">
        <f aca="false">IF(AND(H714="",F714="Met"),FALSE(),TRUE())</f>
        <v>1</v>
      </c>
      <c r="AU714" s="94" t="str">
        <f aca="false">IF(OR(H714="",H714="Met",H714="N/A"),"NA",(IF(AND((OR(H714="Not Met",H714="Unsure")),G714&lt;&gt;""),TRUE(),FALSE())))</f>
        <v>NA</v>
      </c>
    </row>
    <row r="715" customFormat="false" ht="126" hidden="false" customHeight="false" outlineLevel="0" collapsed="false">
      <c r="A715" s="658" t="s">
        <v>4074</v>
      </c>
      <c r="B715" s="659" t="s">
        <v>4075</v>
      </c>
      <c r="C715" s="659" t="s">
        <v>4076</v>
      </c>
      <c r="D715" s="659" t="s">
        <v>3888</v>
      </c>
      <c r="E715" s="678" t="n">
        <v>109</v>
      </c>
      <c r="F715" s="662"/>
      <c r="G715" s="662"/>
      <c r="H715" s="689"/>
      <c r="I715" s="664" t="s">
        <v>15</v>
      </c>
      <c r="J715" s="664"/>
      <c r="K715" s="664" t="s">
        <v>38</v>
      </c>
      <c r="L715" s="665" t="s">
        <v>43</v>
      </c>
      <c r="M715" s="665"/>
      <c r="N715" s="665"/>
      <c r="O715" s="665"/>
      <c r="P715" s="665"/>
      <c r="Q715" s="665" t="s">
        <v>292</v>
      </c>
      <c r="S715" s="666" t="b">
        <f aca="false">IF(OR(T715=TRUE(),U715=TRUE(),V715=TRUE(),AD715=TRUE(),AE715=TRUE()),TRUE(),FALSE())</f>
        <v>1</v>
      </c>
      <c r="T715" s="656" t="n">
        <f aca="false">$T$8</f>
        <v>1</v>
      </c>
      <c r="U715" s="657" t="b">
        <f aca="false">$U$8</f>
        <v>0</v>
      </c>
      <c r="V715" s="666" t="b">
        <f aca="false">IF(SUM(W715:AC715)&lt;1,TRUE(),FALSE())</f>
        <v>1</v>
      </c>
      <c r="W715" s="656" t="n">
        <f aca="false">IF($I$3=I715,1,0)</f>
        <v>0</v>
      </c>
      <c r="X715" s="656" t="n">
        <f aca="false">IF($J$3=J715,1,0)</f>
        <v>0</v>
      </c>
      <c r="Y715" s="656" t="n">
        <f aca="false">IF($K$3=K715,1,0)</f>
        <v>0</v>
      </c>
      <c r="Z715" s="656" t="n">
        <f aca="false">IF($L$3=L715,1,0)</f>
        <v>0</v>
      </c>
      <c r="AA715" s="656" t="n">
        <f aca="false">IF($M$3=M715,1,0)</f>
        <v>0</v>
      </c>
      <c r="AB715" s="656" t="n">
        <f aca="false">IF($N$3=N715,1,0)</f>
        <v>0</v>
      </c>
      <c r="AC715" s="656" t="n">
        <f aca="false">IF($O$3=O715,1,0)</f>
        <v>0</v>
      </c>
      <c r="AD715" s="667" t="b">
        <f aca="false">AND($P$2="Non-risk",P715=TRUE())</f>
        <v>0</v>
      </c>
      <c r="AE715" s="667" t="b">
        <f aca="false">AND($Q$3&lt;&gt;$Q715,$Q$3&lt;&gt;"Both")</f>
        <v>1</v>
      </c>
      <c r="AF715" s="667" t="b">
        <f aca="false">AND($Q$3="Both",AH715=1)</f>
        <v>0</v>
      </c>
      <c r="AG715" s="521" t="s">
        <v>3888</v>
      </c>
      <c r="AH715" s="627" t="n">
        <v>1</v>
      </c>
      <c r="AI715" s="521" t="n">
        <v>81</v>
      </c>
      <c r="AK715" s="160" t="n">
        <f aca="false">IF(OR(AL715=TRUE(),AND(AM715=TRUE(),AN715=FALSE()),AF715=TRUE(),(OR(AT715=FALSE(),AT715="NA"))),0,IF(OR(AN715=FALSE(),AO715=FALSE(),AP715=FALSE()),1,0))</f>
        <v>0</v>
      </c>
      <c r="AL715" s="238" t="n">
        <f aca="false">$S715</f>
        <v>1</v>
      </c>
      <c r="AM715" s="238" t="str">
        <f aca="false">IF(OR(Q715="CHIP",AI715=""),"NA",IF(AND(AF715=TRUE(),_xlfn.xlookup(AI715,$A$9:$A$782,$AK$9:$AK$782)=0),TRUE(),FALSE()))</f>
        <v>NA</v>
      </c>
      <c r="AN715" s="148" t="b">
        <f aca="false">IF(F715&lt;&gt;"",TRUE(),FALSE())</f>
        <v>0</v>
      </c>
      <c r="AO715" s="94" t="str">
        <f aca="false">IF(OR($F715&lt;&gt;"Met"),"NA",(IF(AND($F715="Met",$F715&lt;&gt;""),TRUE(),FALSE())))</f>
        <v>NA</v>
      </c>
      <c r="AP715" s="148" t="b">
        <f aca="false">IF(OR($F715="Met",$F715="Not met"),"NA",(IF((AND(OR($F715="N/A",$F715="Unsure"),$G715&lt;&gt;"")),TRUE(),FALSE())))</f>
        <v>0</v>
      </c>
      <c r="AQ715" s="238" t="n">
        <f aca="false">IF(OR(AR715=TRUE(),AND(AS715=TRUE(),AT715=FALSE())),0,(IF(OR(AND(OR(AS715=FALSE(),AS715="N/A"),AT715=FALSE()),AU715=FALSE()),1,0)))</f>
        <v>0</v>
      </c>
      <c r="AR715" s="238" t="n">
        <f aca="false">$S715</f>
        <v>1</v>
      </c>
      <c r="AS715" s="238" t="str">
        <f aca="false">IF(OR(Q715="CHIP",AI715=""),"N/A",IF(AND(AF715=TRUE(),_xlfn.xlookup(AI715,$A$9:$A$782,$AQ$9:$AQ$782)=0),TRUE(),FALSE()))</f>
        <v>N/A</v>
      </c>
      <c r="AT715" s="148" t="b">
        <f aca="false">IF(AND(H715="",F715="Met"),FALSE(),TRUE())</f>
        <v>1</v>
      </c>
      <c r="AU715" s="94" t="str">
        <f aca="false">IF(OR(H715="",H715="Met",H715="N/A"),"NA",(IF(AND((OR(H715="Not Met",H715="Unsure")),G715&lt;&gt;""),TRUE(),FALSE())))</f>
        <v>NA</v>
      </c>
    </row>
    <row r="716" customFormat="false" ht="180" hidden="false" customHeight="false" outlineLevel="0" collapsed="false">
      <c r="A716" s="658" t="s">
        <v>4077</v>
      </c>
      <c r="B716" s="659" t="s">
        <v>4078</v>
      </c>
      <c r="C716" s="659" t="s">
        <v>4079</v>
      </c>
      <c r="D716" s="659" t="s">
        <v>3892</v>
      </c>
      <c r="E716" s="687"/>
      <c r="F716" s="662"/>
      <c r="G716" s="662"/>
      <c r="H716" s="689"/>
      <c r="I716" s="664" t="s">
        <v>15</v>
      </c>
      <c r="J716" s="664"/>
      <c r="K716" s="664" t="s">
        <v>38</v>
      </c>
      <c r="L716" s="665" t="s">
        <v>43</v>
      </c>
      <c r="M716" s="665"/>
      <c r="N716" s="665"/>
      <c r="O716" s="665"/>
      <c r="P716" s="665"/>
      <c r="Q716" s="665" t="s">
        <v>292</v>
      </c>
      <c r="S716" s="666" t="b">
        <f aca="false">IF(OR(T716=TRUE(),U716=TRUE(),V716=TRUE(),AD716=TRUE(),AE716=TRUE()),TRUE(),FALSE())</f>
        <v>1</v>
      </c>
      <c r="T716" s="656" t="n">
        <f aca="false">$T$8</f>
        <v>1</v>
      </c>
      <c r="U716" s="657" t="b">
        <f aca="false">$U$8</f>
        <v>0</v>
      </c>
      <c r="V716" s="666" t="b">
        <f aca="false">IF(SUM(W716:AC716)&lt;1,TRUE(),FALSE())</f>
        <v>1</v>
      </c>
      <c r="W716" s="656" t="n">
        <f aca="false">IF($I$3=I716,1,0)</f>
        <v>0</v>
      </c>
      <c r="X716" s="656" t="n">
        <f aca="false">IF($J$3=J716,1,0)</f>
        <v>0</v>
      </c>
      <c r="Y716" s="656" t="n">
        <f aca="false">IF($K$3=K716,1,0)</f>
        <v>0</v>
      </c>
      <c r="Z716" s="656" t="n">
        <f aca="false">IF($L$3=L716,1,0)</f>
        <v>0</v>
      </c>
      <c r="AA716" s="656" t="n">
        <f aca="false">IF($M$3=M716,1,0)</f>
        <v>0</v>
      </c>
      <c r="AB716" s="656" t="n">
        <f aca="false">IF($N$3=N716,1,0)</f>
        <v>0</v>
      </c>
      <c r="AC716" s="656" t="n">
        <f aca="false">IF($O$3=O716,1,0)</f>
        <v>0</v>
      </c>
      <c r="AD716" s="667" t="b">
        <f aca="false">AND($P$2="Non-risk",P716=TRUE())</f>
        <v>0</v>
      </c>
      <c r="AE716" s="667" t="b">
        <f aca="false">AND($Q$3&lt;&gt;$Q716,$Q$3&lt;&gt;"Both")</f>
        <v>1</v>
      </c>
      <c r="AF716" s="667" t="b">
        <f aca="false">AND($Q$3="Both",AH716=1)</f>
        <v>0</v>
      </c>
      <c r="AG716" s="521" t="s">
        <v>3892</v>
      </c>
      <c r="AH716" s="627" t="n">
        <v>1</v>
      </c>
      <c r="AI716" s="521" t="n">
        <v>82</v>
      </c>
      <c r="AK716" s="160" t="n">
        <f aca="false">IF(OR(AL716=TRUE(),AND(AM716=TRUE(),AN716=FALSE()),AF716=TRUE(),(OR(AT716=FALSE(),AT716="NA"))),0,IF(OR(AN716=FALSE(),AO716=FALSE(),AP716=FALSE()),1,0))</f>
        <v>0</v>
      </c>
      <c r="AL716" s="238" t="n">
        <f aca="false">$S716</f>
        <v>1</v>
      </c>
      <c r="AM716" s="238" t="str">
        <f aca="false">IF(OR(Q716="CHIP",AI716=""),"NA",IF(AND(AF716=TRUE(),_xlfn.xlookup(AI716,$A$9:$A$782,$AK$9:$AK$782)=0),TRUE(),FALSE()))</f>
        <v>NA</v>
      </c>
      <c r="AN716" s="148" t="b">
        <f aca="false">IF(F716&lt;&gt;"",TRUE(),FALSE())</f>
        <v>0</v>
      </c>
      <c r="AO716" s="94" t="str">
        <f aca="false">IF(OR($F716&lt;&gt;"Met"),"NA",(IF(AND($F716="Met",$F716&lt;&gt;""),TRUE(),FALSE())))</f>
        <v>NA</v>
      </c>
      <c r="AP716" s="148" t="b">
        <f aca="false">IF(OR($F716="Met",$F716="Not met"),"NA",(IF((AND(OR($F716="N/A",$F716="Unsure"),$G716&lt;&gt;"")),TRUE(),FALSE())))</f>
        <v>0</v>
      </c>
      <c r="AQ716" s="238" t="n">
        <f aca="false">IF(OR(AR716=TRUE(),AND(AS716=TRUE(),AT716=FALSE())),0,(IF(OR(AND(OR(AS716=FALSE(),AS716="N/A"),AT716=FALSE()),AU716=FALSE()),1,0)))</f>
        <v>0</v>
      </c>
      <c r="AR716" s="238" t="n">
        <f aca="false">$S716</f>
        <v>1</v>
      </c>
      <c r="AS716" s="238" t="str">
        <f aca="false">IF(OR(Q716="CHIP",AI716=""),"N/A",IF(AND(AF716=TRUE(),_xlfn.xlookup(AI716,$A$9:$A$782,$AQ$9:$AQ$782)=0),TRUE(),FALSE()))</f>
        <v>N/A</v>
      </c>
      <c r="AT716" s="148" t="b">
        <f aca="false">IF(AND(H716="",F716="Met"),FALSE(),TRUE())</f>
        <v>1</v>
      </c>
      <c r="AU716" s="94" t="str">
        <f aca="false">IF(OR(H716="",H716="Met",H716="N/A"),"NA",(IF(AND((OR(H716="Not Met",H716="Unsure")),G716&lt;&gt;""),TRUE(),FALSE())))</f>
        <v>NA</v>
      </c>
    </row>
    <row r="717" customFormat="false" ht="72" hidden="false" customHeight="false" outlineLevel="0" collapsed="false">
      <c r="A717" s="658" t="s">
        <v>4080</v>
      </c>
      <c r="B717" s="659" t="s">
        <v>4081</v>
      </c>
      <c r="C717" s="659" t="s">
        <v>4082</v>
      </c>
      <c r="D717" s="659" t="s">
        <v>3896</v>
      </c>
      <c r="E717" s="687"/>
      <c r="F717" s="662"/>
      <c r="G717" s="662"/>
      <c r="H717" s="689"/>
      <c r="I717" s="664" t="s">
        <v>15</v>
      </c>
      <c r="J717" s="664"/>
      <c r="K717" s="664" t="s">
        <v>38</v>
      </c>
      <c r="L717" s="665" t="s">
        <v>43</v>
      </c>
      <c r="M717" s="665"/>
      <c r="N717" s="665" t="s">
        <v>193</v>
      </c>
      <c r="O717" s="665" t="s">
        <v>52</v>
      </c>
      <c r="P717" s="665"/>
      <c r="Q717" s="665" t="s">
        <v>292</v>
      </c>
      <c r="S717" s="666" t="b">
        <f aca="false">IF(OR(T717=TRUE(),U717=TRUE(),V717=TRUE(),AD717=TRUE(),AE717=TRUE()),TRUE(),FALSE())</f>
        <v>1</v>
      </c>
      <c r="T717" s="656" t="n">
        <f aca="false">$T$8</f>
        <v>1</v>
      </c>
      <c r="U717" s="657" t="b">
        <f aca="false">$U$8</f>
        <v>0</v>
      </c>
      <c r="V717" s="666" t="b">
        <f aca="false">IF(SUM(W717:AC717)&lt;1,TRUE(),FALSE())</f>
        <v>1</v>
      </c>
      <c r="W717" s="656" t="n">
        <f aca="false">IF($I$3=I717,1,0)</f>
        <v>0</v>
      </c>
      <c r="X717" s="656" t="n">
        <f aca="false">IF($J$3=J717,1,0)</f>
        <v>0</v>
      </c>
      <c r="Y717" s="656" t="n">
        <f aca="false">IF($K$3=K717,1,0)</f>
        <v>0</v>
      </c>
      <c r="Z717" s="656" t="n">
        <f aca="false">IF($L$3=L717,1,0)</f>
        <v>0</v>
      </c>
      <c r="AA717" s="656" t="n">
        <f aca="false">IF($M$3=M717,1,0)</f>
        <v>0</v>
      </c>
      <c r="AB717" s="656" t="n">
        <f aca="false">IF($N$3=N717,1,0)</f>
        <v>0</v>
      </c>
      <c r="AC717" s="656" t="n">
        <f aca="false">IF($O$3=O717,1,0)</f>
        <v>0</v>
      </c>
      <c r="AD717" s="667" t="b">
        <f aca="false">AND($P$2="Non-risk",P717=TRUE())</f>
        <v>0</v>
      </c>
      <c r="AE717" s="667" t="b">
        <f aca="false">AND($Q$3&lt;&gt;$Q717,$Q$3&lt;&gt;"Both")</f>
        <v>1</v>
      </c>
      <c r="AF717" s="667" t="b">
        <f aca="false">AND($Q$3="Both",AH717=1)</f>
        <v>0</v>
      </c>
      <c r="AG717" s="521" t="s">
        <v>3896</v>
      </c>
      <c r="AH717" s="627" t="n">
        <v>1</v>
      </c>
      <c r="AI717" s="521" t="n">
        <v>83</v>
      </c>
      <c r="AK717" s="160" t="n">
        <f aca="false">IF(OR(AL717=TRUE(),AND(AM717=TRUE(),AN717=FALSE()),AF717=TRUE(),(OR(AT717=FALSE(),AT717="NA"))),0,IF(OR(AN717=FALSE(),AO717=FALSE(),AP717=FALSE()),1,0))</f>
        <v>0</v>
      </c>
      <c r="AL717" s="238" t="n">
        <f aca="false">$S717</f>
        <v>1</v>
      </c>
      <c r="AM717" s="238" t="str">
        <f aca="false">IF(OR(Q717="CHIP",AI717=""),"NA",IF(AND(AF717=TRUE(),_xlfn.xlookup(AI717,$A$9:$A$782,$AK$9:$AK$782)=0),TRUE(),FALSE()))</f>
        <v>NA</v>
      </c>
      <c r="AN717" s="148" t="b">
        <f aca="false">IF(F717&lt;&gt;"",TRUE(),FALSE())</f>
        <v>0</v>
      </c>
      <c r="AO717" s="94" t="str">
        <f aca="false">IF(OR($F717&lt;&gt;"Met"),"NA",(IF(AND($F717="Met",$F717&lt;&gt;""),TRUE(),FALSE())))</f>
        <v>NA</v>
      </c>
      <c r="AP717" s="148" t="b">
        <f aca="false">IF(OR($F717="Met",$F717="Not met"),"NA",(IF((AND(OR($F717="N/A",$F717="Unsure"),$G717&lt;&gt;"")),TRUE(),FALSE())))</f>
        <v>0</v>
      </c>
      <c r="AQ717" s="238" t="n">
        <f aca="false">IF(OR(AR717=TRUE(),AND(AS717=TRUE(),AT717=FALSE())),0,(IF(OR(AND(OR(AS717=FALSE(),AS717="N/A"),AT717=FALSE()),AU717=FALSE()),1,0)))</f>
        <v>0</v>
      </c>
      <c r="AR717" s="238" t="n">
        <f aca="false">$S717</f>
        <v>1</v>
      </c>
      <c r="AS717" s="238" t="str">
        <f aca="false">IF(OR(Q717="CHIP",AI717=""),"N/A",IF(AND(AF717=TRUE(),_xlfn.xlookup(AI717,$A$9:$A$782,$AQ$9:$AQ$782)=0),TRUE(),FALSE()))</f>
        <v>N/A</v>
      </c>
      <c r="AT717" s="148" t="b">
        <f aca="false">IF(AND(H717="",F717="Met"),FALSE(),TRUE())</f>
        <v>1</v>
      </c>
      <c r="AU717" s="94" t="str">
        <f aca="false">IF(OR(H717="",H717="Met",H717="N/A"),"NA",(IF(AND((OR(H717="Not Met",H717="Unsure")),G717&lt;&gt;""),TRUE(),FALSE())))</f>
        <v>NA</v>
      </c>
    </row>
    <row r="718" customFormat="false" ht="18" hidden="false" customHeight="false" outlineLevel="0" collapsed="false">
      <c r="A718" s="669"/>
      <c r="B718" s="681"/>
      <c r="C718" s="669"/>
      <c r="D718" s="668" t="s">
        <v>1659</v>
      </c>
      <c r="E718" s="671"/>
      <c r="F718" s="672"/>
      <c r="G718" s="672"/>
      <c r="H718" s="673"/>
      <c r="T718" s="656" t="n">
        <f aca="false">$T$8</f>
        <v>1</v>
      </c>
      <c r="U718" s="657" t="b">
        <f aca="false">$U$8</f>
        <v>0</v>
      </c>
      <c r="W718" s="656"/>
      <c r="X718" s="656"/>
      <c r="Y718" s="656"/>
      <c r="Z718" s="656"/>
      <c r="AA718" s="656"/>
      <c r="AB718" s="656"/>
      <c r="AC718" s="656"/>
      <c r="AD718" s="677"/>
      <c r="AE718" s="677"/>
      <c r="AF718" s="677"/>
      <c r="AK718" s="160"/>
      <c r="AL718" s="238"/>
      <c r="AM718" s="238"/>
      <c r="AN718" s="94"/>
      <c r="AO718" s="94"/>
      <c r="AP718" s="94"/>
      <c r="AQ718" s="238"/>
      <c r="AR718" s="238"/>
      <c r="AS718" s="238"/>
      <c r="AT718" s="94"/>
      <c r="AU718" s="94"/>
    </row>
    <row r="719" customFormat="false" ht="180" hidden="false" customHeight="false" outlineLevel="0" collapsed="false">
      <c r="A719" s="658" t="s">
        <v>4083</v>
      </c>
      <c r="B719" s="659" t="s">
        <v>4084</v>
      </c>
      <c r="C719" s="659" t="s">
        <v>4085</v>
      </c>
      <c r="D719" s="659" t="s">
        <v>1697</v>
      </c>
      <c r="E719" s="687"/>
      <c r="F719" s="662"/>
      <c r="G719" s="662"/>
      <c r="H719" s="689"/>
      <c r="I719" s="664" t="s">
        <v>15</v>
      </c>
      <c r="J719" s="664" t="s">
        <v>30</v>
      </c>
      <c r="K719" s="664" t="s">
        <v>38</v>
      </c>
      <c r="L719" s="665" t="s">
        <v>43</v>
      </c>
      <c r="M719" s="665" t="s">
        <v>48</v>
      </c>
      <c r="N719" s="665"/>
      <c r="O719" s="665"/>
      <c r="P719" s="665"/>
      <c r="Q719" s="665" t="s">
        <v>226</v>
      </c>
      <c r="S719" s="666" t="b">
        <f aca="false">IF(OR(T719=TRUE(),U719=TRUE(),V719=TRUE(),AD719=TRUE(),AE719=TRUE()),TRUE(),FALSE())</f>
        <v>1</v>
      </c>
      <c r="T719" s="656" t="n">
        <f aca="false">$T$8</f>
        <v>1</v>
      </c>
      <c r="U719" s="657" t="b">
        <f aca="false">$U$8</f>
        <v>0</v>
      </c>
      <c r="V719" s="666" t="b">
        <f aca="false">IF(SUM(W719:AC719)&lt;1,TRUE(),FALSE())</f>
        <v>1</v>
      </c>
      <c r="W719" s="656" t="n">
        <f aca="false">IF($I$3=I719,1,0)</f>
        <v>0</v>
      </c>
      <c r="X719" s="656" t="n">
        <f aca="false">IF($J$3=J719,1,0)</f>
        <v>0</v>
      </c>
      <c r="Y719" s="656" t="n">
        <f aca="false">IF($K$3=K719,1,0)</f>
        <v>0</v>
      </c>
      <c r="Z719" s="656" t="n">
        <f aca="false">IF($L$3=L719,1,0)</f>
        <v>0</v>
      </c>
      <c r="AA719" s="656" t="n">
        <f aca="false">IF($M$3=M719,1,0)</f>
        <v>0</v>
      </c>
      <c r="AB719" s="656" t="n">
        <f aca="false">IF($N$3=N719,1,0)</f>
        <v>0</v>
      </c>
      <c r="AC719" s="656" t="n">
        <f aca="false">IF($O$3=O719,1,0)</f>
        <v>0</v>
      </c>
      <c r="AD719" s="667" t="b">
        <f aca="false">AND($P$2="Non-risk",P719=TRUE())</f>
        <v>0</v>
      </c>
      <c r="AE719" s="667" t="b">
        <f aca="false">AND($Q$3&lt;&gt;$Q719,$Q$3&lt;&gt;"Both")</f>
        <v>1</v>
      </c>
      <c r="AF719" s="667" t="b">
        <f aca="false">AND($Q$3="Both",AH719=1)</f>
        <v>0</v>
      </c>
      <c r="AI719" s="521"/>
      <c r="AK719" s="160" t="n">
        <f aca="false">IF(OR(AL719=TRUE(),AND(AM719=TRUE(),AN719=FALSE()),AF719=TRUE(),(OR(AT719=FALSE(),AT719="NA"))),0,IF(OR(AN719=FALSE(),AO719=FALSE(),AP719=FALSE()),1,0))</f>
        <v>0</v>
      </c>
      <c r="AL719" s="238" t="n">
        <f aca="false">$S719</f>
        <v>1</v>
      </c>
      <c r="AM719" s="238" t="str">
        <f aca="false">IF(OR(Q719="Medicaid",AI719=""),"NA",IF(AND(AF719=TRUE(),_xlfn.xlookup(AI719,$A$9:$A$782,$AK$9:$AK$782)=0),TRUE(),FALSE()))</f>
        <v>NA</v>
      </c>
      <c r="AN719" s="148" t="b">
        <f aca="false">IF(F719&lt;&gt;"",TRUE(),FALSE())</f>
        <v>0</v>
      </c>
      <c r="AO719" s="94" t="str">
        <f aca="false">IF(OR($F719&lt;&gt;"Met"),"NA",(IF(AND($F719="Met",$F719&lt;&gt;""),TRUE(),FALSE())))</f>
        <v>NA</v>
      </c>
      <c r="AP719" s="148" t="b">
        <f aca="false">IF(OR($F719="Met",$F719="Not met"),"NA",(IF((AND(OR($F719="N/A",$F719="Unsure"),$G719&lt;&gt;"")),TRUE(),FALSE())))</f>
        <v>0</v>
      </c>
      <c r="AQ719" s="238" t="n">
        <f aca="false">IF(OR(AR719=TRUE(),AND(AS719=TRUE(),AT719=FALSE())),0,(IF(OR(AND(OR(AS719=FALSE(),AS719="N/A"),AT719=FALSE()),AU719=FALSE()),1,0)))</f>
        <v>0</v>
      </c>
      <c r="AR719" s="238" t="n">
        <f aca="false">$S719</f>
        <v>1</v>
      </c>
      <c r="AS719" s="238" t="str">
        <f aca="false">IF(OR(Q719="Medicaid",AI719=""),"N/A",IF(AND(AF719=TRUE(),_xlfn.xlookup(AI719,$A$9:$A$782,$AQ$9:$AQ$782)=0),TRUE(),FALSE()))</f>
        <v>N/A</v>
      </c>
      <c r="AT719" s="148" t="b">
        <f aca="false">IF(AND(H719="",F719="Met"),FALSE(),TRUE())</f>
        <v>1</v>
      </c>
      <c r="AU719" s="94" t="str">
        <f aca="false">IF(OR(H719="",H719="Met",H719="N/A"),"NA",(IF(AND((OR(H719="Not Met",H719="Unsure")),G719&lt;&gt;""),TRUE(),FALSE())))</f>
        <v>NA</v>
      </c>
    </row>
    <row r="720" customFormat="false" ht="72" hidden="false" customHeight="false" outlineLevel="0" collapsed="false">
      <c r="A720" s="658" t="s">
        <v>4086</v>
      </c>
      <c r="B720" s="211" t="s">
        <v>4087</v>
      </c>
      <c r="C720" s="231" t="s">
        <v>4085</v>
      </c>
      <c r="D720" s="311" t="s">
        <v>1695</v>
      </c>
      <c r="E720" s="547"/>
      <c r="F720" s="662"/>
      <c r="G720" s="662"/>
      <c r="H720" s="689"/>
      <c r="I720" s="664" t="s">
        <v>15</v>
      </c>
      <c r="J720" s="664" t="s">
        <v>30</v>
      </c>
      <c r="K720" s="664" t="s">
        <v>38</v>
      </c>
      <c r="L720" s="665" t="s">
        <v>43</v>
      </c>
      <c r="M720" s="665" t="s">
        <v>48</v>
      </c>
      <c r="N720" s="665"/>
      <c r="O720" s="665"/>
      <c r="P720" s="665"/>
      <c r="Q720" s="665" t="s">
        <v>226</v>
      </c>
      <c r="S720" s="666" t="b">
        <f aca="false">IF(OR(T720=TRUE(),U720=TRUE(),V720=TRUE(),AD720=TRUE(),AE720=TRUE()),TRUE(),FALSE())</f>
        <v>1</v>
      </c>
      <c r="T720" s="656" t="n">
        <f aca="false">$T$8</f>
        <v>1</v>
      </c>
      <c r="U720" s="657" t="b">
        <f aca="false">$U$8</f>
        <v>0</v>
      </c>
      <c r="V720" s="666" t="b">
        <f aca="false">IF(SUM(W720:AC720)&lt;1,TRUE(),FALSE())</f>
        <v>1</v>
      </c>
      <c r="W720" s="656" t="n">
        <f aca="false">IF($I$3=I720,1,0)</f>
        <v>0</v>
      </c>
      <c r="X720" s="656" t="n">
        <f aca="false">IF($J$3=J720,1,0)</f>
        <v>0</v>
      </c>
      <c r="Y720" s="656" t="n">
        <f aca="false">IF($K$3=K720,1,0)</f>
        <v>0</v>
      </c>
      <c r="Z720" s="656" t="n">
        <f aca="false">IF($L$3=L720,1,0)</f>
        <v>0</v>
      </c>
      <c r="AA720" s="656" t="n">
        <f aca="false">IF($M$3=M720,1,0)</f>
        <v>0</v>
      </c>
      <c r="AB720" s="656" t="n">
        <f aca="false">IF($N$3=N720,1,0)</f>
        <v>0</v>
      </c>
      <c r="AC720" s="656" t="n">
        <f aca="false">IF($O$3=O720,1,0)</f>
        <v>0</v>
      </c>
      <c r="AD720" s="667" t="b">
        <f aca="false">AND($P$2="Non-risk",P720=TRUE())</f>
        <v>0</v>
      </c>
      <c r="AE720" s="667" t="b">
        <f aca="false">AND($Q$3&lt;&gt;$Q720,$Q$3&lt;&gt;"Both")</f>
        <v>1</v>
      </c>
      <c r="AF720" s="667" t="b">
        <f aca="false">AND($Q$3="Both",AH720=1)</f>
        <v>0</v>
      </c>
      <c r="AI720" s="521"/>
      <c r="AK720" s="160" t="n">
        <f aca="false">IF(OR(AL720=TRUE(),AND(AM720=TRUE(),AN720=FALSE()),AF720=TRUE(),(OR(AT720=FALSE(),AT720="NA"))),0,IF(OR(AN720=FALSE(),AO720=FALSE(),AP720=FALSE()),1,0))</f>
        <v>0</v>
      </c>
      <c r="AL720" s="238" t="n">
        <f aca="false">$S720</f>
        <v>1</v>
      </c>
      <c r="AM720" s="238" t="str">
        <f aca="false">IF(OR(Q720="Medicaid",AI720=""),"NA",IF(AND(AF720=TRUE(),_xlfn.xlookup(AI720,$A$9:$A$782,$AK$9:$AK$782)=0),TRUE(),FALSE()))</f>
        <v>NA</v>
      </c>
      <c r="AN720" s="148" t="b">
        <f aca="false">IF(F720&lt;&gt;"",TRUE(),FALSE())</f>
        <v>0</v>
      </c>
      <c r="AO720" s="94" t="str">
        <f aca="false">IF(OR($F720&lt;&gt;"Met"),"NA",(IF(AND($F720="Met",$F720&lt;&gt;""),TRUE(),FALSE())))</f>
        <v>NA</v>
      </c>
      <c r="AP720" s="148" t="b">
        <f aca="false">IF(OR($F720="Met",$F720="Not met"),"NA",(IF((AND(OR($F720="N/A",$F720="Unsure"),$G720&lt;&gt;"")),TRUE(),FALSE())))</f>
        <v>0</v>
      </c>
      <c r="AQ720" s="238" t="n">
        <f aca="false">IF(OR(AR720=TRUE(),AND(AS720=TRUE(),AT720=FALSE())),0,(IF(OR(AND(OR(AS720=FALSE(),AS720="N/A"),AT720=FALSE()),AU720=FALSE()),1,0)))</f>
        <v>0</v>
      </c>
      <c r="AR720" s="238" t="n">
        <f aca="false">$S720</f>
        <v>1</v>
      </c>
      <c r="AS720" s="238" t="str">
        <f aca="false">IF(OR(Q720="Medicaid",AI720=""),"N/A",IF(AND(AF720=TRUE(),_xlfn.xlookup(AI720,$A$9:$A$782,$AQ$9:$AQ$782)=0),TRUE(),FALSE()))</f>
        <v>N/A</v>
      </c>
      <c r="AT720" s="148" t="b">
        <f aca="false">IF(AND(H720="",F720="Met"),FALSE(),TRUE())</f>
        <v>1</v>
      </c>
      <c r="AU720" s="94" t="str">
        <f aca="false">IF(OR(H720="",H720="Met",H720="N/A"),"NA",(IF(AND((OR(H720="Not Met",H720="Unsure")),G720&lt;&gt;""),TRUE(),FALSE())))</f>
        <v>NA</v>
      </c>
    </row>
    <row r="721" customFormat="false" ht="18" hidden="false" customHeight="false" outlineLevel="0" collapsed="false">
      <c r="A721" s="668"/>
      <c r="B721" s="681"/>
      <c r="C721" s="669"/>
      <c r="D721" s="668" t="s">
        <v>1668</v>
      </c>
      <c r="E721" s="671"/>
      <c r="F721" s="672"/>
      <c r="G721" s="672"/>
      <c r="H721" s="673"/>
      <c r="T721" s="656"/>
      <c r="U721" s="656"/>
      <c r="W721" s="656"/>
      <c r="X721" s="656"/>
      <c r="Y721" s="656"/>
      <c r="Z721" s="656"/>
      <c r="AA721" s="656"/>
      <c r="AB721" s="656"/>
      <c r="AC721" s="656"/>
      <c r="AD721" s="677"/>
      <c r="AE721" s="677"/>
      <c r="AF721" s="677"/>
      <c r="AK721" s="160"/>
      <c r="AL721" s="238"/>
      <c r="AM721" s="238"/>
      <c r="AN721" s="94"/>
      <c r="AO721" s="94"/>
      <c r="AP721" s="94"/>
      <c r="AQ721" s="238"/>
      <c r="AR721" s="238"/>
      <c r="AS721" s="238"/>
      <c r="AT721" s="94"/>
      <c r="AU721" s="94"/>
    </row>
    <row r="722" customFormat="false" ht="144" hidden="false" customHeight="false" outlineLevel="0" collapsed="false">
      <c r="A722" s="658" t="s">
        <v>4088</v>
      </c>
      <c r="B722" s="659" t="s">
        <v>4089</v>
      </c>
      <c r="C722" s="659" t="s">
        <v>4090</v>
      </c>
      <c r="D722" s="659" t="s">
        <v>4091</v>
      </c>
      <c r="E722" s="687"/>
      <c r="F722" s="662"/>
      <c r="G722" s="662"/>
      <c r="H722" s="689"/>
      <c r="I722" s="664" t="s">
        <v>15</v>
      </c>
      <c r="J722" s="664" t="s">
        <v>30</v>
      </c>
      <c r="K722" s="664" t="s">
        <v>38</v>
      </c>
      <c r="L722" s="665" t="s">
        <v>43</v>
      </c>
      <c r="M722" s="665" t="s">
        <v>48</v>
      </c>
      <c r="N722" s="665"/>
      <c r="O722" s="665"/>
      <c r="P722" s="665"/>
      <c r="Q722" s="665" t="s">
        <v>226</v>
      </c>
      <c r="S722" s="666" t="b">
        <f aca="false">IF(OR(T722=TRUE(),U722=TRUE(),V722=TRUE(),AD722=TRUE(),AE722=TRUE()),TRUE(),FALSE())</f>
        <v>1</v>
      </c>
      <c r="T722" s="656" t="n">
        <f aca="false">$T$8</f>
        <v>1</v>
      </c>
      <c r="U722" s="657" t="b">
        <f aca="false">$U$8</f>
        <v>0</v>
      </c>
      <c r="V722" s="666" t="b">
        <f aca="false">IF(SUM(W722:AC722)&lt;1,TRUE(),FALSE())</f>
        <v>1</v>
      </c>
      <c r="W722" s="656" t="n">
        <f aca="false">IF($I$3=I722,1,0)</f>
        <v>0</v>
      </c>
      <c r="X722" s="656" t="n">
        <f aca="false">IF($J$3=J722,1,0)</f>
        <v>0</v>
      </c>
      <c r="Y722" s="656" t="n">
        <f aca="false">IF($K$3=K722,1,0)</f>
        <v>0</v>
      </c>
      <c r="Z722" s="656" t="n">
        <f aca="false">IF($L$3=L722,1,0)</f>
        <v>0</v>
      </c>
      <c r="AA722" s="656" t="n">
        <f aca="false">IF($M$3=M722,1,0)</f>
        <v>0</v>
      </c>
      <c r="AB722" s="656" t="n">
        <f aca="false">IF($N$3=N722,1,0)</f>
        <v>0</v>
      </c>
      <c r="AC722" s="656" t="n">
        <f aca="false">IF($O$3=O722,1,0)</f>
        <v>0</v>
      </c>
      <c r="AD722" s="667" t="b">
        <f aca="false">AND($P$2="Non-risk",P722=TRUE())</f>
        <v>0</v>
      </c>
      <c r="AE722" s="667" t="b">
        <f aca="false">AND($Q$3&lt;&gt;$Q722,$Q$3&lt;&gt;"Both")</f>
        <v>1</v>
      </c>
      <c r="AF722" s="667" t="b">
        <f aca="false">AND($Q$3="Both",AH722=1)</f>
        <v>0</v>
      </c>
      <c r="AI722" s="521"/>
      <c r="AK722" s="160" t="n">
        <f aca="false">IF(OR(AL722=TRUE(),AND(AM722=TRUE(),AN722=FALSE()),AF722=TRUE(),(OR(AT722=FALSE(),AT722="NA"))),0,IF(OR(AN722=FALSE(),AO722=FALSE(),AP722=FALSE()),1,0))</f>
        <v>0</v>
      </c>
      <c r="AL722" s="238" t="n">
        <f aca="false">$S722</f>
        <v>1</v>
      </c>
      <c r="AM722" s="238" t="str">
        <f aca="false">IF(OR(Q722="Medicaid",AI722=""),"NA",IF(AND(AF722=TRUE(),_xlfn.xlookup(AI722,$A$9:$A$782,$AK$9:$AK$782)=0),TRUE(),FALSE()))</f>
        <v>NA</v>
      </c>
      <c r="AN722" s="148" t="b">
        <f aca="false">IF(F722&lt;&gt;"",TRUE(),FALSE())</f>
        <v>0</v>
      </c>
      <c r="AO722" s="94" t="str">
        <f aca="false">IF(OR($F722&lt;&gt;"Met"),"NA",(IF(AND($F722="Met",$F722&lt;&gt;""),TRUE(),FALSE())))</f>
        <v>NA</v>
      </c>
      <c r="AP722" s="148" t="b">
        <f aca="false">IF(OR($F722="Met",$F722="Not met"),"NA",(IF((AND(OR($F722="N/A",$F722="Unsure"),$G722&lt;&gt;"")),TRUE(),FALSE())))</f>
        <v>0</v>
      </c>
      <c r="AQ722" s="238" t="n">
        <f aca="false">IF(OR(AR722=TRUE(),AND(AS722=TRUE(),AT722=FALSE())),0,(IF(OR(AND(OR(AS722=FALSE(),AS722="N/A"),AT722=FALSE()),AU722=FALSE()),1,0)))</f>
        <v>0</v>
      </c>
      <c r="AR722" s="238" t="n">
        <f aca="false">$S722</f>
        <v>1</v>
      </c>
      <c r="AS722" s="238" t="str">
        <f aca="false">IF(OR(Q722="Medicaid",AI722=""),"N/A",IF(AND(AF722=TRUE(),_xlfn.xlookup(AI722,$A$9:$A$782,$AQ$9:$AQ$782)=0),TRUE(),FALSE()))</f>
        <v>N/A</v>
      </c>
      <c r="AT722" s="148" t="b">
        <f aca="false">IF(AND(H722="",F722="Met"),FALSE(),TRUE())</f>
        <v>1</v>
      </c>
      <c r="AU722" s="94" t="str">
        <f aca="false">IF(OR(H722="",H722="Met",H722="N/A"),"NA",(IF(AND((OR(H722="Not Met",H722="Unsure")),G722&lt;&gt;""),TRUE(),FALSE())))</f>
        <v>NA</v>
      </c>
    </row>
    <row r="723" customFormat="false" ht="18" hidden="false" customHeight="false" outlineLevel="0" collapsed="false">
      <c r="A723" s="668"/>
      <c r="B723" s="681"/>
      <c r="C723" s="669"/>
      <c r="D723" s="668" t="s">
        <v>1673</v>
      </c>
      <c r="E723" s="671"/>
      <c r="F723" s="672"/>
      <c r="G723" s="672"/>
      <c r="H723" s="673"/>
      <c r="T723" s="656" t="n">
        <f aca="false">$T$8</f>
        <v>1</v>
      </c>
      <c r="U723" s="657" t="b">
        <f aca="false">$U$8</f>
        <v>0</v>
      </c>
      <c r="W723" s="656" t="n">
        <f aca="false">IF($I$3=I723,1,0)</f>
        <v>0</v>
      </c>
      <c r="X723" s="656" t="n">
        <f aca="false">IF($J$3=J723,1,0)</f>
        <v>0</v>
      </c>
      <c r="Y723" s="656" t="n">
        <f aca="false">IF($K$3=K723,1,0)</f>
        <v>0</v>
      </c>
      <c r="Z723" s="656" t="n">
        <f aca="false">IF($L$3=L723,1,0)</f>
        <v>0</v>
      </c>
      <c r="AA723" s="656" t="n">
        <f aca="false">IF($M$3=M723,1,0)</f>
        <v>0</v>
      </c>
      <c r="AB723" s="656" t="n">
        <f aca="false">IF($N$3=N723,1,0)</f>
        <v>0</v>
      </c>
      <c r="AC723" s="656" t="n">
        <f aca="false">IF($O$3=O723,1,0)</f>
        <v>0</v>
      </c>
      <c r="AD723" s="667" t="b">
        <f aca="false">AND($P$2="Non-risk",P723=TRUE())</f>
        <v>0</v>
      </c>
      <c r="AE723" s="667" t="b">
        <f aca="false">AND($Q$3&lt;&gt;$Q723,$Q$3&lt;&gt;"Both")</f>
        <v>1</v>
      </c>
      <c r="AF723" s="667" t="b">
        <f aca="false">AND($Q$3="Both",AH723=1)</f>
        <v>0</v>
      </c>
      <c r="AK723" s="160"/>
      <c r="AL723" s="238"/>
      <c r="AM723" s="238"/>
      <c r="AN723" s="94"/>
      <c r="AO723" s="94"/>
      <c r="AP723" s="94"/>
      <c r="AQ723" s="238"/>
      <c r="AR723" s="238"/>
      <c r="AS723" s="238"/>
      <c r="AT723" s="94"/>
      <c r="AU723" s="94"/>
    </row>
    <row r="724" customFormat="false" ht="54" hidden="false" customHeight="false" outlineLevel="0" collapsed="false">
      <c r="A724" s="658" t="s">
        <v>4092</v>
      </c>
      <c r="B724" s="659" t="s">
        <v>4093</v>
      </c>
      <c r="C724" s="659" t="s">
        <v>4094</v>
      </c>
      <c r="D724" s="659" t="s">
        <v>1716</v>
      </c>
      <c r="E724" s="678" t="n">
        <v>115</v>
      </c>
      <c r="F724" s="662"/>
      <c r="G724" s="662"/>
      <c r="H724" s="689"/>
      <c r="I724" s="664" t="s">
        <v>15</v>
      </c>
      <c r="J724" s="664" t="s">
        <v>30</v>
      </c>
      <c r="K724" s="664" t="s">
        <v>38</v>
      </c>
      <c r="L724" s="665" t="s">
        <v>43</v>
      </c>
      <c r="M724" s="665" t="s">
        <v>48</v>
      </c>
      <c r="N724" s="665"/>
      <c r="O724" s="665"/>
      <c r="P724" s="665"/>
      <c r="Q724" s="665" t="s">
        <v>226</v>
      </c>
      <c r="S724" s="666" t="b">
        <f aca="false">IF(OR(T724=TRUE(),U724=TRUE(),V724=TRUE(),AD724=TRUE(),AE724=TRUE()),TRUE(),FALSE())</f>
        <v>1</v>
      </c>
      <c r="T724" s="656" t="n">
        <f aca="false">$T$8</f>
        <v>1</v>
      </c>
      <c r="U724" s="657" t="b">
        <f aca="false">$U$8</f>
        <v>0</v>
      </c>
      <c r="V724" s="666" t="b">
        <f aca="false">IF(SUM(W724:AC724)&lt;1,TRUE(),FALSE())</f>
        <v>1</v>
      </c>
      <c r="W724" s="656" t="n">
        <f aca="false">IF($I$3=I724,1,0)</f>
        <v>0</v>
      </c>
      <c r="X724" s="656" t="n">
        <f aca="false">IF($J$3=J724,1,0)</f>
        <v>0</v>
      </c>
      <c r="Y724" s="656" t="n">
        <f aca="false">IF($K$3=K724,1,0)</f>
        <v>0</v>
      </c>
      <c r="Z724" s="656" t="n">
        <f aca="false">IF($L$3=L724,1,0)</f>
        <v>0</v>
      </c>
      <c r="AA724" s="656" t="n">
        <f aca="false">IF($M$3=M724,1,0)</f>
        <v>0</v>
      </c>
      <c r="AB724" s="656" t="n">
        <f aca="false">IF($N$3=N724,1,0)</f>
        <v>0</v>
      </c>
      <c r="AC724" s="656" t="n">
        <f aca="false">IF($O$3=O724,1,0)</f>
        <v>0</v>
      </c>
      <c r="AD724" s="667" t="b">
        <f aca="false">AND($P$2="Non-risk",P724=TRUE())</f>
        <v>0</v>
      </c>
      <c r="AE724" s="667" t="b">
        <f aca="false">AND($Q$3&lt;&gt;$Q724,$Q$3&lt;&gt;"Both")</f>
        <v>1</v>
      </c>
      <c r="AF724" s="667" t="b">
        <f aca="false">AND($Q$3="Both",AH724=1)</f>
        <v>0</v>
      </c>
      <c r="AI724" s="521"/>
      <c r="AK724" s="160" t="n">
        <f aca="false">IF(OR(AL724=TRUE(),AND(AM724=TRUE(),AN724=FALSE()),AF724=TRUE(),(OR(AT724=FALSE(),AT724="NA"))),0,IF(OR(AN724=FALSE(),AO724=FALSE(),AP724=FALSE()),1,0))</f>
        <v>0</v>
      </c>
      <c r="AL724" s="238" t="n">
        <f aca="false">$S724</f>
        <v>1</v>
      </c>
      <c r="AM724" s="238" t="str">
        <f aca="false">IF(OR(Q724="Medicaid",AI724=""),"NA",IF(AND(AF724=TRUE(),_xlfn.xlookup(AI724,$A$9:$A$782,$AK$9:$AK$782)=0),TRUE(),FALSE()))</f>
        <v>NA</v>
      </c>
      <c r="AN724" s="148" t="b">
        <f aca="false">IF(F724&lt;&gt;"",TRUE(),FALSE())</f>
        <v>0</v>
      </c>
      <c r="AO724" s="94" t="str">
        <f aca="false">IF(OR($F724&lt;&gt;"Met"),"NA",(IF(AND($F724="Met",$F724&lt;&gt;""),TRUE(),FALSE())))</f>
        <v>NA</v>
      </c>
      <c r="AP724" s="148" t="b">
        <f aca="false">IF(OR($F724="Met",$F724="Not met"),"NA",(IF((AND(OR($F724="N/A",$F724="Unsure"),$G724&lt;&gt;"")),TRUE(),FALSE())))</f>
        <v>0</v>
      </c>
      <c r="AQ724" s="238" t="n">
        <f aca="false">IF(OR(AR724=TRUE(),AND(AS724=TRUE(),AT724=FALSE())),0,(IF(OR(AND(OR(AS724=FALSE(),AS724="N/A"),AT724=FALSE()),AU724=FALSE()),1,0)))</f>
        <v>0</v>
      </c>
      <c r="AR724" s="238" t="n">
        <f aca="false">$S724</f>
        <v>1</v>
      </c>
      <c r="AS724" s="238" t="str">
        <f aca="false">IF(OR(Q724="Medicaid",AI724=""),"N/A",IF(AND(AF724=TRUE(),_xlfn.xlookup(AI724,$A$9:$A$782,$AQ$9:$AQ$782)=0),TRUE(),FALSE()))</f>
        <v>N/A</v>
      </c>
      <c r="AT724" s="148" t="b">
        <f aca="false">IF(AND(H724="",F724="Met"),FALSE(),TRUE())</f>
        <v>1</v>
      </c>
      <c r="AU724" s="94" t="str">
        <f aca="false">IF(OR(H724="",H724="Met",H724="N/A"),"NA",(IF(AND((OR(H724="Not Met",H724="Unsure")),G724&lt;&gt;""),TRUE(),FALSE())))</f>
        <v>NA</v>
      </c>
    </row>
    <row r="725" customFormat="false" ht="72" hidden="false" customHeight="false" outlineLevel="0" collapsed="false">
      <c r="A725" s="658" t="s">
        <v>4095</v>
      </c>
      <c r="B725" s="659" t="s">
        <v>4096</v>
      </c>
      <c r="C725" s="659" t="s">
        <v>4097</v>
      </c>
      <c r="D725" s="659" t="s">
        <v>1710</v>
      </c>
      <c r="E725" s="678" t="n">
        <v>115</v>
      </c>
      <c r="F725" s="662"/>
      <c r="G725" s="662"/>
      <c r="H725" s="689"/>
      <c r="I725" s="664" t="s">
        <v>15</v>
      </c>
      <c r="J725" s="664" t="s">
        <v>30</v>
      </c>
      <c r="K725" s="664" t="s">
        <v>38</v>
      </c>
      <c r="L725" s="665" t="s">
        <v>43</v>
      </c>
      <c r="M725" s="665" t="s">
        <v>48</v>
      </c>
      <c r="N725" s="665"/>
      <c r="O725" s="665"/>
      <c r="P725" s="665"/>
      <c r="Q725" s="665" t="s">
        <v>226</v>
      </c>
      <c r="S725" s="666" t="b">
        <f aca="false">IF(OR(T725=TRUE(),U725=TRUE(),V725=TRUE(),AD725=TRUE(),AE725=TRUE()),TRUE(),FALSE())</f>
        <v>1</v>
      </c>
      <c r="T725" s="656" t="n">
        <f aca="false">$T$8</f>
        <v>1</v>
      </c>
      <c r="U725" s="657" t="b">
        <f aca="false">$U$8</f>
        <v>0</v>
      </c>
      <c r="V725" s="666" t="b">
        <f aca="false">IF(SUM(W725:AC725)&lt;1,TRUE(),FALSE())</f>
        <v>1</v>
      </c>
      <c r="W725" s="656" t="n">
        <f aca="false">IF($I$3=I725,1,0)</f>
        <v>0</v>
      </c>
      <c r="X725" s="656" t="n">
        <f aca="false">IF($J$3=J725,1,0)</f>
        <v>0</v>
      </c>
      <c r="Y725" s="656" t="n">
        <f aca="false">IF($K$3=K725,1,0)</f>
        <v>0</v>
      </c>
      <c r="Z725" s="656" t="n">
        <f aca="false">IF($L$3=L725,1,0)</f>
        <v>0</v>
      </c>
      <c r="AA725" s="656" t="n">
        <f aca="false">IF($M$3=M725,1,0)</f>
        <v>0</v>
      </c>
      <c r="AB725" s="656" t="n">
        <f aca="false">IF($N$3=N725,1,0)</f>
        <v>0</v>
      </c>
      <c r="AC725" s="656" t="n">
        <f aca="false">IF($O$3=O725,1,0)</f>
        <v>0</v>
      </c>
      <c r="AD725" s="667" t="b">
        <f aca="false">AND($P$2="Non-risk",P725=TRUE())</f>
        <v>0</v>
      </c>
      <c r="AE725" s="667" t="b">
        <f aca="false">AND($Q$3&lt;&gt;$Q725,$Q$3&lt;&gt;"Both")</f>
        <v>1</v>
      </c>
      <c r="AF725" s="667" t="b">
        <f aca="false">AND($Q$3="Both",AH725=1)</f>
        <v>0</v>
      </c>
      <c r="AI725" s="521"/>
      <c r="AK725" s="160" t="n">
        <f aca="false">IF(OR(AL725=TRUE(),AND(AM725=TRUE(),AN725=FALSE()),AF725=TRUE(),(OR(AT725=FALSE(),AT725="NA"))),0,IF(OR(AN725=FALSE(),AO725=FALSE(),AP725=FALSE()),1,0))</f>
        <v>0</v>
      </c>
      <c r="AL725" s="238" t="n">
        <f aca="false">$S725</f>
        <v>1</v>
      </c>
      <c r="AM725" s="238" t="str">
        <f aca="false">IF(OR(Q725="Medicaid",AI725=""),"NA",IF(AND(AF725=TRUE(),_xlfn.xlookup(AI725,$A$9:$A$782,$AK$9:$AK$782)=0),TRUE(),FALSE()))</f>
        <v>NA</v>
      </c>
      <c r="AN725" s="148" t="b">
        <f aca="false">IF(F725&lt;&gt;"",TRUE(),FALSE())</f>
        <v>0</v>
      </c>
      <c r="AO725" s="94" t="str">
        <f aca="false">IF(OR($F725&lt;&gt;"Met"),"NA",(IF(AND($F725="Met",$F725&lt;&gt;""),TRUE(),FALSE())))</f>
        <v>NA</v>
      </c>
      <c r="AP725" s="148" t="b">
        <f aca="false">IF(OR($F725="Met",$F725="Not met"),"NA",(IF((AND(OR($F725="N/A",$F725="Unsure"),$G725&lt;&gt;"")),TRUE(),FALSE())))</f>
        <v>0</v>
      </c>
      <c r="AQ725" s="238" t="n">
        <f aca="false">IF(OR(AR725=TRUE(),AND(AS725=TRUE(),AT725=FALSE())),0,(IF(OR(AND(OR(AS725=FALSE(),AS725="N/A"),AT725=FALSE()),AU725=FALSE()),1,0)))</f>
        <v>0</v>
      </c>
      <c r="AR725" s="238" t="n">
        <f aca="false">$S725</f>
        <v>1</v>
      </c>
      <c r="AS725" s="238" t="str">
        <f aca="false">IF(OR(Q725="Medicaid",AI725=""),"N/A",IF(AND(AF725=TRUE(),_xlfn.xlookup(AI725,$A$9:$A$782,$AQ$9:$AQ$782)=0),TRUE(),FALSE()))</f>
        <v>N/A</v>
      </c>
      <c r="AT725" s="148" t="b">
        <f aca="false">IF(AND(H725="",F725="Met"),FALSE(),TRUE())</f>
        <v>1</v>
      </c>
      <c r="AU725" s="94" t="str">
        <f aca="false">IF(OR(H725="",H725="Met",H725="N/A"),"NA",(IF(AND((OR(H725="Not Met",H725="Unsure")),G725&lt;&gt;""),TRUE(),FALSE())))</f>
        <v>NA</v>
      </c>
    </row>
    <row r="726" customFormat="false" ht="54" hidden="false" customHeight="false" outlineLevel="0" collapsed="false">
      <c r="A726" s="658" t="s">
        <v>4098</v>
      </c>
      <c r="B726" s="659" t="s">
        <v>4099</v>
      </c>
      <c r="C726" s="659" t="s">
        <v>4100</v>
      </c>
      <c r="D726" s="659" t="s">
        <v>1719</v>
      </c>
      <c r="E726" s="678" t="n">
        <v>115</v>
      </c>
      <c r="F726" s="662"/>
      <c r="G726" s="662"/>
      <c r="H726" s="689"/>
      <c r="I726" s="664" t="s">
        <v>15</v>
      </c>
      <c r="J726" s="664" t="s">
        <v>30</v>
      </c>
      <c r="K726" s="664" t="s">
        <v>38</v>
      </c>
      <c r="L726" s="665" t="s">
        <v>43</v>
      </c>
      <c r="M726" s="665" t="s">
        <v>48</v>
      </c>
      <c r="N726" s="665"/>
      <c r="O726" s="665"/>
      <c r="P726" s="665"/>
      <c r="Q726" s="665" t="s">
        <v>226</v>
      </c>
      <c r="S726" s="666" t="b">
        <f aca="false">IF(OR(T726=TRUE(),U726=TRUE(),V726=TRUE(),AD726=TRUE(),AE726=TRUE()),TRUE(),FALSE())</f>
        <v>1</v>
      </c>
      <c r="T726" s="656" t="n">
        <f aca="false">$T$8</f>
        <v>1</v>
      </c>
      <c r="U726" s="657" t="b">
        <f aca="false">$U$8</f>
        <v>0</v>
      </c>
      <c r="V726" s="666" t="b">
        <f aca="false">IF(SUM(W726:AC726)&lt;1,TRUE(),FALSE())</f>
        <v>1</v>
      </c>
      <c r="W726" s="656" t="n">
        <f aca="false">IF($I$3=I726,1,0)</f>
        <v>0</v>
      </c>
      <c r="X726" s="656" t="n">
        <f aca="false">IF($J$3=J726,1,0)</f>
        <v>0</v>
      </c>
      <c r="Y726" s="656" t="n">
        <f aca="false">IF($K$3=K726,1,0)</f>
        <v>0</v>
      </c>
      <c r="Z726" s="656" t="n">
        <f aca="false">IF($L$3=L726,1,0)</f>
        <v>0</v>
      </c>
      <c r="AA726" s="656" t="n">
        <f aca="false">IF($M$3=M726,1,0)</f>
        <v>0</v>
      </c>
      <c r="AB726" s="656" t="n">
        <f aca="false">IF($N$3=N726,1,0)</f>
        <v>0</v>
      </c>
      <c r="AC726" s="656" t="n">
        <f aca="false">IF($O$3=O726,1,0)</f>
        <v>0</v>
      </c>
      <c r="AD726" s="667" t="b">
        <f aca="false">AND($P$2="Non-risk",P726=TRUE())</f>
        <v>0</v>
      </c>
      <c r="AE726" s="667" t="b">
        <f aca="false">AND($Q$3&lt;&gt;$Q726,$Q$3&lt;&gt;"Both")</f>
        <v>1</v>
      </c>
      <c r="AF726" s="667" t="b">
        <f aca="false">AND($Q$3="Both",AH726=1)</f>
        <v>0</v>
      </c>
      <c r="AI726" s="521"/>
      <c r="AK726" s="160" t="n">
        <f aca="false">IF(OR(AL726=TRUE(),AND(AM726=TRUE(),AN726=FALSE()),AF726=TRUE(),(OR(AT726=FALSE(),AT726="NA"))),0,IF(OR(AN726=FALSE(),AO726=FALSE(),AP726=FALSE()),1,0))</f>
        <v>0</v>
      </c>
      <c r="AL726" s="238" t="n">
        <f aca="false">$S726</f>
        <v>1</v>
      </c>
      <c r="AM726" s="238" t="str">
        <f aca="false">IF(OR(Q726="Medicaid",AI726=""),"NA",IF(AND(AF726=TRUE(),_xlfn.xlookup(AI726,$A$9:$A$782,$AK$9:$AK$782)=0),TRUE(),FALSE()))</f>
        <v>NA</v>
      </c>
      <c r="AN726" s="148" t="b">
        <f aca="false">IF(F726&lt;&gt;"",TRUE(),FALSE())</f>
        <v>0</v>
      </c>
      <c r="AO726" s="94" t="str">
        <f aca="false">IF(OR($F726&lt;&gt;"Met"),"NA",(IF(AND($F726="Met",$F726&lt;&gt;""),TRUE(),FALSE())))</f>
        <v>NA</v>
      </c>
      <c r="AP726" s="148" t="b">
        <f aca="false">IF(OR($F726="Met",$F726="Not met"),"NA",(IF((AND(OR($F726="N/A",$F726="Unsure"),$G726&lt;&gt;"")),TRUE(),FALSE())))</f>
        <v>0</v>
      </c>
      <c r="AQ726" s="238" t="n">
        <f aca="false">IF(OR(AR726=TRUE(),AND(AS726=TRUE(),AT726=FALSE())),0,(IF(OR(AND(OR(AS726=FALSE(),AS726="N/A"),AT726=FALSE()),AU726=FALSE()),1,0)))</f>
        <v>0</v>
      </c>
      <c r="AR726" s="238" t="n">
        <f aca="false">$S726</f>
        <v>1</v>
      </c>
      <c r="AS726" s="238" t="str">
        <f aca="false">IF(OR(Q726="Medicaid",AI726=""),"N/A",IF(AND(AF726=TRUE(),_xlfn.xlookup(AI726,$A$9:$A$782,$AQ$9:$AQ$782)=0),TRUE(),FALSE()))</f>
        <v>N/A</v>
      </c>
      <c r="AT726" s="148" t="b">
        <f aca="false">IF(AND(H726="",F726="Met"),FALSE(),TRUE())</f>
        <v>1</v>
      </c>
      <c r="AU726" s="94" t="str">
        <f aca="false">IF(OR(H726="",H726="Met",H726="N/A"),"NA",(IF(AND((OR(H726="Not Met",H726="Unsure")),G726&lt;&gt;""),TRUE(),FALSE())))</f>
        <v>NA</v>
      </c>
    </row>
    <row r="727" customFormat="false" ht="36" hidden="false" customHeight="false" outlineLevel="0" collapsed="false">
      <c r="A727" s="658" t="s">
        <v>4101</v>
      </c>
      <c r="B727" s="659" t="s">
        <v>4102</v>
      </c>
      <c r="C727" s="659" t="s">
        <v>4103</v>
      </c>
      <c r="D727" s="659" t="s">
        <v>4104</v>
      </c>
      <c r="E727" s="678" t="n">
        <v>115</v>
      </c>
      <c r="F727" s="662"/>
      <c r="G727" s="662"/>
      <c r="H727" s="689"/>
      <c r="I727" s="664" t="s">
        <v>15</v>
      </c>
      <c r="J727" s="664" t="s">
        <v>30</v>
      </c>
      <c r="K727" s="664" t="s">
        <v>38</v>
      </c>
      <c r="L727" s="665" t="s">
        <v>43</v>
      </c>
      <c r="M727" s="665" t="s">
        <v>48</v>
      </c>
      <c r="N727" s="665"/>
      <c r="O727" s="665"/>
      <c r="P727" s="665"/>
      <c r="Q727" s="665" t="s">
        <v>226</v>
      </c>
      <c r="S727" s="666" t="b">
        <f aca="false">IF(OR(T727=TRUE(),U727=TRUE(),V727=TRUE(),AD727=TRUE(),AE727=TRUE()),TRUE(),FALSE())</f>
        <v>1</v>
      </c>
      <c r="T727" s="656" t="n">
        <f aca="false">$T$8</f>
        <v>1</v>
      </c>
      <c r="U727" s="657" t="b">
        <f aca="false">$U$8</f>
        <v>0</v>
      </c>
      <c r="V727" s="666" t="b">
        <f aca="false">IF(SUM(W727:AC727)&lt;1,TRUE(),FALSE())</f>
        <v>1</v>
      </c>
      <c r="W727" s="656" t="n">
        <f aca="false">IF($I$3=I727,1,0)</f>
        <v>0</v>
      </c>
      <c r="X727" s="656" t="n">
        <f aca="false">IF($J$3=J727,1,0)</f>
        <v>0</v>
      </c>
      <c r="Y727" s="656" t="n">
        <f aca="false">IF($K$3=K727,1,0)</f>
        <v>0</v>
      </c>
      <c r="Z727" s="656" t="n">
        <f aca="false">IF($L$3=L727,1,0)</f>
        <v>0</v>
      </c>
      <c r="AA727" s="656" t="n">
        <f aca="false">IF($M$3=M727,1,0)</f>
        <v>0</v>
      </c>
      <c r="AB727" s="656" t="n">
        <f aca="false">IF($N$3=N727,1,0)</f>
        <v>0</v>
      </c>
      <c r="AC727" s="656" t="n">
        <f aca="false">IF($O$3=O727,1,0)</f>
        <v>0</v>
      </c>
      <c r="AD727" s="667" t="b">
        <f aca="false">AND($P$2="Non-risk",P727=TRUE())</f>
        <v>0</v>
      </c>
      <c r="AE727" s="667" t="b">
        <f aca="false">AND($Q$3&lt;&gt;$Q727,$Q$3&lt;&gt;"Both")</f>
        <v>1</v>
      </c>
      <c r="AF727" s="667" t="b">
        <f aca="false">AND($Q$3="Both",AH727=1)</f>
        <v>0</v>
      </c>
      <c r="AI727" s="521"/>
      <c r="AK727" s="160" t="n">
        <f aca="false">IF(OR(AL727=TRUE(),AND(AM727=TRUE(),AN727=FALSE()),AF727=TRUE(),(OR(AT727=FALSE(),AT727="NA"))),0,IF(OR(AN727=FALSE(),AO727=FALSE(),AP727=FALSE()),1,0))</f>
        <v>0</v>
      </c>
      <c r="AL727" s="238" t="n">
        <f aca="false">$S727</f>
        <v>1</v>
      </c>
      <c r="AM727" s="238" t="str">
        <f aca="false">IF(OR(Q727="Medicaid",AI727=""),"NA",IF(AND(AF727=TRUE(),_xlfn.xlookup(AI727,$A$9:$A$782,$AK$9:$AK$782)=0),TRUE(),FALSE()))</f>
        <v>NA</v>
      </c>
      <c r="AN727" s="148" t="b">
        <f aca="false">IF(F727&lt;&gt;"",TRUE(),FALSE())</f>
        <v>0</v>
      </c>
      <c r="AO727" s="94" t="str">
        <f aca="false">IF(OR($F727&lt;&gt;"Met"),"NA",(IF(AND($F727="Met",$F727&lt;&gt;""),TRUE(),FALSE())))</f>
        <v>NA</v>
      </c>
      <c r="AP727" s="148" t="b">
        <f aca="false">IF(OR($F727="Met",$F727="Not met"),"NA",(IF((AND(OR($F727="N/A",$F727="Unsure"),$G727&lt;&gt;"")),TRUE(),FALSE())))</f>
        <v>0</v>
      </c>
      <c r="AQ727" s="238" t="n">
        <f aca="false">IF(OR(AR727=TRUE(),AND(AS727=TRUE(),AT727=FALSE())),0,(IF(OR(AND(OR(AS727=FALSE(),AS727="N/A"),AT727=FALSE()),AU727=FALSE()),1,0)))</f>
        <v>0</v>
      </c>
      <c r="AR727" s="238" t="n">
        <f aca="false">$S727</f>
        <v>1</v>
      </c>
      <c r="AS727" s="238" t="str">
        <f aca="false">IF(OR(Q727="Medicaid",AI727=""),"N/A",IF(AND(AF727=TRUE(),_xlfn.xlookup(AI727,$A$9:$A$782,$AQ$9:$AQ$782)=0),TRUE(),FALSE()))</f>
        <v>N/A</v>
      </c>
      <c r="AT727" s="148" t="b">
        <f aca="false">IF(AND(H727="",F727="Met"),FALSE(),TRUE())</f>
        <v>1</v>
      </c>
      <c r="AU727" s="94" t="str">
        <f aca="false">IF(OR(H727="",H727="Met",H727="N/A"),"NA",(IF(AND((OR(H727="Not Met",H727="Unsure")),G727&lt;&gt;""),TRUE(),FALSE())))</f>
        <v>NA</v>
      </c>
    </row>
    <row r="728" customFormat="false" ht="72" hidden="false" customHeight="false" outlineLevel="0" collapsed="false">
      <c r="A728" s="658" t="s">
        <v>4105</v>
      </c>
      <c r="B728" s="659" t="s">
        <v>4106</v>
      </c>
      <c r="C728" s="659" t="s">
        <v>4107</v>
      </c>
      <c r="D728" s="659" t="s">
        <v>1725</v>
      </c>
      <c r="E728" s="678" t="n">
        <v>115</v>
      </c>
      <c r="F728" s="662"/>
      <c r="G728" s="662"/>
      <c r="H728" s="689"/>
      <c r="I728" s="664" t="s">
        <v>15</v>
      </c>
      <c r="J728" s="664" t="s">
        <v>30</v>
      </c>
      <c r="K728" s="664" t="s">
        <v>38</v>
      </c>
      <c r="L728" s="665" t="s">
        <v>43</v>
      </c>
      <c r="M728" s="665" t="s">
        <v>48</v>
      </c>
      <c r="N728" s="665"/>
      <c r="O728" s="665"/>
      <c r="P728" s="665"/>
      <c r="Q728" s="665" t="s">
        <v>226</v>
      </c>
      <c r="S728" s="666" t="b">
        <f aca="false">IF(OR(T728=TRUE(),U728=TRUE(),V728=TRUE(),AD728=TRUE(),AE728=TRUE()),TRUE(),FALSE())</f>
        <v>1</v>
      </c>
      <c r="T728" s="656" t="n">
        <f aca="false">$T$8</f>
        <v>1</v>
      </c>
      <c r="U728" s="657" t="b">
        <f aca="false">$U$8</f>
        <v>0</v>
      </c>
      <c r="V728" s="666" t="b">
        <f aca="false">IF(SUM(W728:AC728)&lt;1,TRUE(),FALSE())</f>
        <v>1</v>
      </c>
      <c r="W728" s="656" t="n">
        <f aca="false">IF($I$3=I728,1,0)</f>
        <v>0</v>
      </c>
      <c r="X728" s="656" t="n">
        <f aca="false">IF($J$3=J728,1,0)</f>
        <v>0</v>
      </c>
      <c r="Y728" s="656" t="n">
        <f aca="false">IF($K$3=K728,1,0)</f>
        <v>0</v>
      </c>
      <c r="Z728" s="656" t="n">
        <f aca="false">IF($L$3=L728,1,0)</f>
        <v>0</v>
      </c>
      <c r="AA728" s="656" t="n">
        <f aca="false">IF($M$3=M728,1,0)</f>
        <v>0</v>
      </c>
      <c r="AB728" s="656" t="n">
        <f aca="false">IF($N$3=N728,1,0)</f>
        <v>0</v>
      </c>
      <c r="AC728" s="656" t="n">
        <f aca="false">IF($O$3=O728,1,0)</f>
        <v>0</v>
      </c>
      <c r="AD728" s="667" t="b">
        <f aca="false">AND($P$2="Non-risk",P728=TRUE())</f>
        <v>0</v>
      </c>
      <c r="AE728" s="667" t="b">
        <f aca="false">AND($Q$3&lt;&gt;$Q728,$Q$3&lt;&gt;"Both")</f>
        <v>1</v>
      </c>
      <c r="AF728" s="667" t="b">
        <f aca="false">AND($Q$3="Both",AH728=1)</f>
        <v>0</v>
      </c>
      <c r="AI728" s="521"/>
      <c r="AK728" s="160" t="n">
        <f aca="false">IF(OR(AL728=TRUE(),AND(AM728=TRUE(),AN728=FALSE()),AF728=TRUE(),(OR(AT728=FALSE(),AT728="NA"))),0,IF(OR(AN728=FALSE(),AO728=FALSE(),AP728=FALSE()),1,0))</f>
        <v>0</v>
      </c>
      <c r="AL728" s="238" t="n">
        <f aca="false">$S728</f>
        <v>1</v>
      </c>
      <c r="AM728" s="238" t="str">
        <f aca="false">IF(OR(Q728="Medicaid",AI728=""),"NA",IF(AND(AF728=TRUE(),_xlfn.xlookup(AI728,$A$9:$A$782,$AK$9:$AK$782)=0),TRUE(),FALSE()))</f>
        <v>NA</v>
      </c>
      <c r="AN728" s="148" t="b">
        <f aca="false">IF(F728&lt;&gt;"",TRUE(),FALSE())</f>
        <v>0</v>
      </c>
      <c r="AO728" s="94" t="str">
        <f aca="false">IF(OR($F728&lt;&gt;"Met"),"NA",(IF(AND($F728="Met",$F728&lt;&gt;""),TRUE(),FALSE())))</f>
        <v>NA</v>
      </c>
      <c r="AP728" s="148" t="b">
        <f aca="false">IF(OR($F728="Met",$F728="Not met"),"NA",(IF((AND(OR($F728="N/A",$F728="Unsure"),$G728&lt;&gt;"")),TRUE(),FALSE())))</f>
        <v>0</v>
      </c>
      <c r="AQ728" s="238" t="n">
        <f aca="false">IF(OR(AR728=TRUE(),AND(AS728=TRUE(),AT728=FALSE())),0,(IF(OR(AND(OR(AS728=FALSE(),AS728="N/A"),AT728=FALSE()),AU728=FALSE()),1,0)))</f>
        <v>0</v>
      </c>
      <c r="AR728" s="238" t="n">
        <f aca="false">$S728</f>
        <v>1</v>
      </c>
      <c r="AS728" s="238" t="str">
        <f aca="false">IF(OR(Q728="Medicaid",AI728=""),"N/A",IF(AND(AF728=TRUE(),_xlfn.xlookup(AI728,$A$9:$A$782,$AQ$9:$AQ$782)=0),TRUE(),FALSE()))</f>
        <v>N/A</v>
      </c>
      <c r="AT728" s="148" t="b">
        <f aca="false">IF(AND(H728="",F728="Met"),FALSE(),TRUE())</f>
        <v>1</v>
      </c>
      <c r="AU728" s="94" t="str">
        <f aca="false">IF(OR(H728="",H728="Met",H728="N/A"),"NA",(IF(AND((OR(H728="Not Met",H728="Unsure")),G728&lt;&gt;""),TRUE(),FALSE())))</f>
        <v>NA</v>
      </c>
    </row>
    <row r="729" customFormat="false" ht="72" hidden="false" customHeight="false" outlineLevel="0" collapsed="false">
      <c r="A729" s="658" t="s">
        <v>4108</v>
      </c>
      <c r="B729" s="659" t="s">
        <v>4109</v>
      </c>
      <c r="C729" s="659" t="s">
        <v>4110</v>
      </c>
      <c r="D729" s="659" t="s">
        <v>4111</v>
      </c>
      <c r="E729" s="678" t="n">
        <v>115</v>
      </c>
      <c r="F729" s="662"/>
      <c r="G729" s="662"/>
      <c r="H729" s="689"/>
      <c r="I729" s="664" t="s">
        <v>15</v>
      </c>
      <c r="J729" s="664" t="s">
        <v>30</v>
      </c>
      <c r="K729" s="664" t="s">
        <v>38</v>
      </c>
      <c r="L729" s="665" t="s">
        <v>43</v>
      </c>
      <c r="M729" s="665" t="s">
        <v>48</v>
      </c>
      <c r="N729" s="665"/>
      <c r="O729" s="665"/>
      <c r="P729" s="665"/>
      <c r="Q729" s="665" t="s">
        <v>226</v>
      </c>
      <c r="S729" s="666" t="b">
        <f aca="false">IF(OR(T729=TRUE(),U729=TRUE(),V729=TRUE(),AD729=TRUE(),AE729=TRUE()),TRUE(),FALSE())</f>
        <v>1</v>
      </c>
      <c r="T729" s="656" t="n">
        <f aca="false">$T$8</f>
        <v>1</v>
      </c>
      <c r="U729" s="657" t="b">
        <f aca="false">$U$8</f>
        <v>0</v>
      </c>
      <c r="V729" s="666" t="b">
        <f aca="false">IF(SUM(W729:AC729)&lt;1,TRUE(),FALSE())</f>
        <v>1</v>
      </c>
      <c r="W729" s="656" t="n">
        <f aca="false">IF($I$3=I729,1,0)</f>
        <v>0</v>
      </c>
      <c r="X729" s="656" t="n">
        <f aca="false">IF($J$3=J729,1,0)</f>
        <v>0</v>
      </c>
      <c r="Y729" s="656" t="n">
        <f aca="false">IF($K$3=K729,1,0)</f>
        <v>0</v>
      </c>
      <c r="Z729" s="656" t="n">
        <f aca="false">IF($L$3=L729,1,0)</f>
        <v>0</v>
      </c>
      <c r="AA729" s="656" t="n">
        <f aca="false">IF($M$3=M729,1,0)</f>
        <v>0</v>
      </c>
      <c r="AB729" s="656" t="n">
        <f aca="false">IF($N$3=N729,1,0)</f>
        <v>0</v>
      </c>
      <c r="AC729" s="656" t="n">
        <f aca="false">IF($O$3=O729,1,0)</f>
        <v>0</v>
      </c>
      <c r="AD729" s="667" t="b">
        <f aca="false">AND($P$2="Non-risk",P729=TRUE())</f>
        <v>0</v>
      </c>
      <c r="AE729" s="667" t="b">
        <f aca="false">AND($Q$3&lt;&gt;$Q729,$Q$3&lt;&gt;"Both")</f>
        <v>1</v>
      </c>
      <c r="AF729" s="667" t="b">
        <f aca="false">AND($Q$3="Both",AH729=1)</f>
        <v>0</v>
      </c>
      <c r="AI729" s="521"/>
      <c r="AK729" s="160" t="n">
        <f aca="false">IF(OR(AL729=TRUE(),AND(AM729=TRUE(),AN729=FALSE()),AF729=TRUE(),(OR(AT729=FALSE(),AT729="NA"))),0,IF(OR(AN729=FALSE(),AO729=FALSE(),AP729=FALSE()),1,0))</f>
        <v>0</v>
      </c>
      <c r="AL729" s="238" t="n">
        <f aca="false">$S729</f>
        <v>1</v>
      </c>
      <c r="AM729" s="238" t="str">
        <f aca="false">IF(OR(Q729="Medicaid",AI729=""),"NA",IF(AND(AF729=TRUE(),_xlfn.xlookup(AI729,$A$9:$A$782,$AK$9:$AK$782)=0),TRUE(),FALSE()))</f>
        <v>NA</v>
      </c>
      <c r="AN729" s="148" t="b">
        <f aca="false">IF(F729&lt;&gt;"",TRUE(),FALSE())</f>
        <v>0</v>
      </c>
      <c r="AO729" s="94" t="str">
        <f aca="false">IF(OR($F729&lt;&gt;"Met"),"NA",(IF(AND($F729="Met",$F729&lt;&gt;""),TRUE(),FALSE())))</f>
        <v>NA</v>
      </c>
      <c r="AP729" s="148" t="b">
        <f aca="false">IF(OR($F729="Met",$F729="Not met"),"NA",(IF((AND(OR($F729="N/A",$F729="Unsure"),$G729&lt;&gt;"")),TRUE(),FALSE())))</f>
        <v>0</v>
      </c>
      <c r="AQ729" s="238" t="n">
        <f aca="false">IF(OR(AR729=TRUE(),AND(AS729=TRUE(),AT729=FALSE())),0,(IF(OR(AND(OR(AS729=FALSE(),AS729="N/A"),AT729=FALSE()),AU729=FALSE()),1,0)))</f>
        <v>0</v>
      </c>
      <c r="AR729" s="238" t="n">
        <f aca="false">$S729</f>
        <v>1</v>
      </c>
      <c r="AS729" s="238" t="str">
        <f aca="false">IF(OR(Q729="Medicaid",AI729=""),"N/A",IF(AND(AF729=TRUE(),_xlfn.xlookup(AI729,$A$9:$A$782,$AQ$9:$AQ$782)=0),TRUE(),FALSE()))</f>
        <v>N/A</v>
      </c>
      <c r="AT729" s="148" t="b">
        <f aca="false">IF(AND(H729="",F729="Met"),FALSE(),TRUE())</f>
        <v>1</v>
      </c>
      <c r="AU729" s="94" t="str">
        <f aca="false">IF(OR(H729="",H729="Met",H729="N/A"),"NA",(IF(AND((OR(H729="Not Met",H729="Unsure")),G729&lt;&gt;""),TRUE(),FALSE())))</f>
        <v>NA</v>
      </c>
    </row>
    <row r="730" customFormat="false" ht="54" hidden="false" customHeight="false" outlineLevel="0" collapsed="false">
      <c r="A730" s="658" t="s">
        <v>4112</v>
      </c>
      <c r="B730" s="659" t="s">
        <v>4113</v>
      </c>
      <c r="C730" s="659" t="s">
        <v>4114</v>
      </c>
      <c r="D730" s="659" t="s">
        <v>4115</v>
      </c>
      <c r="E730" s="678" t="n">
        <v>115</v>
      </c>
      <c r="F730" s="662"/>
      <c r="G730" s="662"/>
      <c r="H730" s="689"/>
      <c r="I730" s="664" t="s">
        <v>15</v>
      </c>
      <c r="J730" s="664" t="s">
        <v>30</v>
      </c>
      <c r="K730" s="664" t="s">
        <v>38</v>
      </c>
      <c r="L730" s="665" t="s">
        <v>43</v>
      </c>
      <c r="M730" s="665" t="s">
        <v>48</v>
      </c>
      <c r="N730" s="665"/>
      <c r="O730" s="665"/>
      <c r="P730" s="665"/>
      <c r="Q730" s="665" t="s">
        <v>226</v>
      </c>
      <c r="S730" s="666" t="b">
        <f aca="false">IF(OR(T730=TRUE(),U730=TRUE(),V730=TRUE(),AD730=TRUE(),AE730=TRUE()),TRUE(),FALSE())</f>
        <v>1</v>
      </c>
      <c r="T730" s="656" t="n">
        <f aca="false">$T$8</f>
        <v>1</v>
      </c>
      <c r="U730" s="657" t="b">
        <f aca="false">$U$8</f>
        <v>0</v>
      </c>
      <c r="V730" s="666" t="b">
        <f aca="false">IF(SUM(W730:AC730)&lt;1,TRUE(),FALSE())</f>
        <v>1</v>
      </c>
      <c r="W730" s="656" t="n">
        <f aca="false">IF($I$3=I730,1,0)</f>
        <v>0</v>
      </c>
      <c r="X730" s="656" t="n">
        <f aca="false">IF($J$3=J730,1,0)</f>
        <v>0</v>
      </c>
      <c r="Y730" s="656" t="n">
        <f aca="false">IF($K$3=K730,1,0)</f>
        <v>0</v>
      </c>
      <c r="Z730" s="656" t="n">
        <f aca="false">IF($L$3=L730,1,0)</f>
        <v>0</v>
      </c>
      <c r="AA730" s="656" t="n">
        <f aca="false">IF($M$3=M730,1,0)</f>
        <v>0</v>
      </c>
      <c r="AB730" s="656" t="n">
        <f aca="false">IF($N$3=N730,1,0)</f>
        <v>0</v>
      </c>
      <c r="AC730" s="656" t="n">
        <f aca="false">IF($O$3=O730,1,0)</f>
        <v>0</v>
      </c>
      <c r="AD730" s="667" t="b">
        <f aca="false">AND($P$2="Non-risk",P730=TRUE())</f>
        <v>0</v>
      </c>
      <c r="AE730" s="667" t="b">
        <f aca="false">AND($Q$3&lt;&gt;$Q730,$Q$3&lt;&gt;"Both")</f>
        <v>1</v>
      </c>
      <c r="AF730" s="667" t="b">
        <f aca="false">AND($Q$3="Both",AH730=1)</f>
        <v>0</v>
      </c>
      <c r="AI730" s="521"/>
      <c r="AK730" s="160" t="n">
        <f aca="false">IF(OR(AL730=TRUE(),AND(AM730=TRUE(),AN730=FALSE()),AF730=TRUE(),(OR(AT730=FALSE(),AT730="NA"))),0,IF(OR(AN730=FALSE(),AO730=FALSE(),AP730=FALSE()),1,0))</f>
        <v>0</v>
      </c>
      <c r="AL730" s="238" t="n">
        <f aca="false">$S730</f>
        <v>1</v>
      </c>
      <c r="AM730" s="238" t="str">
        <f aca="false">IF(OR(Q730="Medicaid",AI730=""),"NA",IF(AND(AF730=TRUE(),_xlfn.xlookup(AI730,$A$9:$A$782,$AK$9:$AK$782)=0),TRUE(),FALSE()))</f>
        <v>NA</v>
      </c>
      <c r="AN730" s="148" t="b">
        <f aca="false">IF(F730&lt;&gt;"",TRUE(),FALSE())</f>
        <v>0</v>
      </c>
      <c r="AO730" s="94" t="str">
        <f aca="false">IF(OR($F730&lt;&gt;"Met"),"NA",(IF(AND($F730="Met",$F730&lt;&gt;""),TRUE(),FALSE())))</f>
        <v>NA</v>
      </c>
      <c r="AP730" s="148" t="b">
        <f aca="false">IF(OR($F730="Met",$F730="Not met"),"NA",(IF((AND(OR($F730="N/A",$F730="Unsure"),$G730&lt;&gt;"")),TRUE(),FALSE())))</f>
        <v>0</v>
      </c>
      <c r="AQ730" s="238" t="n">
        <f aca="false">IF(OR(AR730=TRUE(),AND(AS730=TRUE(),AT730=FALSE())),0,(IF(OR(AND(OR(AS730=FALSE(),AS730="N/A"),AT730=FALSE()),AU730=FALSE()),1,0)))</f>
        <v>0</v>
      </c>
      <c r="AR730" s="238" t="n">
        <f aca="false">$S730</f>
        <v>1</v>
      </c>
      <c r="AS730" s="238" t="str">
        <f aca="false">IF(OR(Q730="Medicaid",AI730=""),"N/A",IF(AND(AF730=TRUE(),_xlfn.xlookup(AI730,$A$9:$A$782,$AQ$9:$AQ$782)=0),TRUE(),FALSE()))</f>
        <v>N/A</v>
      </c>
      <c r="AT730" s="148" t="b">
        <f aca="false">IF(AND(H730="",F730="Met"),FALSE(),TRUE())</f>
        <v>1</v>
      </c>
      <c r="AU730" s="94" t="str">
        <f aca="false">IF(OR(H730="",H730="Met",H730="N/A"),"NA",(IF(AND((OR(H730="Not Met",H730="Unsure")),G730&lt;&gt;""),TRUE(),FALSE())))</f>
        <v>NA</v>
      </c>
    </row>
    <row r="731" customFormat="false" ht="54" hidden="false" customHeight="false" outlineLevel="0" collapsed="false">
      <c r="A731" s="658" t="s">
        <v>4116</v>
      </c>
      <c r="B731" s="659" t="s">
        <v>4117</v>
      </c>
      <c r="C731" s="659" t="s">
        <v>4118</v>
      </c>
      <c r="D731" s="659" t="s">
        <v>4119</v>
      </c>
      <c r="E731" s="678" t="n">
        <v>115</v>
      </c>
      <c r="F731" s="662"/>
      <c r="G731" s="662"/>
      <c r="H731" s="689"/>
      <c r="I731" s="664" t="s">
        <v>15</v>
      </c>
      <c r="J731" s="664" t="s">
        <v>30</v>
      </c>
      <c r="K731" s="664" t="s">
        <v>38</v>
      </c>
      <c r="L731" s="665" t="s">
        <v>43</v>
      </c>
      <c r="M731" s="665" t="s">
        <v>48</v>
      </c>
      <c r="N731" s="665"/>
      <c r="O731" s="665"/>
      <c r="P731" s="665"/>
      <c r="Q731" s="665" t="s">
        <v>226</v>
      </c>
      <c r="S731" s="666" t="b">
        <f aca="false">IF(OR(T731=TRUE(),U731=TRUE(),V731=TRUE(),AD731=TRUE(),AE731=TRUE()),TRUE(),FALSE())</f>
        <v>1</v>
      </c>
      <c r="T731" s="656" t="n">
        <f aca="false">$T$8</f>
        <v>1</v>
      </c>
      <c r="U731" s="657" t="b">
        <f aca="false">$U$8</f>
        <v>0</v>
      </c>
      <c r="V731" s="666" t="b">
        <f aca="false">IF(SUM(W731:AC731)&lt;1,TRUE(),FALSE())</f>
        <v>1</v>
      </c>
      <c r="W731" s="656" t="n">
        <f aca="false">IF($I$3=I731,1,0)</f>
        <v>0</v>
      </c>
      <c r="X731" s="656" t="n">
        <f aca="false">IF($J$3=J731,1,0)</f>
        <v>0</v>
      </c>
      <c r="Y731" s="656" t="n">
        <f aca="false">IF($K$3=K731,1,0)</f>
        <v>0</v>
      </c>
      <c r="Z731" s="656" t="n">
        <f aca="false">IF($L$3=L731,1,0)</f>
        <v>0</v>
      </c>
      <c r="AA731" s="656" t="n">
        <f aca="false">IF($M$3=M731,1,0)</f>
        <v>0</v>
      </c>
      <c r="AB731" s="656" t="n">
        <f aca="false">IF($N$3=N731,1,0)</f>
        <v>0</v>
      </c>
      <c r="AC731" s="656" t="n">
        <f aca="false">IF($O$3=O731,1,0)</f>
        <v>0</v>
      </c>
      <c r="AD731" s="667" t="b">
        <f aca="false">AND($P$2="Non-risk",P731=TRUE())</f>
        <v>0</v>
      </c>
      <c r="AE731" s="667" t="b">
        <f aca="false">AND($Q$3&lt;&gt;$Q731,$Q$3&lt;&gt;"Both")</f>
        <v>1</v>
      </c>
      <c r="AF731" s="667" t="b">
        <f aca="false">AND($Q$3="Both",AH731=1)</f>
        <v>0</v>
      </c>
      <c r="AI731" s="521"/>
      <c r="AK731" s="160" t="n">
        <f aca="false">IF(OR(AL731=TRUE(),AND(AM731=TRUE(),AN731=FALSE()),AF731=TRUE(),(OR(AT731=FALSE(),AT731="NA"))),0,IF(OR(AN731=FALSE(),AO731=FALSE(),AP731=FALSE()),1,0))</f>
        <v>0</v>
      </c>
      <c r="AL731" s="238" t="n">
        <f aca="false">$S731</f>
        <v>1</v>
      </c>
      <c r="AM731" s="238" t="str">
        <f aca="false">IF(OR(Q731="Medicaid",AI731=""),"NA",IF(AND(AF731=TRUE(),_xlfn.xlookup(AI731,$A$9:$A$782,$AK$9:$AK$782)=0),TRUE(),FALSE()))</f>
        <v>NA</v>
      </c>
      <c r="AN731" s="148" t="b">
        <f aca="false">IF(F731&lt;&gt;"",TRUE(),FALSE())</f>
        <v>0</v>
      </c>
      <c r="AO731" s="94" t="str">
        <f aca="false">IF(OR($F731&lt;&gt;"Met"),"NA",(IF(AND($F731="Met",$F731&lt;&gt;""),TRUE(),FALSE())))</f>
        <v>NA</v>
      </c>
      <c r="AP731" s="148" t="b">
        <f aca="false">IF(OR($F731="Met",$F731="Not met"),"NA",(IF((AND(OR($F731="N/A",$F731="Unsure"),$G731&lt;&gt;"")),TRUE(),FALSE())))</f>
        <v>0</v>
      </c>
      <c r="AQ731" s="238" t="n">
        <f aca="false">IF(OR(AR731=TRUE(),AND(AS731=TRUE(),AT731=FALSE())),0,(IF(OR(AND(OR(AS731=FALSE(),AS731="N/A"),AT731=FALSE()),AU731=FALSE()),1,0)))</f>
        <v>0</v>
      </c>
      <c r="AR731" s="238" t="n">
        <f aca="false">$S731</f>
        <v>1</v>
      </c>
      <c r="AS731" s="238" t="str">
        <f aca="false">IF(OR(Q731="Medicaid",AI731=""),"N/A",IF(AND(AF731=TRUE(),_xlfn.xlookup(AI731,$A$9:$A$782,$AQ$9:$AQ$782)=0),TRUE(),FALSE()))</f>
        <v>N/A</v>
      </c>
      <c r="AT731" s="148" t="b">
        <f aca="false">IF(AND(H731="",F731="Met"),FALSE(),TRUE())</f>
        <v>1</v>
      </c>
      <c r="AU731" s="94" t="str">
        <f aca="false">IF(OR(H731="",H731="Met",H731="N/A"),"NA",(IF(AND((OR(H731="Not Met",H731="Unsure")),G731&lt;&gt;""),TRUE(),FALSE())))</f>
        <v>NA</v>
      </c>
    </row>
    <row r="732" customFormat="false" ht="18" hidden="false" customHeight="false" outlineLevel="0" collapsed="false">
      <c r="A732" s="668"/>
      <c r="B732" s="681"/>
      <c r="C732" s="669"/>
      <c r="D732" s="668" t="s">
        <v>4120</v>
      </c>
      <c r="E732" s="671"/>
      <c r="F732" s="672"/>
      <c r="G732" s="672"/>
      <c r="H732" s="673"/>
      <c r="T732" s="656" t="n">
        <f aca="false">$T$8</f>
        <v>1</v>
      </c>
      <c r="U732" s="657" t="b">
        <f aca="false">$U$8</f>
        <v>0</v>
      </c>
      <c r="AK732" s="160"/>
      <c r="AL732" s="238"/>
      <c r="AM732" s="238"/>
      <c r="AN732" s="94"/>
      <c r="AO732" s="94"/>
      <c r="AP732" s="94"/>
      <c r="AQ732" s="238"/>
      <c r="AR732" s="238"/>
      <c r="AS732" s="238"/>
      <c r="AT732" s="94"/>
      <c r="AU732" s="94"/>
    </row>
    <row r="733" customFormat="false" ht="108" hidden="false" customHeight="false" outlineLevel="0" collapsed="false">
      <c r="A733" s="658" t="s">
        <v>4121</v>
      </c>
      <c r="B733" s="659" t="s">
        <v>4122</v>
      </c>
      <c r="C733" s="659" t="s">
        <v>4123</v>
      </c>
      <c r="D733" s="659" t="s">
        <v>4124</v>
      </c>
      <c r="E733" s="687"/>
      <c r="F733" s="662"/>
      <c r="G733" s="662"/>
      <c r="H733" s="689"/>
      <c r="I733" s="664" t="s">
        <v>15</v>
      </c>
      <c r="J733" s="664" t="s">
        <v>30</v>
      </c>
      <c r="K733" s="664" t="s">
        <v>38</v>
      </c>
      <c r="L733" s="665" t="s">
        <v>43</v>
      </c>
      <c r="M733" s="665" t="s">
        <v>48</v>
      </c>
      <c r="N733" s="665"/>
      <c r="O733" s="665"/>
      <c r="P733" s="665"/>
      <c r="Q733" s="665" t="s">
        <v>226</v>
      </c>
      <c r="S733" s="666" t="b">
        <f aca="false">IF(OR(T733=TRUE(),U733=TRUE(),V733=TRUE(),AD733=TRUE(),AE733=TRUE()),TRUE(),FALSE())</f>
        <v>1</v>
      </c>
      <c r="T733" s="656" t="n">
        <f aca="false">$T$8</f>
        <v>1</v>
      </c>
      <c r="U733" s="657" t="b">
        <f aca="false">$U$8</f>
        <v>0</v>
      </c>
      <c r="V733" s="666" t="b">
        <f aca="false">IF(SUM(W733:AC733)&lt;1,TRUE(),FALSE())</f>
        <v>1</v>
      </c>
      <c r="W733" s="656" t="n">
        <f aca="false">IF($I$3=I733,1,0)</f>
        <v>0</v>
      </c>
      <c r="X733" s="656" t="n">
        <f aca="false">IF($J$3=J733,1,0)</f>
        <v>0</v>
      </c>
      <c r="Y733" s="656" t="n">
        <f aca="false">IF($K$3=K733,1,0)</f>
        <v>0</v>
      </c>
      <c r="Z733" s="656" t="n">
        <f aca="false">IF($L$3=L733,1,0)</f>
        <v>0</v>
      </c>
      <c r="AA733" s="656" t="n">
        <f aca="false">IF($M$3=M733,1,0)</f>
        <v>0</v>
      </c>
      <c r="AB733" s="656" t="n">
        <f aca="false">IF($N$3=N733,1,0)</f>
        <v>0</v>
      </c>
      <c r="AC733" s="656" t="n">
        <f aca="false">IF($O$3=O733,1,0)</f>
        <v>0</v>
      </c>
      <c r="AD733" s="667" t="b">
        <f aca="false">AND($P$2="Non-risk",P733=TRUE())</f>
        <v>0</v>
      </c>
      <c r="AE733" s="667" t="b">
        <f aca="false">AND($Q$3&lt;&gt;$Q733,$Q$3&lt;&gt;"Both")</f>
        <v>1</v>
      </c>
      <c r="AF733" s="667" t="b">
        <f aca="false">AND($Q$3="Both",AH733=1)</f>
        <v>0</v>
      </c>
      <c r="AI733" s="521"/>
      <c r="AJ733" s="627" t="n">
        <v>1</v>
      </c>
      <c r="AK733" s="160" t="n">
        <f aca="false">IF(OR(AL733=TRUE(),AND(AM733=TRUE(),AN733=FALSE()),AF733=TRUE(),(OR(AT733=FALSE(),AT733="NA"))),0,IF(OR(AN733=FALSE(),AO733=FALSE(),AP733=FALSE()),1,0))</f>
        <v>0</v>
      </c>
      <c r="AL733" s="238" t="n">
        <f aca="false">$S733</f>
        <v>1</v>
      </c>
      <c r="AM733" s="238" t="str">
        <f aca="false">IF(OR(Q733="Medicaid",AI733=""),"NA",IF(AND(AF733=TRUE(),_xlfn.xlookup(AI733,$A$9:$A$782,$AK$9:$AK$782)=0),TRUE(),FALSE()))</f>
        <v>NA</v>
      </c>
      <c r="AN733" s="148" t="b">
        <f aca="false">IF(F733&lt;&gt;"",TRUE(),FALSE())</f>
        <v>0</v>
      </c>
      <c r="AO733" s="94" t="str">
        <f aca="false">IF(OR($F733&lt;&gt;"Met"),"NA",(IF(AND($F733="Met",$F733&lt;&gt;""),TRUE(),FALSE())))</f>
        <v>NA</v>
      </c>
      <c r="AP733" s="148" t="b">
        <f aca="false">IF(OR($F733="Met",$F733="Not met"),"NA",(IF((AND(OR($F733="N/A",$F733="Unsure"),$G733&lt;&gt;"")),TRUE(),FALSE())))</f>
        <v>0</v>
      </c>
      <c r="AQ733" s="238" t="n">
        <f aca="false">IF(OR(AR733=TRUE(),AND(AS733=TRUE(),AT733=FALSE())),0,(IF(OR(AND(OR(AS733=FALSE(),AS733="N/A"),AT733=FALSE()),AU733=FALSE()),1,0)))</f>
        <v>0</v>
      </c>
      <c r="AR733" s="238" t="n">
        <f aca="false">$S733</f>
        <v>1</v>
      </c>
      <c r="AS733" s="238" t="str">
        <f aca="false">IF(OR(Q733="Medicaid",AI733=""),"N/A",IF(AND(AF733=TRUE(),_xlfn.xlookup(AI733,$A$9:$A$782,$AQ$9:$AQ$782)=0),TRUE(),FALSE()))</f>
        <v>N/A</v>
      </c>
      <c r="AT733" s="148" t="b">
        <f aca="false">IF(AND(H733="",F733="Met"),FALSE(),TRUE())</f>
        <v>1</v>
      </c>
      <c r="AU733" s="94" t="str">
        <f aca="false">IF(OR(H733="",H733="Met",H733="N/A"),"NA",(IF(AND((OR(H733="Not Met",H733="Unsure")),G733&lt;&gt;""),TRUE(),FALSE())))</f>
        <v>NA</v>
      </c>
    </row>
    <row r="734" customFormat="false" ht="18" hidden="false" customHeight="false" outlineLevel="0" collapsed="false">
      <c r="A734" s="668"/>
      <c r="B734" s="681"/>
      <c r="C734" s="669"/>
      <c r="D734" s="668" t="s">
        <v>1678</v>
      </c>
      <c r="E734" s="671"/>
      <c r="F734" s="672"/>
      <c r="G734" s="672"/>
      <c r="H734" s="673"/>
      <c r="T734" s="656" t="n">
        <f aca="false">$T$8</f>
        <v>1</v>
      </c>
      <c r="U734" s="657" t="b">
        <f aca="false">$U$8</f>
        <v>0</v>
      </c>
      <c r="AK734" s="160"/>
      <c r="AL734" s="238"/>
      <c r="AM734" s="238"/>
      <c r="AN734" s="94"/>
      <c r="AO734" s="94"/>
      <c r="AP734" s="94"/>
      <c r="AQ734" s="238"/>
      <c r="AR734" s="238"/>
      <c r="AS734" s="238"/>
      <c r="AT734" s="94"/>
      <c r="AU734" s="94"/>
    </row>
    <row r="735" customFormat="false" ht="180" hidden="false" customHeight="false" outlineLevel="0" collapsed="false">
      <c r="A735" s="658" t="s">
        <v>4125</v>
      </c>
      <c r="B735" s="659" t="s">
        <v>4126</v>
      </c>
      <c r="C735" s="659" t="s">
        <v>4127</v>
      </c>
      <c r="D735" s="659" t="s">
        <v>1741</v>
      </c>
      <c r="E735" s="678" t="n">
        <v>117</v>
      </c>
      <c r="F735" s="662"/>
      <c r="G735" s="662"/>
      <c r="H735" s="689"/>
      <c r="I735" s="664" t="s">
        <v>15</v>
      </c>
      <c r="J735" s="664" t="s">
        <v>30</v>
      </c>
      <c r="K735" s="664"/>
      <c r="L735" s="665"/>
      <c r="M735" s="665"/>
      <c r="N735" s="665"/>
      <c r="O735" s="665"/>
      <c r="P735" s="665"/>
      <c r="Q735" s="665" t="s">
        <v>226</v>
      </c>
      <c r="S735" s="666" t="b">
        <f aca="false">IF(OR(T735=TRUE(),U735=TRUE(),V735=TRUE(),AD735=TRUE(),AE735=TRUE()),TRUE(),FALSE())</f>
        <v>1</v>
      </c>
      <c r="T735" s="656" t="n">
        <f aca="false">$T$8</f>
        <v>1</v>
      </c>
      <c r="U735" s="657" t="b">
        <f aca="false">$U$8</f>
        <v>0</v>
      </c>
      <c r="V735" s="666" t="b">
        <f aca="false">IF(SUM(W735:AC735)&lt;1,TRUE(),FALSE())</f>
        <v>1</v>
      </c>
      <c r="W735" s="656" t="n">
        <f aca="false">IF($I$3=I735,1,0)</f>
        <v>0</v>
      </c>
      <c r="X735" s="656" t="n">
        <f aca="false">IF($J$3=J735,1,0)</f>
        <v>0</v>
      </c>
      <c r="Y735" s="656" t="n">
        <f aca="false">IF($K$3=K735,1,0)</f>
        <v>0</v>
      </c>
      <c r="Z735" s="656" t="n">
        <f aca="false">IF($L$3=L735,1,0)</f>
        <v>0</v>
      </c>
      <c r="AA735" s="656" t="n">
        <f aca="false">IF($M$3=M735,1,0)</f>
        <v>0</v>
      </c>
      <c r="AB735" s="656" t="n">
        <f aca="false">IF($N$3=N735,1,0)</f>
        <v>0</v>
      </c>
      <c r="AC735" s="656" t="n">
        <f aca="false">IF($O$3=O735,1,0)</f>
        <v>0</v>
      </c>
      <c r="AD735" s="667" t="b">
        <f aca="false">AND($P$2="Non-risk",P735=TRUE())</f>
        <v>0</v>
      </c>
      <c r="AE735" s="667" t="b">
        <f aca="false">AND($Q$3&lt;&gt;$Q735,$Q$3&lt;&gt;"Both")</f>
        <v>1</v>
      </c>
      <c r="AF735" s="667" t="b">
        <f aca="false">AND($Q$3="Both",AH735=1)</f>
        <v>0</v>
      </c>
      <c r="AI735" s="521"/>
      <c r="AK735" s="160" t="n">
        <f aca="false">IF(OR(AL735=TRUE(),AND(AM735=TRUE(),AN735=FALSE()),AF735=TRUE(),(OR(AT735=FALSE(),AT735="NA"))),0,IF(OR(AN735=FALSE(),AO735=FALSE(),AP735=FALSE()),1,0))</f>
        <v>0</v>
      </c>
      <c r="AL735" s="238" t="n">
        <f aca="false">$S735</f>
        <v>1</v>
      </c>
      <c r="AM735" s="238" t="str">
        <f aca="false">IF(OR(Q735="Medicaid",AI735=""),"NA",IF(AND(AF735=TRUE(),_xlfn.xlookup(AI735,$A$9:$A$782,$AK$9:$AK$782)=0),TRUE(),FALSE()))</f>
        <v>NA</v>
      </c>
      <c r="AN735" s="148" t="b">
        <f aca="false">IF(F735&lt;&gt;"",TRUE(),FALSE())</f>
        <v>0</v>
      </c>
      <c r="AO735" s="94" t="str">
        <f aca="false">IF(OR($F735&lt;&gt;"Met"),"NA",(IF(AND($F735="Met",$F735&lt;&gt;""),TRUE(),FALSE())))</f>
        <v>NA</v>
      </c>
      <c r="AP735" s="148" t="b">
        <f aca="false">IF(OR($F735="Met",$F735="Not met"),"NA",(IF((AND(OR($F735="N/A",$F735="Unsure"),$G735&lt;&gt;"")),TRUE(),FALSE())))</f>
        <v>0</v>
      </c>
      <c r="AQ735" s="238" t="n">
        <f aca="false">IF(OR(AR735=TRUE(),AND(AS735=TRUE(),AT735=FALSE())),0,(IF(OR(AND(OR(AS735=FALSE(),AS735="N/A"),AT735=FALSE()),AU735=FALSE()),1,0)))</f>
        <v>0</v>
      </c>
      <c r="AR735" s="238" t="n">
        <f aca="false">$S735</f>
        <v>1</v>
      </c>
      <c r="AS735" s="238" t="str">
        <f aca="false">IF(OR(Q735="Medicaid",AI735=""),"N/A",IF(AND(AF735=TRUE(),_xlfn.xlookup(AI735,$A$9:$A$782,$AQ$9:$AQ$782)=0),TRUE(),FALSE()))</f>
        <v>N/A</v>
      </c>
      <c r="AT735" s="148" t="b">
        <f aca="false">IF(AND(H735="",F735="Met"),FALSE(),TRUE())</f>
        <v>1</v>
      </c>
      <c r="AU735" s="94" t="str">
        <f aca="false">IF(OR(H735="",H735="Met",H735="N/A"),"NA",(IF(AND((OR(H735="Not Met",H735="Unsure")),G735&lt;&gt;""),TRUE(),FALSE())))</f>
        <v>NA</v>
      </c>
    </row>
    <row r="736" customFormat="false" ht="162" hidden="false" customHeight="false" outlineLevel="0" collapsed="false">
      <c r="A736" s="658" t="s">
        <v>4128</v>
      </c>
      <c r="B736" s="659" t="s">
        <v>4129</v>
      </c>
      <c r="C736" s="659" t="s">
        <v>4130</v>
      </c>
      <c r="D736" s="659" t="s">
        <v>4131</v>
      </c>
      <c r="E736" s="678" t="n">
        <v>117</v>
      </c>
      <c r="F736" s="662"/>
      <c r="G736" s="662"/>
      <c r="H736" s="689"/>
      <c r="I736" s="664" t="s">
        <v>15</v>
      </c>
      <c r="J736" s="664" t="s">
        <v>30</v>
      </c>
      <c r="K736" s="664"/>
      <c r="L736" s="665"/>
      <c r="M736" s="665"/>
      <c r="N736" s="665"/>
      <c r="O736" s="665"/>
      <c r="P736" s="665"/>
      <c r="Q736" s="665" t="s">
        <v>226</v>
      </c>
      <c r="S736" s="666" t="b">
        <f aca="false">IF(OR(T736=TRUE(),U736=TRUE(),V736=TRUE(),AD736=TRUE(),AE736=TRUE()),TRUE(),FALSE())</f>
        <v>1</v>
      </c>
      <c r="T736" s="656" t="n">
        <f aca="false">$T$8</f>
        <v>1</v>
      </c>
      <c r="U736" s="657" t="b">
        <f aca="false">$U$8</f>
        <v>0</v>
      </c>
      <c r="V736" s="666" t="b">
        <f aca="false">IF(SUM(W736:AC736)&lt;1,TRUE(),FALSE())</f>
        <v>1</v>
      </c>
      <c r="W736" s="656" t="n">
        <f aca="false">IF($I$3=I736,1,0)</f>
        <v>0</v>
      </c>
      <c r="X736" s="656" t="n">
        <f aca="false">IF($J$3=J736,1,0)</f>
        <v>0</v>
      </c>
      <c r="Y736" s="656" t="n">
        <f aca="false">IF($K$3=K736,1,0)</f>
        <v>0</v>
      </c>
      <c r="Z736" s="656" t="n">
        <f aca="false">IF($L$3=L736,1,0)</f>
        <v>0</v>
      </c>
      <c r="AA736" s="656" t="n">
        <f aca="false">IF($M$3=M736,1,0)</f>
        <v>0</v>
      </c>
      <c r="AB736" s="656" t="n">
        <f aca="false">IF($N$3=N736,1,0)</f>
        <v>0</v>
      </c>
      <c r="AC736" s="656" t="n">
        <f aca="false">IF($O$3=O736,1,0)</f>
        <v>0</v>
      </c>
      <c r="AD736" s="667" t="b">
        <f aca="false">AND($P$2="Non-risk",P736=TRUE())</f>
        <v>0</v>
      </c>
      <c r="AE736" s="667" t="b">
        <f aca="false">AND($Q$3&lt;&gt;$Q736,$Q$3&lt;&gt;"Both")</f>
        <v>1</v>
      </c>
      <c r="AF736" s="667" t="b">
        <f aca="false">AND($Q$3="Both",AH736=1)</f>
        <v>0</v>
      </c>
      <c r="AI736" s="521"/>
      <c r="AK736" s="160" t="n">
        <f aca="false">IF(OR(AL736=TRUE(),AND(AM736=TRUE(),AN736=FALSE()),AF736=TRUE(),(OR(AT736=FALSE(),AT736="NA"))),0,IF(OR(AN736=FALSE(),AO736=FALSE(),AP736=FALSE()),1,0))</f>
        <v>0</v>
      </c>
      <c r="AL736" s="238" t="n">
        <f aca="false">$S736</f>
        <v>1</v>
      </c>
      <c r="AM736" s="238" t="str">
        <f aca="false">IF(OR(Q736="Medicaid",AI736=""),"NA",IF(AND(AF736=TRUE(),_xlfn.xlookup(AI736,$A$9:$A$782,$AK$9:$AK$782)=0),TRUE(),FALSE()))</f>
        <v>NA</v>
      </c>
      <c r="AN736" s="148" t="b">
        <f aca="false">IF(F736&lt;&gt;"",TRUE(),FALSE())</f>
        <v>0</v>
      </c>
      <c r="AO736" s="94" t="str">
        <f aca="false">IF(OR($F736&lt;&gt;"Met"),"NA",(IF(AND($F736="Met",$F736&lt;&gt;""),TRUE(),FALSE())))</f>
        <v>NA</v>
      </c>
      <c r="AP736" s="148" t="b">
        <f aca="false">IF(OR($F736="Met",$F736="Not met"),"NA",(IF((AND(OR($F736="N/A",$F736="Unsure"),$G736&lt;&gt;"")),TRUE(),FALSE())))</f>
        <v>0</v>
      </c>
      <c r="AQ736" s="238" t="n">
        <f aca="false">IF(OR(AR736=TRUE(),AND(AS736=TRUE(),AT736=FALSE())),0,(IF(OR(AND(OR(AS736=FALSE(),AS736="N/A"),AT736=FALSE()),AU736=FALSE()),1,0)))</f>
        <v>0</v>
      </c>
      <c r="AR736" s="238" t="n">
        <f aca="false">$S736</f>
        <v>1</v>
      </c>
      <c r="AS736" s="238" t="str">
        <f aca="false">IF(OR(Q736="Medicaid",AI736=""),"N/A",IF(AND(AF736=TRUE(),_xlfn.xlookup(AI736,$A$9:$A$782,$AQ$9:$AQ$782)=0),TRUE(),FALSE()))</f>
        <v>N/A</v>
      </c>
      <c r="AT736" s="148" t="b">
        <f aca="false">IF(AND(H736="",F736="Met"),FALSE(),TRUE())</f>
        <v>1</v>
      </c>
      <c r="AU736" s="94" t="str">
        <f aca="false">IF(OR(H736="",H736="Met",H736="N/A"),"NA",(IF(AND((OR(H736="Not Met",H736="Unsure")),G736&lt;&gt;""),TRUE(),FALSE())))</f>
        <v>NA</v>
      </c>
    </row>
    <row r="737" customFormat="false" ht="216" hidden="false" customHeight="false" outlineLevel="0" collapsed="false">
      <c r="A737" s="658" t="s">
        <v>4132</v>
      </c>
      <c r="B737" s="659" t="s">
        <v>4133</v>
      </c>
      <c r="C737" s="659" t="s">
        <v>4134</v>
      </c>
      <c r="D737" s="659" t="s">
        <v>4135</v>
      </c>
      <c r="E737" s="686" t="s">
        <v>4136</v>
      </c>
      <c r="F737" s="662"/>
      <c r="G737" s="662"/>
      <c r="H737" s="689"/>
      <c r="I737" s="664" t="s">
        <v>15</v>
      </c>
      <c r="J737" s="664" t="s">
        <v>30</v>
      </c>
      <c r="K737" s="664"/>
      <c r="L737" s="665"/>
      <c r="M737" s="665"/>
      <c r="N737" s="665"/>
      <c r="O737" s="665"/>
      <c r="P737" s="665"/>
      <c r="Q737" s="665" t="s">
        <v>226</v>
      </c>
      <c r="S737" s="666" t="b">
        <f aca="false">IF(OR(T737=TRUE(),U737=TRUE(),V737=TRUE(),AD737=TRUE(),AE737=TRUE()),TRUE(),FALSE())</f>
        <v>1</v>
      </c>
      <c r="T737" s="656" t="n">
        <f aca="false">$T$8</f>
        <v>1</v>
      </c>
      <c r="U737" s="657" t="b">
        <f aca="false">$U$8</f>
        <v>0</v>
      </c>
      <c r="V737" s="666" t="b">
        <f aca="false">IF(SUM(W737:AC737)&lt;1,TRUE(),FALSE())</f>
        <v>1</v>
      </c>
      <c r="W737" s="656" t="n">
        <f aca="false">IF($I$3=I737,1,0)</f>
        <v>0</v>
      </c>
      <c r="X737" s="656" t="n">
        <f aca="false">IF($J$3=J737,1,0)</f>
        <v>0</v>
      </c>
      <c r="Y737" s="656" t="n">
        <f aca="false">IF($K$3=K737,1,0)</f>
        <v>0</v>
      </c>
      <c r="Z737" s="656" t="n">
        <f aca="false">IF($L$3=L737,1,0)</f>
        <v>0</v>
      </c>
      <c r="AA737" s="656" t="n">
        <f aca="false">IF($M$3=M737,1,0)</f>
        <v>0</v>
      </c>
      <c r="AB737" s="656" t="n">
        <f aca="false">IF($N$3=N737,1,0)</f>
        <v>0</v>
      </c>
      <c r="AC737" s="656" t="n">
        <f aca="false">IF($O$3=O737,1,0)</f>
        <v>0</v>
      </c>
      <c r="AD737" s="667" t="b">
        <f aca="false">AND($P$2="Non-risk",P737=TRUE())</f>
        <v>0</v>
      </c>
      <c r="AE737" s="667" t="b">
        <f aca="false">AND($Q$3&lt;&gt;$Q737,$Q$3&lt;&gt;"Both")</f>
        <v>1</v>
      </c>
      <c r="AF737" s="667" t="b">
        <f aca="false">AND($Q$3="Both",AH737=1)</f>
        <v>0</v>
      </c>
      <c r="AI737" s="521"/>
      <c r="AK737" s="160" t="n">
        <f aca="false">IF(OR(AL737=TRUE(),AND(AM737=TRUE(),AN737=FALSE()),AF737=TRUE(),(OR(AT737=FALSE(),AT737="NA"))),0,IF(OR(AN737=FALSE(),AO737=FALSE(),AP737=FALSE()),1,0))</f>
        <v>0</v>
      </c>
      <c r="AL737" s="238" t="n">
        <f aca="false">$S737</f>
        <v>1</v>
      </c>
      <c r="AM737" s="238" t="str">
        <f aca="false">IF(OR(Q737="Medicaid",AI737=""),"NA",IF(AND(AF737=TRUE(),_xlfn.xlookup(AI737,$A$9:$A$782,$AK$9:$AK$782)=0),TRUE(),FALSE()))</f>
        <v>NA</v>
      </c>
      <c r="AN737" s="148" t="b">
        <f aca="false">IF(F737&lt;&gt;"",TRUE(),FALSE())</f>
        <v>0</v>
      </c>
      <c r="AO737" s="94" t="str">
        <f aca="false">IF(OR($F737&lt;&gt;"Met"),"NA",(IF(AND($F737="Met",$F737&lt;&gt;""),TRUE(),FALSE())))</f>
        <v>NA</v>
      </c>
      <c r="AP737" s="148" t="b">
        <f aca="false">IF(OR($F737="Met",$F737="Not met"),"NA",(IF((AND(OR($F737="N/A",$F737="Unsure"),$G737&lt;&gt;"")),TRUE(),FALSE())))</f>
        <v>0</v>
      </c>
      <c r="AQ737" s="238" t="n">
        <f aca="false">IF(OR(AR737=TRUE(),AND(AS737=TRUE(),AT737=FALSE())),0,(IF(OR(AND(OR(AS737=FALSE(),AS737="N/A"),AT737=FALSE()),AU737=FALSE()),1,0)))</f>
        <v>0</v>
      </c>
      <c r="AR737" s="238" t="n">
        <f aca="false">$S737</f>
        <v>1</v>
      </c>
      <c r="AS737" s="238" t="str">
        <f aca="false">IF(OR(Q737="Medicaid",AI737=""),"N/A",IF(AND(AF737=TRUE(),_xlfn.xlookup(AI737,$A$9:$A$782,$AQ$9:$AQ$782)=0),TRUE(),FALSE()))</f>
        <v>N/A</v>
      </c>
      <c r="AT737" s="148" t="b">
        <f aca="false">IF(AND(H737="",F737="Met"),FALSE(),TRUE())</f>
        <v>1</v>
      </c>
      <c r="AU737" s="94" t="str">
        <f aca="false">IF(OR(H737="",H737="Met",H737="N/A"),"NA",(IF(AND((OR(H737="Not Met",H737="Unsure")),G737&lt;&gt;""),TRUE(),FALSE())))</f>
        <v>NA</v>
      </c>
    </row>
    <row r="738" customFormat="false" ht="162" hidden="false" customHeight="false" outlineLevel="0" collapsed="false">
      <c r="A738" s="658" t="s">
        <v>4137</v>
      </c>
      <c r="B738" s="659" t="s">
        <v>4138</v>
      </c>
      <c r="C738" s="659" t="s">
        <v>4139</v>
      </c>
      <c r="D738" s="659" t="s">
        <v>1750</v>
      </c>
      <c r="E738" s="678" t="n">
        <v>117</v>
      </c>
      <c r="F738" s="662"/>
      <c r="G738" s="662"/>
      <c r="H738" s="689"/>
      <c r="I738" s="664" t="s">
        <v>15</v>
      </c>
      <c r="J738" s="664" t="s">
        <v>30</v>
      </c>
      <c r="K738" s="664"/>
      <c r="L738" s="665"/>
      <c r="M738" s="665"/>
      <c r="N738" s="665"/>
      <c r="O738" s="665"/>
      <c r="P738" s="665"/>
      <c r="Q738" s="665" t="s">
        <v>226</v>
      </c>
      <c r="S738" s="666" t="b">
        <f aca="false">IF(OR(T738=TRUE(),U738=TRUE(),V738=TRUE(),AD738=TRUE(),AE738=TRUE()),TRUE(),FALSE())</f>
        <v>1</v>
      </c>
      <c r="T738" s="656" t="n">
        <f aca="false">$T$8</f>
        <v>1</v>
      </c>
      <c r="U738" s="657" t="b">
        <f aca="false">$U$8</f>
        <v>0</v>
      </c>
      <c r="V738" s="666" t="b">
        <f aca="false">IF(SUM(W738:AC738)&lt;1,TRUE(),FALSE())</f>
        <v>1</v>
      </c>
      <c r="W738" s="656" t="n">
        <f aca="false">IF($I$3=I738,1,0)</f>
        <v>0</v>
      </c>
      <c r="X738" s="656" t="n">
        <f aca="false">IF($J$3=J738,1,0)</f>
        <v>0</v>
      </c>
      <c r="Y738" s="656" t="n">
        <f aca="false">IF($K$3=K738,1,0)</f>
        <v>0</v>
      </c>
      <c r="Z738" s="656" t="n">
        <f aca="false">IF($L$3=L738,1,0)</f>
        <v>0</v>
      </c>
      <c r="AA738" s="656" t="n">
        <f aca="false">IF($M$3=M738,1,0)</f>
        <v>0</v>
      </c>
      <c r="AB738" s="656" t="n">
        <f aca="false">IF($N$3=N738,1,0)</f>
        <v>0</v>
      </c>
      <c r="AC738" s="656" t="n">
        <f aca="false">IF($O$3=O738,1,0)</f>
        <v>0</v>
      </c>
      <c r="AD738" s="667" t="b">
        <f aca="false">AND($P$2="Non-risk",P738=TRUE())</f>
        <v>0</v>
      </c>
      <c r="AE738" s="667" t="b">
        <f aca="false">AND($Q$3&lt;&gt;$Q738,$Q$3&lt;&gt;"Both")</f>
        <v>1</v>
      </c>
      <c r="AF738" s="667" t="b">
        <f aca="false">AND($Q$3="Both",AH738=1)</f>
        <v>0</v>
      </c>
      <c r="AI738" s="521"/>
      <c r="AK738" s="160" t="n">
        <f aca="false">IF(OR(AL738=TRUE(),AND(AM738=TRUE(),AN738=FALSE()),AF738=TRUE(),(OR(AT738=FALSE(),AT738="NA"))),0,IF(OR(AN738=FALSE(),AO738=FALSE(),AP738=FALSE()),1,0))</f>
        <v>0</v>
      </c>
      <c r="AL738" s="238" t="n">
        <f aca="false">$S738</f>
        <v>1</v>
      </c>
      <c r="AM738" s="238" t="str">
        <f aca="false">IF(OR(Q738="Medicaid",AI738=""),"NA",IF(AND(AF738=TRUE(),_xlfn.xlookup(AI738,$A$9:$A$782,$AK$9:$AK$782)=0),TRUE(),FALSE()))</f>
        <v>NA</v>
      </c>
      <c r="AN738" s="148" t="b">
        <f aca="false">IF(F738&lt;&gt;"",TRUE(),FALSE())</f>
        <v>0</v>
      </c>
      <c r="AO738" s="94" t="str">
        <f aca="false">IF(OR($F738&lt;&gt;"Met"),"NA",(IF(AND($F738="Met",$F738&lt;&gt;""),TRUE(),FALSE())))</f>
        <v>NA</v>
      </c>
      <c r="AP738" s="148" t="b">
        <f aca="false">IF(OR($F738="Met",$F738="Not met"),"NA",(IF((AND(OR($F738="N/A",$F738="Unsure"),$G738&lt;&gt;"")),TRUE(),FALSE())))</f>
        <v>0</v>
      </c>
      <c r="AQ738" s="238" t="n">
        <f aca="false">IF(OR(AR738=TRUE(),AND(AS738=TRUE(),AT738=FALSE())),0,(IF(OR(AND(OR(AS738=FALSE(),AS738="N/A"),AT738=FALSE()),AU738=FALSE()),1,0)))</f>
        <v>0</v>
      </c>
      <c r="AR738" s="238" t="n">
        <f aca="false">$S738</f>
        <v>1</v>
      </c>
      <c r="AS738" s="238" t="str">
        <f aca="false">IF(OR(Q738="Medicaid",AI738=""),"N/A",IF(AND(AF738=TRUE(),_xlfn.xlookup(AI738,$A$9:$A$782,$AQ$9:$AQ$782)=0),TRUE(),FALSE()))</f>
        <v>N/A</v>
      </c>
      <c r="AT738" s="148" t="b">
        <f aca="false">IF(AND(H738="",F738="Met"),FALSE(),TRUE())</f>
        <v>1</v>
      </c>
      <c r="AU738" s="94" t="str">
        <f aca="false">IF(OR(H738="",H738="Met",H738="N/A"),"NA",(IF(AND((OR(H738="Not Met",H738="Unsure")),G738&lt;&gt;""),TRUE(),FALSE())))</f>
        <v>NA</v>
      </c>
    </row>
    <row r="739" customFormat="false" ht="162" hidden="false" customHeight="false" outlineLevel="0" collapsed="false">
      <c r="A739" s="658" t="s">
        <v>4140</v>
      </c>
      <c r="B739" s="659" t="s">
        <v>4141</v>
      </c>
      <c r="C739" s="659" t="s">
        <v>4142</v>
      </c>
      <c r="D739" s="659" t="s">
        <v>1753</v>
      </c>
      <c r="E739" s="678" t="n">
        <v>117</v>
      </c>
      <c r="F739" s="662"/>
      <c r="G739" s="662"/>
      <c r="H739" s="689"/>
      <c r="I739" s="664" t="s">
        <v>15</v>
      </c>
      <c r="J739" s="664" t="s">
        <v>30</v>
      </c>
      <c r="K739" s="664"/>
      <c r="L739" s="665"/>
      <c r="M739" s="665"/>
      <c r="N739" s="665"/>
      <c r="O739" s="665"/>
      <c r="P739" s="665"/>
      <c r="Q739" s="665" t="s">
        <v>226</v>
      </c>
      <c r="S739" s="666" t="b">
        <f aca="false">IF(OR(T739=TRUE(),U739=TRUE(),V739=TRUE(),AD739=TRUE(),AE739=TRUE()),TRUE(),FALSE())</f>
        <v>1</v>
      </c>
      <c r="T739" s="656" t="n">
        <f aca="false">$T$8</f>
        <v>1</v>
      </c>
      <c r="U739" s="657" t="b">
        <f aca="false">$U$8</f>
        <v>0</v>
      </c>
      <c r="V739" s="666" t="b">
        <f aca="false">IF(SUM(W739:AC739)&lt;1,TRUE(),FALSE())</f>
        <v>1</v>
      </c>
      <c r="W739" s="656" t="n">
        <f aca="false">IF($I$3=I739,1,0)</f>
        <v>0</v>
      </c>
      <c r="X739" s="656" t="n">
        <f aca="false">IF($J$3=J739,1,0)</f>
        <v>0</v>
      </c>
      <c r="Y739" s="656" t="n">
        <f aca="false">IF($K$3=K739,1,0)</f>
        <v>0</v>
      </c>
      <c r="Z739" s="656" t="n">
        <f aca="false">IF($L$3=L739,1,0)</f>
        <v>0</v>
      </c>
      <c r="AA739" s="656" t="n">
        <f aca="false">IF($M$3=M739,1,0)</f>
        <v>0</v>
      </c>
      <c r="AB739" s="656" t="n">
        <f aca="false">IF($N$3=N739,1,0)</f>
        <v>0</v>
      </c>
      <c r="AC739" s="656" t="n">
        <f aca="false">IF($O$3=O739,1,0)</f>
        <v>0</v>
      </c>
      <c r="AD739" s="667" t="b">
        <f aca="false">AND($P$2="Non-risk",P739=TRUE())</f>
        <v>0</v>
      </c>
      <c r="AE739" s="667" t="b">
        <f aca="false">AND($Q$3&lt;&gt;$Q739,$Q$3&lt;&gt;"Both")</f>
        <v>1</v>
      </c>
      <c r="AF739" s="667" t="b">
        <f aca="false">AND($Q$3="Both",AH739=1)</f>
        <v>0</v>
      </c>
      <c r="AI739" s="521"/>
      <c r="AK739" s="160" t="n">
        <f aca="false">IF(OR(AL739=TRUE(),AND(AM739=TRUE(),AN739=FALSE()),AF739=TRUE(),(OR(AT739=FALSE(),AT739="NA"))),0,IF(OR(AN739=FALSE(),AO739=FALSE(),AP739=FALSE()),1,0))</f>
        <v>0</v>
      </c>
      <c r="AL739" s="238" t="n">
        <f aca="false">$S739</f>
        <v>1</v>
      </c>
      <c r="AM739" s="238" t="str">
        <f aca="false">IF(OR(Q739="Medicaid",AI739=""),"NA",IF(AND(AF739=TRUE(),_xlfn.xlookup(AI739,$A$9:$A$782,$AK$9:$AK$782)=0),TRUE(),FALSE()))</f>
        <v>NA</v>
      </c>
      <c r="AN739" s="148" t="b">
        <f aca="false">IF(F739&lt;&gt;"",TRUE(),FALSE())</f>
        <v>0</v>
      </c>
      <c r="AO739" s="94" t="str">
        <f aca="false">IF(OR($F739&lt;&gt;"Met"),"NA",(IF(AND($F739="Met",$F739&lt;&gt;""),TRUE(),FALSE())))</f>
        <v>NA</v>
      </c>
      <c r="AP739" s="148" t="b">
        <f aca="false">IF(OR($F739="Met",$F739="Not met"),"NA",(IF((AND(OR($F739="N/A",$F739="Unsure"),$G739&lt;&gt;"")),TRUE(),FALSE())))</f>
        <v>0</v>
      </c>
      <c r="AQ739" s="238" t="n">
        <f aca="false">IF(OR(AR739=TRUE(),AND(AS739=TRUE(),AT739=FALSE())),0,(IF(OR(AND(OR(AS739=FALSE(),AS739="N/A"),AT739=FALSE()),AU739=FALSE()),1,0)))</f>
        <v>0</v>
      </c>
      <c r="AR739" s="238" t="n">
        <f aca="false">$S739</f>
        <v>1</v>
      </c>
      <c r="AS739" s="238" t="str">
        <f aca="false">IF(OR(Q739="Medicaid",AI739=""),"N/A",IF(AND(AF739=TRUE(),_xlfn.xlookup(AI739,$A$9:$A$782,$AQ$9:$AQ$782)=0),TRUE(),FALSE()))</f>
        <v>N/A</v>
      </c>
      <c r="AT739" s="148" t="b">
        <f aca="false">IF(AND(H739="",F739="Met"),FALSE(),TRUE())</f>
        <v>1</v>
      </c>
      <c r="AU739" s="94" t="str">
        <f aca="false">IF(OR(H739="",H739="Met",H739="N/A"),"NA",(IF(AND((OR(H739="Not Met",H739="Unsure")),G739&lt;&gt;""),TRUE(),FALSE())))</f>
        <v>NA</v>
      </c>
    </row>
    <row r="740" customFormat="false" ht="144" hidden="false" customHeight="false" outlineLevel="0" collapsed="false">
      <c r="A740" s="658" t="s">
        <v>4143</v>
      </c>
      <c r="B740" s="659" t="s">
        <v>4144</v>
      </c>
      <c r="C740" s="659" t="s">
        <v>4145</v>
      </c>
      <c r="D740" s="659" t="s">
        <v>4146</v>
      </c>
      <c r="E740" s="686" t="s">
        <v>4147</v>
      </c>
      <c r="F740" s="662"/>
      <c r="G740" s="662"/>
      <c r="H740" s="689"/>
      <c r="I740" s="664" t="s">
        <v>15</v>
      </c>
      <c r="J740" s="664" t="s">
        <v>30</v>
      </c>
      <c r="K740" s="664"/>
      <c r="L740" s="665"/>
      <c r="M740" s="665"/>
      <c r="N740" s="665"/>
      <c r="O740" s="665"/>
      <c r="P740" s="665"/>
      <c r="Q740" s="665" t="s">
        <v>226</v>
      </c>
      <c r="S740" s="666" t="b">
        <f aca="false">IF(OR(T740=TRUE(),U740=TRUE(),V740=TRUE(),AD740=TRUE(),AE740=TRUE()),TRUE(),FALSE())</f>
        <v>1</v>
      </c>
      <c r="T740" s="656" t="n">
        <f aca="false">$T$8</f>
        <v>1</v>
      </c>
      <c r="U740" s="657" t="b">
        <f aca="false">$U$8</f>
        <v>0</v>
      </c>
      <c r="V740" s="666" t="b">
        <f aca="false">IF(SUM(W740:AC740)&lt;1,TRUE(),FALSE())</f>
        <v>1</v>
      </c>
      <c r="W740" s="656" t="n">
        <f aca="false">IF($I$3=I740,1,0)</f>
        <v>0</v>
      </c>
      <c r="X740" s="656" t="n">
        <f aca="false">IF($J$3=J740,1,0)</f>
        <v>0</v>
      </c>
      <c r="Y740" s="656" t="n">
        <f aca="false">IF($K$3=K740,1,0)</f>
        <v>0</v>
      </c>
      <c r="Z740" s="656" t="n">
        <f aca="false">IF($L$3=L740,1,0)</f>
        <v>0</v>
      </c>
      <c r="AA740" s="656" t="n">
        <f aca="false">IF($M$3=M740,1,0)</f>
        <v>0</v>
      </c>
      <c r="AB740" s="656" t="n">
        <f aca="false">IF($N$3=N740,1,0)</f>
        <v>0</v>
      </c>
      <c r="AC740" s="656" t="n">
        <f aca="false">IF($O$3=O740,1,0)</f>
        <v>0</v>
      </c>
      <c r="AD740" s="667" t="b">
        <f aca="false">AND($P$2="Non-risk",P740=TRUE())</f>
        <v>0</v>
      </c>
      <c r="AE740" s="667" t="b">
        <f aca="false">AND($Q$3&lt;&gt;$Q740,$Q$3&lt;&gt;"Both")</f>
        <v>1</v>
      </c>
      <c r="AF740" s="667" t="b">
        <f aca="false">AND($Q$3="Both",AH740=1)</f>
        <v>0</v>
      </c>
      <c r="AI740" s="521"/>
      <c r="AK740" s="160" t="n">
        <f aca="false">IF(OR(AL740=TRUE(),AND(AM740=TRUE(),AN740=FALSE()),AF740=TRUE(),(OR(AT740=FALSE(),AT740="NA"))),0,IF(OR(AN740=FALSE(),AO740=FALSE(),AP740=FALSE()),1,0))</f>
        <v>0</v>
      </c>
      <c r="AL740" s="238" t="n">
        <f aca="false">$S740</f>
        <v>1</v>
      </c>
      <c r="AM740" s="238" t="str">
        <f aca="false">IF(OR(Q740="Medicaid",AI740=""),"NA",IF(AND(AF740=TRUE(),_xlfn.xlookup(AI740,$A$9:$A$782,$AK$9:$AK$782)=0),TRUE(),FALSE()))</f>
        <v>NA</v>
      </c>
      <c r="AN740" s="148" t="b">
        <f aca="false">IF(F740&lt;&gt;"",TRUE(),FALSE())</f>
        <v>0</v>
      </c>
      <c r="AO740" s="94" t="str">
        <f aca="false">IF(OR($F740&lt;&gt;"Met"),"NA",(IF(AND($F740="Met",$F740&lt;&gt;""),TRUE(),FALSE())))</f>
        <v>NA</v>
      </c>
      <c r="AP740" s="148" t="b">
        <f aca="false">IF(OR($F740="Met",$F740="Not met"),"NA",(IF((AND(OR($F740="N/A",$F740="Unsure"),$G740&lt;&gt;"")),TRUE(),FALSE())))</f>
        <v>0</v>
      </c>
      <c r="AQ740" s="238" t="n">
        <f aca="false">IF(OR(AR740=TRUE(),AND(AS740=TRUE(),AT740=FALSE())),0,(IF(OR(AND(OR(AS740=FALSE(),AS740="N/A"),AT740=FALSE()),AU740=FALSE()),1,0)))</f>
        <v>0</v>
      </c>
      <c r="AR740" s="238" t="n">
        <f aca="false">$S740</f>
        <v>1</v>
      </c>
      <c r="AS740" s="238" t="str">
        <f aca="false">IF(OR(Q740="Medicaid",AI740=""),"N/A",IF(AND(AF740=TRUE(),_xlfn.xlookup(AI740,$A$9:$A$782,$AQ$9:$AQ$782)=0),TRUE(),FALSE()))</f>
        <v>N/A</v>
      </c>
      <c r="AT740" s="148" t="b">
        <f aca="false">IF(AND(H740="",F740="Met"),FALSE(),TRUE())</f>
        <v>1</v>
      </c>
      <c r="AU740" s="94" t="str">
        <f aca="false">IF(OR(H740="",H740="Met",H740="N/A"),"NA",(IF(AND((OR(H740="Not Met",H740="Unsure")),G740&lt;&gt;""),TRUE(),FALSE())))</f>
        <v>NA</v>
      </c>
    </row>
    <row r="741" customFormat="false" ht="54" hidden="false" customHeight="false" outlineLevel="0" collapsed="false">
      <c r="A741" s="658" t="s">
        <v>4148</v>
      </c>
      <c r="B741" s="659" t="s">
        <v>4149</v>
      </c>
      <c r="C741" s="659" t="s">
        <v>4150</v>
      </c>
      <c r="D741" s="659" t="s">
        <v>1758</v>
      </c>
      <c r="E741" s="678" t="n">
        <v>117</v>
      </c>
      <c r="F741" s="662"/>
      <c r="G741" s="662"/>
      <c r="H741" s="689"/>
      <c r="I741" s="664" t="s">
        <v>15</v>
      </c>
      <c r="J741" s="664" t="s">
        <v>30</v>
      </c>
      <c r="K741" s="664"/>
      <c r="L741" s="665"/>
      <c r="M741" s="665"/>
      <c r="N741" s="665"/>
      <c r="O741" s="665"/>
      <c r="P741" s="665"/>
      <c r="Q741" s="665" t="s">
        <v>226</v>
      </c>
      <c r="S741" s="666" t="b">
        <f aca="false">IF(OR(T741=TRUE(),U741=TRUE(),V741=TRUE(),AD741=TRUE(),AE741=TRUE()),TRUE(),FALSE())</f>
        <v>1</v>
      </c>
      <c r="T741" s="656" t="n">
        <f aca="false">$T$8</f>
        <v>1</v>
      </c>
      <c r="U741" s="657" t="b">
        <f aca="false">$U$8</f>
        <v>0</v>
      </c>
      <c r="V741" s="666" t="b">
        <f aca="false">IF(SUM(W741:AC741)&lt;1,TRUE(),FALSE())</f>
        <v>1</v>
      </c>
      <c r="W741" s="656" t="n">
        <f aca="false">IF($I$3=I741,1,0)</f>
        <v>0</v>
      </c>
      <c r="X741" s="656" t="n">
        <f aca="false">IF($J$3=J741,1,0)</f>
        <v>0</v>
      </c>
      <c r="Y741" s="656" t="n">
        <f aca="false">IF($K$3=K741,1,0)</f>
        <v>0</v>
      </c>
      <c r="Z741" s="656" t="n">
        <f aca="false">IF($L$3=L741,1,0)</f>
        <v>0</v>
      </c>
      <c r="AA741" s="656" t="n">
        <f aca="false">IF($M$3=M741,1,0)</f>
        <v>0</v>
      </c>
      <c r="AB741" s="656" t="n">
        <f aca="false">IF($N$3=N741,1,0)</f>
        <v>0</v>
      </c>
      <c r="AC741" s="656" t="n">
        <f aca="false">IF($O$3=O741,1,0)</f>
        <v>0</v>
      </c>
      <c r="AD741" s="667" t="b">
        <f aca="false">AND($P$2="Non-risk",P741=TRUE())</f>
        <v>0</v>
      </c>
      <c r="AE741" s="667" t="b">
        <f aca="false">AND($Q$3&lt;&gt;$Q741,$Q$3&lt;&gt;"Both")</f>
        <v>1</v>
      </c>
      <c r="AF741" s="667" t="b">
        <f aca="false">AND($Q$3="Both",AH741=1)</f>
        <v>0</v>
      </c>
      <c r="AI741" s="521"/>
      <c r="AJ741" s="627" t="n">
        <v>1</v>
      </c>
      <c r="AK741" s="160" t="n">
        <f aca="false">IF(OR(AL741=TRUE(),AND(AM741=TRUE(),AN741=FALSE()),AF741=TRUE(),(OR(AT741=FALSE(),AT741="NA"))),0,IF(OR(AN741=FALSE(),AO741=FALSE(),AP741=FALSE()),1,0))</f>
        <v>0</v>
      </c>
      <c r="AL741" s="238" t="n">
        <f aca="false">$S741</f>
        <v>1</v>
      </c>
      <c r="AM741" s="238" t="str">
        <f aca="false">IF(OR(Q741="Medicaid",AI741=""),"NA",IF(AND(AF741=TRUE(),_xlfn.xlookup(AI741,$A$9:$A$782,$AK$9:$AK$782)=0),TRUE(),FALSE()))</f>
        <v>NA</v>
      </c>
      <c r="AN741" s="148" t="b">
        <f aca="false">IF(F741&lt;&gt;"",TRUE(),FALSE())</f>
        <v>0</v>
      </c>
      <c r="AO741" s="94" t="str">
        <f aca="false">IF(OR($F741&lt;&gt;"Met"),"NA",(IF(AND($F741="Met",$F741&lt;&gt;""),TRUE(),FALSE())))</f>
        <v>NA</v>
      </c>
      <c r="AP741" s="148" t="b">
        <f aca="false">IF(OR($F741="Met",$F741="Not met"),"NA",(IF((AND(OR($F741="N/A",$F741="Unsure"),$G741&lt;&gt;"")),TRUE(),FALSE())))</f>
        <v>0</v>
      </c>
      <c r="AQ741" s="238" t="n">
        <f aca="false">IF(OR(AR741=TRUE(),AND(AS741=TRUE(),AT741=FALSE())),0,(IF(OR(AND(OR(AS741=FALSE(),AS741="N/A"),AT741=FALSE()),AU741=FALSE()),1,0)))</f>
        <v>0</v>
      </c>
      <c r="AR741" s="238" t="n">
        <f aca="false">$S741</f>
        <v>1</v>
      </c>
      <c r="AS741" s="238" t="str">
        <f aca="false">IF(OR(Q741="Medicaid",AI741=""),"N/A",IF(AND(AF741=TRUE(),_xlfn.xlookup(AI741,$A$9:$A$782,$AQ$9:$AQ$782)=0),TRUE(),FALSE()))</f>
        <v>N/A</v>
      </c>
      <c r="AT741" s="148" t="b">
        <f aca="false">IF(AND(H741="",F741="Met"),FALSE(),TRUE())</f>
        <v>1</v>
      </c>
      <c r="AU741" s="94" t="str">
        <f aca="false">IF(OR(H741="",H741="Met",H741="N/A"),"NA",(IF(AND((OR(H741="Not Met",H741="Unsure")),G741&lt;&gt;""),TRUE(),FALSE())))</f>
        <v>NA</v>
      </c>
    </row>
    <row r="742" customFormat="false" ht="144" hidden="false" customHeight="false" outlineLevel="0" collapsed="false">
      <c r="A742" s="658" t="s">
        <v>4151</v>
      </c>
      <c r="B742" s="659" t="s">
        <v>4152</v>
      </c>
      <c r="C742" s="659" t="s">
        <v>4153</v>
      </c>
      <c r="D742" s="659" t="s">
        <v>1761</v>
      </c>
      <c r="E742" s="687"/>
      <c r="F742" s="662"/>
      <c r="G742" s="662"/>
      <c r="H742" s="689"/>
      <c r="I742" s="664" t="s">
        <v>15</v>
      </c>
      <c r="J742" s="664" t="s">
        <v>30</v>
      </c>
      <c r="K742" s="664"/>
      <c r="L742" s="665"/>
      <c r="M742" s="665"/>
      <c r="N742" s="665"/>
      <c r="O742" s="665"/>
      <c r="P742" s="665"/>
      <c r="Q742" s="665" t="s">
        <v>226</v>
      </c>
      <c r="S742" s="666" t="b">
        <f aca="false">IF(OR(T742=TRUE(),U742=TRUE(),V742=TRUE(),AD742=TRUE(),AE742=TRUE()),TRUE(),FALSE())</f>
        <v>1</v>
      </c>
      <c r="T742" s="656" t="n">
        <f aca="false">$T$8</f>
        <v>1</v>
      </c>
      <c r="U742" s="657" t="b">
        <f aca="false">$U$8</f>
        <v>0</v>
      </c>
      <c r="V742" s="666" t="b">
        <f aca="false">IF(SUM(W742:AC742)&lt;1,TRUE(),FALSE())</f>
        <v>1</v>
      </c>
      <c r="W742" s="656" t="n">
        <f aca="false">IF($I$3=I742,1,0)</f>
        <v>0</v>
      </c>
      <c r="X742" s="656" t="n">
        <f aca="false">IF($J$3=J742,1,0)</f>
        <v>0</v>
      </c>
      <c r="Y742" s="656" t="n">
        <f aca="false">IF($K$3=K742,1,0)</f>
        <v>0</v>
      </c>
      <c r="Z742" s="656" t="n">
        <f aca="false">IF($L$3=L742,1,0)</f>
        <v>0</v>
      </c>
      <c r="AA742" s="656" t="n">
        <f aca="false">IF($M$3=M742,1,0)</f>
        <v>0</v>
      </c>
      <c r="AB742" s="656" t="n">
        <f aca="false">IF($N$3=N742,1,0)</f>
        <v>0</v>
      </c>
      <c r="AC742" s="656" t="n">
        <f aca="false">IF($O$3=O742,1,0)</f>
        <v>0</v>
      </c>
      <c r="AD742" s="667" t="b">
        <f aca="false">AND($P$2="Non-risk",P742=TRUE())</f>
        <v>0</v>
      </c>
      <c r="AE742" s="667" t="b">
        <f aca="false">AND($Q$3&lt;&gt;$Q742,$Q$3&lt;&gt;"Both")</f>
        <v>1</v>
      </c>
      <c r="AF742" s="667" t="b">
        <f aca="false">AND($Q$3="Both",AH742=1)</f>
        <v>0</v>
      </c>
      <c r="AI742" s="521"/>
      <c r="AK742" s="160" t="n">
        <f aca="false">IF(OR(AL742=TRUE(),AND(AM742=TRUE(),AN742=FALSE()),AF742=TRUE(),(OR(AT742=FALSE(),AT742="NA"))),0,IF(OR(AN742=FALSE(),AO742=FALSE(),AP742=FALSE()),1,0))</f>
        <v>0</v>
      </c>
      <c r="AL742" s="238" t="n">
        <f aca="false">$S742</f>
        <v>1</v>
      </c>
      <c r="AM742" s="238" t="str">
        <f aca="false">IF(OR(Q742="Medicaid",AI742=""),"NA",IF(AND(AF742=TRUE(),_xlfn.xlookup(AI742,$A$9:$A$782,$AK$9:$AK$782)=0),TRUE(),FALSE()))</f>
        <v>NA</v>
      </c>
      <c r="AN742" s="148" t="b">
        <f aca="false">IF(F742&lt;&gt;"",TRUE(),FALSE())</f>
        <v>0</v>
      </c>
      <c r="AO742" s="94" t="str">
        <f aca="false">IF(OR($F742&lt;&gt;"Met"),"NA",(IF(AND($F742="Met",$F742&lt;&gt;""),TRUE(),FALSE())))</f>
        <v>NA</v>
      </c>
      <c r="AP742" s="148" t="b">
        <f aca="false">IF(OR($F742="Met",$F742="Not met"),"NA",(IF((AND(OR($F742="N/A",$F742="Unsure"),$G742&lt;&gt;"")),TRUE(),FALSE())))</f>
        <v>0</v>
      </c>
      <c r="AQ742" s="238" t="n">
        <f aca="false">IF(OR(AR742=TRUE(),AND(AS742=TRUE(),AT742=FALSE())),0,(IF(OR(AND(OR(AS742=FALSE(),AS742="N/A"),AT742=FALSE()),AU742=FALSE()),1,0)))</f>
        <v>0</v>
      </c>
      <c r="AR742" s="238" t="n">
        <f aca="false">$S742</f>
        <v>1</v>
      </c>
      <c r="AS742" s="238" t="str">
        <f aca="false">IF(OR(Q742="Medicaid",AI742=""),"N/A",IF(AND(AF742=TRUE(),_xlfn.xlookup(AI742,$A$9:$A$782,$AQ$9:$AQ$782)=0),TRUE(),FALSE()))</f>
        <v>N/A</v>
      </c>
      <c r="AT742" s="148" t="b">
        <f aca="false">IF(AND(H742="",F742="Met"),FALSE(),TRUE())</f>
        <v>1</v>
      </c>
      <c r="AU742" s="94" t="str">
        <f aca="false">IF(OR(H742="",H742="Met",H742="N/A"),"NA",(IF(AND((OR(H742="Not Met",H742="Unsure")),G742&lt;&gt;""),TRUE(),FALSE())))</f>
        <v>NA</v>
      </c>
    </row>
    <row r="743" customFormat="false" ht="36" hidden="false" customHeight="false" outlineLevel="0" collapsed="false">
      <c r="A743" s="658" t="s">
        <v>4154</v>
      </c>
      <c r="B743" s="659" t="s">
        <v>4155</v>
      </c>
      <c r="C743" s="659" t="s">
        <v>4156</v>
      </c>
      <c r="D743" s="659" t="s">
        <v>1764</v>
      </c>
      <c r="E743" s="693" t="n">
        <v>120121</v>
      </c>
      <c r="F743" s="662"/>
      <c r="G743" s="662"/>
      <c r="H743" s="689"/>
      <c r="I743" s="664" t="s">
        <v>15</v>
      </c>
      <c r="J743" s="664" t="s">
        <v>30</v>
      </c>
      <c r="K743" s="664"/>
      <c r="L743" s="665"/>
      <c r="M743" s="665"/>
      <c r="N743" s="665"/>
      <c r="O743" s="665"/>
      <c r="P743" s="665"/>
      <c r="Q743" s="665" t="s">
        <v>226</v>
      </c>
      <c r="S743" s="666" t="b">
        <f aca="false">IF(OR(T743=TRUE(),U743=TRUE(),V743=TRUE(),AD743=TRUE(),AE743=TRUE()),TRUE(),FALSE())</f>
        <v>1</v>
      </c>
      <c r="T743" s="656" t="n">
        <f aca="false">$T$8</f>
        <v>1</v>
      </c>
      <c r="U743" s="657" t="b">
        <f aca="false">$U$8</f>
        <v>0</v>
      </c>
      <c r="V743" s="666" t="b">
        <f aca="false">IF(SUM(W743:AC743)&lt;1,TRUE(),FALSE())</f>
        <v>1</v>
      </c>
      <c r="W743" s="656" t="n">
        <f aca="false">IF($I$3=I743,1,0)</f>
        <v>0</v>
      </c>
      <c r="X743" s="656" t="n">
        <f aca="false">IF($J$3=J743,1,0)</f>
        <v>0</v>
      </c>
      <c r="Y743" s="656" t="n">
        <f aca="false">IF($K$3=K743,1,0)</f>
        <v>0</v>
      </c>
      <c r="Z743" s="656" t="n">
        <f aca="false">IF($L$3=L743,1,0)</f>
        <v>0</v>
      </c>
      <c r="AA743" s="656" t="n">
        <f aca="false">IF($M$3=M743,1,0)</f>
        <v>0</v>
      </c>
      <c r="AB743" s="656" t="n">
        <f aca="false">IF($N$3=N743,1,0)</f>
        <v>0</v>
      </c>
      <c r="AC743" s="656" t="n">
        <f aca="false">IF($O$3=O743,1,0)</f>
        <v>0</v>
      </c>
      <c r="AD743" s="667" t="b">
        <f aca="false">AND($P$2="Non-risk",P743=TRUE())</f>
        <v>0</v>
      </c>
      <c r="AE743" s="667" t="b">
        <f aca="false">AND($Q$3&lt;&gt;$Q743,$Q$3&lt;&gt;"Both")</f>
        <v>1</v>
      </c>
      <c r="AF743" s="667" t="b">
        <f aca="false">AND($Q$3="Both",AH743=1)</f>
        <v>0</v>
      </c>
      <c r="AI743" s="521"/>
      <c r="AK743" s="160" t="n">
        <f aca="false">IF(OR(AL743=TRUE(),AND(AM743=TRUE(),AN743=FALSE()),AF743=TRUE(),(OR(AT743=FALSE(),AT743="NA"))),0,IF(OR(AN743=FALSE(),AO743=FALSE(),AP743=FALSE()),1,0))</f>
        <v>0</v>
      </c>
      <c r="AL743" s="238" t="n">
        <f aca="false">$S743</f>
        <v>1</v>
      </c>
      <c r="AM743" s="238" t="str">
        <f aca="false">IF(OR(Q743="Medicaid",AI743=""),"NA",IF(AND(AF743=TRUE(),_xlfn.xlookup(AI743,$A$9:$A$782,$AK$9:$AK$782)=0),TRUE(),FALSE()))</f>
        <v>NA</v>
      </c>
      <c r="AN743" s="148" t="b">
        <f aca="false">IF(F743&lt;&gt;"",TRUE(),FALSE())</f>
        <v>0</v>
      </c>
      <c r="AO743" s="94" t="str">
        <f aca="false">IF(OR($F743&lt;&gt;"Met"),"NA",(IF(AND($F743="Met",$F743&lt;&gt;""),TRUE(),FALSE())))</f>
        <v>NA</v>
      </c>
      <c r="AP743" s="148" t="b">
        <f aca="false">IF(OR($F743="Met",$F743="Not met"),"NA",(IF((AND(OR($F743="N/A",$F743="Unsure"),$G743&lt;&gt;"")),TRUE(),FALSE())))</f>
        <v>0</v>
      </c>
      <c r="AQ743" s="238" t="n">
        <f aca="false">IF(OR(AR743=TRUE(),AND(AS743=TRUE(),AT743=FALSE())),0,(IF(OR(AND(OR(AS743=FALSE(),AS743="N/A"),AT743=FALSE()),AU743=FALSE()),1,0)))</f>
        <v>0</v>
      </c>
      <c r="AR743" s="238" t="n">
        <f aca="false">$S743</f>
        <v>1</v>
      </c>
      <c r="AS743" s="238" t="str">
        <f aca="false">IF(OR(Q743="Medicaid",AI743=""),"N/A",IF(AND(AF743=TRUE(),_xlfn.xlookup(AI743,$A$9:$A$782,$AQ$9:$AQ$782)=0),TRUE(),FALSE()))</f>
        <v>N/A</v>
      </c>
      <c r="AT743" s="148" t="b">
        <f aca="false">IF(AND(H743="",F743="Met"),FALSE(),TRUE())</f>
        <v>1</v>
      </c>
      <c r="AU743" s="94" t="str">
        <f aca="false">IF(OR(H743="",H743="Met",H743="N/A"),"NA",(IF(AND((OR(H743="Not Met",H743="Unsure")),G743&lt;&gt;""),TRUE(),FALSE())))</f>
        <v>NA</v>
      </c>
    </row>
    <row r="744" customFormat="false" ht="90" hidden="false" customHeight="false" outlineLevel="0" collapsed="false">
      <c r="A744" s="658" t="s">
        <v>4157</v>
      </c>
      <c r="B744" s="659" t="s">
        <v>4158</v>
      </c>
      <c r="C744" s="659" t="s">
        <v>4159</v>
      </c>
      <c r="D744" s="659" t="s">
        <v>1769</v>
      </c>
      <c r="E744" s="678" t="n">
        <v>121</v>
      </c>
      <c r="F744" s="662"/>
      <c r="G744" s="662"/>
      <c r="H744" s="689"/>
      <c r="I744" s="664" t="s">
        <v>15</v>
      </c>
      <c r="J744" s="664" t="s">
        <v>30</v>
      </c>
      <c r="K744" s="664"/>
      <c r="L744" s="665"/>
      <c r="M744" s="665"/>
      <c r="N744" s="665"/>
      <c r="O744" s="665"/>
      <c r="P744" s="665"/>
      <c r="Q744" s="665" t="s">
        <v>226</v>
      </c>
      <c r="S744" s="666" t="b">
        <f aca="false">IF(OR(T744=TRUE(),U744=TRUE(),V744=TRUE(),AD744=TRUE(),AE744=TRUE()),TRUE(),FALSE())</f>
        <v>1</v>
      </c>
      <c r="T744" s="656" t="n">
        <f aca="false">$T$8</f>
        <v>1</v>
      </c>
      <c r="U744" s="657" t="b">
        <f aca="false">$U$8</f>
        <v>0</v>
      </c>
      <c r="V744" s="666" t="b">
        <f aca="false">IF(SUM(W744:AC744)&lt;1,TRUE(),FALSE())</f>
        <v>1</v>
      </c>
      <c r="W744" s="656" t="n">
        <f aca="false">IF($I$3=I744,1,0)</f>
        <v>0</v>
      </c>
      <c r="X744" s="656" t="n">
        <f aca="false">IF($J$3=J744,1,0)</f>
        <v>0</v>
      </c>
      <c r="Y744" s="656" t="n">
        <f aca="false">IF($K$3=K744,1,0)</f>
        <v>0</v>
      </c>
      <c r="Z744" s="656" t="n">
        <f aca="false">IF($L$3=L744,1,0)</f>
        <v>0</v>
      </c>
      <c r="AA744" s="656" t="n">
        <f aca="false">IF($M$3=M744,1,0)</f>
        <v>0</v>
      </c>
      <c r="AB744" s="656" t="n">
        <f aca="false">IF($N$3=N744,1,0)</f>
        <v>0</v>
      </c>
      <c r="AC744" s="656" t="n">
        <f aca="false">IF($O$3=O744,1,0)</f>
        <v>0</v>
      </c>
      <c r="AD744" s="667" t="b">
        <f aca="false">AND($P$2="Non-risk",P744=TRUE())</f>
        <v>0</v>
      </c>
      <c r="AE744" s="667" t="b">
        <f aca="false">AND($Q$3&lt;&gt;$Q744,$Q$3&lt;&gt;"Both")</f>
        <v>1</v>
      </c>
      <c r="AF744" s="667" t="b">
        <f aca="false">AND($Q$3="Both",AH744=1)</f>
        <v>0</v>
      </c>
      <c r="AI744" s="521"/>
      <c r="AK744" s="160" t="n">
        <f aca="false">IF(OR(AL744=TRUE(),AND(AM744=TRUE(),AN744=FALSE()),AF744=TRUE(),(OR(AT744=FALSE(),AT744="NA"))),0,IF(OR(AN744=FALSE(),AO744=FALSE(),AP744=FALSE()),1,0))</f>
        <v>0</v>
      </c>
      <c r="AL744" s="238" t="n">
        <f aca="false">$S744</f>
        <v>1</v>
      </c>
      <c r="AM744" s="238" t="str">
        <f aca="false">IF(OR(Q744="Medicaid",AI744=""),"NA",IF(AND(AF744=TRUE(),_xlfn.xlookup(AI744,$A$9:$A$782,$AK$9:$AK$782)=0),TRUE(),FALSE()))</f>
        <v>NA</v>
      </c>
      <c r="AN744" s="148" t="b">
        <f aca="false">IF(F744&lt;&gt;"",TRUE(),FALSE())</f>
        <v>0</v>
      </c>
      <c r="AO744" s="94" t="str">
        <f aca="false">IF(OR($F744&lt;&gt;"Met"),"NA",(IF(AND($F744="Met",$F744&lt;&gt;""),TRUE(),FALSE())))</f>
        <v>NA</v>
      </c>
      <c r="AP744" s="148" t="b">
        <f aca="false">IF(OR($F744="Met",$F744="Not met"),"NA",(IF((AND(OR($F744="N/A",$F744="Unsure"),$G744&lt;&gt;"")),TRUE(),FALSE())))</f>
        <v>0</v>
      </c>
      <c r="AQ744" s="238" t="n">
        <f aca="false">IF(OR(AR744=TRUE(),AND(AS744=TRUE(),AT744=FALSE())),0,(IF(OR(AND(OR(AS744=FALSE(),AS744="N/A"),AT744=FALSE()),AU744=FALSE()),1,0)))</f>
        <v>0</v>
      </c>
      <c r="AR744" s="238" t="n">
        <f aca="false">$S744</f>
        <v>1</v>
      </c>
      <c r="AS744" s="238" t="str">
        <f aca="false">IF(OR(Q744="Medicaid",AI744=""),"N/A",IF(AND(AF744=TRUE(),_xlfn.xlookup(AI744,$A$9:$A$782,$AQ$9:$AQ$782)=0),TRUE(),FALSE()))</f>
        <v>N/A</v>
      </c>
      <c r="AT744" s="148" t="b">
        <f aca="false">IF(AND(H744="",F744="Met"),FALSE(),TRUE())</f>
        <v>1</v>
      </c>
      <c r="AU744" s="94" t="str">
        <f aca="false">IF(OR(H744="",H744="Met",H744="N/A"),"NA",(IF(AND((OR(H744="Not Met",H744="Unsure")),G744&lt;&gt;""),TRUE(),FALSE())))</f>
        <v>NA</v>
      </c>
    </row>
    <row r="745" customFormat="false" ht="90" hidden="false" customHeight="false" outlineLevel="0" collapsed="false">
      <c r="A745" s="658" t="s">
        <v>4160</v>
      </c>
      <c r="B745" s="659" t="s">
        <v>4161</v>
      </c>
      <c r="C745" s="659" t="s">
        <v>4162</v>
      </c>
      <c r="D745" s="659" t="s">
        <v>1772</v>
      </c>
      <c r="E745" s="678" t="n">
        <v>121</v>
      </c>
      <c r="F745" s="662"/>
      <c r="G745" s="662"/>
      <c r="H745" s="689"/>
      <c r="I745" s="664" t="s">
        <v>15</v>
      </c>
      <c r="J745" s="664" t="s">
        <v>30</v>
      </c>
      <c r="K745" s="664"/>
      <c r="L745" s="665"/>
      <c r="M745" s="665"/>
      <c r="N745" s="665"/>
      <c r="O745" s="665"/>
      <c r="P745" s="665"/>
      <c r="Q745" s="665" t="s">
        <v>226</v>
      </c>
      <c r="S745" s="666" t="b">
        <f aca="false">IF(OR(T745=TRUE(),U745=TRUE(),V745=TRUE(),AD745=TRUE(),AE745=TRUE()),TRUE(),FALSE())</f>
        <v>1</v>
      </c>
      <c r="T745" s="656" t="n">
        <f aca="false">$T$8</f>
        <v>1</v>
      </c>
      <c r="U745" s="657" t="b">
        <f aca="false">$U$8</f>
        <v>0</v>
      </c>
      <c r="V745" s="666" t="b">
        <f aca="false">IF(SUM(W745:AC745)&lt;1,TRUE(),FALSE())</f>
        <v>1</v>
      </c>
      <c r="W745" s="656" t="n">
        <f aca="false">IF($I$3=I745,1,0)</f>
        <v>0</v>
      </c>
      <c r="X745" s="656" t="n">
        <f aca="false">IF($J$3=J745,1,0)</f>
        <v>0</v>
      </c>
      <c r="Y745" s="656" t="n">
        <f aca="false">IF($K$3=K745,1,0)</f>
        <v>0</v>
      </c>
      <c r="Z745" s="656" t="n">
        <f aca="false">IF($L$3=L745,1,0)</f>
        <v>0</v>
      </c>
      <c r="AA745" s="656" t="n">
        <f aca="false">IF($M$3=M745,1,0)</f>
        <v>0</v>
      </c>
      <c r="AB745" s="656" t="n">
        <f aca="false">IF($N$3=N745,1,0)</f>
        <v>0</v>
      </c>
      <c r="AC745" s="656" t="n">
        <f aca="false">IF($O$3=O745,1,0)</f>
        <v>0</v>
      </c>
      <c r="AD745" s="667" t="b">
        <f aca="false">AND($P$2="Non-risk",P745=TRUE())</f>
        <v>0</v>
      </c>
      <c r="AE745" s="667" t="b">
        <f aca="false">AND($Q$3&lt;&gt;$Q745,$Q$3&lt;&gt;"Both")</f>
        <v>1</v>
      </c>
      <c r="AF745" s="667" t="b">
        <f aca="false">AND($Q$3="Both",AH745=1)</f>
        <v>0</v>
      </c>
      <c r="AI745" s="521"/>
      <c r="AK745" s="160" t="n">
        <f aca="false">IF(OR(AL745=TRUE(),AND(AM745=TRUE(),AN745=FALSE()),AF745=TRUE(),(OR(AT745=FALSE(),AT745="NA"))),0,IF(OR(AN745=FALSE(),AO745=FALSE(),AP745=FALSE()),1,0))</f>
        <v>0</v>
      </c>
      <c r="AL745" s="238" t="n">
        <f aca="false">$S745</f>
        <v>1</v>
      </c>
      <c r="AM745" s="238" t="str">
        <f aca="false">IF(OR(Q745="Medicaid",AI745=""),"NA",IF(AND(AF745=TRUE(),_xlfn.xlookup(AI745,$A$9:$A$782,$AK$9:$AK$782)=0),TRUE(),FALSE()))</f>
        <v>NA</v>
      </c>
      <c r="AN745" s="148" t="b">
        <f aca="false">IF(F745&lt;&gt;"",TRUE(),FALSE())</f>
        <v>0</v>
      </c>
      <c r="AO745" s="94" t="str">
        <f aca="false">IF(OR($F745&lt;&gt;"Met"),"NA",(IF(AND($F745="Met",$F745&lt;&gt;""),TRUE(),FALSE())))</f>
        <v>NA</v>
      </c>
      <c r="AP745" s="148" t="b">
        <f aca="false">IF(OR($F745="Met",$F745="Not met"),"NA",(IF((AND(OR($F745="N/A",$F745="Unsure"),$G745&lt;&gt;"")),TRUE(),FALSE())))</f>
        <v>0</v>
      </c>
      <c r="AQ745" s="238" t="n">
        <f aca="false">IF(OR(AR745=TRUE(),AND(AS745=TRUE(),AT745=FALSE())),0,(IF(OR(AND(OR(AS745=FALSE(),AS745="N/A"),AT745=FALSE()),AU745=FALSE()),1,0)))</f>
        <v>0</v>
      </c>
      <c r="AR745" s="238" t="n">
        <f aca="false">$S745</f>
        <v>1</v>
      </c>
      <c r="AS745" s="238" t="str">
        <f aca="false">IF(OR(Q745="Medicaid",AI745=""),"N/A",IF(AND(AF745=TRUE(),_xlfn.xlookup(AI745,$A$9:$A$782,$AQ$9:$AQ$782)=0),TRUE(),FALSE()))</f>
        <v>N/A</v>
      </c>
      <c r="AT745" s="148" t="b">
        <f aca="false">IF(AND(H745="",F745="Met"),FALSE(),TRUE())</f>
        <v>1</v>
      </c>
      <c r="AU745" s="94" t="str">
        <f aca="false">IF(OR(H745="",H745="Met",H745="N/A"),"NA",(IF(AND((OR(H745="Not Met",H745="Unsure")),G745&lt;&gt;""),TRUE(),FALSE())))</f>
        <v>NA</v>
      </c>
    </row>
    <row r="746" customFormat="false" ht="90" hidden="false" customHeight="false" outlineLevel="0" collapsed="false">
      <c r="A746" s="658" t="s">
        <v>4163</v>
      </c>
      <c r="B746" s="659" t="s">
        <v>4164</v>
      </c>
      <c r="C746" s="659" t="s">
        <v>4165</v>
      </c>
      <c r="D746" s="659" t="s">
        <v>1775</v>
      </c>
      <c r="E746" s="686" t="s">
        <v>4166</v>
      </c>
      <c r="F746" s="662"/>
      <c r="G746" s="662"/>
      <c r="H746" s="689"/>
      <c r="I746" s="664" t="s">
        <v>15</v>
      </c>
      <c r="J746" s="664" t="s">
        <v>30</v>
      </c>
      <c r="K746" s="664"/>
      <c r="L746" s="665"/>
      <c r="M746" s="665"/>
      <c r="N746" s="665"/>
      <c r="O746" s="665"/>
      <c r="P746" s="665"/>
      <c r="Q746" s="665" t="s">
        <v>226</v>
      </c>
      <c r="S746" s="666" t="b">
        <f aca="false">IF(OR(T746=TRUE(),U746=TRUE(),V746=TRUE(),AD746=TRUE(),AE746=TRUE()),TRUE(),FALSE())</f>
        <v>1</v>
      </c>
      <c r="T746" s="656" t="n">
        <f aca="false">$T$8</f>
        <v>1</v>
      </c>
      <c r="U746" s="657" t="b">
        <f aca="false">$U$8</f>
        <v>0</v>
      </c>
      <c r="V746" s="666" t="b">
        <f aca="false">IF(SUM(W746:AC746)&lt;1,TRUE(),FALSE())</f>
        <v>1</v>
      </c>
      <c r="W746" s="656" t="n">
        <f aca="false">IF($I$3=I746,1,0)</f>
        <v>0</v>
      </c>
      <c r="X746" s="656" t="n">
        <f aca="false">IF($J$3=J746,1,0)</f>
        <v>0</v>
      </c>
      <c r="Y746" s="656" t="n">
        <f aca="false">IF($K$3=K746,1,0)</f>
        <v>0</v>
      </c>
      <c r="Z746" s="656" t="n">
        <f aca="false">IF($L$3=L746,1,0)</f>
        <v>0</v>
      </c>
      <c r="AA746" s="656" t="n">
        <f aca="false">IF($M$3=M746,1,0)</f>
        <v>0</v>
      </c>
      <c r="AB746" s="656" t="n">
        <f aca="false">IF($N$3=N746,1,0)</f>
        <v>0</v>
      </c>
      <c r="AC746" s="656" t="n">
        <f aca="false">IF($O$3=O746,1,0)</f>
        <v>0</v>
      </c>
      <c r="AD746" s="667" t="b">
        <f aca="false">AND($P$2="Non-risk",P746=TRUE())</f>
        <v>0</v>
      </c>
      <c r="AE746" s="667" t="b">
        <f aca="false">AND($Q$3&lt;&gt;$Q746,$Q$3&lt;&gt;"Both")</f>
        <v>1</v>
      </c>
      <c r="AF746" s="667" t="b">
        <f aca="false">AND($Q$3="Both",AH746=1)</f>
        <v>0</v>
      </c>
      <c r="AI746" s="521"/>
      <c r="AK746" s="160" t="n">
        <f aca="false">IF(OR(AL746=TRUE(),AND(AM746=TRUE(),AN746=FALSE()),AF746=TRUE(),(OR(AT746=FALSE(),AT746="NA"))),0,IF(OR(AN746=FALSE(),AO746=FALSE(),AP746=FALSE()),1,0))</f>
        <v>0</v>
      </c>
      <c r="AL746" s="238" t="n">
        <f aca="false">$S746</f>
        <v>1</v>
      </c>
      <c r="AM746" s="238" t="str">
        <f aca="false">IF(OR(Q746="Medicaid",AI746=""),"NA",IF(AND(AF746=TRUE(),_xlfn.xlookup(AI746,$A$9:$A$782,$AK$9:$AK$782)=0),TRUE(),FALSE()))</f>
        <v>NA</v>
      </c>
      <c r="AN746" s="148" t="b">
        <f aca="false">IF(F746&lt;&gt;"",TRUE(),FALSE())</f>
        <v>0</v>
      </c>
      <c r="AO746" s="94" t="str">
        <f aca="false">IF(OR($F746&lt;&gt;"Met"),"NA",(IF(AND($F746="Met",$F746&lt;&gt;""),TRUE(),FALSE())))</f>
        <v>NA</v>
      </c>
      <c r="AP746" s="148" t="b">
        <f aca="false">IF(OR($F746="Met",$F746="Not met"),"NA",(IF((AND(OR($F746="N/A",$F746="Unsure"),$G746&lt;&gt;"")),TRUE(),FALSE())))</f>
        <v>0</v>
      </c>
      <c r="AQ746" s="238" t="n">
        <f aca="false">IF(OR(AR746=TRUE(),AND(AS746=TRUE(),AT746=FALSE())),0,(IF(OR(AND(OR(AS746=FALSE(),AS746="N/A"),AT746=FALSE()),AU746=FALSE()),1,0)))</f>
        <v>0</v>
      </c>
      <c r="AR746" s="238" t="n">
        <f aca="false">$S746</f>
        <v>1</v>
      </c>
      <c r="AS746" s="238" t="str">
        <f aca="false">IF(OR(Q746="Medicaid",AI746=""),"N/A",IF(AND(AF746=TRUE(),_xlfn.xlookup(AI746,$A$9:$A$782,$AQ$9:$AQ$782)=0),TRUE(),FALSE()))</f>
        <v>N/A</v>
      </c>
      <c r="AT746" s="148" t="b">
        <f aca="false">IF(AND(H746="",F746="Met"),FALSE(),TRUE())</f>
        <v>1</v>
      </c>
      <c r="AU746" s="94" t="str">
        <f aca="false">IF(OR(H746="",H746="Met",H746="N/A"),"NA",(IF(AND((OR(H746="Not Met",H746="Unsure")),G746&lt;&gt;""),TRUE(),FALSE())))</f>
        <v>NA</v>
      </c>
    </row>
    <row r="747" customFormat="false" ht="90" hidden="false" customHeight="false" outlineLevel="0" collapsed="false">
      <c r="A747" s="658" t="s">
        <v>4167</v>
      </c>
      <c r="B747" s="659" t="s">
        <v>4168</v>
      </c>
      <c r="C747" s="659" t="s">
        <v>4169</v>
      </c>
      <c r="D747" s="659" t="s">
        <v>1778</v>
      </c>
      <c r="E747" s="678" t="n">
        <v>121</v>
      </c>
      <c r="F747" s="662"/>
      <c r="G747" s="662"/>
      <c r="H747" s="689"/>
      <c r="I747" s="664" t="s">
        <v>15</v>
      </c>
      <c r="J747" s="664" t="s">
        <v>30</v>
      </c>
      <c r="K747" s="664"/>
      <c r="L747" s="665"/>
      <c r="M747" s="665"/>
      <c r="N747" s="665"/>
      <c r="O747" s="665"/>
      <c r="P747" s="665"/>
      <c r="Q747" s="665" t="s">
        <v>226</v>
      </c>
      <c r="S747" s="666" t="b">
        <f aca="false">IF(OR(T747=TRUE(),U747=TRUE(),V747=TRUE(),AD747=TRUE(),AE747=TRUE()),TRUE(),FALSE())</f>
        <v>1</v>
      </c>
      <c r="T747" s="656" t="n">
        <f aca="false">$T$8</f>
        <v>1</v>
      </c>
      <c r="U747" s="657" t="b">
        <f aca="false">$U$8</f>
        <v>0</v>
      </c>
      <c r="V747" s="666" t="b">
        <f aca="false">IF(SUM(W747:AC747)&lt;1,TRUE(),FALSE())</f>
        <v>1</v>
      </c>
      <c r="W747" s="656" t="n">
        <f aca="false">IF($I$3=I747,1,0)</f>
        <v>0</v>
      </c>
      <c r="X747" s="656" t="n">
        <f aca="false">IF($J$3=J747,1,0)</f>
        <v>0</v>
      </c>
      <c r="Y747" s="656" t="n">
        <f aca="false">IF($K$3=K747,1,0)</f>
        <v>0</v>
      </c>
      <c r="Z747" s="656" t="n">
        <f aca="false">IF($L$3=L747,1,0)</f>
        <v>0</v>
      </c>
      <c r="AA747" s="656" t="n">
        <f aca="false">IF($M$3=M747,1,0)</f>
        <v>0</v>
      </c>
      <c r="AB747" s="656" t="n">
        <f aca="false">IF($N$3=N747,1,0)</f>
        <v>0</v>
      </c>
      <c r="AC747" s="656" t="n">
        <f aca="false">IF($O$3=O747,1,0)</f>
        <v>0</v>
      </c>
      <c r="AD747" s="667" t="b">
        <f aca="false">AND($P$2="Non-risk",P747=TRUE())</f>
        <v>0</v>
      </c>
      <c r="AE747" s="667" t="b">
        <f aca="false">AND($Q$3&lt;&gt;$Q747,$Q$3&lt;&gt;"Both")</f>
        <v>1</v>
      </c>
      <c r="AF747" s="667" t="b">
        <f aca="false">AND($Q$3="Both",AH747=1)</f>
        <v>0</v>
      </c>
      <c r="AI747" s="521"/>
      <c r="AK747" s="160" t="n">
        <f aca="false">IF(OR(AL747=TRUE(),AND(AM747=TRUE(),AN747=FALSE()),AF747=TRUE(),(OR(AT747=FALSE(),AT747="NA"))),0,IF(OR(AN747=FALSE(),AO747=FALSE(),AP747=FALSE()),1,0))</f>
        <v>0</v>
      </c>
      <c r="AL747" s="238" t="n">
        <f aca="false">$S747</f>
        <v>1</v>
      </c>
      <c r="AM747" s="238" t="str">
        <f aca="false">IF(OR(Q747="Medicaid",AI747=""),"NA",IF(AND(AF747=TRUE(),_xlfn.xlookup(AI747,$A$9:$A$782,$AK$9:$AK$782)=0),TRUE(),FALSE()))</f>
        <v>NA</v>
      </c>
      <c r="AN747" s="148" t="b">
        <f aca="false">IF(F747&lt;&gt;"",TRUE(),FALSE())</f>
        <v>0</v>
      </c>
      <c r="AO747" s="94" t="str">
        <f aca="false">IF(OR($F747&lt;&gt;"Met"),"NA",(IF(AND($F747="Met",$F747&lt;&gt;""),TRUE(),FALSE())))</f>
        <v>NA</v>
      </c>
      <c r="AP747" s="148" t="b">
        <f aca="false">IF(OR($F747="Met",$F747="Not met"),"NA",(IF((AND(OR($F747="N/A",$F747="Unsure"),$G747&lt;&gt;"")),TRUE(),FALSE())))</f>
        <v>0</v>
      </c>
      <c r="AQ747" s="238" t="n">
        <f aca="false">IF(OR(AR747=TRUE(),AND(AS747=TRUE(),AT747=FALSE())),0,(IF(OR(AND(OR(AS747=FALSE(),AS747="N/A"),AT747=FALSE()),AU747=FALSE()),1,0)))</f>
        <v>0</v>
      </c>
      <c r="AR747" s="238" t="n">
        <f aca="false">$S747</f>
        <v>1</v>
      </c>
      <c r="AS747" s="238" t="str">
        <f aca="false">IF(OR(Q747="Medicaid",AI747=""),"N/A",IF(AND(AF747=TRUE(),_xlfn.xlookup(AI747,$A$9:$A$782,$AQ$9:$AQ$782)=0),TRUE(),FALSE()))</f>
        <v>N/A</v>
      </c>
      <c r="AT747" s="148" t="b">
        <f aca="false">IF(AND(H747="",F747="Met"),FALSE(),TRUE())</f>
        <v>1</v>
      </c>
      <c r="AU747" s="94" t="str">
        <f aca="false">IF(OR(H747="",H747="Met",H747="N/A"),"NA",(IF(AND((OR(H747="Not Met",H747="Unsure")),G747&lt;&gt;""),TRUE(),FALSE())))</f>
        <v>NA</v>
      </c>
    </row>
    <row r="748" customFormat="false" ht="54" hidden="false" customHeight="false" outlineLevel="0" collapsed="false">
      <c r="A748" s="658" t="s">
        <v>4170</v>
      </c>
      <c r="B748" s="659" t="s">
        <v>4171</v>
      </c>
      <c r="C748" s="659" t="s">
        <v>4172</v>
      </c>
      <c r="D748" s="659" t="s">
        <v>1781</v>
      </c>
      <c r="E748" s="678" t="n">
        <v>121</v>
      </c>
      <c r="F748" s="662"/>
      <c r="G748" s="662"/>
      <c r="H748" s="689"/>
      <c r="I748" s="664" t="s">
        <v>15</v>
      </c>
      <c r="J748" s="664" t="s">
        <v>30</v>
      </c>
      <c r="K748" s="664"/>
      <c r="L748" s="665"/>
      <c r="M748" s="665"/>
      <c r="N748" s="665"/>
      <c r="O748" s="665"/>
      <c r="P748" s="665"/>
      <c r="Q748" s="665" t="s">
        <v>226</v>
      </c>
      <c r="S748" s="666" t="b">
        <f aca="false">IF(OR(T748=TRUE(),U748=TRUE(),V748=TRUE(),AD748=TRUE(),AE748=TRUE()),TRUE(),FALSE())</f>
        <v>1</v>
      </c>
      <c r="T748" s="656" t="n">
        <f aca="false">$T$8</f>
        <v>1</v>
      </c>
      <c r="U748" s="657" t="b">
        <f aca="false">$U$8</f>
        <v>0</v>
      </c>
      <c r="V748" s="666" t="b">
        <f aca="false">IF(SUM(W748:AC748)&lt;1,TRUE(),FALSE())</f>
        <v>1</v>
      </c>
      <c r="W748" s="656" t="n">
        <f aca="false">IF($I$3=I748,1,0)</f>
        <v>0</v>
      </c>
      <c r="X748" s="656" t="n">
        <f aca="false">IF($J$3=J748,1,0)</f>
        <v>0</v>
      </c>
      <c r="Y748" s="656" t="n">
        <f aca="false">IF($K$3=K748,1,0)</f>
        <v>0</v>
      </c>
      <c r="Z748" s="656" t="n">
        <f aca="false">IF($L$3=L748,1,0)</f>
        <v>0</v>
      </c>
      <c r="AA748" s="656" t="n">
        <f aca="false">IF($M$3=M748,1,0)</f>
        <v>0</v>
      </c>
      <c r="AB748" s="656" t="n">
        <f aca="false">IF($N$3=N748,1,0)</f>
        <v>0</v>
      </c>
      <c r="AC748" s="656" t="n">
        <f aca="false">IF($O$3=O748,1,0)</f>
        <v>0</v>
      </c>
      <c r="AD748" s="667" t="b">
        <f aca="false">AND($P$2="Non-risk",P748=TRUE())</f>
        <v>0</v>
      </c>
      <c r="AE748" s="667" t="b">
        <f aca="false">AND($Q$3&lt;&gt;$Q748,$Q$3&lt;&gt;"Both")</f>
        <v>1</v>
      </c>
      <c r="AF748" s="667" t="b">
        <f aca="false">AND($Q$3="Both",AH748=1)</f>
        <v>0</v>
      </c>
      <c r="AI748" s="521"/>
      <c r="AK748" s="160" t="n">
        <f aca="false">IF(OR(AL748=TRUE(),AND(AM748=TRUE(),AN748=FALSE()),AF748=TRUE(),(OR(AT748=FALSE(),AT748="NA"))),0,IF(OR(AN748=FALSE(),AO748=FALSE(),AP748=FALSE()),1,0))</f>
        <v>0</v>
      </c>
      <c r="AL748" s="238" t="n">
        <f aca="false">$S748</f>
        <v>1</v>
      </c>
      <c r="AM748" s="238" t="str">
        <f aca="false">IF(OR(Q748="Medicaid",AI748=""),"NA",IF(AND(AF748=TRUE(),_xlfn.xlookup(AI748,$A$9:$A$782,$AK$9:$AK$782)=0),TRUE(),FALSE()))</f>
        <v>NA</v>
      </c>
      <c r="AN748" s="148" t="b">
        <f aca="false">IF(F748&lt;&gt;"",TRUE(),FALSE())</f>
        <v>0</v>
      </c>
      <c r="AO748" s="94" t="str">
        <f aca="false">IF(OR($F748&lt;&gt;"Met"),"NA",(IF(AND($F748="Met",$F748&lt;&gt;""),TRUE(),FALSE())))</f>
        <v>NA</v>
      </c>
      <c r="AP748" s="148" t="b">
        <f aca="false">IF(OR($F748="Met",$F748="Not met"),"NA",(IF((AND(OR($F748="N/A",$F748="Unsure"),$G748&lt;&gt;"")),TRUE(),FALSE())))</f>
        <v>0</v>
      </c>
      <c r="AQ748" s="238" t="n">
        <f aca="false">IF(OR(AR748=TRUE(),AND(AS748=TRUE(),AT748=FALSE())),0,(IF(OR(AND(OR(AS748=FALSE(),AS748="N/A"),AT748=FALSE()),AU748=FALSE()),1,0)))</f>
        <v>0</v>
      </c>
      <c r="AR748" s="238" t="n">
        <f aca="false">$S748</f>
        <v>1</v>
      </c>
      <c r="AS748" s="238" t="str">
        <f aca="false">IF(OR(Q748="Medicaid",AI748=""),"N/A",IF(AND(AF748=TRUE(),_xlfn.xlookup(AI748,$A$9:$A$782,$AQ$9:$AQ$782)=0),TRUE(),FALSE()))</f>
        <v>N/A</v>
      </c>
      <c r="AT748" s="148" t="b">
        <f aca="false">IF(AND(H748="",F748="Met"),FALSE(),TRUE())</f>
        <v>1</v>
      </c>
      <c r="AU748" s="94" t="str">
        <f aca="false">IF(OR(H748="",H748="Met",H748="N/A"),"NA",(IF(AND((OR(H748="Not Met",H748="Unsure")),G748&lt;&gt;""),TRUE(),FALSE())))</f>
        <v>NA</v>
      </c>
    </row>
    <row r="749" customFormat="false" ht="54" hidden="false" customHeight="false" outlineLevel="0" collapsed="false">
      <c r="A749" s="658" t="s">
        <v>4173</v>
      </c>
      <c r="B749" s="659" t="s">
        <v>4174</v>
      </c>
      <c r="C749" s="659" t="s">
        <v>4175</v>
      </c>
      <c r="D749" s="659" t="s">
        <v>1784</v>
      </c>
      <c r="E749" s="678" t="n">
        <v>121</v>
      </c>
      <c r="F749" s="662"/>
      <c r="G749" s="662"/>
      <c r="H749" s="689"/>
      <c r="I749" s="664" t="s">
        <v>15</v>
      </c>
      <c r="J749" s="664" t="s">
        <v>30</v>
      </c>
      <c r="K749" s="664"/>
      <c r="L749" s="665"/>
      <c r="M749" s="665"/>
      <c r="N749" s="665"/>
      <c r="O749" s="665"/>
      <c r="P749" s="665"/>
      <c r="Q749" s="665" t="s">
        <v>226</v>
      </c>
      <c r="S749" s="666" t="b">
        <f aca="false">IF(OR(T749=TRUE(),U749=TRUE(),V749=TRUE(),AD749=TRUE(),AE749=TRUE()),TRUE(),FALSE())</f>
        <v>1</v>
      </c>
      <c r="T749" s="656" t="n">
        <f aca="false">$T$8</f>
        <v>1</v>
      </c>
      <c r="U749" s="657" t="b">
        <f aca="false">$U$8</f>
        <v>0</v>
      </c>
      <c r="V749" s="666" t="b">
        <f aca="false">IF(SUM(W749:AC749)&lt;1,TRUE(),FALSE())</f>
        <v>1</v>
      </c>
      <c r="W749" s="656" t="n">
        <f aca="false">IF($I$3=I749,1,0)</f>
        <v>0</v>
      </c>
      <c r="X749" s="656" t="n">
        <f aca="false">IF($J$3=J749,1,0)</f>
        <v>0</v>
      </c>
      <c r="Y749" s="656" t="n">
        <f aca="false">IF($K$3=K749,1,0)</f>
        <v>0</v>
      </c>
      <c r="Z749" s="656" t="n">
        <f aca="false">IF($L$3=L749,1,0)</f>
        <v>0</v>
      </c>
      <c r="AA749" s="656" t="n">
        <f aca="false">IF($M$3=M749,1,0)</f>
        <v>0</v>
      </c>
      <c r="AB749" s="656" t="n">
        <f aca="false">IF($N$3=N749,1,0)</f>
        <v>0</v>
      </c>
      <c r="AC749" s="656" t="n">
        <f aca="false">IF($O$3=O749,1,0)</f>
        <v>0</v>
      </c>
      <c r="AD749" s="667" t="b">
        <f aca="false">AND($P$2="Non-risk",P749=TRUE())</f>
        <v>0</v>
      </c>
      <c r="AE749" s="667" t="b">
        <f aca="false">AND($Q$3&lt;&gt;$Q749,$Q$3&lt;&gt;"Both")</f>
        <v>1</v>
      </c>
      <c r="AF749" s="667" t="b">
        <f aca="false">AND($Q$3="Both",AH749=1)</f>
        <v>0</v>
      </c>
      <c r="AI749" s="521"/>
      <c r="AK749" s="160" t="n">
        <f aca="false">IF(OR(AL749=TRUE(),AND(AM749=TRUE(),AN749=FALSE()),AF749=TRUE(),(OR(AT749=FALSE(),AT749="NA"))),0,IF(OR(AN749=FALSE(),AO749=FALSE(),AP749=FALSE()),1,0))</f>
        <v>0</v>
      </c>
      <c r="AL749" s="238" t="n">
        <f aca="false">$S749</f>
        <v>1</v>
      </c>
      <c r="AM749" s="238" t="str">
        <f aca="false">IF(OR(Q749="Medicaid",AI749=""),"NA",IF(AND(AF749=TRUE(),_xlfn.xlookup(AI749,$A$9:$A$782,$AK$9:$AK$782)=0),TRUE(),FALSE()))</f>
        <v>NA</v>
      </c>
      <c r="AN749" s="148" t="b">
        <f aca="false">IF(F749&lt;&gt;"",TRUE(),FALSE())</f>
        <v>0</v>
      </c>
      <c r="AO749" s="94" t="str">
        <f aca="false">IF(OR($F749&lt;&gt;"Met"),"NA",(IF(AND($F749="Met",$F749&lt;&gt;""),TRUE(),FALSE())))</f>
        <v>NA</v>
      </c>
      <c r="AP749" s="148" t="b">
        <f aca="false">IF(OR($F749="Met",$F749="Not met"),"NA",(IF((AND(OR($F749="N/A",$F749="Unsure"),$G749&lt;&gt;"")),TRUE(),FALSE())))</f>
        <v>0</v>
      </c>
      <c r="AQ749" s="238" t="n">
        <f aca="false">IF(OR(AR749=TRUE(),AND(AS749=TRUE(),AT749=FALSE())),0,(IF(OR(AND(OR(AS749=FALSE(),AS749="N/A"),AT749=FALSE()),AU749=FALSE()),1,0)))</f>
        <v>0</v>
      </c>
      <c r="AR749" s="238" t="n">
        <f aca="false">$S749</f>
        <v>1</v>
      </c>
      <c r="AS749" s="238" t="str">
        <f aca="false">IF(OR(Q749="Medicaid",AI749=""),"N/A",IF(AND(AF749=TRUE(),_xlfn.xlookup(AI749,$A$9:$A$782,$AQ$9:$AQ$782)=0),TRUE(),FALSE()))</f>
        <v>N/A</v>
      </c>
      <c r="AT749" s="148" t="b">
        <f aca="false">IF(AND(H749="",F749="Met"),FALSE(),TRUE())</f>
        <v>1</v>
      </c>
      <c r="AU749" s="94" t="str">
        <f aca="false">IF(OR(H749="",H749="Met",H749="N/A"),"NA",(IF(AND((OR(H749="Not Met",H749="Unsure")),G749&lt;&gt;""),TRUE(),FALSE())))</f>
        <v>NA</v>
      </c>
    </row>
    <row r="750" customFormat="false" ht="36" hidden="false" customHeight="false" outlineLevel="0" collapsed="false">
      <c r="A750" s="658" t="s">
        <v>4176</v>
      </c>
      <c r="B750" s="659" t="s">
        <v>4177</v>
      </c>
      <c r="C750" s="659" t="s">
        <v>4178</v>
      </c>
      <c r="D750" s="659" t="s">
        <v>1787</v>
      </c>
      <c r="E750" s="678" t="n">
        <v>121</v>
      </c>
      <c r="F750" s="662"/>
      <c r="G750" s="662"/>
      <c r="H750" s="689"/>
      <c r="I750" s="664" t="s">
        <v>15</v>
      </c>
      <c r="J750" s="664" t="s">
        <v>30</v>
      </c>
      <c r="K750" s="664"/>
      <c r="L750" s="665"/>
      <c r="M750" s="665"/>
      <c r="N750" s="665"/>
      <c r="O750" s="665"/>
      <c r="P750" s="665"/>
      <c r="Q750" s="665" t="s">
        <v>226</v>
      </c>
      <c r="S750" s="666" t="b">
        <f aca="false">IF(OR(T750=TRUE(),U750=TRUE(),V750=TRUE(),AD750=TRUE(),AE750=TRUE()),TRUE(),FALSE())</f>
        <v>1</v>
      </c>
      <c r="T750" s="656" t="n">
        <f aca="false">$T$8</f>
        <v>1</v>
      </c>
      <c r="U750" s="657" t="b">
        <f aca="false">$U$8</f>
        <v>0</v>
      </c>
      <c r="V750" s="666" t="b">
        <f aca="false">IF(SUM(W750:AC750)&lt;1,TRUE(),FALSE())</f>
        <v>1</v>
      </c>
      <c r="W750" s="656" t="n">
        <f aca="false">IF($I$3=I750,1,0)</f>
        <v>0</v>
      </c>
      <c r="X750" s="656" t="n">
        <f aca="false">IF($J$3=J750,1,0)</f>
        <v>0</v>
      </c>
      <c r="Y750" s="656" t="n">
        <f aca="false">IF($K$3=K750,1,0)</f>
        <v>0</v>
      </c>
      <c r="Z750" s="656" t="n">
        <f aca="false">IF($L$3=L750,1,0)</f>
        <v>0</v>
      </c>
      <c r="AA750" s="656" t="n">
        <f aca="false">IF($M$3=M750,1,0)</f>
        <v>0</v>
      </c>
      <c r="AB750" s="656" t="n">
        <f aca="false">IF($N$3=N750,1,0)</f>
        <v>0</v>
      </c>
      <c r="AC750" s="656" t="n">
        <f aca="false">IF($O$3=O750,1,0)</f>
        <v>0</v>
      </c>
      <c r="AD750" s="667" t="b">
        <f aca="false">AND($P$2="Non-risk",P750=TRUE())</f>
        <v>0</v>
      </c>
      <c r="AE750" s="667" t="b">
        <f aca="false">AND($Q$3&lt;&gt;$Q750,$Q$3&lt;&gt;"Both")</f>
        <v>1</v>
      </c>
      <c r="AF750" s="667" t="b">
        <f aca="false">AND($Q$3="Both",AH750=1)</f>
        <v>0</v>
      </c>
      <c r="AI750" s="521"/>
      <c r="AK750" s="160" t="n">
        <f aca="false">IF(OR(AL750=TRUE(),AND(AM750=TRUE(),AN750=FALSE()),AF750=TRUE(),(OR(AT750=FALSE(),AT750="NA"))),0,IF(OR(AN750=FALSE(),AO750=FALSE(),AP750=FALSE()),1,0))</f>
        <v>0</v>
      </c>
      <c r="AL750" s="238" t="n">
        <f aca="false">$S750</f>
        <v>1</v>
      </c>
      <c r="AM750" s="238" t="str">
        <f aca="false">IF(OR(Q750="Medicaid",AI750=""),"NA",IF(AND(AF750=TRUE(),_xlfn.xlookup(AI750,$A$9:$A$782,$AK$9:$AK$782)=0),TRUE(),FALSE()))</f>
        <v>NA</v>
      </c>
      <c r="AN750" s="148" t="b">
        <f aca="false">IF(F750&lt;&gt;"",TRUE(),FALSE())</f>
        <v>0</v>
      </c>
      <c r="AO750" s="94" t="str">
        <f aca="false">IF(OR($F750&lt;&gt;"Met"),"NA",(IF(AND($F750="Met",$F750&lt;&gt;""),TRUE(),FALSE())))</f>
        <v>NA</v>
      </c>
      <c r="AP750" s="148" t="b">
        <f aca="false">IF(OR($F750="Met",$F750="Not met"),"NA",(IF((AND(OR($F750="N/A",$F750="Unsure"),$G750&lt;&gt;"")),TRUE(),FALSE())))</f>
        <v>0</v>
      </c>
      <c r="AQ750" s="238" t="n">
        <f aca="false">IF(OR(AR750=TRUE(),AND(AS750=TRUE(),AT750=FALSE())),0,(IF(OR(AND(OR(AS750=FALSE(),AS750="N/A"),AT750=FALSE()),AU750=FALSE()),1,0)))</f>
        <v>0</v>
      </c>
      <c r="AR750" s="238" t="n">
        <f aca="false">$S750</f>
        <v>1</v>
      </c>
      <c r="AS750" s="238" t="str">
        <f aca="false">IF(OR(Q750="Medicaid",AI750=""),"N/A",IF(AND(AF750=TRUE(),_xlfn.xlookup(AI750,$A$9:$A$782,$AQ$9:$AQ$782)=0),TRUE(),FALSE()))</f>
        <v>N/A</v>
      </c>
      <c r="AT750" s="148" t="b">
        <f aca="false">IF(AND(H750="",F750="Met"),FALSE(),TRUE())</f>
        <v>1</v>
      </c>
      <c r="AU750" s="94" t="str">
        <f aca="false">IF(OR(H750="",H750="Met",H750="N/A"),"NA",(IF(AND((OR(H750="Not Met",H750="Unsure")),G750&lt;&gt;""),TRUE(),FALSE())))</f>
        <v>NA</v>
      </c>
    </row>
    <row r="751" customFormat="false" ht="162" hidden="false" customHeight="false" outlineLevel="0" collapsed="false">
      <c r="A751" s="658" t="s">
        <v>4179</v>
      </c>
      <c r="B751" s="659" t="s">
        <v>4180</v>
      </c>
      <c r="C751" s="659" t="s">
        <v>4181</v>
      </c>
      <c r="D751" s="659" t="s">
        <v>4182</v>
      </c>
      <c r="E751" s="678" t="n">
        <v>121</v>
      </c>
      <c r="F751" s="662"/>
      <c r="G751" s="662"/>
      <c r="H751" s="689"/>
      <c r="I751" s="664" t="s">
        <v>15</v>
      </c>
      <c r="J751" s="664" t="s">
        <v>30</v>
      </c>
      <c r="K751" s="664"/>
      <c r="L751" s="665"/>
      <c r="M751" s="665"/>
      <c r="N751" s="665"/>
      <c r="O751" s="665"/>
      <c r="P751" s="665"/>
      <c r="Q751" s="665" t="s">
        <v>226</v>
      </c>
      <c r="S751" s="666" t="b">
        <f aca="false">IF(OR(T751=TRUE(),U751=TRUE(),V751=TRUE(),AD751=TRUE(),AE751=TRUE()),TRUE(),FALSE())</f>
        <v>1</v>
      </c>
      <c r="T751" s="656" t="n">
        <f aca="false">$T$8</f>
        <v>1</v>
      </c>
      <c r="U751" s="657" t="b">
        <f aca="false">$U$8</f>
        <v>0</v>
      </c>
      <c r="V751" s="666" t="b">
        <f aca="false">IF(SUM(W751:AC751)&lt;1,TRUE(),FALSE())</f>
        <v>1</v>
      </c>
      <c r="W751" s="656" t="n">
        <f aca="false">IF($I$3=I751,1,0)</f>
        <v>0</v>
      </c>
      <c r="X751" s="656" t="n">
        <f aca="false">IF($J$3=J751,1,0)</f>
        <v>0</v>
      </c>
      <c r="Y751" s="656" t="n">
        <f aca="false">IF($K$3=K751,1,0)</f>
        <v>0</v>
      </c>
      <c r="Z751" s="656" t="n">
        <f aca="false">IF($L$3=L751,1,0)</f>
        <v>0</v>
      </c>
      <c r="AA751" s="656" t="n">
        <f aca="false">IF($M$3=M751,1,0)</f>
        <v>0</v>
      </c>
      <c r="AB751" s="656" t="n">
        <f aca="false">IF($N$3=N751,1,0)</f>
        <v>0</v>
      </c>
      <c r="AC751" s="656" t="n">
        <f aca="false">IF($O$3=O751,1,0)</f>
        <v>0</v>
      </c>
      <c r="AD751" s="667" t="b">
        <f aca="false">AND($P$2="Non-risk",P751=TRUE())</f>
        <v>0</v>
      </c>
      <c r="AE751" s="667" t="b">
        <f aca="false">AND($Q$3&lt;&gt;$Q751,$Q$3&lt;&gt;"Both")</f>
        <v>1</v>
      </c>
      <c r="AF751" s="667" t="b">
        <f aca="false">AND($Q$3="Both",AH751=1)</f>
        <v>0</v>
      </c>
      <c r="AI751" s="521"/>
      <c r="AJ751" s="627" t="n">
        <v>1</v>
      </c>
      <c r="AK751" s="160" t="n">
        <f aca="false">IF(OR(AL751=TRUE(),AND(AM751=TRUE(),AN751=FALSE()),AF751=TRUE(),(OR(AT751=FALSE(),AT751="NA"))),0,IF(OR(AN751=FALSE(),AO751=FALSE(),AP751=FALSE()),1,0))</f>
        <v>0</v>
      </c>
      <c r="AL751" s="238" t="n">
        <f aca="false">$S751</f>
        <v>1</v>
      </c>
      <c r="AM751" s="238" t="str">
        <f aca="false">IF(OR(Q751="Medicaid",AI751=""),"NA",IF(AND(AF751=TRUE(),_xlfn.xlookup(AI751,$A$9:$A$782,$AK$9:$AK$782)=0),TRUE(),FALSE()))</f>
        <v>NA</v>
      </c>
      <c r="AN751" s="148" t="b">
        <f aca="false">IF(F751&lt;&gt;"",TRUE(),FALSE())</f>
        <v>0</v>
      </c>
      <c r="AO751" s="94" t="str">
        <f aca="false">IF(OR($F751&lt;&gt;"Met"),"NA",(IF(AND($F751="Met",$F751&lt;&gt;""),TRUE(),FALSE())))</f>
        <v>NA</v>
      </c>
      <c r="AP751" s="148" t="b">
        <f aca="false">IF(OR($F751="Met",$F751="Not met"),"NA",(IF((AND(OR($F751="N/A",$F751="Unsure"),$G751&lt;&gt;"")),TRUE(),FALSE())))</f>
        <v>0</v>
      </c>
      <c r="AQ751" s="238" t="n">
        <f aca="false">IF(OR(AR751=TRUE(),AND(AS751=TRUE(),AT751=FALSE())),0,(IF(OR(AND(OR(AS751=FALSE(),AS751="N/A"),AT751=FALSE()),AU751=FALSE()),1,0)))</f>
        <v>0</v>
      </c>
      <c r="AR751" s="238" t="n">
        <f aca="false">$S751</f>
        <v>1</v>
      </c>
      <c r="AS751" s="238" t="str">
        <f aca="false">IF(OR(Q751="Medicaid",AI751=""),"N/A",IF(AND(AF751=TRUE(),_xlfn.xlookup(AI751,$A$9:$A$782,$AQ$9:$AQ$782)=0),TRUE(),FALSE()))</f>
        <v>N/A</v>
      </c>
      <c r="AT751" s="148" t="b">
        <f aca="false">IF(AND(H751="",F751="Met"),FALSE(),TRUE())</f>
        <v>1</v>
      </c>
      <c r="AU751" s="94" t="str">
        <f aca="false">IF(OR(H751="",H751="Met",H751="N/A"),"NA",(IF(AND((OR(H751="Not Met",H751="Unsure")),G751&lt;&gt;""),TRUE(),FALSE())))</f>
        <v>NA</v>
      </c>
    </row>
    <row r="752" customFormat="false" ht="54" hidden="false" customHeight="false" outlineLevel="0" collapsed="false">
      <c r="A752" s="658" t="s">
        <v>4183</v>
      </c>
      <c r="B752" s="659" t="s">
        <v>4184</v>
      </c>
      <c r="C752" s="659" t="s">
        <v>4185</v>
      </c>
      <c r="D752" s="659" t="s">
        <v>1799</v>
      </c>
      <c r="E752" s="687"/>
      <c r="F752" s="662"/>
      <c r="G752" s="662"/>
      <c r="H752" s="689"/>
      <c r="I752" s="664" t="s">
        <v>15</v>
      </c>
      <c r="J752" s="664" t="s">
        <v>30</v>
      </c>
      <c r="K752" s="664"/>
      <c r="L752" s="665"/>
      <c r="M752" s="665"/>
      <c r="N752" s="665"/>
      <c r="O752" s="665"/>
      <c r="P752" s="665"/>
      <c r="Q752" s="665" t="s">
        <v>226</v>
      </c>
      <c r="S752" s="666" t="b">
        <f aca="false">IF(OR(T752=TRUE(),U752=TRUE(),V752=TRUE(),AD752=TRUE(),AE752=TRUE()),TRUE(),FALSE())</f>
        <v>1</v>
      </c>
      <c r="T752" s="656" t="n">
        <f aca="false">$T$8</f>
        <v>1</v>
      </c>
      <c r="U752" s="657" t="b">
        <f aca="false">$U$8</f>
        <v>0</v>
      </c>
      <c r="V752" s="666" t="b">
        <f aca="false">IF(SUM(W752:AC752)&lt;1,TRUE(),FALSE())</f>
        <v>1</v>
      </c>
      <c r="W752" s="656" t="n">
        <f aca="false">IF($I$3=I752,1,0)</f>
        <v>0</v>
      </c>
      <c r="X752" s="656" t="n">
        <f aca="false">IF($J$3=J752,1,0)</f>
        <v>0</v>
      </c>
      <c r="Y752" s="656" t="n">
        <f aca="false">IF($K$3=K752,1,0)</f>
        <v>0</v>
      </c>
      <c r="Z752" s="656" t="n">
        <f aca="false">IF($L$3=L752,1,0)</f>
        <v>0</v>
      </c>
      <c r="AA752" s="656" t="n">
        <f aca="false">IF($M$3=M752,1,0)</f>
        <v>0</v>
      </c>
      <c r="AB752" s="656" t="n">
        <f aca="false">IF($N$3=N752,1,0)</f>
        <v>0</v>
      </c>
      <c r="AC752" s="656" t="n">
        <f aca="false">IF($O$3=O752,1,0)</f>
        <v>0</v>
      </c>
      <c r="AD752" s="667" t="b">
        <f aca="false">AND($P$2="Non-risk",P752=TRUE())</f>
        <v>0</v>
      </c>
      <c r="AE752" s="667" t="b">
        <f aca="false">AND($Q$3&lt;&gt;$Q752,$Q$3&lt;&gt;"Both")</f>
        <v>1</v>
      </c>
      <c r="AF752" s="667" t="b">
        <f aca="false">AND($Q$3="Both",AH752=1)</f>
        <v>0</v>
      </c>
      <c r="AI752" s="521"/>
      <c r="AK752" s="160" t="n">
        <f aca="false">IF(OR(AL752=TRUE(),AND(AM752=TRUE(),AN752=FALSE()),AF752=TRUE(),(OR(AT752=FALSE(),AT752="NA"))),0,IF(OR(AN752=FALSE(),AO752=FALSE(),AP752=FALSE()),1,0))</f>
        <v>0</v>
      </c>
      <c r="AL752" s="238" t="n">
        <f aca="false">$S752</f>
        <v>1</v>
      </c>
      <c r="AM752" s="238" t="str">
        <f aca="false">IF(OR(Q752="Medicaid",AI752=""),"NA",IF(AND(AF752=TRUE(),_xlfn.xlookup(AI752,$A$9:$A$782,$AK$9:$AK$782)=0),TRUE(),FALSE()))</f>
        <v>NA</v>
      </c>
      <c r="AN752" s="148" t="b">
        <f aca="false">IF(F752&lt;&gt;"",TRUE(),FALSE())</f>
        <v>0</v>
      </c>
      <c r="AO752" s="94" t="str">
        <f aca="false">IF(OR($F752&lt;&gt;"Met"),"NA",(IF(AND($F752="Met",$F752&lt;&gt;""),TRUE(),FALSE())))</f>
        <v>NA</v>
      </c>
      <c r="AP752" s="148" t="b">
        <f aca="false">IF(OR($F752="Met",$F752="Not met"),"NA",(IF((AND(OR($F752="N/A",$F752="Unsure"),$G752&lt;&gt;"")),TRUE(),FALSE())))</f>
        <v>0</v>
      </c>
      <c r="AQ752" s="238" t="n">
        <f aca="false">IF(OR(AR752=TRUE(),AND(AS752=TRUE(),AT752=FALSE())),0,(IF(OR(AND(OR(AS752=FALSE(),AS752="N/A"),AT752=FALSE()),AU752=FALSE()),1,0)))</f>
        <v>0</v>
      </c>
      <c r="AR752" s="238" t="n">
        <f aca="false">$S752</f>
        <v>1</v>
      </c>
      <c r="AS752" s="238" t="str">
        <f aca="false">IF(OR(Q752="Medicaid",AI752=""),"N/A",IF(AND(AF752=TRUE(),_xlfn.xlookup(AI752,$A$9:$A$782,$AQ$9:$AQ$782)=0),TRUE(),FALSE()))</f>
        <v>N/A</v>
      </c>
      <c r="AT752" s="148" t="b">
        <f aca="false">IF(AND(H752="",F752="Met"),FALSE(),TRUE())</f>
        <v>1</v>
      </c>
      <c r="AU752" s="94" t="str">
        <f aca="false">IF(OR(H752="",H752="Met",H752="N/A"),"NA",(IF(AND((OR(H752="Not Met",H752="Unsure")),G752&lt;&gt;""),TRUE(),FALSE())))</f>
        <v>NA</v>
      </c>
    </row>
    <row r="753" customFormat="false" ht="18" hidden="false" customHeight="false" outlineLevel="0" collapsed="false">
      <c r="A753" s="658" t="s">
        <v>4186</v>
      </c>
      <c r="B753" s="659" t="s">
        <v>4187</v>
      </c>
      <c r="C753" s="659" t="s">
        <v>4188</v>
      </c>
      <c r="D753" s="659" t="s">
        <v>1802</v>
      </c>
      <c r="E753" s="678" t="n">
        <v>121</v>
      </c>
      <c r="F753" s="662"/>
      <c r="G753" s="662"/>
      <c r="H753" s="689"/>
      <c r="I753" s="664" t="s">
        <v>15</v>
      </c>
      <c r="J753" s="664" t="s">
        <v>30</v>
      </c>
      <c r="K753" s="664"/>
      <c r="L753" s="665"/>
      <c r="M753" s="665"/>
      <c r="N753" s="665"/>
      <c r="O753" s="665"/>
      <c r="P753" s="665"/>
      <c r="Q753" s="665" t="s">
        <v>226</v>
      </c>
      <c r="S753" s="666" t="b">
        <f aca="false">IF(OR(T753=TRUE(),U753=TRUE(),V753=TRUE(),AD753=TRUE(),AE753=TRUE()),TRUE(),FALSE())</f>
        <v>1</v>
      </c>
      <c r="T753" s="656" t="n">
        <f aca="false">$T$8</f>
        <v>1</v>
      </c>
      <c r="U753" s="657" t="b">
        <f aca="false">$U$8</f>
        <v>0</v>
      </c>
      <c r="V753" s="666" t="b">
        <f aca="false">IF(SUM(W753:AC753)&lt;1,TRUE(),FALSE())</f>
        <v>1</v>
      </c>
      <c r="W753" s="656" t="n">
        <f aca="false">IF($I$3=I753,1,0)</f>
        <v>0</v>
      </c>
      <c r="X753" s="656" t="n">
        <f aca="false">IF($J$3=J753,1,0)</f>
        <v>0</v>
      </c>
      <c r="Y753" s="656" t="n">
        <f aca="false">IF($K$3=K753,1,0)</f>
        <v>0</v>
      </c>
      <c r="Z753" s="656" t="n">
        <f aca="false">IF($L$3=L753,1,0)</f>
        <v>0</v>
      </c>
      <c r="AA753" s="656" t="n">
        <f aca="false">IF($M$3=M753,1,0)</f>
        <v>0</v>
      </c>
      <c r="AB753" s="656" t="n">
        <f aca="false">IF($N$3=N753,1,0)</f>
        <v>0</v>
      </c>
      <c r="AC753" s="656" t="n">
        <f aca="false">IF($O$3=O753,1,0)</f>
        <v>0</v>
      </c>
      <c r="AD753" s="667" t="b">
        <f aca="false">AND($P$2="Non-risk",P753=TRUE())</f>
        <v>0</v>
      </c>
      <c r="AE753" s="667" t="b">
        <f aca="false">AND($Q$3&lt;&gt;$Q753,$Q$3&lt;&gt;"Both")</f>
        <v>1</v>
      </c>
      <c r="AF753" s="667" t="b">
        <f aca="false">AND($Q$3="Both",AH753=1)</f>
        <v>0</v>
      </c>
      <c r="AI753" s="521"/>
      <c r="AK753" s="160" t="n">
        <f aca="false">IF(OR(AL753=TRUE(),AND(AM753=TRUE(),AN753=FALSE()),AF753=TRUE(),(OR(AT753=FALSE(),AT753="NA"))),0,IF(OR(AN753=FALSE(),AO753=FALSE(),AP753=FALSE()),1,0))</f>
        <v>0</v>
      </c>
      <c r="AL753" s="238" t="n">
        <f aca="false">$S753</f>
        <v>1</v>
      </c>
      <c r="AM753" s="238" t="str">
        <f aca="false">IF(OR(Q753="Medicaid",AI753=""),"NA",IF(AND(AF753=TRUE(),_xlfn.xlookup(AI753,$A$9:$A$782,$AK$9:$AK$782)=0),TRUE(),FALSE()))</f>
        <v>NA</v>
      </c>
      <c r="AN753" s="148" t="b">
        <f aca="false">IF(F753&lt;&gt;"",TRUE(),FALSE())</f>
        <v>0</v>
      </c>
      <c r="AO753" s="94" t="str">
        <f aca="false">IF(OR($F753&lt;&gt;"Met"),"NA",(IF(AND($F753="Met",$F753&lt;&gt;""),TRUE(),FALSE())))</f>
        <v>NA</v>
      </c>
      <c r="AP753" s="148" t="b">
        <f aca="false">IF(OR($F753="Met",$F753="Not met"),"NA",(IF((AND(OR($F753="N/A",$F753="Unsure"),$G753&lt;&gt;"")),TRUE(),FALSE())))</f>
        <v>0</v>
      </c>
      <c r="AQ753" s="238" t="n">
        <f aca="false">IF(OR(AR753=TRUE(),AND(AS753=TRUE(),AT753=FALSE())),0,(IF(OR(AND(OR(AS753=FALSE(),AS753="N/A"),AT753=FALSE()),AU753=FALSE()),1,0)))</f>
        <v>0</v>
      </c>
      <c r="AR753" s="238" t="n">
        <f aca="false">$S753</f>
        <v>1</v>
      </c>
      <c r="AS753" s="238" t="str">
        <f aca="false">IF(OR(Q753="Medicaid",AI753=""),"N/A",IF(AND(AF753=TRUE(),_xlfn.xlookup(AI753,$A$9:$A$782,$AQ$9:$AQ$782)=0),TRUE(),FALSE()))</f>
        <v>N/A</v>
      </c>
      <c r="AT753" s="148" t="b">
        <f aca="false">IF(AND(H753="",F753="Met"),FALSE(),TRUE())</f>
        <v>1</v>
      </c>
      <c r="AU753" s="94" t="str">
        <f aca="false">IF(OR(H753="",H753="Met",H753="N/A"),"NA",(IF(AND((OR(H753="Not Met",H753="Unsure")),G753&lt;&gt;""),TRUE(),FALSE())))</f>
        <v>NA</v>
      </c>
    </row>
    <row r="754" customFormat="false" ht="36" hidden="false" customHeight="false" outlineLevel="0" collapsed="false">
      <c r="A754" s="658" t="s">
        <v>4189</v>
      </c>
      <c r="B754" s="659" t="s">
        <v>4187</v>
      </c>
      <c r="C754" s="659" t="s">
        <v>4190</v>
      </c>
      <c r="D754" s="659" t="s">
        <v>1804</v>
      </c>
      <c r="E754" s="678" t="n">
        <v>121</v>
      </c>
      <c r="F754" s="662"/>
      <c r="G754" s="662"/>
      <c r="H754" s="689"/>
      <c r="I754" s="664" t="s">
        <v>15</v>
      </c>
      <c r="J754" s="664" t="s">
        <v>30</v>
      </c>
      <c r="K754" s="664"/>
      <c r="L754" s="665"/>
      <c r="M754" s="665"/>
      <c r="N754" s="665"/>
      <c r="O754" s="665"/>
      <c r="P754" s="665"/>
      <c r="Q754" s="665" t="s">
        <v>226</v>
      </c>
      <c r="S754" s="666" t="b">
        <f aca="false">IF(OR(T754=TRUE(),U754=TRUE(),V754=TRUE(),AD754=TRUE(),AE754=TRUE()),TRUE(),FALSE())</f>
        <v>1</v>
      </c>
      <c r="T754" s="656" t="n">
        <f aca="false">$T$8</f>
        <v>1</v>
      </c>
      <c r="U754" s="657" t="b">
        <f aca="false">$U$8</f>
        <v>0</v>
      </c>
      <c r="V754" s="666" t="b">
        <f aca="false">IF(SUM(W754:AC754)&lt;1,TRUE(),FALSE())</f>
        <v>1</v>
      </c>
      <c r="W754" s="656" t="n">
        <f aca="false">IF($I$3=I754,1,0)</f>
        <v>0</v>
      </c>
      <c r="X754" s="656" t="n">
        <f aca="false">IF($J$3=J754,1,0)</f>
        <v>0</v>
      </c>
      <c r="Y754" s="656" t="n">
        <f aca="false">IF($K$3=K754,1,0)</f>
        <v>0</v>
      </c>
      <c r="Z754" s="656" t="n">
        <f aca="false">IF($L$3=L754,1,0)</f>
        <v>0</v>
      </c>
      <c r="AA754" s="656" t="n">
        <f aca="false">IF($M$3=M754,1,0)</f>
        <v>0</v>
      </c>
      <c r="AB754" s="656" t="n">
        <f aca="false">IF($N$3=N754,1,0)</f>
        <v>0</v>
      </c>
      <c r="AC754" s="656" t="n">
        <f aca="false">IF($O$3=O754,1,0)</f>
        <v>0</v>
      </c>
      <c r="AD754" s="667" t="b">
        <f aca="false">AND($P$2="Non-risk",P754=TRUE())</f>
        <v>0</v>
      </c>
      <c r="AE754" s="667" t="b">
        <f aca="false">AND($Q$3&lt;&gt;$Q754,$Q$3&lt;&gt;"Both")</f>
        <v>1</v>
      </c>
      <c r="AF754" s="667" t="b">
        <f aca="false">AND($Q$3="Both",AH754=1)</f>
        <v>0</v>
      </c>
      <c r="AI754" s="521"/>
      <c r="AK754" s="160" t="n">
        <f aca="false">IF(OR(AL754=TRUE(),AND(AM754=TRUE(),AN754=FALSE()),AF754=TRUE(),(OR(AT754=FALSE(),AT754="NA"))),0,IF(OR(AN754=FALSE(),AO754=FALSE(),AP754=FALSE()),1,0))</f>
        <v>0</v>
      </c>
      <c r="AL754" s="238" t="n">
        <f aca="false">$S754</f>
        <v>1</v>
      </c>
      <c r="AM754" s="238" t="str">
        <f aca="false">IF(OR(Q754="Medicaid",AI754=""),"NA",IF(AND(AF754=TRUE(),_xlfn.xlookup(AI754,$A$9:$A$782,$AK$9:$AK$782)=0),TRUE(),FALSE()))</f>
        <v>NA</v>
      </c>
      <c r="AN754" s="148" t="b">
        <f aca="false">IF(F754&lt;&gt;"",TRUE(),FALSE())</f>
        <v>0</v>
      </c>
      <c r="AO754" s="94" t="str">
        <f aca="false">IF(OR($F754&lt;&gt;"Met"),"NA",(IF(AND($F754="Met",$F754&lt;&gt;""),TRUE(),FALSE())))</f>
        <v>NA</v>
      </c>
      <c r="AP754" s="148" t="b">
        <f aca="false">IF(OR($F754="Met",$F754="Not met"),"NA",(IF((AND(OR($F754="N/A",$F754="Unsure"),$G754&lt;&gt;"")),TRUE(),FALSE())))</f>
        <v>0</v>
      </c>
      <c r="AQ754" s="238" t="n">
        <f aca="false">IF(OR(AR754=TRUE(),AND(AS754=TRUE(),AT754=FALSE())),0,(IF(OR(AND(OR(AS754=FALSE(),AS754="N/A"),AT754=FALSE()),AU754=FALSE()),1,0)))</f>
        <v>0</v>
      </c>
      <c r="AR754" s="238" t="n">
        <f aca="false">$S754</f>
        <v>1</v>
      </c>
      <c r="AS754" s="238" t="str">
        <f aca="false">IF(OR(Q754="Medicaid",AI754=""),"N/A",IF(AND(AF754=TRUE(),_xlfn.xlookup(AI754,$A$9:$A$782,$AQ$9:$AQ$782)=0),TRUE(),FALSE()))</f>
        <v>N/A</v>
      </c>
      <c r="AT754" s="148" t="b">
        <f aca="false">IF(AND(H754="",F754="Met"),FALSE(),TRUE())</f>
        <v>1</v>
      </c>
      <c r="AU754" s="94" t="str">
        <f aca="false">IF(OR(H754="",H754="Met",H754="N/A"),"NA",(IF(AND((OR(H754="Not Met",H754="Unsure")),G754&lt;&gt;""),TRUE(),FALSE())))</f>
        <v>NA</v>
      </c>
    </row>
    <row r="755" customFormat="false" ht="54" hidden="false" customHeight="false" outlineLevel="0" collapsed="false">
      <c r="A755" s="658" t="s">
        <v>4191</v>
      </c>
      <c r="B755" s="214" t="s">
        <v>4192</v>
      </c>
      <c r="C755" s="231" t="s">
        <v>4181</v>
      </c>
      <c r="D755" s="231" t="s">
        <v>4193</v>
      </c>
      <c r="E755" s="514"/>
      <c r="F755" s="662"/>
      <c r="G755" s="662"/>
      <c r="H755" s="689"/>
      <c r="I755" s="664" t="s">
        <v>15</v>
      </c>
      <c r="J755" s="664" t="s">
        <v>30</v>
      </c>
      <c r="K755" s="664"/>
      <c r="L755" s="665"/>
      <c r="M755" s="665"/>
      <c r="N755" s="665"/>
      <c r="O755" s="665"/>
      <c r="P755" s="665"/>
      <c r="Q755" s="665" t="s">
        <v>226</v>
      </c>
      <c r="S755" s="666" t="b">
        <f aca="false">IF(OR(T755=TRUE(),U755=TRUE(),V755=TRUE(),AD755=TRUE(),AE755=TRUE()),TRUE(),FALSE())</f>
        <v>1</v>
      </c>
      <c r="T755" s="656" t="n">
        <f aca="false">$T$8</f>
        <v>1</v>
      </c>
      <c r="U755" s="657" t="b">
        <f aca="false">$U$8</f>
        <v>0</v>
      </c>
      <c r="V755" s="666" t="b">
        <f aca="false">IF(SUM(W755:AC755)&lt;1,TRUE(),FALSE())</f>
        <v>1</v>
      </c>
      <c r="W755" s="656" t="n">
        <f aca="false">IF($I$3=I755,1,0)</f>
        <v>0</v>
      </c>
      <c r="X755" s="656" t="n">
        <f aca="false">IF($J$3=J755,1,0)</f>
        <v>0</v>
      </c>
      <c r="Y755" s="656" t="n">
        <f aca="false">IF($K$3=K755,1,0)</f>
        <v>0</v>
      </c>
      <c r="Z755" s="656" t="n">
        <f aca="false">IF($L$3=L755,1,0)</f>
        <v>0</v>
      </c>
      <c r="AA755" s="656" t="n">
        <f aca="false">IF($M$3=M755,1,0)</f>
        <v>0</v>
      </c>
      <c r="AB755" s="656" t="n">
        <f aca="false">IF($N$3=N755,1,0)</f>
        <v>0</v>
      </c>
      <c r="AC755" s="656" t="n">
        <f aca="false">IF($O$3=O755,1,0)</f>
        <v>0</v>
      </c>
      <c r="AD755" s="667" t="b">
        <f aca="false">AND($P$2="Non-risk",P755=TRUE())</f>
        <v>0</v>
      </c>
      <c r="AE755" s="667" t="b">
        <f aca="false">AND($Q$3&lt;&gt;$Q755,$Q$3&lt;&gt;"Both")</f>
        <v>1</v>
      </c>
      <c r="AF755" s="667" t="b">
        <f aca="false">AND($Q$3="Both",AH755=1)</f>
        <v>0</v>
      </c>
      <c r="AI755" s="521"/>
      <c r="AK755" s="160" t="n">
        <f aca="false">IF(OR(AL755=TRUE(),AND(AM755=TRUE(),AN755=FALSE()),AF755=TRUE(),(OR(AT755=FALSE(),AT755="NA"))),0,IF(OR(AN755=FALSE(),AO755=FALSE(),AP755=FALSE()),1,0))</f>
        <v>0</v>
      </c>
      <c r="AL755" s="238" t="n">
        <f aca="false">$S755</f>
        <v>1</v>
      </c>
      <c r="AM755" s="238" t="str">
        <f aca="false">IF(OR(Q755="Medicaid",AI755=""),"NA",IF(AND(AF755=TRUE(),_xlfn.xlookup(AI755,$A$9:$A$782,$AK$9:$AK$782)=0),TRUE(),FALSE()))</f>
        <v>NA</v>
      </c>
      <c r="AN755" s="148" t="b">
        <f aca="false">IF(F755&lt;&gt;"",TRUE(),FALSE())</f>
        <v>0</v>
      </c>
      <c r="AO755" s="94" t="str">
        <f aca="false">IF(OR($F755&lt;&gt;"Met"),"NA",(IF(AND($F755="Met",$F755&lt;&gt;""),TRUE(),FALSE())))</f>
        <v>NA</v>
      </c>
      <c r="AP755" s="148" t="b">
        <f aca="false">IF(OR($F755="Met",$F755="Not met"),"NA",(IF((AND(OR($F755="N/A",$F755="Unsure"),$G755&lt;&gt;"")),TRUE(),FALSE())))</f>
        <v>0</v>
      </c>
      <c r="AQ755" s="238" t="n">
        <f aca="false">IF(OR(AR755=TRUE(),AND(AS755=TRUE(),AT755=FALSE())),0,(IF(OR(AND(OR(AS755=FALSE(),AS755="N/A"),AT755=FALSE()),AU755=FALSE()),1,0)))</f>
        <v>0</v>
      </c>
      <c r="AR755" s="238" t="n">
        <f aca="false">$S755</f>
        <v>1</v>
      </c>
      <c r="AS755" s="238" t="str">
        <f aca="false">IF(OR(Q755="Medicaid",AI755=""),"N/A",IF(AND(AF755=TRUE(),_xlfn.xlookup(AI755,$A$9:$A$782,$AQ$9:$AQ$782)=0),TRUE(),FALSE()))</f>
        <v>N/A</v>
      </c>
      <c r="AT755" s="148" t="b">
        <f aca="false">IF(AND(H755="",F755="Met"),FALSE(),TRUE())</f>
        <v>1</v>
      </c>
      <c r="AU755" s="94" t="str">
        <f aca="false">IF(OR(H755="",H755="Met",H755="N/A"),"NA",(IF(AND((OR(H755="Not Met",H755="Unsure")),G755&lt;&gt;""),TRUE(),FALSE())))</f>
        <v>NA</v>
      </c>
    </row>
    <row r="756" customFormat="false" ht="54" hidden="false" customHeight="false" outlineLevel="0" collapsed="false">
      <c r="A756" s="658" t="s">
        <v>4194</v>
      </c>
      <c r="B756" s="214" t="s">
        <v>4195</v>
      </c>
      <c r="C756" s="231" t="s">
        <v>4185</v>
      </c>
      <c r="D756" s="231" t="s">
        <v>1796</v>
      </c>
      <c r="E756" s="678" t="n">
        <v>121</v>
      </c>
      <c r="F756" s="662"/>
      <c r="G756" s="662"/>
      <c r="H756" s="689"/>
      <c r="I756" s="664" t="s">
        <v>15</v>
      </c>
      <c r="J756" s="664" t="s">
        <v>30</v>
      </c>
      <c r="K756" s="664"/>
      <c r="L756" s="665"/>
      <c r="M756" s="665"/>
      <c r="N756" s="665"/>
      <c r="O756" s="665"/>
      <c r="P756" s="665"/>
      <c r="Q756" s="665" t="s">
        <v>226</v>
      </c>
      <c r="S756" s="666" t="b">
        <f aca="false">IF(OR(T756=TRUE(),U756=TRUE(),V756=TRUE(),AD756=TRUE(),AE756=TRUE()),TRUE(),FALSE())</f>
        <v>1</v>
      </c>
      <c r="T756" s="656" t="n">
        <f aca="false">$T$8</f>
        <v>1</v>
      </c>
      <c r="U756" s="657" t="b">
        <f aca="false">$U$8</f>
        <v>0</v>
      </c>
      <c r="V756" s="666" t="b">
        <f aca="false">IF(SUM(W756:AC756)&lt;1,TRUE(),FALSE())</f>
        <v>1</v>
      </c>
      <c r="W756" s="656" t="n">
        <f aca="false">IF($I$3=I756,1,0)</f>
        <v>0</v>
      </c>
      <c r="X756" s="656" t="n">
        <f aca="false">IF($J$3=J756,1,0)</f>
        <v>0</v>
      </c>
      <c r="Y756" s="656" t="n">
        <f aca="false">IF($K$3=K756,1,0)</f>
        <v>0</v>
      </c>
      <c r="Z756" s="656" t="n">
        <f aca="false">IF($L$3=L756,1,0)</f>
        <v>0</v>
      </c>
      <c r="AA756" s="656" t="n">
        <f aca="false">IF($M$3=M756,1,0)</f>
        <v>0</v>
      </c>
      <c r="AB756" s="656" t="n">
        <f aca="false">IF($N$3=N756,1,0)</f>
        <v>0</v>
      </c>
      <c r="AC756" s="656" t="n">
        <f aca="false">IF($O$3=O756,1,0)</f>
        <v>0</v>
      </c>
      <c r="AD756" s="667" t="b">
        <f aca="false">AND($P$2="Non-risk",P756=TRUE())</f>
        <v>0</v>
      </c>
      <c r="AE756" s="667" t="b">
        <f aca="false">AND($Q$3&lt;&gt;$Q756,$Q$3&lt;&gt;"Both")</f>
        <v>1</v>
      </c>
      <c r="AF756" s="667" t="b">
        <f aca="false">AND($Q$3="Both",AH756=1)</f>
        <v>0</v>
      </c>
      <c r="AI756" s="521"/>
      <c r="AK756" s="160" t="n">
        <f aca="false">IF(OR(AL756=TRUE(),AND(AM756=TRUE(),AN756=FALSE()),AF756=TRUE(),(OR(AT756=FALSE(),AT756="NA"))),0,IF(OR(AN756=FALSE(),AO756=FALSE(),AP756=FALSE()),1,0))</f>
        <v>0</v>
      </c>
      <c r="AL756" s="238" t="n">
        <f aca="false">$S756</f>
        <v>1</v>
      </c>
      <c r="AM756" s="238" t="str">
        <f aca="false">IF(OR(Q756="Medicaid",AI756=""),"NA",IF(AND(AF756=TRUE(),_xlfn.xlookup(AI756,$A$9:$A$782,$AK$9:$AK$782)=0),TRUE(),FALSE()))</f>
        <v>NA</v>
      </c>
      <c r="AN756" s="148" t="b">
        <f aca="false">IF(F756&lt;&gt;"",TRUE(),FALSE())</f>
        <v>0</v>
      </c>
      <c r="AO756" s="94" t="str">
        <f aca="false">IF(OR($F756&lt;&gt;"Met"),"NA",(IF(AND($F756="Met",$F756&lt;&gt;""),TRUE(),FALSE())))</f>
        <v>NA</v>
      </c>
      <c r="AP756" s="148" t="b">
        <f aca="false">IF(OR($F756="Met",$F756="Not met"),"NA",(IF((AND(OR($F756="N/A",$F756="Unsure"),$G756&lt;&gt;"")),TRUE(),FALSE())))</f>
        <v>0</v>
      </c>
      <c r="AQ756" s="238" t="n">
        <f aca="false">IF(OR(AR756=TRUE(),AND(AS756=TRUE(),AT756=FALSE())),0,(IF(OR(AND(OR(AS756=FALSE(),AS756="N/A"),AT756=FALSE()),AU756=FALSE()),1,0)))</f>
        <v>0</v>
      </c>
      <c r="AR756" s="238" t="n">
        <f aca="false">$S756</f>
        <v>1</v>
      </c>
      <c r="AS756" s="238" t="str">
        <f aca="false">IF(OR(Q756="Medicaid",AI756=""),"N/A",IF(AND(AF756=TRUE(),_xlfn.xlookup(AI756,$A$9:$A$782,$AQ$9:$AQ$782)=0),TRUE(),FALSE()))</f>
        <v>N/A</v>
      </c>
      <c r="AT756" s="148" t="b">
        <f aca="false">IF(AND(H756="",F756="Met"),FALSE(),TRUE())</f>
        <v>1</v>
      </c>
      <c r="AU756" s="94" t="str">
        <f aca="false">IF(OR(H756="",H756="Met",H756="N/A"),"NA",(IF(AND((OR(H756="Not Met",H756="Unsure")),G756&lt;&gt;""),TRUE(),FALSE())))</f>
        <v>NA</v>
      </c>
    </row>
    <row r="757" customFormat="false" ht="18" hidden="false" customHeight="false" outlineLevel="0" collapsed="false">
      <c r="A757" s="668"/>
      <c r="B757" s="681"/>
      <c r="C757" s="669"/>
      <c r="D757" s="668" t="s">
        <v>4196</v>
      </c>
      <c r="E757" s="671"/>
      <c r="F757" s="672"/>
      <c r="G757" s="672"/>
      <c r="H757" s="673"/>
      <c r="T757" s="656"/>
      <c r="U757" s="656"/>
      <c r="W757" s="656"/>
      <c r="X757" s="656"/>
      <c r="Y757" s="656"/>
      <c r="Z757" s="656"/>
      <c r="AA757" s="656"/>
      <c r="AB757" s="656"/>
      <c r="AC757" s="656"/>
      <c r="AD757" s="677"/>
      <c r="AE757" s="677"/>
      <c r="AF757" s="677"/>
      <c r="AK757" s="160"/>
      <c r="AL757" s="238"/>
      <c r="AM757" s="238"/>
      <c r="AN757" s="94"/>
      <c r="AO757" s="94"/>
      <c r="AP757" s="94"/>
      <c r="AQ757" s="238"/>
      <c r="AR757" s="238"/>
      <c r="AS757" s="238"/>
      <c r="AT757" s="94"/>
      <c r="AU757" s="94"/>
    </row>
    <row r="758" customFormat="false" ht="36" hidden="false" customHeight="false" outlineLevel="0" collapsed="false">
      <c r="A758" s="658" t="s">
        <v>4197</v>
      </c>
      <c r="B758" s="659" t="s">
        <v>4198</v>
      </c>
      <c r="C758" s="659" t="s">
        <v>4199</v>
      </c>
      <c r="D758" s="659" t="s">
        <v>4200</v>
      </c>
      <c r="E758" s="687"/>
      <c r="F758" s="662"/>
      <c r="G758" s="662"/>
      <c r="H758" s="689"/>
      <c r="I758" s="664" t="s">
        <v>15</v>
      </c>
      <c r="J758" s="664" t="s">
        <v>30</v>
      </c>
      <c r="K758" s="664" t="s">
        <v>38</v>
      </c>
      <c r="L758" s="665" t="s">
        <v>43</v>
      </c>
      <c r="M758" s="665" t="s">
        <v>48</v>
      </c>
      <c r="N758" s="665"/>
      <c r="O758" s="665"/>
      <c r="P758" s="665"/>
      <c r="Q758" s="665" t="s">
        <v>226</v>
      </c>
      <c r="S758" s="666" t="b">
        <f aca="false">IF(OR(T758=TRUE(),U758=TRUE(),V758=TRUE(),AD758=TRUE(),AE758=TRUE()),TRUE(),FALSE())</f>
        <v>1</v>
      </c>
      <c r="T758" s="656" t="n">
        <f aca="false">$T$8</f>
        <v>1</v>
      </c>
      <c r="U758" s="657" t="b">
        <f aca="false">$U$8</f>
        <v>0</v>
      </c>
      <c r="V758" s="666" t="b">
        <f aca="false">IF(SUM(W758:AC758)&lt;1,TRUE(),FALSE())</f>
        <v>1</v>
      </c>
      <c r="W758" s="656" t="n">
        <f aca="false">IF($I$3=I758,1,0)</f>
        <v>0</v>
      </c>
      <c r="X758" s="656" t="n">
        <f aca="false">IF($J$3=J758,1,0)</f>
        <v>0</v>
      </c>
      <c r="Y758" s="656" t="n">
        <f aca="false">IF($K$3=K758,1,0)</f>
        <v>0</v>
      </c>
      <c r="Z758" s="656" t="n">
        <f aca="false">IF($L$3=L758,1,0)</f>
        <v>0</v>
      </c>
      <c r="AA758" s="656" t="n">
        <f aca="false">IF($M$3=M758,1,0)</f>
        <v>0</v>
      </c>
      <c r="AB758" s="656" t="n">
        <f aca="false">IF($N$3=N758,1,0)</f>
        <v>0</v>
      </c>
      <c r="AC758" s="656" t="n">
        <f aca="false">IF($O$3=O758,1,0)</f>
        <v>0</v>
      </c>
      <c r="AD758" s="667" t="b">
        <f aca="false">AND($P$2="Non-risk",P758=TRUE())</f>
        <v>0</v>
      </c>
      <c r="AE758" s="667" t="b">
        <f aca="false">AND($Q$3&lt;&gt;$Q758,$Q$3&lt;&gt;"Both")</f>
        <v>1</v>
      </c>
      <c r="AF758" s="667" t="b">
        <f aca="false">AND($Q$3="Both",AH758=1)</f>
        <v>0</v>
      </c>
      <c r="AI758" s="521"/>
      <c r="AK758" s="160" t="n">
        <f aca="false">IF(OR(AL758=TRUE(),AND(AM758=TRUE(),AN758=FALSE()),AF758=TRUE(),(OR(AT758=FALSE(),AT758="NA"))),0,IF(OR(AN758=FALSE(),AO758=FALSE(),AP758=FALSE()),1,0))</f>
        <v>0</v>
      </c>
      <c r="AL758" s="238" t="n">
        <f aca="false">$S758</f>
        <v>1</v>
      </c>
      <c r="AM758" s="238" t="str">
        <f aca="false">IF(OR(Q758="Medicaid",AI758=""),"NA",IF(AND(AF758=TRUE(),_xlfn.xlookup(AI758,$A$9:$A$782,$AK$9:$AK$782)=0),TRUE(),FALSE()))</f>
        <v>NA</v>
      </c>
      <c r="AN758" s="148" t="b">
        <f aca="false">IF(F758&lt;&gt;"",TRUE(),FALSE())</f>
        <v>0</v>
      </c>
      <c r="AO758" s="94" t="str">
        <f aca="false">IF(OR($F758&lt;&gt;"Met"),"NA",(IF(AND($F758="Met",$F758&lt;&gt;""),TRUE(),FALSE())))</f>
        <v>NA</v>
      </c>
      <c r="AP758" s="148" t="b">
        <f aca="false">IF(OR($F758="Met",$F758="Not met"),"NA",(IF((AND(OR($F758="N/A",$F758="Unsure"),$G758&lt;&gt;"")),TRUE(),FALSE())))</f>
        <v>0</v>
      </c>
      <c r="AQ758" s="238" t="n">
        <f aca="false">IF(OR(AR758=TRUE(),AND(AS758=TRUE(),AT758=FALSE())),0,(IF(OR(AND(OR(AS758=FALSE(),AS758="N/A"),AT758=FALSE()),AU758=FALSE()),1,0)))</f>
        <v>0</v>
      </c>
      <c r="AR758" s="238" t="n">
        <f aca="false">$S758</f>
        <v>1</v>
      </c>
      <c r="AS758" s="238" t="str">
        <f aca="false">IF(OR(Q758="Medicaid",AI758=""),"N/A",IF(AND(AF758=TRUE(),_xlfn.xlookup(AI758,$A$9:$A$782,$AQ$9:$AQ$782)=0),TRUE(),FALSE()))</f>
        <v>N/A</v>
      </c>
      <c r="AT758" s="148" t="b">
        <f aca="false">IF(AND(H758="",F758="Met"),FALSE(),TRUE())</f>
        <v>1</v>
      </c>
      <c r="AU758" s="94" t="str">
        <f aca="false">IF(OR(H758="",H758="Met",H758="N/A"),"NA",(IF(AND((OR(H758="Not Met",H758="Unsure")),G758&lt;&gt;""),TRUE(),FALSE())))</f>
        <v>NA</v>
      </c>
    </row>
    <row r="759" customFormat="false" ht="36" hidden="false" customHeight="false" outlineLevel="0" collapsed="false">
      <c r="A759" s="658" t="s">
        <v>4201</v>
      </c>
      <c r="B759" s="659" t="s">
        <v>4202</v>
      </c>
      <c r="C759" s="659" t="s">
        <v>4203</v>
      </c>
      <c r="D759" s="659" t="s">
        <v>4204</v>
      </c>
      <c r="E759" s="687"/>
      <c r="F759" s="662"/>
      <c r="G759" s="662"/>
      <c r="H759" s="689"/>
      <c r="I759" s="664" t="s">
        <v>15</v>
      </c>
      <c r="J759" s="664" t="s">
        <v>30</v>
      </c>
      <c r="K759" s="664" t="s">
        <v>38</v>
      </c>
      <c r="L759" s="665" t="s">
        <v>43</v>
      </c>
      <c r="M759" s="665" t="s">
        <v>48</v>
      </c>
      <c r="N759" s="665"/>
      <c r="O759" s="665"/>
      <c r="P759" s="665"/>
      <c r="Q759" s="665" t="s">
        <v>226</v>
      </c>
      <c r="S759" s="666" t="b">
        <f aca="false">IF(OR(T759=TRUE(),U759=TRUE(),V759=TRUE(),AD759=TRUE(),AE759=TRUE()),TRUE(),FALSE())</f>
        <v>1</v>
      </c>
      <c r="T759" s="656" t="n">
        <f aca="false">$T$8</f>
        <v>1</v>
      </c>
      <c r="U759" s="657" t="b">
        <f aca="false">$U$8</f>
        <v>0</v>
      </c>
      <c r="V759" s="666" t="b">
        <f aca="false">IF(SUM(W759:AC759)&lt;1,TRUE(),FALSE())</f>
        <v>1</v>
      </c>
      <c r="W759" s="656" t="n">
        <f aca="false">IF($I$3=I759,1,0)</f>
        <v>0</v>
      </c>
      <c r="X759" s="656" t="n">
        <f aca="false">IF($J$3=J759,1,0)</f>
        <v>0</v>
      </c>
      <c r="Y759" s="656" t="n">
        <f aca="false">IF($K$3=K759,1,0)</f>
        <v>0</v>
      </c>
      <c r="Z759" s="656" t="n">
        <f aca="false">IF($L$3=L759,1,0)</f>
        <v>0</v>
      </c>
      <c r="AA759" s="656" t="n">
        <f aca="false">IF($M$3=M759,1,0)</f>
        <v>0</v>
      </c>
      <c r="AB759" s="656" t="n">
        <f aca="false">IF($N$3=N759,1,0)</f>
        <v>0</v>
      </c>
      <c r="AC759" s="656" t="n">
        <f aca="false">IF($O$3=O759,1,0)</f>
        <v>0</v>
      </c>
      <c r="AD759" s="667" t="b">
        <f aca="false">AND($P$2="Non-risk",P759=TRUE())</f>
        <v>0</v>
      </c>
      <c r="AE759" s="667" t="b">
        <f aca="false">AND($Q$3&lt;&gt;$Q759,$Q$3&lt;&gt;"Both")</f>
        <v>1</v>
      </c>
      <c r="AF759" s="667" t="b">
        <f aca="false">AND($Q$3="Both",AH759=1)</f>
        <v>0</v>
      </c>
      <c r="AI759" s="521"/>
      <c r="AK759" s="160" t="n">
        <f aca="false">IF(OR(AL759=TRUE(),AND(AM759=TRUE(),AN759=FALSE()),AF759=TRUE(),(OR(AT759=FALSE(),AT759="NA"))),0,IF(OR(AN759=FALSE(),AO759=FALSE(),AP759=FALSE()),1,0))</f>
        <v>0</v>
      </c>
      <c r="AL759" s="238" t="n">
        <f aca="false">$S759</f>
        <v>1</v>
      </c>
      <c r="AM759" s="238" t="str">
        <f aca="false">IF(OR(Q759="Medicaid",AI759=""),"NA",IF(AND(AF759=TRUE(),_xlfn.xlookup(AI759,$A$9:$A$782,$AK$9:$AK$782)=0),TRUE(),FALSE()))</f>
        <v>NA</v>
      </c>
      <c r="AN759" s="148" t="b">
        <f aca="false">IF(F759&lt;&gt;"",TRUE(),FALSE())</f>
        <v>0</v>
      </c>
      <c r="AO759" s="94" t="str">
        <f aca="false">IF(OR($F759&lt;&gt;"Met"),"NA",(IF(AND($F759="Met",$F759&lt;&gt;""),TRUE(),FALSE())))</f>
        <v>NA</v>
      </c>
      <c r="AP759" s="148" t="b">
        <f aca="false">IF(OR($F759="Met",$F759="Not met"),"NA",(IF((AND(OR($F759="N/A",$F759="Unsure"),$G759&lt;&gt;"")),TRUE(),FALSE())))</f>
        <v>0</v>
      </c>
      <c r="AQ759" s="238" t="n">
        <f aca="false">IF(OR(AR759=TRUE(),AND(AS759=TRUE(),AT759=FALSE())),0,(IF(OR(AND(OR(AS759=FALSE(),AS759="N/A"),AT759=FALSE()),AU759=FALSE()),1,0)))</f>
        <v>0</v>
      </c>
      <c r="AR759" s="238" t="n">
        <f aca="false">$S759</f>
        <v>1</v>
      </c>
      <c r="AS759" s="238" t="str">
        <f aca="false">IF(OR(Q759="Medicaid",AI759=""),"N/A",IF(AND(AF759=TRUE(),_xlfn.xlookup(AI759,$A$9:$A$782,$AQ$9:$AQ$782)=0),TRUE(),FALSE()))</f>
        <v>N/A</v>
      </c>
      <c r="AT759" s="148" t="b">
        <f aca="false">IF(AND(H759="",F759="Met"),FALSE(),TRUE())</f>
        <v>1</v>
      </c>
      <c r="AU759" s="94" t="str">
        <f aca="false">IF(OR(H759="",H759="Met",H759="N/A"),"NA",(IF(AND((OR(H759="Not Met",H759="Unsure")),G759&lt;&gt;""),TRUE(),FALSE())))</f>
        <v>NA</v>
      </c>
    </row>
    <row r="760" customFormat="false" ht="36" hidden="false" customHeight="false" outlineLevel="0" collapsed="false">
      <c r="A760" s="658" t="s">
        <v>4205</v>
      </c>
      <c r="B760" s="659" t="s">
        <v>4206</v>
      </c>
      <c r="C760" s="659" t="s">
        <v>4207</v>
      </c>
      <c r="D760" s="659" t="s">
        <v>4208</v>
      </c>
      <c r="E760" s="687"/>
      <c r="F760" s="662"/>
      <c r="G760" s="662"/>
      <c r="H760" s="689"/>
      <c r="I760" s="664" t="s">
        <v>15</v>
      </c>
      <c r="J760" s="664" t="s">
        <v>30</v>
      </c>
      <c r="K760" s="664" t="s">
        <v>38</v>
      </c>
      <c r="L760" s="665" t="s">
        <v>43</v>
      </c>
      <c r="M760" s="665" t="s">
        <v>48</v>
      </c>
      <c r="N760" s="665"/>
      <c r="O760" s="665"/>
      <c r="P760" s="665"/>
      <c r="Q760" s="665" t="s">
        <v>226</v>
      </c>
      <c r="S760" s="666" t="b">
        <f aca="false">IF(OR(T760=TRUE(),U760=TRUE(),V760=TRUE(),AD760=TRUE(),AE760=TRUE()),TRUE(),FALSE())</f>
        <v>1</v>
      </c>
      <c r="T760" s="656" t="n">
        <f aca="false">$T$8</f>
        <v>1</v>
      </c>
      <c r="U760" s="657" t="b">
        <f aca="false">$U$8</f>
        <v>0</v>
      </c>
      <c r="V760" s="666" t="b">
        <f aca="false">IF(SUM(W760:AC760)&lt;1,TRUE(),FALSE())</f>
        <v>1</v>
      </c>
      <c r="W760" s="656" t="n">
        <f aca="false">IF($I$3=I760,1,0)</f>
        <v>0</v>
      </c>
      <c r="X760" s="656" t="n">
        <f aca="false">IF($J$3=J760,1,0)</f>
        <v>0</v>
      </c>
      <c r="Y760" s="656" t="n">
        <f aca="false">IF($K$3=K760,1,0)</f>
        <v>0</v>
      </c>
      <c r="Z760" s="656" t="n">
        <f aca="false">IF($L$3=L760,1,0)</f>
        <v>0</v>
      </c>
      <c r="AA760" s="656" t="n">
        <f aca="false">IF($M$3=M760,1,0)</f>
        <v>0</v>
      </c>
      <c r="AB760" s="656" t="n">
        <f aca="false">IF($N$3=N760,1,0)</f>
        <v>0</v>
      </c>
      <c r="AC760" s="656" t="n">
        <f aca="false">IF($O$3=O760,1,0)</f>
        <v>0</v>
      </c>
      <c r="AD760" s="667" t="b">
        <f aca="false">AND($P$2="Non-risk",P760=TRUE())</f>
        <v>0</v>
      </c>
      <c r="AE760" s="667" t="b">
        <f aca="false">AND($Q$3&lt;&gt;$Q760,$Q$3&lt;&gt;"Both")</f>
        <v>1</v>
      </c>
      <c r="AF760" s="667" t="b">
        <f aca="false">AND($Q$3="Both",AH760=1)</f>
        <v>0</v>
      </c>
      <c r="AI760" s="521"/>
      <c r="AK760" s="160" t="n">
        <f aca="false">IF(OR(AL760=TRUE(),AND(AM760=TRUE(),AN760=FALSE()),AF760=TRUE(),(OR(AT760=FALSE(),AT760="NA"))),0,IF(OR(AN760=FALSE(),AO760=FALSE(),AP760=FALSE()),1,0))</f>
        <v>0</v>
      </c>
      <c r="AL760" s="238" t="n">
        <f aca="false">$S760</f>
        <v>1</v>
      </c>
      <c r="AM760" s="238" t="str">
        <f aca="false">IF(OR(Q760="Medicaid",AI760=""),"NA",IF(AND(AF760=TRUE(),_xlfn.xlookup(AI760,$A$9:$A$782,$AK$9:$AK$782)=0),TRUE(),FALSE()))</f>
        <v>NA</v>
      </c>
      <c r="AN760" s="148" t="b">
        <f aca="false">IF(F760&lt;&gt;"",TRUE(),FALSE())</f>
        <v>0</v>
      </c>
      <c r="AO760" s="94" t="str">
        <f aca="false">IF(OR($F760&lt;&gt;"Met"),"NA",(IF(AND($F760="Met",$F760&lt;&gt;""),TRUE(),FALSE())))</f>
        <v>NA</v>
      </c>
      <c r="AP760" s="148" t="b">
        <f aca="false">IF(OR($F760="Met",$F760="Not met"),"NA",(IF((AND(OR($F760="N/A",$F760="Unsure"),$G760&lt;&gt;"")),TRUE(),FALSE())))</f>
        <v>0</v>
      </c>
      <c r="AQ760" s="238" t="n">
        <f aca="false">IF(OR(AR760=TRUE(),AND(AS760=TRUE(),AT760=FALSE())),0,(IF(OR(AND(OR(AS760=FALSE(),AS760="N/A"),AT760=FALSE()),AU760=FALSE()),1,0)))</f>
        <v>0</v>
      </c>
      <c r="AR760" s="238" t="n">
        <f aca="false">$S760</f>
        <v>1</v>
      </c>
      <c r="AS760" s="238" t="str">
        <f aca="false">IF(OR(Q760="Medicaid",AI760=""),"N/A",IF(AND(AF760=TRUE(),_xlfn.xlookup(AI760,$A$9:$A$782,$AQ$9:$AQ$782)=0),TRUE(),FALSE()))</f>
        <v>N/A</v>
      </c>
      <c r="AT760" s="148" t="b">
        <f aca="false">IF(AND(H760="",F760="Met"),FALSE(),TRUE())</f>
        <v>1</v>
      </c>
      <c r="AU760" s="94" t="str">
        <f aca="false">IF(OR(H760="",H760="Met",H760="N/A"),"NA",(IF(AND((OR(H760="Not Met",H760="Unsure")),G760&lt;&gt;""),TRUE(),FALSE())))</f>
        <v>NA</v>
      </c>
    </row>
    <row r="761" customFormat="false" ht="54" hidden="false" customHeight="false" outlineLevel="0" collapsed="false">
      <c r="A761" s="658" t="s">
        <v>4209</v>
      </c>
      <c r="B761" s="214" t="s">
        <v>4210</v>
      </c>
      <c r="C761" s="311" t="s">
        <v>4211</v>
      </c>
      <c r="D761" s="311" t="s">
        <v>4212</v>
      </c>
      <c r="E761" s="547"/>
      <c r="F761" s="662"/>
      <c r="G761" s="662"/>
      <c r="H761" s="689"/>
      <c r="I761" s="664" t="s">
        <v>15</v>
      </c>
      <c r="J761" s="664" t="s">
        <v>30</v>
      </c>
      <c r="K761" s="664" t="s">
        <v>38</v>
      </c>
      <c r="L761" s="665" t="s">
        <v>43</v>
      </c>
      <c r="M761" s="665" t="s">
        <v>48</v>
      </c>
      <c r="N761" s="665"/>
      <c r="O761" s="665"/>
      <c r="P761" s="665"/>
      <c r="Q761" s="665" t="s">
        <v>226</v>
      </c>
      <c r="S761" s="666" t="b">
        <f aca="false">IF(OR(T761=TRUE(),U761=TRUE(),V761=TRUE(),AD761=TRUE(),AE761=TRUE()),TRUE(),FALSE())</f>
        <v>1</v>
      </c>
      <c r="T761" s="656" t="n">
        <f aca="false">$T$8</f>
        <v>1</v>
      </c>
      <c r="U761" s="657" t="b">
        <f aca="false">$U$8</f>
        <v>0</v>
      </c>
      <c r="V761" s="666" t="b">
        <f aca="false">IF(SUM(W761:AC761)&lt;1,TRUE(),FALSE())</f>
        <v>1</v>
      </c>
      <c r="W761" s="656" t="n">
        <f aca="false">IF($I$3=I761,1,0)</f>
        <v>0</v>
      </c>
      <c r="X761" s="656" t="n">
        <f aca="false">IF($J$3=J761,1,0)</f>
        <v>0</v>
      </c>
      <c r="Y761" s="656" t="n">
        <f aca="false">IF($K$3=K761,1,0)</f>
        <v>0</v>
      </c>
      <c r="Z761" s="656" t="n">
        <f aca="false">IF($L$3=L761,1,0)</f>
        <v>0</v>
      </c>
      <c r="AA761" s="656" t="n">
        <f aca="false">IF($M$3=M761,1,0)</f>
        <v>0</v>
      </c>
      <c r="AB761" s="656" t="n">
        <f aca="false">IF($N$3=N761,1,0)</f>
        <v>0</v>
      </c>
      <c r="AC761" s="656" t="n">
        <f aca="false">IF($O$3=O761,1,0)</f>
        <v>0</v>
      </c>
      <c r="AD761" s="667" t="b">
        <f aca="false">AND($P$2="Non-risk",P761=TRUE())</f>
        <v>0</v>
      </c>
      <c r="AE761" s="667" t="b">
        <f aca="false">AND($Q$3&lt;&gt;$Q761,$Q$3&lt;&gt;"Both")</f>
        <v>1</v>
      </c>
      <c r="AF761" s="667" t="b">
        <f aca="false">AND($Q$3="Both",AH761=1)</f>
        <v>0</v>
      </c>
      <c r="AI761" s="521"/>
      <c r="AK761" s="160" t="n">
        <f aca="false">IF(OR(AL761=TRUE(),AND(AM761=TRUE(),AN761=FALSE()),AF761=TRUE(),(OR(AT761=FALSE(),AT761="NA"))),0,IF(OR(AN761=FALSE(),AO761=FALSE(),AP761=FALSE()),1,0))</f>
        <v>0</v>
      </c>
      <c r="AL761" s="238" t="n">
        <f aca="false">$S761</f>
        <v>1</v>
      </c>
      <c r="AM761" s="238" t="str">
        <f aca="false">IF(OR(Q761="Medicaid",AI761=""),"NA",IF(AND(AF761=TRUE(),_xlfn.xlookup(AI761,$A$9:$A$782,$AK$9:$AK$782)=0),TRUE(),FALSE()))</f>
        <v>NA</v>
      </c>
      <c r="AN761" s="148" t="b">
        <f aca="false">IF(F761&lt;&gt;"",TRUE(),FALSE())</f>
        <v>0</v>
      </c>
      <c r="AO761" s="94" t="str">
        <f aca="false">IF(OR($F761&lt;&gt;"Met"),"NA",(IF(AND($F761="Met",$F761&lt;&gt;""),TRUE(),FALSE())))</f>
        <v>NA</v>
      </c>
      <c r="AP761" s="148" t="b">
        <f aca="false">IF(OR($F761="Met",$F761="Not met"),"NA",(IF((AND(OR($F761="N/A",$F761="Unsure"),$G761&lt;&gt;"")),TRUE(),FALSE())))</f>
        <v>0</v>
      </c>
      <c r="AQ761" s="238" t="n">
        <f aca="false">IF(OR(AR761=TRUE(),AND(AS761=TRUE(),AT761=FALSE())),0,(IF(OR(AND(OR(AS761=FALSE(),AS761="N/A"),AT761=FALSE()),AU761=FALSE()),1,0)))</f>
        <v>0</v>
      </c>
      <c r="AR761" s="238" t="n">
        <f aca="false">$S761</f>
        <v>1</v>
      </c>
      <c r="AS761" s="238" t="str">
        <f aca="false">IF(OR(Q761="Medicaid",AI761=""),"N/A",IF(AND(AF761=TRUE(),_xlfn.xlookup(AI761,$A$9:$A$782,$AQ$9:$AQ$782)=0),TRUE(),FALSE()))</f>
        <v>N/A</v>
      </c>
      <c r="AT761" s="148" t="b">
        <f aca="false">IF(AND(H761="",F761="Met"),FALSE(),TRUE())</f>
        <v>1</v>
      </c>
      <c r="AU761" s="94" t="str">
        <f aca="false">IF(OR(H761="",H761="Met",H761="N/A"),"NA",(IF(AND((OR(H761="Not Met",H761="Unsure")),G761&lt;&gt;""),TRUE(),FALSE())))</f>
        <v>NA</v>
      </c>
    </row>
    <row r="762" customFormat="false" ht="18" hidden="false" customHeight="false" outlineLevel="0" collapsed="false">
      <c r="A762" s="681"/>
      <c r="B762" s="669"/>
      <c r="C762" s="668"/>
      <c r="D762" s="668" t="s">
        <v>1849</v>
      </c>
      <c r="E762" s="679"/>
      <c r="F762" s="672"/>
      <c r="G762" s="672"/>
      <c r="H762" s="673"/>
      <c r="T762" s="656"/>
      <c r="U762" s="656"/>
      <c r="W762" s="656"/>
      <c r="X762" s="656"/>
      <c r="Y762" s="656"/>
      <c r="Z762" s="656"/>
      <c r="AA762" s="656"/>
      <c r="AB762" s="656"/>
      <c r="AC762" s="656"/>
      <c r="AD762" s="677"/>
      <c r="AE762" s="677"/>
      <c r="AF762" s="677"/>
      <c r="AK762" s="160"/>
      <c r="AL762" s="238"/>
      <c r="AM762" s="238"/>
      <c r="AN762" s="94"/>
      <c r="AO762" s="94"/>
      <c r="AP762" s="94"/>
      <c r="AQ762" s="238"/>
      <c r="AR762" s="238"/>
      <c r="AS762" s="238"/>
      <c r="AT762" s="94"/>
      <c r="AU762" s="94"/>
    </row>
    <row r="763" customFormat="false" ht="54" hidden="false" customHeight="false" outlineLevel="0" collapsed="false">
      <c r="A763" s="658" t="s">
        <v>4213</v>
      </c>
      <c r="B763" s="659" t="s">
        <v>4214</v>
      </c>
      <c r="C763" s="659" t="s">
        <v>4215</v>
      </c>
      <c r="D763" s="659" t="s">
        <v>4216</v>
      </c>
      <c r="E763" s="687"/>
      <c r="F763" s="662"/>
      <c r="G763" s="662"/>
      <c r="H763" s="663"/>
      <c r="I763" s="664" t="s">
        <v>15</v>
      </c>
      <c r="J763" s="664" t="s">
        <v>30</v>
      </c>
      <c r="K763" s="664" t="s">
        <v>38</v>
      </c>
      <c r="L763" s="665" t="s">
        <v>43</v>
      </c>
      <c r="M763" s="665" t="s">
        <v>48</v>
      </c>
      <c r="N763" s="665"/>
      <c r="O763" s="665"/>
      <c r="P763" s="665"/>
      <c r="Q763" s="665" t="s">
        <v>226</v>
      </c>
      <c r="S763" s="666" t="b">
        <f aca="false">IF(OR(T763=TRUE(),U763=TRUE(),V763=TRUE(),AD763=TRUE(),AE763=TRUE()),TRUE(),FALSE())</f>
        <v>1</v>
      </c>
      <c r="T763" s="656" t="n">
        <f aca="false">$T$8</f>
        <v>1</v>
      </c>
      <c r="U763" s="657" t="b">
        <f aca="false">$U$8</f>
        <v>0</v>
      </c>
      <c r="V763" s="666" t="b">
        <f aca="false">IF(SUM(W763:AC763)&lt;1,TRUE(),FALSE())</f>
        <v>1</v>
      </c>
      <c r="W763" s="656" t="n">
        <f aca="false">IF($I$3=I763,1,0)</f>
        <v>0</v>
      </c>
      <c r="X763" s="656" t="n">
        <f aca="false">IF($J$3=J763,1,0)</f>
        <v>0</v>
      </c>
      <c r="Y763" s="656" t="n">
        <f aca="false">IF($K$3=K763,1,0)</f>
        <v>0</v>
      </c>
      <c r="Z763" s="656" t="n">
        <f aca="false">IF($L$3=L763,1,0)</f>
        <v>0</v>
      </c>
      <c r="AA763" s="656" t="n">
        <f aca="false">IF($M$3=M763,1,0)</f>
        <v>0</v>
      </c>
      <c r="AB763" s="656" t="n">
        <f aca="false">IF($N$3=N763,1,0)</f>
        <v>0</v>
      </c>
      <c r="AC763" s="656" t="n">
        <f aca="false">IF($O$3=O763,1,0)</f>
        <v>0</v>
      </c>
      <c r="AD763" s="667" t="b">
        <f aca="false">AND($P$2="Non-risk",P763=TRUE())</f>
        <v>0</v>
      </c>
      <c r="AE763" s="667" t="b">
        <f aca="false">AND($Q$3&lt;&gt;$Q763,$Q$3&lt;&gt;"Both")</f>
        <v>1</v>
      </c>
      <c r="AF763" s="667" t="b">
        <f aca="false">AND($Q$3="Both",AH763=1)</f>
        <v>0</v>
      </c>
      <c r="AI763" s="521"/>
      <c r="AK763" s="160" t="n">
        <f aca="false">IF(OR(AL763=TRUE(),AND(AM763=TRUE(),AN763=FALSE()),AF763=TRUE(),(OR(AT763=FALSE(),AT763="NA"))),0,IF(OR(AN763=FALSE(),AO763=FALSE(),AP763=FALSE()),1,0))</f>
        <v>0</v>
      </c>
      <c r="AL763" s="238" t="n">
        <f aca="false">$S763</f>
        <v>1</v>
      </c>
      <c r="AM763" s="238" t="str">
        <f aca="false">IF(OR(Q763="Medicaid",AI763=""),"NA",IF(AND(AF763=TRUE(),_xlfn.xlookup(AI763,$A$9:$A$782,$AK$9:$AK$782)=0),TRUE(),FALSE()))</f>
        <v>NA</v>
      </c>
      <c r="AN763" s="148" t="b">
        <f aca="false">IF(F763&lt;&gt;"",TRUE(),FALSE())</f>
        <v>0</v>
      </c>
      <c r="AO763" s="94" t="str">
        <f aca="false">IF(OR($F763&lt;&gt;"Met"),"NA",(IF(AND($F763="Met",$F763&lt;&gt;""),TRUE(),FALSE())))</f>
        <v>NA</v>
      </c>
      <c r="AP763" s="148" t="b">
        <f aca="false">IF(OR($F763="Met",$F763="Not met"),"NA",(IF((AND(OR($F763="N/A",$F763="Unsure"),$G763&lt;&gt;"")),TRUE(),FALSE())))</f>
        <v>0</v>
      </c>
      <c r="AQ763" s="238" t="n">
        <f aca="false">IF(OR(AR763=TRUE(),AND(AS763=TRUE(),AT763=FALSE())),0,(IF(OR(AND(OR(AS763=FALSE(),AS763="N/A"),AT763=FALSE()),AU763=FALSE()),1,0)))</f>
        <v>0</v>
      </c>
      <c r="AR763" s="238" t="n">
        <f aca="false">$S763</f>
        <v>1</v>
      </c>
      <c r="AS763" s="238" t="str">
        <f aca="false">IF(OR(Q763="Medicaid",AI763=""),"N/A",IF(AND(AF763=TRUE(),_xlfn.xlookup(AI763,$A$9:$A$782,$AQ$9:$AQ$782)=0),TRUE(),FALSE()))</f>
        <v>N/A</v>
      </c>
      <c r="AT763" s="148" t="b">
        <f aca="false">IF(AND(H763="",F763="Met"),FALSE(),TRUE())</f>
        <v>1</v>
      </c>
      <c r="AU763" s="94" t="str">
        <f aca="false">IF(OR(H763="",H763="Met",H763="N/A"),"NA",(IF(AND((OR(H763="Not Met",H763="Unsure")),G763&lt;&gt;""),TRUE(),FALSE())))</f>
        <v>NA</v>
      </c>
    </row>
    <row r="764" customFormat="false" ht="36" hidden="false" customHeight="false" outlineLevel="0" collapsed="false">
      <c r="A764" s="658" t="s">
        <v>4217</v>
      </c>
      <c r="B764" s="659" t="s">
        <v>4218</v>
      </c>
      <c r="C764" s="659" t="s">
        <v>4219</v>
      </c>
      <c r="D764" s="659" t="s">
        <v>4220</v>
      </c>
      <c r="E764" s="687"/>
      <c r="F764" s="662"/>
      <c r="G764" s="662"/>
      <c r="H764" s="663"/>
      <c r="I764" s="664" t="s">
        <v>15</v>
      </c>
      <c r="J764" s="664" t="s">
        <v>30</v>
      </c>
      <c r="K764" s="664" t="s">
        <v>38</v>
      </c>
      <c r="L764" s="665" t="s">
        <v>43</v>
      </c>
      <c r="M764" s="665" t="s">
        <v>48</v>
      </c>
      <c r="N764" s="665"/>
      <c r="O764" s="665"/>
      <c r="P764" s="665"/>
      <c r="Q764" s="665" t="s">
        <v>226</v>
      </c>
      <c r="S764" s="666" t="b">
        <f aca="false">IF(OR(T764=TRUE(),U764=TRUE(),V764=TRUE(),AD764=TRUE(),AE764=TRUE()),TRUE(),FALSE())</f>
        <v>1</v>
      </c>
      <c r="T764" s="656" t="n">
        <f aca="false">$T$8</f>
        <v>1</v>
      </c>
      <c r="U764" s="657" t="b">
        <f aca="false">$U$8</f>
        <v>0</v>
      </c>
      <c r="V764" s="666" t="b">
        <f aca="false">IF(SUM(W764:AC764)&lt;1,TRUE(),FALSE())</f>
        <v>1</v>
      </c>
      <c r="W764" s="656" t="n">
        <f aca="false">IF($I$3=I764,1,0)</f>
        <v>0</v>
      </c>
      <c r="X764" s="656" t="n">
        <f aca="false">IF($J$3=J764,1,0)</f>
        <v>0</v>
      </c>
      <c r="Y764" s="656" t="n">
        <f aca="false">IF($K$3=K764,1,0)</f>
        <v>0</v>
      </c>
      <c r="Z764" s="656" t="n">
        <f aca="false">IF($L$3=L764,1,0)</f>
        <v>0</v>
      </c>
      <c r="AA764" s="656" t="n">
        <f aca="false">IF($M$3=M764,1,0)</f>
        <v>0</v>
      </c>
      <c r="AB764" s="656" t="n">
        <f aca="false">IF($N$3=N764,1,0)</f>
        <v>0</v>
      </c>
      <c r="AC764" s="656" t="n">
        <f aca="false">IF($O$3=O764,1,0)</f>
        <v>0</v>
      </c>
      <c r="AD764" s="667" t="b">
        <f aca="false">AND($P$2="Non-risk",P764=TRUE())</f>
        <v>0</v>
      </c>
      <c r="AE764" s="667" t="b">
        <f aca="false">AND($Q$3&lt;&gt;$Q764,$Q$3&lt;&gt;"Both")</f>
        <v>1</v>
      </c>
      <c r="AF764" s="667" t="b">
        <f aca="false">AND($Q$3="Both",AH764=1)</f>
        <v>0</v>
      </c>
      <c r="AI764" s="521"/>
      <c r="AK764" s="160" t="n">
        <f aca="false">IF(OR(AL764=TRUE(),AND(AM764=TRUE(),AN764=FALSE()),AF764=TRUE(),(OR(AT764=FALSE(),AT764="NA"))),0,IF(OR(AN764=FALSE(),AO764=FALSE(),AP764=FALSE()),1,0))</f>
        <v>0</v>
      </c>
      <c r="AL764" s="238" t="n">
        <f aca="false">$S764</f>
        <v>1</v>
      </c>
      <c r="AM764" s="238" t="str">
        <f aca="false">IF(OR(Q764="Medicaid",AI764=""),"NA",IF(AND(AF764=TRUE(),_xlfn.xlookup(AI764,$A$9:$A$782,$AK$9:$AK$782)=0),TRUE(),FALSE()))</f>
        <v>NA</v>
      </c>
      <c r="AN764" s="148" t="b">
        <f aca="false">IF(F764&lt;&gt;"",TRUE(),FALSE())</f>
        <v>0</v>
      </c>
      <c r="AO764" s="94" t="str">
        <f aca="false">IF(OR($F764&lt;&gt;"Met"),"NA",(IF(AND($F764="Met",$F764&lt;&gt;""),TRUE(),FALSE())))</f>
        <v>NA</v>
      </c>
      <c r="AP764" s="148" t="b">
        <f aca="false">IF(OR($F764="Met",$F764="Not met"),"NA",(IF((AND(OR($F764="N/A",$F764="Unsure"),$G764&lt;&gt;"")),TRUE(),FALSE())))</f>
        <v>0</v>
      </c>
      <c r="AQ764" s="238" t="n">
        <f aca="false">IF(OR(AR764=TRUE(),AND(AS764=TRUE(),AT764=FALSE())),0,(IF(OR(AND(OR(AS764=FALSE(),AS764="N/A"),AT764=FALSE()),AU764=FALSE()),1,0)))</f>
        <v>0</v>
      </c>
      <c r="AR764" s="238" t="n">
        <f aca="false">$S764</f>
        <v>1</v>
      </c>
      <c r="AS764" s="238" t="str">
        <f aca="false">IF(OR(Q764="Medicaid",AI764=""),"N/A",IF(AND(AF764=TRUE(),_xlfn.xlookup(AI764,$A$9:$A$782,$AQ$9:$AQ$782)=0),TRUE(),FALSE()))</f>
        <v>N/A</v>
      </c>
      <c r="AT764" s="148" t="b">
        <f aca="false">IF(AND(H764="",F764="Met"),FALSE(),TRUE())</f>
        <v>1</v>
      </c>
      <c r="AU764" s="94" t="str">
        <f aca="false">IF(OR(H764="",H764="Met",H764="N/A"),"NA",(IF(AND((OR(H764="Not Met",H764="Unsure")),G764&lt;&gt;""),TRUE(),FALSE())))</f>
        <v>NA</v>
      </c>
    </row>
    <row r="765" customFormat="false" ht="36" hidden="false" customHeight="false" outlineLevel="0" collapsed="false">
      <c r="A765" s="658" t="s">
        <v>4221</v>
      </c>
      <c r="B765" s="659" t="s">
        <v>4222</v>
      </c>
      <c r="C765" s="659" t="s">
        <v>4223</v>
      </c>
      <c r="D765" s="659" t="s">
        <v>4224</v>
      </c>
      <c r="E765" s="687"/>
      <c r="F765" s="662"/>
      <c r="G765" s="662"/>
      <c r="H765" s="663"/>
      <c r="I765" s="664" t="s">
        <v>15</v>
      </c>
      <c r="J765" s="664" t="s">
        <v>30</v>
      </c>
      <c r="K765" s="664" t="s">
        <v>38</v>
      </c>
      <c r="L765" s="665" t="s">
        <v>43</v>
      </c>
      <c r="M765" s="665" t="s">
        <v>48</v>
      </c>
      <c r="N765" s="665"/>
      <c r="O765" s="665"/>
      <c r="P765" s="665"/>
      <c r="Q765" s="665" t="s">
        <v>226</v>
      </c>
      <c r="S765" s="666" t="b">
        <f aca="false">IF(OR(T765=TRUE(),U765=TRUE(),V765=TRUE(),AD765=TRUE(),AE765=TRUE()),TRUE(),FALSE())</f>
        <v>1</v>
      </c>
      <c r="T765" s="656" t="n">
        <f aca="false">$T$8</f>
        <v>1</v>
      </c>
      <c r="U765" s="657" t="b">
        <f aca="false">$U$8</f>
        <v>0</v>
      </c>
      <c r="V765" s="666" t="b">
        <f aca="false">IF(SUM(W765:AC765)&lt;1,TRUE(),FALSE())</f>
        <v>1</v>
      </c>
      <c r="W765" s="656" t="n">
        <f aca="false">IF($I$3=I765,1,0)</f>
        <v>0</v>
      </c>
      <c r="X765" s="656" t="n">
        <f aca="false">IF($J$3=J765,1,0)</f>
        <v>0</v>
      </c>
      <c r="Y765" s="656" t="n">
        <f aca="false">IF($K$3=K765,1,0)</f>
        <v>0</v>
      </c>
      <c r="Z765" s="656" t="n">
        <f aca="false">IF($L$3=L765,1,0)</f>
        <v>0</v>
      </c>
      <c r="AA765" s="656" t="n">
        <f aca="false">IF($M$3=M765,1,0)</f>
        <v>0</v>
      </c>
      <c r="AB765" s="656" t="n">
        <f aca="false">IF($N$3=N765,1,0)</f>
        <v>0</v>
      </c>
      <c r="AC765" s="656" t="n">
        <f aca="false">IF($O$3=O765,1,0)</f>
        <v>0</v>
      </c>
      <c r="AD765" s="667" t="b">
        <f aca="false">AND($P$2="Non-risk",P765=TRUE())</f>
        <v>0</v>
      </c>
      <c r="AE765" s="667" t="b">
        <f aca="false">AND($Q$3&lt;&gt;$Q765,$Q$3&lt;&gt;"Both")</f>
        <v>1</v>
      </c>
      <c r="AF765" s="667" t="b">
        <f aca="false">AND($Q$3="Both",AH765=1)</f>
        <v>0</v>
      </c>
      <c r="AI765" s="521"/>
      <c r="AK765" s="160" t="n">
        <f aca="false">IF(OR(AL765=TRUE(),AND(AM765=TRUE(),AN765=FALSE()),AF765=TRUE(),(OR(AT765=FALSE(),AT765="NA"))),0,IF(OR(AN765=FALSE(),AO765=FALSE(),AP765=FALSE()),1,0))</f>
        <v>0</v>
      </c>
      <c r="AL765" s="238" t="n">
        <f aca="false">$S765</f>
        <v>1</v>
      </c>
      <c r="AM765" s="238" t="str">
        <f aca="false">IF(OR(Q765="Medicaid",AI765=""),"NA",IF(AND(AF765=TRUE(),_xlfn.xlookup(AI765,$A$9:$A$782,$AK$9:$AK$782)=0),TRUE(),FALSE()))</f>
        <v>NA</v>
      </c>
      <c r="AN765" s="148" t="b">
        <f aca="false">IF(F765&lt;&gt;"",TRUE(),FALSE())</f>
        <v>0</v>
      </c>
      <c r="AO765" s="94" t="str">
        <f aca="false">IF(OR($F765&lt;&gt;"Met"),"NA",(IF(AND($F765="Met",$F765&lt;&gt;""),TRUE(),FALSE())))</f>
        <v>NA</v>
      </c>
      <c r="AP765" s="148" t="b">
        <f aca="false">IF(OR($F765="Met",$F765="Not met"),"NA",(IF((AND(OR($F765="N/A",$F765="Unsure"),$G765&lt;&gt;"")),TRUE(),FALSE())))</f>
        <v>0</v>
      </c>
      <c r="AQ765" s="238" t="n">
        <f aca="false">IF(OR(AR765=TRUE(),AND(AS765=TRUE(),AT765=FALSE())),0,(IF(OR(AND(OR(AS765=FALSE(),AS765="N/A"),AT765=FALSE()),AU765=FALSE()),1,0)))</f>
        <v>0</v>
      </c>
      <c r="AR765" s="238" t="n">
        <f aca="false">$S765</f>
        <v>1</v>
      </c>
      <c r="AS765" s="238" t="str">
        <f aca="false">IF(OR(Q765="Medicaid",AI765=""),"N/A",IF(AND(AF765=TRUE(),_xlfn.xlookup(AI765,$A$9:$A$782,$AQ$9:$AQ$782)=0),TRUE(),FALSE()))</f>
        <v>N/A</v>
      </c>
      <c r="AT765" s="148" t="b">
        <f aca="false">IF(AND(H765="",F765="Met"),FALSE(),TRUE())</f>
        <v>1</v>
      </c>
      <c r="AU765" s="94" t="str">
        <f aca="false">IF(OR(H765="",H765="Met",H765="N/A"),"NA",(IF(AND((OR(H765="Not Met",H765="Unsure")),G765&lt;&gt;""),TRUE(),FALSE())))</f>
        <v>NA</v>
      </c>
    </row>
    <row r="766" customFormat="false" ht="18" hidden="false" customHeight="false" outlineLevel="0" collapsed="false">
      <c r="A766" s="658" t="s">
        <v>4225</v>
      </c>
      <c r="B766" s="659" t="s">
        <v>4226</v>
      </c>
      <c r="C766" s="659" t="s">
        <v>4227</v>
      </c>
      <c r="D766" s="659" t="s">
        <v>4228</v>
      </c>
      <c r="E766" s="687"/>
      <c r="F766" s="662"/>
      <c r="G766" s="662"/>
      <c r="H766" s="663"/>
      <c r="I766" s="664" t="s">
        <v>15</v>
      </c>
      <c r="J766" s="664" t="s">
        <v>30</v>
      </c>
      <c r="K766" s="664" t="s">
        <v>38</v>
      </c>
      <c r="L766" s="665" t="s">
        <v>43</v>
      </c>
      <c r="M766" s="665" t="s">
        <v>48</v>
      </c>
      <c r="N766" s="665"/>
      <c r="O766" s="665"/>
      <c r="P766" s="665"/>
      <c r="Q766" s="665" t="s">
        <v>226</v>
      </c>
      <c r="S766" s="666" t="b">
        <f aca="false">IF(OR(T766=TRUE(),U766=TRUE(),V766=TRUE(),AD766=TRUE(),AE766=TRUE()),TRUE(),FALSE())</f>
        <v>1</v>
      </c>
      <c r="T766" s="656" t="n">
        <f aca="false">$T$8</f>
        <v>1</v>
      </c>
      <c r="U766" s="657" t="b">
        <f aca="false">$U$8</f>
        <v>0</v>
      </c>
      <c r="V766" s="666" t="b">
        <f aca="false">IF(SUM(W766:AC766)&lt;1,TRUE(),FALSE())</f>
        <v>1</v>
      </c>
      <c r="W766" s="656" t="n">
        <f aca="false">IF($I$3=I766,1,0)</f>
        <v>0</v>
      </c>
      <c r="X766" s="656" t="n">
        <f aca="false">IF($J$3=J766,1,0)</f>
        <v>0</v>
      </c>
      <c r="Y766" s="656" t="n">
        <f aca="false">IF($K$3=K766,1,0)</f>
        <v>0</v>
      </c>
      <c r="Z766" s="656" t="n">
        <f aca="false">IF($L$3=L766,1,0)</f>
        <v>0</v>
      </c>
      <c r="AA766" s="656" t="n">
        <f aca="false">IF($M$3=M766,1,0)</f>
        <v>0</v>
      </c>
      <c r="AB766" s="656" t="n">
        <f aca="false">IF($N$3=N766,1,0)</f>
        <v>0</v>
      </c>
      <c r="AC766" s="656" t="n">
        <f aca="false">IF($O$3=O766,1,0)</f>
        <v>0</v>
      </c>
      <c r="AD766" s="667" t="b">
        <f aca="false">AND($P$2="Non-risk",P766=TRUE())</f>
        <v>0</v>
      </c>
      <c r="AE766" s="667" t="b">
        <f aca="false">AND($Q$3&lt;&gt;$Q766,$Q$3&lt;&gt;"Both")</f>
        <v>1</v>
      </c>
      <c r="AF766" s="667" t="b">
        <f aca="false">AND($Q$3="Both",AH766=1)</f>
        <v>0</v>
      </c>
      <c r="AI766" s="521"/>
      <c r="AK766" s="160" t="n">
        <f aca="false">IF(OR(AL766=TRUE(),AND(AM766=TRUE(),AN766=FALSE()),AF766=TRUE(),(OR(AT766=FALSE(),AT766="NA"))),0,IF(OR(AN766=FALSE(),AO766=FALSE(),AP766=FALSE()),1,0))</f>
        <v>0</v>
      </c>
      <c r="AL766" s="238" t="n">
        <f aca="false">$S766</f>
        <v>1</v>
      </c>
      <c r="AM766" s="238" t="str">
        <f aca="false">IF(OR(Q766="Medicaid",AI766=""),"NA",IF(AND(AF766=TRUE(),_xlfn.xlookup(AI766,$A$9:$A$782,$AK$9:$AK$782)=0),TRUE(),FALSE()))</f>
        <v>NA</v>
      </c>
      <c r="AN766" s="148" t="b">
        <f aca="false">IF(F766&lt;&gt;"",TRUE(),FALSE())</f>
        <v>0</v>
      </c>
      <c r="AO766" s="94" t="str">
        <f aca="false">IF(OR($F766&lt;&gt;"Met"),"NA",(IF(AND($F766="Met",$F766&lt;&gt;""),TRUE(),FALSE())))</f>
        <v>NA</v>
      </c>
      <c r="AP766" s="148" t="b">
        <f aca="false">IF(OR($F766="Met",$F766="Not met"),"NA",(IF((AND(OR($F766="N/A",$F766="Unsure"),$G766&lt;&gt;"")),TRUE(),FALSE())))</f>
        <v>0</v>
      </c>
      <c r="AQ766" s="238" t="n">
        <f aca="false">IF(OR(AR766=TRUE(),AND(AS766=TRUE(),AT766=FALSE())),0,(IF(OR(AND(OR(AS766=FALSE(),AS766="N/A"),AT766=FALSE()),AU766=FALSE()),1,0)))</f>
        <v>0</v>
      </c>
      <c r="AR766" s="238" t="n">
        <f aca="false">$S766</f>
        <v>1</v>
      </c>
      <c r="AS766" s="238" t="str">
        <f aca="false">IF(OR(Q766="Medicaid",AI766=""),"N/A",IF(AND(AF766=TRUE(),_xlfn.xlookup(AI766,$A$9:$A$782,$AQ$9:$AQ$782)=0),TRUE(),FALSE()))</f>
        <v>N/A</v>
      </c>
      <c r="AT766" s="148" t="b">
        <f aca="false">IF(AND(H766="",F766="Met"),FALSE(),TRUE())</f>
        <v>1</v>
      </c>
      <c r="AU766" s="94" t="str">
        <f aca="false">IF(OR(H766="",H766="Met",H766="N/A"),"NA",(IF(AND((OR(H766="Not Met",H766="Unsure")),G766&lt;&gt;""),TRUE(),FALSE())))</f>
        <v>NA</v>
      </c>
    </row>
    <row r="767" customFormat="false" ht="36" hidden="false" customHeight="false" outlineLevel="0" collapsed="false">
      <c r="A767" s="658" t="s">
        <v>4229</v>
      </c>
      <c r="B767" s="659" t="s">
        <v>4230</v>
      </c>
      <c r="C767" s="659" t="s">
        <v>4231</v>
      </c>
      <c r="D767" s="659" t="s">
        <v>4232</v>
      </c>
      <c r="E767" s="687"/>
      <c r="F767" s="662"/>
      <c r="G767" s="662"/>
      <c r="H767" s="663"/>
      <c r="I767" s="664" t="s">
        <v>15</v>
      </c>
      <c r="J767" s="664" t="s">
        <v>30</v>
      </c>
      <c r="K767" s="664" t="s">
        <v>38</v>
      </c>
      <c r="L767" s="665" t="s">
        <v>43</v>
      </c>
      <c r="M767" s="665" t="s">
        <v>48</v>
      </c>
      <c r="N767" s="665"/>
      <c r="O767" s="665"/>
      <c r="P767" s="665"/>
      <c r="Q767" s="665" t="s">
        <v>226</v>
      </c>
      <c r="S767" s="666" t="b">
        <f aca="false">IF(OR(T767=TRUE(),U767=TRUE(),V767=TRUE(),AD767=TRUE(),AE767=TRUE()),TRUE(),FALSE())</f>
        <v>1</v>
      </c>
      <c r="T767" s="656" t="n">
        <f aca="false">$T$8</f>
        <v>1</v>
      </c>
      <c r="U767" s="657" t="b">
        <f aca="false">$U$8</f>
        <v>0</v>
      </c>
      <c r="V767" s="666" t="b">
        <f aca="false">IF(SUM(W767:AC767)&lt;1,TRUE(),FALSE())</f>
        <v>1</v>
      </c>
      <c r="W767" s="656" t="n">
        <f aca="false">IF($I$3=I767,1,0)</f>
        <v>0</v>
      </c>
      <c r="X767" s="656" t="n">
        <f aca="false">IF($J$3=J767,1,0)</f>
        <v>0</v>
      </c>
      <c r="Y767" s="656" t="n">
        <f aca="false">IF($K$3=K767,1,0)</f>
        <v>0</v>
      </c>
      <c r="Z767" s="656" t="n">
        <f aca="false">IF($L$3=L767,1,0)</f>
        <v>0</v>
      </c>
      <c r="AA767" s="656" t="n">
        <f aca="false">IF($M$3=M767,1,0)</f>
        <v>0</v>
      </c>
      <c r="AB767" s="656" t="n">
        <f aca="false">IF($N$3=N767,1,0)</f>
        <v>0</v>
      </c>
      <c r="AC767" s="656" t="n">
        <f aca="false">IF($O$3=O767,1,0)</f>
        <v>0</v>
      </c>
      <c r="AD767" s="667" t="b">
        <f aca="false">AND($P$2="Non-risk",P767=TRUE())</f>
        <v>0</v>
      </c>
      <c r="AE767" s="667" t="b">
        <f aca="false">AND($Q$3&lt;&gt;$Q767,$Q$3&lt;&gt;"Both")</f>
        <v>1</v>
      </c>
      <c r="AF767" s="667" t="b">
        <f aca="false">AND($Q$3="Both",AH767=1)</f>
        <v>0</v>
      </c>
      <c r="AI767" s="521"/>
      <c r="AK767" s="160" t="n">
        <f aca="false">IF(OR(AL767=TRUE(),AND(AM767=TRUE(),AN767=FALSE()),AF767=TRUE(),(OR(AT767=FALSE(),AT767="NA"))),0,IF(OR(AN767=FALSE(),AO767=FALSE(),AP767=FALSE()),1,0))</f>
        <v>0</v>
      </c>
      <c r="AL767" s="238" t="n">
        <f aca="false">$S767</f>
        <v>1</v>
      </c>
      <c r="AM767" s="238" t="str">
        <f aca="false">IF(OR(Q767="Medicaid",AI767=""),"NA",IF(AND(AF767=TRUE(),_xlfn.xlookup(AI767,$A$9:$A$782,$AK$9:$AK$782)=0),TRUE(),FALSE()))</f>
        <v>NA</v>
      </c>
      <c r="AN767" s="148" t="b">
        <f aca="false">IF(F767&lt;&gt;"",TRUE(),FALSE())</f>
        <v>0</v>
      </c>
      <c r="AO767" s="94" t="str">
        <f aca="false">IF(OR($F767&lt;&gt;"Met"),"NA",(IF(AND($F767="Met",$F767&lt;&gt;""),TRUE(),FALSE())))</f>
        <v>NA</v>
      </c>
      <c r="AP767" s="148" t="b">
        <f aca="false">IF(OR($F767="Met",$F767="Not met"),"NA",(IF((AND(OR($F767="N/A",$F767="Unsure"),$G767&lt;&gt;"")),TRUE(),FALSE())))</f>
        <v>0</v>
      </c>
      <c r="AQ767" s="238" t="n">
        <f aca="false">IF(OR(AR767=TRUE(),AND(AS767=TRUE(),AT767=FALSE())),0,(IF(OR(AND(OR(AS767=FALSE(),AS767="N/A"),AT767=FALSE()),AU767=FALSE()),1,0)))</f>
        <v>0</v>
      </c>
      <c r="AR767" s="238" t="n">
        <f aca="false">$S767</f>
        <v>1</v>
      </c>
      <c r="AS767" s="238" t="str">
        <f aca="false">IF(OR(Q767="Medicaid",AI767=""),"N/A",IF(AND(AF767=TRUE(),_xlfn.xlookup(AI767,$A$9:$A$782,$AQ$9:$AQ$782)=0),TRUE(),FALSE()))</f>
        <v>N/A</v>
      </c>
      <c r="AT767" s="148" t="b">
        <f aca="false">IF(AND(H767="",F767="Met"),FALSE(),TRUE())</f>
        <v>1</v>
      </c>
      <c r="AU767" s="94" t="str">
        <f aca="false">IF(OR(H767="",H767="Met",H767="N/A"),"NA",(IF(AND((OR(H767="Not Met",H767="Unsure")),G767&lt;&gt;""),TRUE(),FALSE())))</f>
        <v>NA</v>
      </c>
    </row>
    <row r="768" customFormat="false" ht="36" hidden="false" customHeight="false" outlineLevel="0" collapsed="false">
      <c r="A768" s="658" t="s">
        <v>4233</v>
      </c>
      <c r="B768" s="659" t="s">
        <v>4234</v>
      </c>
      <c r="C768" s="659" t="s">
        <v>4235</v>
      </c>
      <c r="D768" s="659" t="s">
        <v>4236</v>
      </c>
      <c r="E768" s="687"/>
      <c r="F768" s="662"/>
      <c r="G768" s="662"/>
      <c r="H768" s="663"/>
      <c r="I768" s="664" t="s">
        <v>15</v>
      </c>
      <c r="J768" s="664" t="s">
        <v>30</v>
      </c>
      <c r="K768" s="664" t="s">
        <v>38</v>
      </c>
      <c r="L768" s="665" t="s">
        <v>43</v>
      </c>
      <c r="M768" s="665" t="s">
        <v>48</v>
      </c>
      <c r="N768" s="665"/>
      <c r="O768" s="665"/>
      <c r="P768" s="665"/>
      <c r="Q768" s="665" t="s">
        <v>226</v>
      </c>
      <c r="S768" s="666" t="b">
        <f aca="false">IF(OR(T768=TRUE(),U768=TRUE(),V768=TRUE(),AD768=TRUE(),AE768=TRUE()),TRUE(),FALSE())</f>
        <v>1</v>
      </c>
      <c r="T768" s="656" t="n">
        <f aca="false">$T$8</f>
        <v>1</v>
      </c>
      <c r="U768" s="657" t="b">
        <f aca="false">$U$8</f>
        <v>0</v>
      </c>
      <c r="V768" s="666" t="b">
        <f aca="false">IF(SUM(W768:AC768)&lt;1,TRUE(),FALSE())</f>
        <v>1</v>
      </c>
      <c r="W768" s="656" t="n">
        <f aca="false">IF($I$3=I768,1,0)</f>
        <v>0</v>
      </c>
      <c r="X768" s="656" t="n">
        <f aca="false">IF($J$3=J768,1,0)</f>
        <v>0</v>
      </c>
      <c r="Y768" s="656" t="n">
        <f aca="false">IF($K$3=K768,1,0)</f>
        <v>0</v>
      </c>
      <c r="Z768" s="656" t="n">
        <f aca="false">IF($L$3=L768,1,0)</f>
        <v>0</v>
      </c>
      <c r="AA768" s="656" t="n">
        <f aca="false">IF($M$3=M768,1,0)</f>
        <v>0</v>
      </c>
      <c r="AB768" s="656" t="n">
        <f aca="false">IF($N$3=N768,1,0)</f>
        <v>0</v>
      </c>
      <c r="AC768" s="656" t="n">
        <f aca="false">IF($O$3=O768,1,0)</f>
        <v>0</v>
      </c>
      <c r="AD768" s="667" t="b">
        <f aca="false">AND($P$2="Non-risk",P768=TRUE())</f>
        <v>0</v>
      </c>
      <c r="AE768" s="667" t="b">
        <f aca="false">AND($Q$3&lt;&gt;$Q768,$Q$3&lt;&gt;"Both")</f>
        <v>1</v>
      </c>
      <c r="AF768" s="667" t="b">
        <f aca="false">AND($Q$3="Both",AH768=1)</f>
        <v>0</v>
      </c>
      <c r="AI768" s="521"/>
      <c r="AK768" s="160" t="n">
        <f aca="false">IF(OR(AL768=TRUE(),AND(AM768=TRUE(),AN768=FALSE()),AF768=TRUE(),(OR(AT768=FALSE(),AT768="NA"))),0,IF(OR(AN768=FALSE(),AO768=FALSE(),AP768=FALSE()),1,0))</f>
        <v>0</v>
      </c>
      <c r="AL768" s="238" t="n">
        <f aca="false">$S768</f>
        <v>1</v>
      </c>
      <c r="AM768" s="238" t="str">
        <f aca="false">IF(OR(Q768="Medicaid",AI768=""),"NA",IF(AND(AF768=TRUE(),_xlfn.xlookup(AI768,$A$9:$A$782,$AK$9:$AK$782)=0),TRUE(),FALSE()))</f>
        <v>NA</v>
      </c>
      <c r="AN768" s="148" t="b">
        <f aca="false">IF(F768&lt;&gt;"",TRUE(),FALSE())</f>
        <v>0</v>
      </c>
      <c r="AO768" s="94" t="str">
        <f aca="false">IF(OR($F768&lt;&gt;"Met"),"NA",(IF(AND($F768="Met",$F768&lt;&gt;""),TRUE(),FALSE())))</f>
        <v>NA</v>
      </c>
      <c r="AP768" s="148" t="b">
        <f aca="false">IF(OR($F768="Met",$F768="Not met"),"NA",(IF((AND(OR($F768="N/A",$F768="Unsure"),$G768&lt;&gt;"")),TRUE(),FALSE())))</f>
        <v>0</v>
      </c>
      <c r="AQ768" s="238" t="n">
        <f aca="false">IF(OR(AR768=TRUE(),AND(AS768=TRUE(),AT768=FALSE())),0,(IF(OR(AND(OR(AS768=FALSE(),AS768="N/A"),AT768=FALSE()),AU768=FALSE()),1,0)))</f>
        <v>0</v>
      </c>
      <c r="AR768" s="238" t="n">
        <f aca="false">$S768</f>
        <v>1</v>
      </c>
      <c r="AS768" s="238" t="str">
        <f aca="false">IF(OR(Q768="Medicaid",AI768=""),"N/A",IF(AND(AF768=TRUE(),_xlfn.xlookup(AI768,$A$9:$A$782,$AQ$9:$AQ$782)=0),TRUE(),FALSE()))</f>
        <v>N/A</v>
      </c>
      <c r="AT768" s="148" t="b">
        <f aca="false">IF(AND(H768="",F768="Met"),FALSE(),TRUE())</f>
        <v>1</v>
      </c>
      <c r="AU768" s="94" t="str">
        <f aca="false">IF(OR(H768="",H768="Met",H768="N/A"),"NA",(IF(AND((OR(H768="Not Met",H768="Unsure")),G768&lt;&gt;""),TRUE(),FALSE())))</f>
        <v>NA</v>
      </c>
    </row>
    <row r="769" customFormat="false" ht="36" hidden="false" customHeight="false" outlineLevel="0" collapsed="false">
      <c r="A769" s="658" t="s">
        <v>4237</v>
      </c>
      <c r="B769" s="659" t="s">
        <v>4238</v>
      </c>
      <c r="C769" s="659" t="s">
        <v>4239</v>
      </c>
      <c r="D769" s="659" t="s">
        <v>4240</v>
      </c>
      <c r="E769" s="693" t="n">
        <v>125126</v>
      </c>
      <c r="F769" s="662"/>
      <c r="G769" s="662"/>
      <c r="H769" s="663"/>
      <c r="I769" s="664" t="s">
        <v>15</v>
      </c>
      <c r="J769" s="664" t="s">
        <v>30</v>
      </c>
      <c r="K769" s="664" t="s">
        <v>38</v>
      </c>
      <c r="L769" s="665" t="s">
        <v>43</v>
      </c>
      <c r="M769" s="665" t="s">
        <v>48</v>
      </c>
      <c r="N769" s="665"/>
      <c r="O769" s="665"/>
      <c r="P769" s="665"/>
      <c r="Q769" s="665" t="s">
        <v>226</v>
      </c>
      <c r="S769" s="666" t="b">
        <f aca="false">IF(OR(T769=TRUE(),U769=TRUE(),V769=TRUE(),AD769=TRUE(),AE769=TRUE()),TRUE(),FALSE())</f>
        <v>1</v>
      </c>
      <c r="T769" s="656" t="n">
        <f aca="false">$T$8</f>
        <v>1</v>
      </c>
      <c r="U769" s="657" t="b">
        <f aca="false">$U$8</f>
        <v>0</v>
      </c>
      <c r="V769" s="666" t="b">
        <f aca="false">IF(SUM(W769:AC769)&lt;1,TRUE(),FALSE())</f>
        <v>1</v>
      </c>
      <c r="W769" s="656" t="n">
        <f aca="false">IF($I$3=I769,1,0)</f>
        <v>0</v>
      </c>
      <c r="X769" s="656" t="n">
        <f aca="false">IF($J$3=J769,1,0)</f>
        <v>0</v>
      </c>
      <c r="Y769" s="656" t="n">
        <f aca="false">IF($K$3=K769,1,0)</f>
        <v>0</v>
      </c>
      <c r="Z769" s="656" t="n">
        <f aca="false">IF($L$3=L769,1,0)</f>
        <v>0</v>
      </c>
      <c r="AA769" s="656" t="n">
        <f aca="false">IF($M$3=M769,1,0)</f>
        <v>0</v>
      </c>
      <c r="AB769" s="656" t="n">
        <f aca="false">IF($N$3=N769,1,0)</f>
        <v>0</v>
      </c>
      <c r="AC769" s="656" t="n">
        <f aca="false">IF($O$3=O769,1,0)</f>
        <v>0</v>
      </c>
      <c r="AD769" s="667" t="b">
        <f aca="false">AND($P$2="Non-risk",P769=TRUE())</f>
        <v>0</v>
      </c>
      <c r="AE769" s="667" t="b">
        <f aca="false">AND($Q$3&lt;&gt;$Q769,$Q$3&lt;&gt;"Both")</f>
        <v>1</v>
      </c>
      <c r="AF769" s="667" t="b">
        <f aca="false">AND($Q$3="Both",AH769=1)</f>
        <v>0</v>
      </c>
      <c r="AI769" s="521"/>
      <c r="AK769" s="160" t="n">
        <f aca="false">IF(OR(AL769=TRUE(),AND(AM769=TRUE(),AN769=FALSE()),AF769=TRUE(),(OR(AT769=FALSE(),AT769="NA"))),0,IF(OR(AN769=FALSE(),AO769=FALSE(),AP769=FALSE()),1,0))</f>
        <v>0</v>
      </c>
      <c r="AL769" s="238" t="n">
        <f aca="false">$S769</f>
        <v>1</v>
      </c>
      <c r="AM769" s="238" t="str">
        <f aca="false">IF(OR(Q769="Medicaid",AI769=""),"NA",IF(AND(AF769=TRUE(),_xlfn.xlookup(AI769,$A$9:$A$782,$AK$9:$AK$782)=0),TRUE(),FALSE()))</f>
        <v>NA</v>
      </c>
      <c r="AN769" s="148" t="b">
        <f aca="false">IF(F769&lt;&gt;"",TRUE(),FALSE())</f>
        <v>0</v>
      </c>
      <c r="AO769" s="94" t="str">
        <f aca="false">IF(OR($F769&lt;&gt;"Met"),"NA",(IF(AND($F769="Met",$F769&lt;&gt;""),TRUE(),FALSE())))</f>
        <v>NA</v>
      </c>
      <c r="AP769" s="148" t="b">
        <f aca="false">IF(OR($F769="Met",$F769="Not met"),"NA",(IF((AND(OR($F769="N/A",$F769="Unsure"),$G769&lt;&gt;"")),TRUE(),FALSE())))</f>
        <v>0</v>
      </c>
      <c r="AQ769" s="238" t="n">
        <f aca="false">IF(OR(AR769=TRUE(),AND(AS769=TRUE(),AT769=FALSE())),0,(IF(OR(AND(OR(AS769=FALSE(),AS769="N/A"),AT769=FALSE()),AU769=FALSE()),1,0)))</f>
        <v>0</v>
      </c>
      <c r="AR769" s="238" t="n">
        <f aca="false">$S769</f>
        <v>1</v>
      </c>
      <c r="AS769" s="238" t="str">
        <f aca="false">IF(OR(Q769="Medicaid",AI769=""),"N/A",IF(AND(AF769=TRUE(),_xlfn.xlookup(AI769,$A$9:$A$782,$AQ$9:$AQ$782)=0),TRUE(),FALSE()))</f>
        <v>N/A</v>
      </c>
      <c r="AT769" s="148" t="b">
        <f aca="false">IF(AND(H769="",F769="Met"),FALSE(),TRUE())</f>
        <v>1</v>
      </c>
      <c r="AU769" s="94" t="str">
        <f aca="false">IF(OR(H769="",H769="Met",H769="N/A"),"NA",(IF(AND((OR(H769="Not Met",H769="Unsure")),G769&lt;&gt;""),TRUE(),FALSE())))</f>
        <v>NA</v>
      </c>
    </row>
    <row r="770" customFormat="false" ht="36" hidden="false" customHeight="false" outlineLevel="0" collapsed="false">
      <c r="A770" s="658" t="s">
        <v>4241</v>
      </c>
      <c r="B770" s="659" t="s">
        <v>4242</v>
      </c>
      <c r="C770" s="659" t="s">
        <v>4243</v>
      </c>
      <c r="D770" s="659" t="s">
        <v>4244</v>
      </c>
      <c r="E770" s="687"/>
      <c r="F770" s="662"/>
      <c r="G770" s="662"/>
      <c r="H770" s="663"/>
      <c r="I770" s="664" t="s">
        <v>15</v>
      </c>
      <c r="J770" s="664" t="s">
        <v>30</v>
      </c>
      <c r="K770" s="664" t="s">
        <v>38</v>
      </c>
      <c r="L770" s="665" t="s">
        <v>43</v>
      </c>
      <c r="M770" s="665" t="s">
        <v>48</v>
      </c>
      <c r="N770" s="665"/>
      <c r="O770" s="665"/>
      <c r="P770" s="665"/>
      <c r="Q770" s="665" t="s">
        <v>226</v>
      </c>
      <c r="S770" s="666" t="b">
        <f aca="false">IF(OR(T770=TRUE(),U770=TRUE(),V770=TRUE(),AD770=TRUE(),AE770=TRUE()),TRUE(),FALSE())</f>
        <v>1</v>
      </c>
      <c r="T770" s="656" t="n">
        <f aca="false">$T$8</f>
        <v>1</v>
      </c>
      <c r="U770" s="657" t="b">
        <f aca="false">$U$8</f>
        <v>0</v>
      </c>
      <c r="V770" s="666" t="b">
        <f aca="false">IF(SUM(W770:AC770)&lt;1,TRUE(),FALSE())</f>
        <v>1</v>
      </c>
      <c r="W770" s="656" t="n">
        <f aca="false">IF($I$3=I770,1,0)</f>
        <v>0</v>
      </c>
      <c r="X770" s="656" t="n">
        <f aca="false">IF($J$3=J770,1,0)</f>
        <v>0</v>
      </c>
      <c r="Y770" s="656" t="n">
        <f aca="false">IF($K$3=K770,1,0)</f>
        <v>0</v>
      </c>
      <c r="Z770" s="656" t="n">
        <f aca="false">IF($L$3=L770,1,0)</f>
        <v>0</v>
      </c>
      <c r="AA770" s="656" t="n">
        <f aca="false">IF($M$3=M770,1,0)</f>
        <v>0</v>
      </c>
      <c r="AB770" s="656" t="n">
        <f aca="false">IF($N$3=N770,1,0)</f>
        <v>0</v>
      </c>
      <c r="AC770" s="656" t="n">
        <f aca="false">IF($O$3=O770,1,0)</f>
        <v>0</v>
      </c>
      <c r="AD770" s="667" t="b">
        <f aca="false">AND($P$2="Non-risk",P770=TRUE())</f>
        <v>0</v>
      </c>
      <c r="AE770" s="667" t="b">
        <f aca="false">AND($Q$3&lt;&gt;$Q770,$Q$3&lt;&gt;"Both")</f>
        <v>1</v>
      </c>
      <c r="AF770" s="667" t="b">
        <f aca="false">AND($Q$3="Both",AH770=1)</f>
        <v>0</v>
      </c>
      <c r="AI770" s="521"/>
      <c r="AK770" s="160" t="n">
        <f aca="false">IF(OR(AL770=TRUE(),AND(AM770=TRUE(),AN770=FALSE()),AF770=TRUE(),(OR(AT770=FALSE(),AT770="NA"))),0,IF(OR(AN770=FALSE(),AO770=FALSE(),AP770=FALSE()),1,0))</f>
        <v>0</v>
      </c>
      <c r="AL770" s="238" t="n">
        <f aca="false">$S770</f>
        <v>1</v>
      </c>
      <c r="AM770" s="238" t="str">
        <f aca="false">IF(OR(Q770="Medicaid",AI770=""),"NA",IF(AND(AF770=TRUE(),_xlfn.xlookup(AI770,$A$9:$A$782,$AK$9:$AK$782)=0),TRUE(),FALSE()))</f>
        <v>NA</v>
      </c>
      <c r="AN770" s="148" t="b">
        <f aca="false">IF(F770&lt;&gt;"",TRUE(),FALSE())</f>
        <v>0</v>
      </c>
      <c r="AO770" s="94" t="str">
        <f aca="false">IF(OR($F770&lt;&gt;"Met"),"NA",(IF(AND($F770="Met",$F770&lt;&gt;""),TRUE(),FALSE())))</f>
        <v>NA</v>
      </c>
      <c r="AP770" s="148" t="b">
        <f aca="false">IF(OR($F770="Met",$F770="Not met"),"NA",(IF((AND(OR($F770="N/A",$F770="Unsure"),$G770&lt;&gt;"")),TRUE(),FALSE())))</f>
        <v>0</v>
      </c>
      <c r="AQ770" s="238" t="n">
        <f aca="false">IF(OR(AR770=TRUE(),AND(AS770=TRUE(),AT770=FALSE())),0,(IF(OR(AND(OR(AS770=FALSE(),AS770="N/A"),AT770=FALSE()),AU770=FALSE()),1,0)))</f>
        <v>0</v>
      </c>
      <c r="AR770" s="238" t="n">
        <f aca="false">$S770</f>
        <v>1</v>
      </c>
      <c r="AS770" s="238" t="str">
        <f aca="false">IF(OR(Q770="Medicaid",AI770=""),"N/A",IF(AND(AF770=TRUE(),_xlfn.xlookup(AI770,$A$9:$A$782,$AQ$9:$AQ$782)=0),TRUE(),FALSE()))</f>
        <v>N/A</v>
      </c>
      <c r="AT770" s="148" t="b">
        <f aca="false">IF(AND(H770="",F770="Met"),FALSE(),TRUE())</f>
        <v>1</v>
      </c>
      <c r="AU770" s="94" t="str">
        <f aca="false">IF(OR(H770="",H770="Met",H770="N/A"),"NA",(IF(AND((OR(H770="Not Met",H770="Unsure")),G770&lt;&gt;""),TRUE(),FALSE())))</f>
        <v>NA</v>
      </c>
    </row>
    <row r="771" customFormat="false" ht="36" hidden="false" customHeight="false" outlineLevel="0" collapsed="false">
      <c r="A771" s="658" t="s">
        <v>4245</v>
      </c>
      <c r="B771" s="659" t="s">
        <v>4246</v>
      </c>
      <c r="C771" s="659" t="s">
        <v>4247</v>
      </c>
      <c r="D771" s="659" t="s">
        <v>4248</v>
      </c>
      <c r="E771" s="687"/>
      <c r="F771" s="662"/>
      <c r="G771" s="662"/>
      <c r="H771" s="663"/>
      <c r="I771" s="664" t="s">
        <v>15</v>
      </c>
      <c r="J771" s="664" t="s">
        <v>30</v>
      </c>
      <c r="K771" s="664" t="s">
        <v>38</v>
      </c>
      <c r="L771" s="665" t="s">
        <v>43</v>
      </c>
      <c r="M771" s="665" t="s">
        <v>48</v>
      </c>
      <c r="N771" s="665"/>
      <c r="O771" s="665"/>
      <c r="P771" s="665"/>
      <c r="Q771" s="665" t="s">
        <v>226</v>
      </c>
      <c r="S771" s="666" t="b">
        <f aca="false">IF(OR(T771=TRUE(),U771=TRUE(),V771=TRUE(),AD771=TRUE(),AE771=TRUE()),TRUE(),FALSE())</f>
        <v>1</v>
      </c>
      <c r="T771" s="656" t="n">
        <f aca="false">$T$8</f>
        <v>1</v>
      </c>
      <c r="U771" s="657" t="b">
        <f aca="false">$U$8</f>
        <v>0</v>
      </c>
      <c r="V771" s="666" t="b">
        <f aca="false">IF(SUM(W771:AC771)&lt;1,TRUE(),FALSE())</f>
        <v>1</v>
      </c>
      <c r="W771" s="656" t="n">
        <f aca="false">IF($I$3=I771,1,0)</f>
        <v>0</v>
      </c>
      <c r="X771" s="656" t="n">
        <f aca="false">IF($J$3=J771,1,0)</f>
        <v>0</v>
      </c>
      <c r="Y771" s="656" t="n">
        <f aca="false">IF($K$3=K771,1,0)</f>
        <v>0</v>
      </c>
      <c r="Z771" s="656" t="n">
        <f aca="false">IF($L$3=L771,1,0)</f>
        <v>0</v>
      </c>
      <c r="AA771" s="656" t="n">
        <f aca="false">IF($M$3=M771,1,0)</f>
        <v>0</v>
      </c>
      <c r="AB771" s="656" t="n">
        <f aca="false">IF($N$3=N771,1,0)</f>
        <v>0</v>
      </c>
      <c r="AC771" s="656" t="n">
        <f aca="false">IF($O$3=O771,1,0)</f>
        <v>0</v>
      </c>
      <c r="AD771" s="667" t="b">
        <f aca="false">AND($P$2="Non-risk",P771=TRUE())</f>
        <v>0</v>
      </c>
      <c r="AE771" s="667" t="b">
        <f aca="false">AND($Q$3&lt;&gt;$Q771,$Q$3&lt;&gt;"Both")</f>
        <v>1</v>
      </c>
      <c r="AF771" s="667" t="b">
        <f aca="false">AND($Q$3="Both",AH771=1)</f>
        <v>0</v>
      </c>
      <c r="AI771" s="521"/>
      <c r="AK771" s="160" t="n">
        <f aca="false">IF(OR(AL771=TRUE(),AND(AM771=TRUE(),AN771=FALSE()),AF771=TRUE(),(OR(AT771=FALSE(),AT771="NA"))),0,IF(OR(AN771=FALSE(),AO771=FALSE(),AP771=FALSE()),1,0))</f>
        <v>0</v>
      </c>
      <c r="AL771" s="238" t="n">
        <f aca="false">$S771</f>
        <v>1</v>
      </c>
      <c r="AM771" s="238" t="str">
        <f aca="false">IF(OR(Q771="Medicaid",AI771=""),"NA",IF(AND(AF771=TRUE(),_xlfn.xlookup(AI771,$A$9:$A$782,$AK$9:$AK$782)=0),TRUE(),FALSE()))</f>
        <v>NA</v>
      </c>
      <c r="AN771" s="148" t="b">
        <f aca="false">IF(F771&lt;&gt;"",TRUE(),FALSE())</f>
        <v>0</v>
      </c>
      <c r="AO771" s="94" t="str">
        <f aca="false">IF(OR($F771&lt;&gt;"Met"),"NA",(IF(AND($F771="Met",$F771&lt;&gt;""),TRUE(),FALSE())))</f>
        <v>NA</v>
      </c>
      <c r="AP771" s="148" t="b">
        <f aca="false">IF(OR($F771="Met",$F771="Not met"),"NA",(IF((AND(OR($F771="N/A",$F771="Unsure"),$G771&lt;&gt;"")),TRUE(),FALSE())))</f>
        <v>0</v>
      </c>
      <c r="AQ771" s="238" t="n">
        <f aca="false">IF(OR(AR771=TRUE(),AND(AS771=TRUE(),AT771=FALSE())),0,(IF(OR(AND(OR(AS771=FALSE(),AS771="N/A"),AT771=FALSE()),AU771=FALSE()),1,0)))</f>
        <v>0</v>
      </c>
      <c r="AR771" s="238" t="n">
        <f aca="false">$S771</f>
        <v>1</v>
      </c>
      <c r="AS771" s="238" t="str">
        <f aca="false">IF(OR(Q771="Medicaid",AI771=""),"N/A",IF(AND(AF771=TRUE(),_xlfn.xlookup(AI771,$A$9:$A$782,$AQ$9:$AQ$782)=0),TRUE(),FALSE()))</f>
        <v>N/A</v>
      </c>
      <c r="AT771" s="148" t="b">
        <f aca="false">IF(AND(H771="",F771="Met"),FALSE(),TRUE())</f>
        <v>1</v>
      </c>
      <c r="AU771" s="94" t="str">
        <f aca="false">IF(OR(H771="",H771="Met",H771="N/A"),"NA",(IF(AND((OR(H771="Not Met",H771="Unsure")),G771&lt;&gt;""),TRUE(),FALSE())))</f>
        <v>NA</v>
      </c>
    </row>
    <row r="772" customFormat="false" ht="36" hidden="false" customHeight="false" outlineLevel="0" collapsed="false">
      <c r="A772" s="658" t="s">
        <v>4249</v>
      </c>
      <c r="B772" s="659" t="s">
        <v>4250</v>
      </c>
      <c r="C772" s="659" t="s">
        <v>4251</v>
      </c>
      <c r="D772" s="659" t="s">
        <v>4252</v>
      </c>
      <c r="E772" s="678" t="n">
        <v>127</v>
      </c>
      <c r="F772" s="662"/>
      <c r="G772" s="662"/>
      <c r="H772" s="663"/>
      <c r="I772" s="664" t="s">
        <v>15</v>
      </c>
      <c r="J772" s="664" t="s">
        <v>30</v>
      </c>
      <c r="K772" s="664" t="s">
        <v>38</v>
      </c>
      <c r="L772" s="665" t="s">
        <v>43</v>
      </c>
      <c r="M772" s="665" t="s">
        <v>48</v>
      </c>
      <c r="N772" s="665"/>
      <c r="O772" s="665"/>
      <c r="P772" s="665"/>
      <c r="Q772" s="665" t="s">
        <v>226</v>
      </c>
      <c r="S772" s="666" t="b">
        <f aca="false">IF(OR(T772=TRUE(),U772=TRUE(),V772=TRUE(),AD772=TRUE(),AE772=TRUE()),TRUE(),FALSE())</f>
        <v>1</v>
      </c>
      <c r="T772" s="656" t="n">
        <f aca="false">$T$8</f>
        <v>1</v>
      </c>
      <c r="U772" s="657" t="b">
        <f aca="false">$U$8</f>
        <v>0</v>
      </c>
      <c r="V772" s="666" t="b">
        <f aca="false">IF(SUM(W772:AC772)&lt;1,TRUE(),FALSE())</f>
        <v>1</v>
      </c>
      <c r="W772" s="656" t="n">
        <f aca="false">IF($I$3=I772,1,0)</f>
        <v>0</v>
      </c>
      <c r="X772" s="656" t="n">
        <f aca="false">IF($J$3=J772,1,0)</f>
        <v>0</v>
      </c>
      <c r="Y772" s="656" t="n">
        <f aca="false">IF($K$3=K772,1,0)</f>
        <v>0</v>
      </c>
      <c r="Z772" s="656" t="n">
        <f aca="false">IF($L$3=L772,1,0)</f>
        <v>0</v>
      </c>
      <c r="AA772" s="656" t="n">
        <f aca="false">IF($M$3=M772,1,0)</f>
        <v>0</v>
      </c>
      <c r="AB772" s="656" t="n">
        <f aca="false">IF($N$3=N772,1,0)</f>
        <v>0</v>
      </c>
      <c r="AC772" s="656" t="n">
        <f aca="false">IF($O$3=O772,1,0)</f>
        <v>0</v>
      </c>
      <c r="AD772" s="667" t="b">
        <f aca="false">AND($P$2="Non-risk",P772=TRUE())</f>
        <v>0</v>
      </c>
      <c r="AE772" s="667" t="b">
        <f aca="false">AND($Q$3&lt;&gt;$Q772,$Q$3&lt;&gt;"Both")</f>
        <v>1</v>
      </c>
      <c r="AF772" s="667" t="b">
        <f aca="false">AND($Q$3="Both",AH772=1)</f>
        <v>0</v>
      </c>
      <c r="AI772" s="521"/>
      <c r="AK772" s="160" t="n">
        <f aca="false">IF(OR(AL772=TRUE(),AND(AM772=TRUE(),AN772=FALSE()),AF772=TRUE(),(OR(AT772=FALSE(),AT772="NA"))),0,IF(OR(AN772=FALSE(),AO772=FALSE(),AP772=FALSE()),1,0))</f>
        <v>0</v>
      </c>
      <c r="AL772" s="238" t="n">
        <f aca="false">$S772</f>
        <v>1</v>
      </c>
      <c r="AM772" s="238" t="str">
        <f aca="false">IF(OR(Q772="Medicaid",AI772=""),"NA",IF(AND(AF772=TRUE(),_xlfn.xlookup(AI772,$A$9:$A$782,$AK$9:$AK$782)=0),TRUE(),FALSE()))</f>
        <v>NA</v>
      </c>
      <c r="AN772" s="148" t="b">
        <f aca="false">IF(F772&lt;&gt;"",TRUE(),FALSE())</f>
        <v>0</v>
      </c>
      <c r="AO772" s="94" t="str">
        <f aca="false">IF(OR($F772&lt;&gt;"Met"),"NA",(IF(AND($F772="Met",$F772&lt;&gt;""),TRUE(),FALSE())))</f>
        <v>NA</v>
      </c>
      <c r="AP772" s="148" t="b">
        <f aca="false">IF(OR($F772="Met",$F772="Not met"),"NA",(IF((AND(OR($F772="N/A",$F772="Unsure"),$G772&lt;&gt;"")),TRUE(),FALSE())))</f>
        <v>0</v>
      </c>
      <c r="AQ772" s="238" t="n">
        <f aca="false">IF(OR(AR772=TRUE(),AND(AS772=TRUE(),AT772=FALSE())),0,(IF(OR(AND(OR(AS772=FALSE(),AS772="N/A"),AT772=FALSE()),AU772=FALSE()),1,0)))</f>
        <v>0</v>
      </c>
      <c r="AR772" s="238" t="n">
        <f aca="false">$S772</f>
        <v>1</v>
      </c>
      <c r="AS772" s="238" t="str">
        <f aca="false">IF(OR(Q772="Medicaid",AI772=""),"N/A",IF(AND(AF772=TRUE(),_xlfn.xlookup(AI772,$A$9:$A$782,$AQ$9:$AQ$782)=0),TRUE(),FALSE()))</f>
        <v>N/A</v>
      </c>
      <c r="AT772" s="148" t="b">
        <f aca="false">IF(AND(H772="",F772="Met"),FALSE(),TRUE())</f>
        <v>1</v>
      </c>
      <c r="AU772" s="94" t="str">
        <f aca="false">IF(OR(H772="",H772="Met",H772="N/A"),"NA",(IF(AND((OR(H772="Not Met",H772="Unsure")),G772&lt;&gt;""),TRUE(),FALSE())))</f>
        <v>NA</v>
      </c>
    </row>
    <row r="773" customFormat="false" ht="18" hidden="false" customHeight="false" outlineLevel="0" collapsed="false">
      <c r="A773" s="668"/>
      <c r="B773" s="681"/>
      <c r="C773" s="669"/>
      <c r="D773" s="668" t="s">
        <v>1862</v>
      </c>
      <c r="E773" s="671"/>
      <c r="F773" s="672"/>
      <c r="G773" s="672"/>
      <c r="H773" s="673"/>
      <c r="T773" s="656" t="n">
        <f aca="false">$T$8</f>
        <v>1</v>
      </c>
      <c r="U773" s="657" t="b">
        <f aca="false">$U$8</f>
        <v>0</v>
      </c>
      <c r="AK773" s="160"/>
      <c r="AL773" s="238"/>
      <c r="AM773" s="238"/>
      <c r="AN773" s="94"/>
      <c r="AO773" s="94"/>
      <c r="AP773" s="94"/>
      <c r="AQ773" s="238"/>
      <c r="AR773" s="238"/>
      <c r="AS773" s="238"/>
      <c r="AT773" s="94"/>
      <c r="AU773" s="94"/>
    </row>
    <row r="774" customFormat="false" ht="79.5" hidden="false" customHeight="true" outlineLevel="0" collapsed="false">
      <c r="A774" s="658" t="s">
        <v>4253</v>
      </c>
      <c r="B774" s="659" t="s">
        <v>4254</v>
      </c>
      <c r="C774" s="659" t="s">
        <v>4255</v>
      </c>
      <c r="D774" s="659" t="s">
        <v>4216</v>
      </c>
      <c r="E774" s="687"/>
      <c r="F774" s="662"/>
      <c r="G774" s="662"/>
      <c r="H774" s="663"/>
      <c r="I774" s="664" t="s">
        <v>15</v>
      </c>
      <c r="J774" s="664"/>
      <c r="K774" s="664" t="s">
        <v>38</v>
      </c>
      <c r="L774" s="665" t="s">
        <v>43</v>
      </c>
      <c r="M774" s="665" t="s">
        <v>48</v>
      </c>
      <c r="N774" s="665"/>
      <c r="O774" s="665"/>
      <c r="P774" s="665"/>
      <c r="Q774" s="665" t="s">
        <v>292</v>
      </c>
      <c r="S774" s="666" t="b">
        <f aca="false">IF(OR(T774=TRUE(),U774=TRUE(),V774=TRUE(),AD774=TRUE(),AE774=TRUE()),TRUE(),FALSE())</f>
        <v>1</v>
      </c>
      <c r="T774" s="656" t="n">
        <f aca="false">$T$8</f>
        <v>1</v>
      </c>
      <c r="U774" s="657" t="b">
        <f aca="false">$U$8</f>
        <v>0</v>
      </c>
      <c r="V774" s="666" t="b">
        <f aca="false">IF(SUM(W774:AC774)&lt;1,TRUE(),FALSE())</f>
        <v>1</v>
      </c>
      <c r="W774" s="656" t="n">
        <f aca="false">IF($I$3=I774,1,0)</f>
        <v>0</v>
      </c>
      <c r="X774" s="656" t="n">
        <f aca="false">IF($J$3=J774,1,0)</f>
        <v>0</v>
      </c>
      <c r="Y774" s="656" t="n">
        <f aca="false">IF($K$3=K774,1,0)</f>
        <v>0</v>
      </c>
      <c r="Z774" s="656" t="n">
        <f aca="false">IF($L$3=L774,1,0)</f>
        <v>0</v>
      </c>
      <c r="AA774" s="656" t="n">
        <f aca="false">IF($M$3=M774,1,0)</f>
        <v>0</v>
      </c>
      <c r="AB774" s="656" t="n">
        <f aca="false">IF($N$3=N774,1,0)</f>
        <v>0</v>
      </c>
      <c r="AC774" s="656" t="n">
        <f aca="false">IF($O$3=O774,1,0)</f>
        <v>0</v>
      </c>
      <c r="AD774" s="667" t="b">
        <f aca="false">AND($P$2="Non-risk",P774=TRUE())</f>
        <v>0</v>
      </c>
      <c r="AE774" s="667" t="b">
        <f aca="false">AND($Q$3&lt;&gt;$Q774,$Q$3&lt;&gt;"Both")</f>
        <v>1</v>
      </c>
      <c r="AF774" s="667" t="b">
        <f aca="false">AND($Q$3="Both",AH774=1)</f>
        <v>0</v>
      </c>
      <c r="AG774" s="521" t="s">
        <v>4216</v>
      </c>
      <c r="AH774" s="627" t="n">
        <v>1</v>
      </c>
      <c r="AI774" s="521" t="n">
        <v>2</v>
      </c>
      <c r="AK774" s="160" t="n">
        <f aca="false">IF(OR(AL774=TRUE(),AND(AM774=TRUE(),AN774=FALSE()),AF774=TRUE(),(OR(AT774=FALSE(),AT774="NA"))),0,IF(OR(AN774=FALSE(),AO774=FALSE(),AP774=FALSE()),1,0))</f>
        <v>0</v>
      </c>
      <c r="AL774" s="238" t="n">
        <f aca="false">$S774</f>
        <v>1</v>
      </c>
      <c r="AM774" s="238" t="str">
        <f aca="false">IF(OR(Q774="CHIP",AI774=""),"NA",IF(AND(AF774=TRUE(),_xlfn.xlookup(AI774,$A$9:$A$782,$AK$9:$AK$782)=0),TRUE(),FALSE()))</f>
        <v>NA</v>
      </c>
      <c r="AN774" s="148" t="b">
        <f aca="false">IF(F774&lt;&gt;"",TRUE(),FALSE())</f>
        <v>0</v>
      </c>
      <c r="AO774" s="94" t="str">
        <f aca="false">IF(OR($F774&lt;&gt;"Met"),"NA",(IF(AND($F774="Met",$F774&lt;&gt;""),TRUE(),FALSE())))</f>
        <v>NA</v>
      </c>
      <c r="AP774" s="148" t="b">
        <f aca="false">IF(OR($F774="Met",$F774="Not met"),"NA",(IF((AND(OR($F774="N/A",$F774="Unsure"),$G774&lt;&gt;"")),TRUE(),FALSE())))</f>
        <v>0</v>
      </c>
      <c r="AQ774" s="238" t="n">
        <f aca="false">IF(OR(AR774=TRUE(),AND(AS774=TRUE(),AT774=FALSE())),0,(IF(OR(AND(OR(AS774=FALSE(),AS774="N/A"),AT774=FALSE()),AU774=FALSE()),1,0)))</f>
        <v>0</v>
      </c>
      <c r="AR774" s="238" t="n">
        <f aca="false">$S774</f>
        <v>1</v>
      </c>
      <c r="AS774" s="238" t="str">
        <f aca="false">IF(OR(Q774="CHIP",AI774=""),"N/A",IF(AND(AF774=TRUE(),_xlfn.xlookup(AI774,$A$9:$A$782,$AQ$9:$AQ$782)=0),TRUE(),FALSE()))</f>
        <v>N/A</v>
      </c>
      <c r="AT774" s="148" t="b">
        <f aca="false">IF(AND(H774="",F774="Met"),FALSE(),TRUE())</f>
        <v>1</v>
      </c>
      <c r="AU774" s="94" t="str">
        <f aca="false">IF(OR(H774="",H774="Met",H774="N/A"),"NA",(IF(AND((OR(H774="Not Met",H774="Unsure")),G774&lt;&gt;""),TRUE(),FALSE())))</f>
        <v>NA</v>
      </c>
    </row>
    <row r="775" customFormat="false" ht="57" hidden="false" customHeight="true" outlineLevel="0" collapsed="false">
      <c r="A775" s="658" t="s">
        <v>4256</v>
      </c>
      <c r="B775" s="659" t="s">
        <v>4257</v>
      </c>
      <c r="C775" s="659" t="s">
        <v>4258</v>
      </c>
      <c r="D775" s="659" t="s">
        <v>4220</v>
      </c>
      <c r="E775" s="687"/>
      <c r="F775" s="662"/>
      <c r="G775" s="662"/>
      <c r="H775" s="663"/>
      <c r="I775" s="664" t="s">
        <v>15</v>
      </c>
      <c r="J775" s="664"/>
      <c r="K775" s="664" t="s">
        <v>38</v>
      </c>
      <c r="L775" s="665" t="s">
        <v>43</v>
      </c>
      <c r="M775" s="665" t="s">
        <v>48</v>
      </c>
      <c r="N775" s="665"/>
      <c r="O775" s="665"/>
      <c r="P775" s="665"/>
      <c r="Q775" s="665" t="s">
        <v>292</v>
      </c>
      <c r="S775" s="666" t="b">
        <f aca="false">IF(OR(T775=TRUE(),U775=TRUE(),V775=TRUE(),AD775=TRUE(),AE775=TRUE()),TRUE(),FALSE())</f>
        <v>1</v>
      </c>
      <c r="T775" s="656" t="n">
        <f aca="false">$T$8</f>
        <v>1</v>
      </c>
      <c r="U775" s="657" t="b">
        <f aca="false">$U$8</f>
        <v>0</v>
      </c>
      <c r="V775" s="666" t="b">
        <f aca="false">IF(SUM(W775:AC775)&lt;1,TRUE(),FALSE())</f>
        <v>1</v>
      </c>
      <c r="W775" s="656" t="n">
        <f aca="false">IF($I$3=I775,1,0)</f>
        <v>0</v>
      </c>
      <c r="X775" s="656" t="n">
        <f aca="false">IF($J$3=J775,1,0)</f>
        <v>0</v>
      </c>
      <c r="Y775" s="656" t="n">
        <f aca="false">IF($K$3=K775,1,0)</f>
        <v>0</v>
      </c>
      <c r="Z775" s="656" t="n">
        <f aca="false">IF($L$3=L775,1,0)</f>
        <v>0</v>
      </c>
      <c r="AA775" s="656" t="n">
        <f aca="false">IF($M$3=M775,1,0)</f>
        <v>0</v>
      </c>
      <c r="AB775" s="656" t="n">
        <f aca="false">IF($N$3=N775,1,0)</f>
        <v>0</v>
      </c>
      <c r="AC775" s="656" t="n">
        <f aca="false">IF($O$3=O775,1,0)</f>
        <v>0</v>
      </c>
      <c r="AD775" s="667" t="b">
        <f aca="false">AND($P$2="Non-risk",P775=TRUE())</f>
        <v>0</v>
      </c>
      <c r="AE775" s="667" t="b">
        <f aca="false">AND($Q$3&lt;&gt;$Q775,$Q$3&lt;&gt;"Both")</f>
        <v>1</v>
      </c>
      <c r="AF775" s="667" t="b">
        <f aca="false">AND($Q$3="Both",AH775=1)</f>
        <v>0</v>
      </c>
      <c r="AG775" s="521" t="s">
        <v>4220</v>
      </c>
      <c r="AH775" s="627" t="n">
        <v>1</v>
      </c>
      <c r="AI775" s="521" t="n">
        <v>3</v>
      </c>
      <c r="AK775" s="160" t="n">
        <f aca="false">IF(OR(AL775=TRUE(),AND(AM775=TRUE(),AN775=FALSE()),AF775=TRUE(),(OR(AT775=FALSE(),AT775="NA"))),0,IF(OR(AN775=FALSE(),AO775=FALSE(),AP775=FALSE()),1,0))</f>
        <v>0</v>
      </c>
      <c r="AL775" s="238" t="n">
        <f aca="false">$S775</f>
        <v>1</v>
      </c>
      <c r="AM775" s="238" t="str">
        <f aca="false">IF(OR(Q775="CHIP",AI775=""),"NA",IF(AND(AF775=TRUE(),_xlfn.xlookup(AI775,$A$9:$A$782,$AK$9:$AK$782)=0),TRUE(),FALSE()))</f>
        <v>NA</v>
      </c>
      <c r="AN775" s="148" t="b">
        <f aca="false">IF(F775&lt;&gt;"",TRUE(),FALSE())</f>
        <v>0</v>
      </c>
      <c r="AO775" s="94" t="str">
        <f aca="false">IF(OR($F775&lt;&gt;"Met"),"NA",(IF(AND($F775="Met",$F775&lt;&gt;""),TRUE(),FALSE())))</f>
        <v>NA</v>
      </c>
      <c r="AP775" s="148" t="b">
        <f aca="false">IF(OR($F775="Met",$F775="Not met"),"NA",(IF((AND(OR($F775="N/A",$F775="Unsure"),$G775&lt;&gt;"")),TRUE(),FALSE())))</f>
        <v>0</v>
      </c>
      <c r="AQ775" s="238" t="n">
        <f aca="false">IF(OR(AR775=TRUE(),AND(AS775=TRUE(),AT775=FALSE())),0,(IF(OR(AND(OR(AS775=FALSE(),AS775="N/A"),AT775=FALSE()),AU775=FALSE()),1,0)))</f>
        <v>0</v>
      </c>
      <c r="AR775" s="238" t="n">
        <f aca="false">$S775</f>
        <v>1</v>
      </c>
      <c r="AS775" s="238" t="str">
        <f aca="false">IF(OR(Q775="CHIP",AI775=""),"N/A",IF(AND(AF775=TRUE(),_xlfn.xlookup(AI775,$A$9:$A$782,$AQ$9:$AQ$782)=0),TRUE(),FALSE()))</f>
        <v>N/A</v>
      </c>
      <c r="AT775" s="148" t="b">
        <f aca="false">IF(AND(H775="",F775="Met"),FALSE(),TRUE())</f>
        <v>1</v>
      </c>
      <c r="AU775" s="94" t="str">
        <f aca="false">IF(OR(H775="",H775="Met",H775="N/A"),"NA",(IF(AND((OR(H775="Not Met",H775="Unsure")),G775&lt;&gt;""),TRUE(),FALSE())))</f>
        <v>NA</v>
      </c>
    </row>
    <row r="776" customFormat="false" ht="108" hidden="false" customHeight="false" outlineLevel="0" collapsed="false">
      <c r="A776" s="658" t="s">
        <v>4259</v>
      </c>
      <c r="B776" s="659" t="s">
        <v>4260</v>
      </c>
      <c r="C776" s="659" t="s">
        <v>4261</v>
      </c>
      <c r="D776" s="659" t="s">
        <v>4224</v>
      </c>
      <c r="E776" s="687"/>
      <c r="F776" s="662"/>
      <c r="G776" s="662"/>
      <c r="H776" s="663"/>
      <c r="I776" s="664" t="s">
        <v>15</v>
      </c>
      <c r="J776" s="664"/>
      <c r="K776" s="664" t="s">
        <v>38</v>
      </c>
      <c r="L776" s="665" t="s">
        <v>43</v>
      </c>
      <c r="M776" s="665" t="s">
        <v>48</v>
      </c>
      <c r="N776" s="665"/>
      <c r="O776" s="665"/>
      <c r="P776" s="665"/>
      <c r="Q776" s="665" t="s">
        <v>292</v>
      </c>
      <c r="S776" s="666" t="b">
        <f aca="false">IF(OR(T776=TRUE(),U776=TRUE(),V776=TRUE(),AD776=TRUE(),AE776=TRUE()),TRUE(),FALSE())</f>
        <v>1</v>
      </c>
      <c r="T776" s="656" t="n">
        <f aca="false">$T$8</f>
        <v>1</v>
      </c>
      <c r="U776" s="657" t="b">
        <f aca="false">$U$8</f>
        <v>0</v>
      </c>
      <c r="V776" s="666" t="b">
        <f aca="false">IF(SUM(W776:AC776)&lt;1,TRUE(),FALSE())</f>
        <v>1</v>
      </c>
      <c r="W776" s="656" t="n">
        <f aca="false">IF($I$3=I776,1,0)</f>
        <v>0</v>
      </c>
      <c r="X776" s="656" t="n">
        <f aca="false">IF($J$3=J776,1,0)</f>
        <v>0</v>
      </c>
      <c r="Y776" s="656" t="n">
        <f aca="false">IF($K$3=K776,1,0)</f>
        <v>0</v>
      </c>
      <c r="Z776" s="656" t="n">
        <f aca="false">IF($L$3=L776,1,0)</f>
        <v>0</v>
      </c>
      <c r="AA776" s="656" t="n">
        <f aca="false">IF($M$3=M776,1,0)</f>
        <v>0</v>
      </c>
      <c r="AB776" s="656" t="n">
        <f aca="false">IF($N$3=N776,1,0)</f>
        <v>0</v>
      </c>
      <c r="AC776" s="656" t="n">
        <f aca="false">IF($O$3=O776,1,0)</f>
        <v>0</v>
      </c>
      <c r="AD776" s="667" t="b">
        <f aca="false">AND($P$2="Non-risk",P776=TRUE())</f>
        <v>0</v>
      </c>
      <c r="AE776" s="667" t="b">
        <f aca="false">AND($Q$3&lt;&gt;$Q776,$Q$3&lt;&gt;"Both")</f>
        <v>1</v>
      </c>
      <c r="AF776" s="667" t="b">
        <f aca="false">AND($Q$3="Both",AH776=1)</f>
        <v>0</v>
      </c>
      <c r="AG776" s="521" t="s">
        <v>4224</v>
      </c>
      <c r="AH776" s="627" t="n">
        <v>1</v>
      </c>
      <c r="AI776" s="521" t="n">
        <v>4</v>
      </c>
      <c r="AK776" s="160" t="n">
        <f aca="false">IF(OR(AL776=TRUE(),AND(AM776=TRUE(),AN776=FALSE()),AF776=TRUE(),(OR(AT776=FALSE(),AT776="NA"))),0,IF(OR(AN776=FALSE(),AO776=FALSE(),AP776=FALSE()),1,0))</f>
        <v>0</v>
      </c>
      <c r="AL776" s="238" t="n">
        <f aca="false">$S776</f>
        <v>1</v>
      </c>
      <c r="AM776" s="238" t="str">
        <f aca="false">IF(OR(Q776="CHIP",AI776=""),"NA",IF(AND(AF776=TRUE(),_xlfn.xlookup(AI776,$A$9:$A$782,$AK$9:$AK$782)=0),TRUE(),FALSE()))</f>
        <v>NA</v>
      </c>
      <c r="AN776" s="148" t="b">
        <f aca="false">IF(F776&lt;&gt;"",TRUE(),FALSE())</f>
        <v>0</v>
      </c>
      <c r="AO776" s="94" t="str">
        <f aca="false">IF(OR($F776&lt;&gt;"Met"),"NA",(IF(AND($F776="Met",$F776&lt;&gt;""),TRUE(),FALSE())))</f>
        <v>NA</v>
      </c>
      <c r="AP776" s="148" t="b">
        <f aca="false">IF(OR($F776="Met",$F776="Not met"),"NA",(IF((AND(OR($F776="N/A",$F776="Unsure"),$G776&lt;&gt;"")),TRUE(),FALSE())))</f>
        <v>0</v>
      </c>
      <c r="AQ776" s="238" t="n">
        <f aca="false">IF(OR(AR776=TRUE(),AND(AS776=TRUE(),AT776=FALSE())),0,(IF(OR(AND(OR(AS776=FALSE(),AS776="N/A"),AT776=FALSE()),AU776=FALSE()),1,0)))</f>
        <v>0</v>
      </c>
      <c r="AR776" s="238" t="n">
        <f aca="false">$S776</f>
        <v>1</v>
      </c>
      <c r="AS776" s="238" t="str">
        <f aca="false">IF(OR(Q776="CHIP",AI776=""),"N/A",IF(AND(AF776=TRUE(),_xlfn.xlookup(AI776,$A$9:$A$782,$AQ$9:$AQ$782)=0),TRUE(),FALSE()))</f>
        <v>N/A</v>
      </c>
      <c r="AT776" s="148" t="b">
        <f aca="false">IF(AND(H776="",F776="Met"),FALSE(),TRUE())</f>
        <v>1</v>
      </c>
      <c r="AU776" s="94" t="str">
        <f aca="false">IF(OR(H776="",H776="Met",H776="N/A"),"NA",(IF(AND((OR(H776="Not Met",H776="Unsure")),G776&lt;&gt;""),TRUE(),FALSE())))</f>
        <v>NA</v>
      </c>
    </row>
    <row r="777" customFormat="false" ht="54" hidden="false" customHeight="false" outlineLevel="0" collapsed="false">
      <c r="A777" s="658" t="s">
        <v>4262</v>
      </c>
      <c r="B777" s="659" t="s">
        <v>4263</v>
      </c>
      <c r="C777" s="659" t="s">
        <v>4264</v>
      </c>
      <c r="D777" s="659" t="s">
        <v>4228</v>
      </c>
      <c r="E777" s="687"/>
      <c r="F777" s="662"/>
      <c r="G777" s="662"/>
      <c r="H777" s="663"/>
      <c r="I777" s="664" t="s">
        <v>15</v>
      </c>
      <c r="J777" s="664"/>
      <c r="K777" s="664" t="s">
        <v>38</v>
      </c>
      <c r="L777" s="665" t="s">
        <v>43</v>
      </c>
      <c r="M777" s="665" t="s">
        <v>48</v>
      </c>
      <c r="N777" s="665"/>
      <c r="O777" s="665"/>
      <c r="P777" s="665"/>
      <c r="Q777" s="665" t="s">
        <v>292</v>
      </c>
      <c r="S777" s="666" t="b">
        <f aca="false">IF(OR(T777=TRUE(),U777=TRUE(),V777=TRUE(),AD777=TRUE(),AE777=TRUE()),TRUE(),FALSE())</f>
        <v>1</v>
      </c>
      <c r="T777" s="656" t="n">
        <f aca="false">$T$8</f>
        <v>1</v>
      </c>
      <c r="U777" s="657" t="b">
        <f aca="false">$U$8</f>
        <v>0</v>
      </c>
      <c r="V777" s="666" t="b">
        <f aca="false">IF(SUM(W777:AC777)&lt;1,TRUE(),FALSE())</f>
        <v>1</v>
      </c>
      <c r="W777" s="656" t="n">
        <f aca="false">IF($I$3=I777,1,0)</f>
        <v>0</v>
      </c>
      <c r="X777" s="656" t="n">
        <f aca="false">IF($J$3=J777,1,0)</f>
        <v>0</v>
      </c>
      <c r="Y777" s="656" t="n">
        <f aca="false">IF($K$3=K777,1,0)</f>
        <v>0</v>
      </c>
      <c r="Z777" s="656" t="n">
        <f aca="false">IF($L$3=L777,1,0)</f>
        <v>0</v>
      </c>
      <c r="AA777" s="656" t="n">
        <f aca="false">IF($M$3=M777,1,0)</f>
        <v>0</v>
      </c>
      <c r="AB777" s="656" t="n">
        <f aca="false">IF($N$3=N777,1,0)</f>
        <v>0</v>
      </c>
      <c r="AC777" s="656" t="n">
        <f aca="false">IF($O$3=O777,1,0)</f>
        <v>0</v>
      </c>
      <c r="AD777" s="667" t="b">
        <f aca="false">AND($P$2="Non-risk",P777=TRUE())</f>
        <v>0</v>
      </c>
      <c r="AE777" s="667" t="b">
        <f aca="false">AND($Q$3&lt;&gt;$Q777,$Q$3&lt;&gt;"Both")</f>
        <v>1</v>
      </c>
      <c r="AF777" s="667" t="b">
        <f aca="false">AND($Q$3="Both",AH777=1)</f>
        <v>0</v>
      </c>
      <c r="AG777" s="521" t="s">
        <v>4228</v>
      </c>
      <c r="AH777" s="627" t="n">
        <v>1</v>
      </c>
      <c r="AI777" s="521" t="n">
        <v>5</v>
      </c>
      <c r="AK777" s="160" t="n">
        <f aca="false">IF(OR(AL777=TRUE(),AND(AM777=TRUE(),AN777=FALSE()),AF777=TRUE(),(OR(AT777=FALSE(),AT777="NA"))),0,IF(OR(AN777=FALSE(),AO777=FALSE(),AP777=FALSE()),1,0))</f>
        <v>0</v>
      </c>
      <c r="AL777" s="238" t="n">
        <f aca="false">$S777</f>
        <v>1</v>
      </c>
      <c r="AM777" s="238" t="str">
        <f aca="false">IF(OR(Q777="CHIP",AI777=""),"NA",IF(AND(AF777=TRUE(),_xlfn.xlookup(AI777,$A$9:$A$782,$AK$9:$AK$782)=0),TRUE(),FALSE()))</f>
        <v>NA</v>
      </c>
      <c r="AN777" s="148" t="b">
        <f aca="false">IF(F777&lt;&gt;"",TRUE(),FALSE())</f>
        <v>0</v>
      </c>
      <c r="AO777" s="94" t="str">
        <f aca="false">IF(OR($F777&lt;&gt;"Met"),"NA",(IF(AND($F777="Met",$F777&lt;&gt;""),TRUE(),FALSE())))</f>
        <v>NA</v>
      </c>
      <c r="AP777" s="148" t="b">
        <f aca="false">IF(OR($F777="Met",$F777="Not met"),"NA",(IF((AND(OR($F777="N/A",$F777="Unsure"),$G777&lt;&gt;"")),TRUE(),FALSE())))</f>
        <v>0</v>
      </c>
      <c r="AQ777" s="238" t="n">
        <f aca="false">IF(OR(AR777=TRUE(),AND(AS777=TRUE(),AT777=FALSE())),0,(IF(OR(AND(OR(AS777=FALSE(),AS777="N/A"),AT777=FALSE()),AU777=FALSE()),1,0)))</f>
        <v>0</v>
      </c>
      <c r="AR777" s="238" t="n">
        <f aca="false">$S777</f>
        <v>1</v>
      </c>
      <c r="AS777" s="238" t="str">
        <f aca="false">IF(OR(Q777="CHIP",AI777=""),"N/A",IF(AND(AF777=TRUE(),_xlfn.xlookup(AI777,$A$9:$A$782,$AQ$9:$AQ$782)=0),TRUE(),FALSE()))</f>
        <v>N/A</v>
      </c>
      <c r="AT777" s="148" t="b">
        <f aca="false">IF(AND(H777="",F777="Met"),FALSE(),TRUE())</f>
        <v>1</v>
      </c>
      <c r="AU777" s="94" t="str">
        <f aca="false">IF(OR(H777="",H777="Met",H777="N/A"),"NA",(IF(AND((OR(H777="Not Met",H777="Unsure")),G777&lt;&gt;""),TRUE(),FALSE())))</f>
        <v>NA</v>
      </c>
    </row>
    <row r="778" customFormat="false" ht="144" hidden="false" customHeight="false" outlineLevel="0" collapsed="false">
      <c r="A778" s="658" t="s">
        <v>4265</v>
      </c>
      <c r="B778" s="659" t="s">
        <v>4266</v>
      </c>
      <c r="C778" s="659" t="s">
        <v>4267</v>
      </c>
      <c r="D778" s="659" t="s">
        <v>4232</v>
      </c>
      <c r="E778" s="687"/>
      <c r="F778" s="662"/>
      <c r="G778" s="662"/>
      <c r="H778" s="663"/>
      <c r="I778" s="664" t="s">
        <v>15</v>
      </c>
      <c r="J778" s="664"/>
      <c r="K778" s="664" t="s">
        <v>38</v>
      </c>
      <c r="L778" s="665" t="s">
        <v>43</v>
      </c>
      <c r="M778" s="665" t="s">
        <v>48</v>
      </c>
      <c r="N778" s="665"/>
      <c r="O778" s="665"/>
      <c r="P778" s="665"/>
      <c r="Q778" s="665" t="s">
        <v>292</v>
      </c>
      <c r="S778" s="666" t="b">
        <f aca="false">IF(OR(T778=TRUE(),U778=TRUE(),V778=TRUE(),AD778=TRUE(),AE778=TRUE()),TRUE(),FALSE())</f>
        <v>1</v>
      </c>
      <c r="T778" s="656" t="n">
        <f aca="false">$T$8</f>
        <v>1</v>
      </c>
      <c r="U778" s="657" t="b">
        <f aca="false">$U$8</f>
        <v>0</v>
      </c>
      <c r="V778" s="666" t="b">
        <f aca="false">IF(SUM(W778:AC778)&lt;1,TRUE(),FALSE())</f>
        <v>1</v>
      </c>
      <c r="W778" s="656" t="n">
        <f aca="false">IF($I$3=I778,1,0)</f>
        <v>0</v>
      </c>
      <c r="X778" s="656" t="n">
        <f aca="false">IF($J$3=J778,1,0)</f>
        <v>0</v>
      </c>
      <c r="Y778" s="656" t="n">
        <f aca="false">IF($K$3=K778,1,0)</f>
        <v>0</v>
      </c>
      <c r="Z778" s="656" t="n">
        <f aca="false">IF($L$3=L778,1,0)</f>
        <v>0</v>
      </c>
      <c r="AA778" s="656" t="n">
        <f aca="false">IF($M$3=M778,1,0)</f>
        <v>0</v>
      </c>
      <c r="AB778" s="656" t="n">
        <f aca="false">IF($N$3=N778,1,0)</f>
        <v>0</v>
      </c>
      <c r="AC778" s="656" t="n">
        <f aca="false">IF($O$3=O778,1,0)</f>
        <v>0</v>
      </c>
      <c r="AD778" s="667" t="b">
        <f aca="false">AND($P$2="Non-risk",P778=TRUE())</f>
        <v>0</v>
      </c>
      <c r="AE778" s="667" t="b">
        <f aca="false">AND($Q$3&lt;&gt;$Q778,$Q$3&lt;&gt;"Both")</f>
        <v>1</v>
      </c>
      <c r="AF778" s="667" t="b">
        <f aca="false">AND($Q$3="Both",AH778=1)</f>
        <v>0</v>
      </c>
      <c r="AG778" s="521" t="s">
        <v>4232</v>
      </c>
      <c r="AH778" s="627" t="n">
        <v>1</v>
      </c>
      <c r="AI778" s="521" t="n">
        <v>6</v>
      </c>
      <c r="AK778" s="160" t="n">
        <f aca="false">IF(OR(AL778=TRUE(),AND(AM778=TRUE(),AN778=FALSE()),AF778=TRUE(),(OR(AT778=FALSE(),AT778="NA"))),0,IF(OR(AN778=FALSE(),AO778=FALSE(),AP778=FALSE()),1,0))</f>
        <v>0</v>
      </c>
      <c r="AL778" s="238" t="n">
        <f aca="false">$S778</f>
        <v>1</v>
      </c>
      <c r="AM778" s="238" t="str">
        <f aca="false">IF(OR(Q778="CHIP",AI778=""),"NA",IF(AND(AF778=TRUE(),_xlfn.xlookup(AI778,$A$9:$A$782,$AK$9:$AK$782)=0),TRUE(),FALSE()))</f>
        <v>NA</v>
      </c>
      <c r="AN778" s="148" t="b">
        <f aca="false">IF(F778&lt;&gt;"",TRUE(),FALSE())</f>
        <v>0</v>
      </c>
      <c r="AO778" s="94" t="str">
        <f aca="false">IF(OR($F778&lt;&gt;"Met"),"NA",(IF(AND($F778="Met",$F778&lt;&gt;""),TRUE(),FALSE())))</f>
        <v>NA</v>
      </c>
      <c r="AP778" s="148" t="b">
        <f aca="false">IF(OR($F778="Met",$F778="Not met"),"NA",(IF((AND(OR($F778="N/A",$F778="Unsure"),$G778&lt;&gt;"")),TRUE(),FALSE())))</f>
        <v>0</v>
      </c>
      <c r="AQ778" s="238" t="n">
        <f aca="false">IF(OR(AR778=TRUE(),AND(AS778=TRUE(),AT778=FALSE())),0,(IF(OR(AND(OR(AS778=FALSE(),AS778="N/A"),AT778=FALSE()),AU778=FALSE()),1,0)))</f>
        <v>0</v>
      </c>
      <c r="AR778" s="238" t="n">
        <f aca="false">$S778</f>
        <v>1</v>
      </c>
      <c r="AS778" s="238" t="str">
        <f aca="false">IF(OR(Q778="CHIP",AI778=""),"N/A",IF(AND(AF778=TRUE(),_xlfn.xlookup(AI778,$A$9:$A$782,$AQ$9:$AQ$782)=0),TRUE(),FALSE()))</f>
        <v>N/A</v>
      </c>
      <c r="AT778" s="148" t="b">
        <f aca="false">IF(AND(H778="",F778="Met"),FALSE(),TRUE())</f>
        <v>1</v>
      </c>
      <c r="AU778" s="94" t="str">
        <f aca="false">IF(OR(H778="",H778="Met",H778="N/A"),"NA",(IF(AND((OR(H778="Not Met",H778="Unsure")),G778&lt;&gt;""),TRUE(),FALSE())))</f>
        <v>NA</v>
      </c>
    </row>
    <row r="779" customFormat="false" ht="54" hidden="false" customHeight="false" outlineLevel="0" collapsed="false">
      <c r="A779" s="658" t="s">
        <v>4268</v>
      </c>
      <c r="B779" s="659" t="s">
        <v>4269</v>
      </c>
      <c r="C779" s="659" t="s">
        <v>4270</v>
      </c>
      <c r="D779" s="659" t="s">
        <v>4271</v>
      </c>
      <c r="E779" s="687"/>
      <c r="F779" s="662"/>
      <c r="G779" s="662"/>
      <c r="H779" s="663"/>
      <c r="I779" s="664" t="s">
        <v>15</v>
      </c>
      <c r="J779" s="664"/>
      <c r="K779" s="664" t="s">
        <v>38</v>
      </c>
      <c r="L779" s="665" t="s">
        <v>43</v>
      </c>
      <c r="M779" s="665" t="s">
        <v>48</v>
      </c>
      <c r="N779" s="665"/>
      <c r="O779" s="665"/>
      <c r="P779" s="665"/>
      <c r="Q779" s="665" t="s">
        <v>292</v>
      </c>
      <c r="S779" s="666" t="b">
        <f aca="false">IF(OR(T779=TRUE(),U779=TRUE(),V779=TRUE(),AD779=TRUE(),AE779=TRUE()),TRUE(),FALSE())</f>
        <v>1</v>
      </c>
      <c r="T779" s="656" t="n">
        <f aca="false">$T$8</f>
        <v>1</v>
      </c>
      <c r="U779" s="657" t="b">
        <f aca="false">$U$8</f>
        <v>0</v>
      </c>
      <c r="V779" s="666" t="b">
        <f aca="false">IF(SUM(W779:AC779)&lt;1,TRUE(),FALSE())</f>
        <v>1</v>
      </c>
      <c r="W779" s="656" t="n">
        <f aca="false">IF($I$3=I779,1,0)</f>
        <v>0</v>
      </c>
      <c r="X779" s="656" t="n">
        <f aca="false">IF($J$3=J779,1,0)</f>
        <v>0</v>
      </c>
      <c r="Y779" s="656" t="n">
        <f aca="false">IF($K$3=K779,1,0)</f>
        <v>0</v>
      </c>
      <c r="Z779" s="656" t="n">
        <f aca="false">IF($L$3=L779,1,0)</f>
        <v>0</v>
      </c>
      <c r="AA779" s="656" t="n">
        <f aca="false">IF($M$3=M779,1,0)</f>
        <v>0</v>
      </c>
      <c r="AB779" s="656" t="n">
        <f aca="false">IF($N$3=N779,1,0)</f>
        <v>0</v>
      </c>
      <c r="AC779" s="656" t="n">
        <f aca="false">IF($O$3=O779,1,0)</f>
        <v>0</v>
      </c>
      <c r="AD779" s="667" t="b">
        <f aca="false">AND($P$2="Non-risk",P779=TRUE())</f>
        <v>0</v>
      </c>
      <c r="AE779" s="667" t="b">
        <f aca="false">AND($Q$3&lt;&gt;$Q779,$Q$3&lt;&gt;"Both")</f>
        <v>1</v>
      </c>
      <c r="AF779" s="667" t="b">
        <f aca="false">AND($Q$3="Both",AH779=1)</f>
        <v>0</v>
      </c>
      <c r="AG779" s="521" t="s">
        <v>4271</v>
      </c>
      <c r="AH779" s="627" t="n">
        <v>1</v>
      </c>
      <c r="AI779" s="521" t="n">
        <v>7</v>
      </c>
      <c r="AK779" s="160" t="n">
        <f aca="false">IF(OR(AL779=TRUE(),AND(AM779=TRUE(),AN779=FALSE()),AF779=TRUE(),(OR(AT779=FALSE(),AT779="NA"))),0,IF(OR(AN779=FALSE(),AO779=FALSE(),AP779=FALSE()),1,0))</f>
        <v>0</v>
      </c>
      <c r="AL779" s="238" t="n">
        <f aca="false">$S779</f>
        <v>1</v>
      </c>
      <c r="AM779" s="238" t="str">
        <f aca="false">IF(OR(Q779="CHIP",AI779=""),"NA",IF(AND(AF779=TRUE(),_xlfn.xlookup(AI779,$A$9:$A$782,$AK$9:$AK$782)=0),TRUE(),FALSE()))</f>
        <v>NA</v>
      </c>
      <c r="AN779" s="148" t="b">
        <f aca="false">IF(F779&lt;&gt;"",TRUE(),FALSE())</f>
        <v>0</v>
      </c>
      <c r="AO779" s="94" t="str">
        <f aca="false">IF(OR($F779&lt;&gt;"Met"),"NA",(IF(AND($F779="Met",$F779&lt;&gt;""),TRUE(),FALSE())))</f>
        <v>NA</v>
      </c>
      <c r="AP779" s="148" t="b">
        <f aca="false">IF(OR($F779="Met",$F779="Not met"),"NA",(IF((AND(OR($F779="N/A",$F779="Unsure"),$G779&lt;&gt;"")),TRUE(),FALSE())))</f>
        <v>0</v>
      </c>
      <c r="AQ779" s="238" t="n">
        <f aca="false">IF(OR(AR779=TRUE(),AND(AS779=TRUE(),AT779=FALSE())),0,(IF(OR(AND(OR(AS779=FALSE(),AS779="N/A"),AT779=FALSE()),AU779=FALSE()),1,0)))</f>
        <v>0</v>
      </c>
      <c r="AR779" s="238" t="n">
        <f aca="false">$S779</f>
        <v>1</v>
      </c>
      <c r="AS779" s="238" t="str">
        <f aca="false">IF(OR(Q779="CHIP",AI779=""),"N/A",IF(AND(AF779=TRUE(),_xlfn.xlookup(AI779,$A$9:$A$782,$AQ$9:$AQ$782)=0),TRUE(),FALSE()))</f>
        <v>N/A</v>
      </c>
      <c r="AT779" s="148" t="b">
        <f aca="false">IF(AND(H779="",F779="Met"),FALSE(),TRUE())</f>
        <v>1</v>
      </c>
      <c r="AU779" s="94" t="str">
        <f aca="false">IF(OR(H779="",H779="Met",H779="N/A"),"NA",(IF(AND((OR(H779="Not Met",H779="Unsure")),G779&lt;&gt;""),TRUE(),FALSE())))</f>
        <v>NA</v>
      </c>
    </row>
    <row r="780" customFormat="false" ht="126" hidden="false" customHeight="false" outlineLevel="0" collapsed="false">
      <c r="A780" s="658" t="s">
        <v>4272</v>
      </c>
      <c r="B780" s="659" t="s">
        <v>4273</v>
      </c>
      <c r="C780" s="659" t="s">
        <v>4274</v>
      </c>
      <c r="D780" s="659" t="s">
        <v>4248</v>
      </c>
      <c r="E780" s="687"/>
      <c r="F780" s="662"/>
      <c r="G780" s="662"/>
      <c r="H780" s="663"/>
      <c r="I780" s="664" t="s">
        <v>15</v>
      </c>
      <c r="J780" s="664"/>
      <c r="K780" s="664" t="s">
        <v>38</v>
      </c>
      <c r="L780" s="665" t="s">
        <v>43</v>
      </c>
      <c r="M780" s="665" t="s">
        <v>48</v>
      </c>
      <c r="N780" s="665"/>
      <c r="O780" s="665"/>
      <c r="P780" s="665"/>
      <c r="Q780" s="665" t="s">
        <v>292</v>
      </c>
      <c r="S780" s="666" t="b">
        <f aca="false">IF(OR(T780=TRUE(),U780=TRUE(),V780=TRUE(),AD780=TRUE(),AE780=TRUE()),TRUE(),FALSE())</f>
        <v>1</v>
      </c>
      <c r="T780" s="656" t="n">
        <f aca="false">$T$8</f>
        <v>1</v>
      </c>
      <c r="U780" s="657" t="b">
        <f aca="false">$U$8</f>
        <v>0</v>
      </c>
      <c r="V780" s="666" t="b">
        <f aca="false">IF(SUM(W780:AC780)&lt;1,TRUE(),FALSE())</f>
        <v>1</v>
      </c>
      <c r="W780" s="656" t="n">
        <f aca="false">IF($I$3=I780,1,0)</f>
        <v>0</v>
      </c>
      <c r="X780" s="656" t="n">
        <f aca="false">IF($J$3=J780,1,0)</f>
        <v>0</v>
      </c>
      <c r="Y780" s="656" t="n">
        <f aca="false">IF($K$3=K780,1,0)</f>
        <v>0</v>
      </c>
      <c r="Z780" s="656" t="n">
        <f aca="false">IF($L$3=L780,1,0)</f>
        <v>0</v>
      </c>
      <c r="AA780" s="656" t="n">
        <f aca="false">IF($M$3=M780,1,0)</f>
        <v>0</v>
      </c>
      <c r="AB780" s="656" t="n">
        <f aca="false">IF($N$3=N780,1,0)</f>
        <v>0</v>
      </c>
      <c r="AC780" s="656" t="n">
        <f aca="false">IF($O$3=O780,1,0)</f>
        <v>0</v>
      </c>
      <c r="AD780" s="667" t="b">
        <f aca="false">AND($P$2="Non-risk",P780=TRUE())</f>
        <v>0</v>
      </c>
      <c r="AE780" s="667" t="b">
        <f aca="false">AND($Q$3&lt;&gt;$Q780,$Q$3&lt;&gt;"Both")</f>
        <v>1</v>
      </c>
      <c r="AF780" s="667" t="b">
        <f aca="false">AND($Q$3="Both",AH780=1)</f>
        <v>0</v>
      </c>
      <c r="AG780" s="521" t="s">
        <v>4248</v>
      </c>
      <c r="AH780" s="627" t="n">
        <v>1</v>
      </c>
      <c r="AI780" s="521" t="n">
        <v>11</v>
      </c>
      <c r="AK780" s="160" t="n">
        <f aca="false">IF(OR(AL780=TRUE(),AND(AM780=TRUE(),AN780=FALSE()),AF780=TRUE(),(OR(AT780=FALSE(),AT780="NA"))),0,IF(OR(AN780=FALSE(),AO780=FALSE(),AP780=FALSE()),1,0))</f>
        <v>0</v>
      </c>
      <c r="AL780" s="238" t="n">
        <f aca="false">$S780</f>
        <v>1</v>
      </c>
      <c r="AM780" s="238" t="str">
        <f aca="false">IF(OR(Q780="CHIP",AI780=""),"NA",IF(AND(AF780=TRUE(),_xlfn.xlookup(AI780,$A$9:$A$782,$AK$9:$AK$782)=0),TRUE(),FALSE()))</f>
        <v>NA</v>
      </c>
      <c r="AN780" s="148" t="b">
        <f aca="false">IF(F780&lt;&gt;"",TRUE(),FALSE())</f>
        <v>0</v>
      </c>
      <c r="AO780" s="94" t="str">
        <f aca="false">IF(OR($F780&lt;&gt;"Met"),"NA",(IF(AND($F780="Met",$F780&lt;&gt;""),TRUE(),FALSE())))</f>
        <v>NA</v>
      </c>
      <c r="AP780" s="148" t="b">
        <f aca="false">IF(OR($F780="Met",$F780="Not met"),"NA",(IF((AND(OR($F780="N/A",$F780="Unsure"),$G780&lt;&gt;"")),TRUE(),FALSE())))</f>
        <v>0</v>
      </c>
      <c r="AQ780" s="238" t="n">
        <f aca="false">IF(OR(AR780=TRUE(),AND(AS780=TRUE(),AT780=FALSE())),0,(IF(OR(AND(OR(AS780=FALSE(),AS780="N/A"),AT780=FALSE()),AU780=FALSE()),1,0)))</f>
        <v>0</v>
      </c>
      <c r="AR780" s="238" t="n">
        <f aca="false">$S780</f>
        <v>1</v>
      </c>
      <c r="AS780" s="238" t="str">
        <f aca="false">IF(OR(Q780="CHIP",AI780=""),"N/A",IF(AND(AF780=TRUE(),_xlfn.xlookup(AI780,$A$9:$A$782,$AQ$9:$AQ$782)=0),TRUE(),FALSE()))</f>
        <v>N/A</v>
      </c>
      <c r="AT780" s="148" t="b">
        <f aca="false">IF(AND(H780="",F780="Met"),FALSE(),TRUE())</f>
        <v>1</v>
      </c>
      <c r="AU780" s="94" t="str">
        <f aca="false">IF(OR(H780="",H780="Met",H780="N/A"),"NA",(IF(AND((OR(H780="Not Met",H780="Unsure")),G780&lt;&gt;""),TRUE(),FALSE())))</f>
        <v>NA</v>
      </c>
    </row>
    <row r="781" customFormat="false" ht="72" hidden="false" customHeight="false" outlineLevel="0" collapsed="false">
      <c r="A781" s="658" t="s">
        <v>4275</v>
      </c>
      <c r="B781" s="659" t="s">
        <v>4276</v>
      </c>
      <c r="C781" s="659" t="s">
        <v>4277</v>
      </c>
      <c r="D781" s="659" t="s">
        <v>4278</v>
      </c>
      <c r="E781" s="687"/>
      <c r="F781" s="662"/>
      <c r="G781" s="662"/>
      <c r="H781" s="663"/>
      <c r="I781" s="664" t="s">
        <v>15</v>
      </c>
      <c r="J781" s="664"/>
      <c r="K781" s="664" t="s">
        <v>38</v>
      </c>
      <c r="L781" s="665" t="s">
        <v>43</v>
      </c>
      <c r="M781" s="665" t="s">
        <v>48</v>
      </c>
      <c r="N781" s="665"/>
      <c r="O781" s="665"/>
      <c r="P781" s="665"/>
      <c r="Q781" s="665" t="s">
        <v>292</v>
      </c>
      <c r="S781" s="666" t="b">
        <f aca="false">IF(OR(T781=TRUE(),U781=TRUE(),V781=TRUE(),AD781=TRUE(),AE781=TRUE()),TRUE(),FALSE())</f>
        <v>1</v>
      </c>
      <c r="T781" s="656" t="n">
        <f aca="false">$T$8</f>
        <v>1</v>
      </c>
      <c r="U781" s="657" t="b">
        <f aca="false">$U$8</f>
        <v>0</v>
      </c>
      <c r="V781" s="666" t="b">
        <f aca="false">IF(SUM(W781:AC781)&lt;1,TRUE(),FALSE())</f>
        <v>1</v>
      </c>
      <c r="W781" s="656" t="n">
        <f aca="false">IF($I$3=I781,1,0)</f>
        <v>0</v>
      </c>
      <c r="X781" s="656" t="n">
        <f aca="false">IF($J$3=J781,1,0)</f>
        <v>0</v>
      </c>
      <c r="Y781" s="656" t="n">
        <f aca="false">IF($K$3=K781,1,0)</f>
        <v>0</v>
      </c>
      <c r="Z781" s="656" t="n">
        <f aca="false">IF($L$3=L781,1,0)</f>
        <v>0</v>
      </c>
      <c r="AA781" s="656" t="n">
        <f aca="false">IF($M$3=M781,1,0)</f>
        <v>0</v>
      </c>
      <c r="AB781" s="656" t="n">
        <f aca="false">IF($N$3=N781,1,0)</f>
        <v>0</v>
      </c>
      <c r="AC781" s="656" t="n">
        <f aca="false">IF($O$3=O781,1,0)</f>
        <v>0</v>
      </c>
      <c r="AD781" s="667" t="b">
        <f aca="false">AND($P$2="Non-risk",P781=TRUE())</f>
        <v>0</v>
      </c>
      <c r="AE781" s="667" t="b">
        <f aca="false">AND($Q$3&lt;&gt;$Q781,$Q$3&lt;&gt;"Both")</f>
        <v>1</v>
      </c>
      <c r="AF781" s="667" t="b">
        <f aca="false">AND($Q$3="Both",AH781=1)</f>
        <v>0</v>
      </c>
      <c r="AG781" s="521" t="s">
        <v>4278</v>
      </c>
      <c r="AH781" s="627" t="n">
        <v>1</v>
      </c>
      <c r="AI781" s="521" t="n">
        <v>12</v>
      </c>
      <c r="AK781" s="160" t="n">
        <f aca="false">IF(OR(AL781=TRUE(),AND(AM781=TRUE(),AN781=FALSE()),AF781=TRUE(),(OR(AT781=FALSE(),AT781="NA"))),0,IF(OR(AN781=FALSE(),AO781=FALSE(),AP781=FALSE()),1,0))</f>
        <v>0</v>
      </c>
      <c r="AL781" s="238" t="n">
        <f aca="false">$S781</f>
        <v>1</v>
      </c>
      <c r="AM781" s="238" t="str">
        <f aca="false">IF(OR(Q781="CHIP",AI781=""),"NA",IF(AND(AF781=TRUE(),_xlfn.xlookup(AI781,$A$9:$A$782,$AK$9:$AK$782)=0),TRUE(),FALSE()))</f>
        <v>NA</v>
      </c>
      <c r="AN781" s="148" t="b">
        <f aca="false">IF(F781&lt;&gt;"",TRUE(),FALSE())</f>
        <v>0</v>
      </c>
      <c r="AO781" s="94" t="str">
        <f aca="false">IF(OR($F781&lt;&gt;"Met"),"NA",(IF(AND($F781="Met",$F781&lt;&gt;""),TRUE(),FALSE())))</f>
        <v>NA</v>
      </c>
      <c r="AP781" s="148" t="b">
        <f aca="false">IF(OR($F781="Met",$F781="Not met"),"NA",(IF((AND(OR($F781="N/A",$F781="Unsure"),$G781&lt;&gt;"")),TRUE(),FALSE())))</f>
        <v>0</v>
      </c>
      <c r="AQ781" s="238" t="n">
        <f aca="false">IF(OR(AR781=TRUE(),AND(AS781=TRUE(),AT781=FALSE())),0,(IF(OR(AND(OR(AS781=FALSE(),AS781="N/A"),AT781=FALSE()),AU781=FALSE()),1,0)))</f>
        <v>0</v>
      </c>
      <c r="AR781" s="238" t="n">
        <f aca="false">$S781</f>
        <v>1</v>
      </c>
      <c r="AS781" s="238" t="str">
        <f aca="false">IF(OR(Q781="CHIP",AI781=""),"N/A",IF(AND(AF781=TRUE(),_xlfn.xlookup(AI781,$A$9:$A$782,$AQ$9:$AQ$782)=0),TRUE(),FALSE()))</f>
        <v>N/A</v>
      </c>
      <c r="AT781" s="148" t="b">
        <f aca="false">IF(AND(H781="",F781="Met"),FALSE(),TRUE())</f>
        <v>1</v>
      </c>
      <c r="AU781" s="94" t="str">
        <f aca="false">IF(OR(H781="",H781="Met",H781="N/A"),"NA",(IF(AND((OR(H781="Not Met",H781="Unsure")),G781&lt;&gt;""),TRUE(),FALSE())))</f>
        <v>NA</v>
      </c>
    </row>
    <row r="782" customFormat="false" ht="90.75" hidden="false" customHeight="false" outlineLevel="0" collapsed="false">
      <c r="A782" s="658" t="s">
        <v>4279</v>
      </c>
      <c r="B782" s="694" t="s">
        <v>4280</v>
      </c>
      <c r="C782" s="694" t="s">
        <v>4281</v>
      </c>
      <c r="D782" s="694" t="s">
        <v>4282</v>
      </c>
      <c r="E782" s="695" t="n">
        <v>127</v>
      </c>
      <c r="F782" s="696"/>
      <c r="G782" s="696"/>
      <c r="H782" s="697"/>
      <c r="I782" s="664" t="s">
        <v>15</v>
      </c>
      <c r="J782" s="664"/>
      <c r="K782" s="664" t="s">
        <v>38</v>
      </c>
      <c r="L782" s="665" t="s">
        <v>43</v>
      </c>
      <c r="M782" s="665" t="s">
        <v>48</v>
      </c>
      <c r="N782" s="665"/>
      <c r="O782" s="665"/>
      <c r="P782" s="665"/>
      <c r="Q782" s="665" t="s">
        <v>292</v>
      </c>
      <c r="S782" s="666" t="b">
        <f aca="false">IF(OR(T782=TRUE(),U782=TRUE(),V782=TRUE(),AD782=TRUE(),AE782=TRUE()),TRUE(),FALSE())</f>
        <v>1</v>
      </c>
      <c r="T782" s="656" t="n">
        <f aca="false">$T$8</f>
        <v>1</v>
      </c>
      <c r="U782" s="657" t="b">
        <f aca="false">$U$8</f>
        <v>0</v>
      </c>
      <c r="V782" s="666" t="b">
        <f aca="false">IF(SUM(W782:AC782)&lt;1,TRUE(),FALSE())</f>
        <v>1</v>
      </c>
      <c r="W782" s="656" t="n">
        <f aca="false">IF($I$3=I782,1,0)</f>
        <v>0</v>
      </c>
      <c r="X782" s="656" t="n">
        <f aca="false">IF($J$3=J782,1,0)</f>
        <v>0</v>
      </c>
      <c r="Y782" s="656" t="n">
        <f aca="false">IF($K$3=K782,1,0)</f>
        <v>0</v>
      </c>
      <c r="Z782" s="656" t="n">
        <f aca="false">IF($L$3=L782,1,0)</f>
        <v>0</v>
      </c>
      <c r="AA782" s="656" t="n">
        <f aca="false">IF($M$3=M782,1,0)</f>
        <v>0</v>
      </c>
      <c r="AB782" s="656" t="n">
        <f aca="false">IF($N$3=N782,1,0)</f>
        <v>0</v>
      </c>
      <c r="AC782" s="656" t="n">
        <f aca="false">IF($O$3=O782,1,0)</f>
        <v>0</v>
      </c>
      <c r="AD782" s="667" t="b">
        <f aca="false">AND($P$2="Non-risk",P782=TRUE())</f>
        <v>0</v>
      </c>
      <c r="AE782" s="667" t="b">
        <f aca="false">AND($Q$3&lt;&gt;$Q782,$Q$3&lt;&gt;"Both")</f>
        <v>1</v>
      </c>
      <c r="AF782" s="667" t="b">
        <f aca="false">AND($Q$3="Both",AH782=1)</f>
        <v>0</v>
      </c>
      <c r="AG782" s="521" t="s">
        <v>4282</v>
      </c>
      <c r="AH782" s="627" t="n">
        <v>1</v>
      </c>
      <c r="AI782" s="521" t="n">
        <v>13</v>
      </c>
      <c r="AK782" s="160" t="n">
        <f aca="false">IF(OR(AL782=TRUE(),AND(AM782=TRUE(),AN782=FALSE()),AF782=TRUE(),(OR(AT782=FALSE(),AT782="NA"))),0,IF(OR(AN782=FALSE(),AO782=FALSE(),AP782=FALSE()),1,0))</f>
        <v>0</v>
      </c>
      <c r="AL782" s="238" t="n">
        <f aca="false">$S782</f>
        <v>1</v>
      </c>
      <c r="AM782" s="238" t="str">
        <f aca="false">IF(OR(Q782="CHIP",AI782=""),"NA",IF(AND(AF782=TRUE(),_xlfn.xlookup(AI782,$A$9:$A$782,$AK$9:$AK$782)=0),TRUE(),FALSE()))</f>
        <v>NA</v>
      </c>
      <c r="AN782" s="148" t="b">
        <f aca="false">IF(F782&lt;&gt;"",TRUE(),FALSE())</f>
        <v>0</v>
      </c>
      <c r="AO782" s="94" t="str">
        <f aca="false">IF(OR($F782&lt;&gt;"Met"),"NA",(IF(AND($F782="Met",$F782&lt;&gt;""),TRUE(),FALSE())))</f>
        <v>NA</v>
      </c>
      <c r="AP782" s="148" t="b">
        <f aca="false">IF(OR($F782="Met",$F782="Not met"),"NA",(IF((AND(OR($F782="N/A",$F782="Unsure"),$G782&lt;&gt;"")),TRUE(),FALSE())))</f>
        <v>0</v>
      </c>
      <c r="AQ782" s="238" t="n">
        <f aca="false">IF(OR(AR782=TRUE(),AND(AS782=TRUE(),AT782=FALSE())),0,(IF(OR(AND(OR(AS782=FALSE(),AS782="N/A"),AT782=FALSE()),AU782=FALSE()),1,0)))</f>
        <v>0</v>
      </c>
      <c r="AR782" s="238" t="n">
        <f aca="false">$S782</f>
        <v>1</v>
      </c>
      <c r="AS782" s="238" t="str">
        <f aca="false">IF(OR(Q782="CHIP",AI782=""),"N/A",IF(AND(AF782=TRUE(),_xlfn.xlookup(AI782,$A$9:$A$782,$AQ$9:$AQ$782)=0),TRUE(),FALSE()))</f>
        <v>N/A</v>
      </c>
      <c r="AT782" s="148" t="b">
        <f aca="false">IF(AND(H782="",F782="Met"),FALSE(),TRUE())</f>
        <v>1</v>
      </c>
      <c r="AU782" s="94" t="str">
        <f aca="false">IF(OR(H782="",H782="Met",H782="N/A"),"NA",(IF(AND((OR(H782="Not Met",H782="Unsure")),G782&lt;&gt;""),TRUE(),FALSE())))</f>
        <v>NA</v>
      </c>
    </row>
    <row r="783" customFormat="false" ht="18" hidden="false" customHeight="false" outlineLevel="0" collapsed="false">
      <c r="A783" s="698" t="s">
        <v>305</v>
      </c>
      <c r="B783" s="699"/>
      <c r="C783" s="700"/>
      <c r="D783" s="700"/>
      <c r="E783" s="701"/>
      <c r="F783" s="700"/>
      <c r="G783" s="700"/>
      <c r="H783" s="700"/>
      <c r="I783" s="700"/>
      <c r="J783" s="700"/>
    </row>
    <row r="784" customFormat="false" ht="18" hidden="false" customHeight="true" outlineLevel="0" collapsed="false">
      <c r="A784" s="702" t="n">
        <v>1</v>
      </c>
      <c r="B784" s="703" t="s">
        <v>4283</v>
      </c>
      <c r="C784" s="703"/>
      <c r="D784" s="703"/>
      <c r="E784" s="703"/>
      <c r="F784" s="703"/>
      <c r="G784" s="703"/>
      <c r="H784" s="703"/>
      <c r="I784" s="700"/>
      <c r="J784" s="700"/>
      <c r="BJ784" s="704" t="s">
        <v>4284</v>
      </c>
      <c r="BN784" s="704" t="s">
        <v>307</v>
      </c>
    </row>
    <row r="785" customFormat="false" ht="18" hidden="false" customHeight="true" outlineLevel="0" collapsed="false">
      <c r="A785" s="702" t="n">
        <v>2</v>
      </c>
      <c r="B785" s="703" t="s">
        <v>4285</v>
      </c>
      <c r="C785" s="703"/>
      <c r="D785" s="703"/>
      <c r="E785" s="703"/>
      <c r="F785" s="703"/>
      <c r="G785" s="703"/>
      <c r="H785" s="703"/>
      <c r="I785" s="700"/>
      <c r="J785" s="700"/>
      <c r="BJ785" s="704" t="s">
        <v>4284</v>
      </c>
      <c r="BN785" s="704" t="s">
        <v>307</v>
      </c>
    </row>
    <row r="786" customFormat="false" ht="18" hidden="false" customHeight="true" outlineLevel="0" collapsed="false">
      <c r="A786" s="702" t="n">
        <v>3</v>
      </c>
      <c r="B786" s="703" t="s">
        <v>4283</v>
      </c>
      <c r="C786" s="703"/>
      <c r="D786" s="703"/>
      <c r="E786" s="703"/>
      <c r="F786" s="703"/>
      <c r="G786" s="703"/>
      <c r="H786" s="703"/>
      <c r="I786" s="700"/>
      <c r="J786" s="700"/>
      <c r="BJ786" s="704" t="s">
        <v>4284</v>
      </c>
      <c r="BN786" s="704" t="s">
        <v>307</v>
      </c>
    </row>
    <row r="787" customFormat="false" ht="18" hidden="false" customHeight="true" outlineLevel="0" collapsed="false">
      <c r="A787" s="702" t="n">
        <v>4</v>
      </c>
      <c r="B787" s="703" t="s">
        <v>4285</v>
      </c>
      <c r="C787" s="703"/>
      <c r="D787" s="703"/>
      <c r="E787" s="703"/>
      <c r="F787" s="703"/>
      <c r="G787" s="703"/>
      <c r="H787" s="703"/>
      <c r="I787" s="700"/>
      <c r="J787" s="700"/>
      <c r="BJ787" s="704" t="s">
        <v>4284</v>
      </c>
      <c r="BN787" s="704" t="s">
        <v>307</v>
      </c>
    </row>
    <row r="788" customFormat="false" ht="18" hidden="false" customHeight="true" outlineLevel="0" collapsed="false">
      <c r="A788" s="702" t="n">
        <v>5</v>
      </c>
      <c r="B788" s="705" t="s">
        <v>4286</v>
      </c>
      <c r="C788" s="705"/>
      <c r="D788" s="705"/>
      <c r="E788" s="705"/>
      <c r="F788" s="705"/>
      <c r="G788" s="705"/>
      <c r="H788" s="705"/>
      <c r="I788" s="700"/>
      <c r="J788" s="700"/>
      <c r="BJ788" s="704" t="s">
        <v>4284</v>
      </c>
      <c r="BN788" s="704" t="s">
        <v>307</v>
      </c>
    </row>
    <row r="789" customFormat="false" ht="18" hidden="false" customHeight="true" outlineLevel="0" collapsed="false">
      <c r="A789" s="706" t="n">
        <v>6</v>
      </c>
      <c r="B789" s="705" t="s">
        <v>4287</v>
      </c>
      <c r="C789" s="705"/>
      <c r="D789" s="705"/>
      <c r="E789" s="705"/>
      <c r="F789" s="705"/>
      <c r="G789" s="705"/>
      <c r="H789" s="705"/>
      <c r="I789" s="700"/>
      <c r="J789" s="700"/>
      <c r="BJ789" s="704" t="s">
        <v>4284</v>
      </c>
      <c r="BN789" s="704" t="s">
        <v>307</v>
      </c>
    </row>
    <row r="790" customFormat="false" ht="18" hidden="false" customHeight="true" outlineLevel="0" collapsed="false">
      <c r="A790" s="702" t="n">
        <v>7</v>
      </c>
      <c r="B790" s="705" t="s">
        <v>4288</v>
      </c>
      <c r="C790" s="705"/>
      <c r="D790" s="705"/>
      <c r="E790" s="705"/>
      <c r="F790" s="705"/>
      <c r="G790" s="705"/>
      <c r="H790" s="705"/>
      <c r="I790" s="700"/>
      <c r="J790" s="700"/>
      <c r="BJ790" s="704" t="s">
        <v>4284</v>
      </c>
      <c r="BN790" s="704" t="s">
        <v>307</v>
      </c>
    </row>
    <row r="791" customFormat="false" ht="18" hidden="false" customHeight="true" outlineLevel="0" collapsed="false">
      <c r="A791" s="702" t="n">
        <v>8</v>
      </c>
      <c r="B791" s="705" t="s">
        <v>4289</v>
      </c>
      <c r="C791" s="705"/>
      <c r="D791" s="705"/>
      <c r="E791" s="705"/>
      <c r="F791" s="705"/>
      <c r="G791" s="705"/>
      <c r="H791" s="705"/>
      <c r="I791" s="700"/>
      <c r="J791" s="700"/>
      <c r="BJ791" s="704" t="s">
        <v>4284</v>
      </c>
      <c r="BN791" s="704" t="s">
        <v>307</v>
      </c>
    </row>
    <row r="792" customFormat="false" ht="18" hidden="false" customHeight="true" outlineLevel="0" collapsed="false">
      <c r="A792" s="702" t="n">
        <v>9</v>
      </c>
      <c r="B792" s="705" t="s">
        <v>4290</v>
      </c>
      <c r="C792" s="705"/>
      <c r="D792" s="705"/>
      <c r="E792" s="705"/>
      <c r="F792" s="705"/>
      <c r="G792" s="705"/>
      <c r="H792" s="705"/>
      <c r="I792" s="700"/>
      <c r="J792" s="700"/>
      <c r="BJ792" s="704" t="s">
        <v>4284</v>
      </c>
      <c r="BN792" s="704" t="s">
        <v>307</v>
      </c>
    </row>
    <row r="793" customFormat="false" ht="18" hidden="false" customHeight="true" outlineLevel="0" collapsed="false">
      <c r="A793" s="702" t="n">
        <v>10</v>
      </c>
      <c r="B793" s="705" t="s">
        <v>4291</v>
      </c>
      <c r="C793" s="705"/>
      <c r="D793" s="705"/>
      <c r="E793" s="705"/>
      <c r="F793" s="705"/>
      <c r="G793" s="705"/>
      <c r="H793" s="705"/>
      <c r="I793" s="700"/>
      <c r="J793" s="700"/>
      <c r="BJ793" s="704" t="s">
        <v>4284</v>
      </c>
      <c r="BN793" s="704" t="s">
        <v>307</v>
      </c>
    </row>
    <row r="794" customFormat="false" ht="18" hidden="false" customHeight="true" outlineLevel="0" collapsed="false">
      <c r="A794" s="702" t="n">
        <v>11</v>
      </c>
      <c r="B794" s="705" t="s">
        <v>4292</v>
      </c>
      <c r="C794" s="705"/>
      <c r="D794" s="705"/>
      <c r="E794" s="705"/>
      <c r="F794" s="705"/>
      <c r="G794" s="705"/>
      <c r="H794" s="705"/>
      <c r="I794" s="700"/>
      <c r="J794" s="700"/>
      <c r="BJ794" s="704" t="s">
        <v>4284</v>
      </c>
      <c r="BN794" s="704" t="s">
        <v>307</v>
      </c>
    </row>
    <row r="795" customFormat="false" ht="18" hidden="false" customHeight="true" outlineLevel="0" collapsed="false">
      <c r="A795" s="702" t="n">
        <v>12</v>
      </c>
      <c r="B795" s="705" t="s">
        <v>4293</v>
      </c>
      <c r="C795" s="705"/>
      <c r="D795" s="705"/>
      <c r="E795" s="705"/>
      <c r="F795" s="705"/>
      <c r="G795" s="705"/>
      <c r="H795" s="705"/>
      <c r="I795" s="700"/>
      <c r="J795" s="700"/>
      <c r="BJ795" s="704" t="s">
        <v>4284</v>
      </c>
      <c r="BN795" s="704" t="s">
        <v>307</v>
      </c>
    </row>
    <row r="796" customFormat="false" ht="18" hidden="false" customHeight="true" outlineLevel="0" collapsed="false">
      <c r="A796" s="702" t="n">
        <v>13</v>
      </c>
      <c r="B796" s="705" t="s">
        <v>4294</v>
      </c>
      <c r="C796" s="705"/>
      <c r="D796" s="705"/>
      <c r="E796" s="705"/>
      <c r="F796" s="705"/>
      <c r="G796" s="705"/>
      <c r="H796" s="705"/>
      <c r="I796" s="700"/>
      <c r="J796" s="700"/>
      <c r="BJ796" s="704" t="s">
        <v>4284</v>
      </c>
      <c r="BN796" s="704" t="s">
        <v>307</v>
      </c>
    </row>
    <row r="797" customFormat="false" ht="18" hidden="false" customHeight="true" outlineLevel="0" collapsed="false">
      <c r="A797" s="702" t="n">
        <v>14</v>
      </c>
      <c r="B797" s="705" t="s">
        <v>719</v>
      </c>
      <c r="C797" s="705"/>
      <c r="D797" s="705"/>
      <c r="E797" s="705"/>
      <c r="F797" s="705"/>
      <c r="G797" s="705"/>
      <c r="H797" s="705"/>
      <c r="I797" s="700"/>
      <c r="J797" s="700"/>
      <c r="BJ797" s="704" t="s">
        <v>4284</v>
      </c>
      <c r="BN797" s="704" t="s">
        <v>307</v>
      </c>
    </row>
    <row r="798" customFormat="false" ht="18" hidden="false" customHeight="true" outlineLevel="0" collapsed="false">
      <c r="A798" s="702" t="n">
        <v>15</v>
      </c>
      <c r="B798" s="705" t="s">
        <v>724</v>
      </c>
      <c r="C798" s="705"/>
      <c r="D798" s="705"/>
      <c r="E798" s="705"/>
      <c r="F798" s="705"/>
      <c r="G798" s="705"/>
      <c r="H798" s="705"/>
      <c r="I798" s="700"/>
      <c r="J798" s="700"/>
      <c r="BJ798" s="704" t="s">
        <v>4284</v>
      </c>
      <c r="BN798" s="704" t="s">
        <v>307</v>
      </c>
    </row>
    <row r="799" customFormat="false" ht="18" hidden="false" customHeight="true" outlineLevel="0" collapsed="false">
      <c r="A799" s="707" t="n">
        <v>16</v>
      </c>
      <c r="B799" s="708" t="s">
        <v>4295</v>
      </c>
      <c r="C799" s="708"/>
      <c r="D799" s="708"/>
      <c r="E799" s="708"/>
      <c r="F799" s="708"/>
      <c r="G799" s="708"/>
      <c r="H799" s="708"/>
      <c r="I799" s="700"/>
      <c r="J799" s="700"/>
      <c r="BJ799" s="704" t="s">
        <v>4284</v>
      </c>
      <c r="BN799" s="704" t="s">
        <v>307</v>
      </c>
    </row>
    <row r="800" customFormat="false" ht="18" hidden="false" customHeight="true" outlineLevel="0" collapsed="false">
      <c r="A800" s="707" t="n">
        <v>17</v>
      </c>
      <c r="B800" s="708" t="s">
        <v>4286</v>
      </c>
      <c r="C800" s="708"/>
      <c r="D800" s="708"/>
      <c r="E800" s="708"/>
      <c r="F800" s="708"/>
      <c r="G800" s="708"/>
      <c r="H800" s="708"/>
      <c r="I800" s="700"/>
      <c r="J800" s="700"/>
      <c r="BJ800" s="704" t="s">
        <v>4284</v>
      </c>
      <c r="BN800" s="704" t="s">
        <v>307</v>
      </c>
    </row>
    <row r="801" customFormat="false" ht="18" hidden="false" customHeight="true" outlineLevel="0" collapsed="false">
      <c r="A801" s="707" t="n">
        <v>18</v>
      </c>
      <c r="B801" s="708" t="s">
        <v>4296</v>
      </c>
      <c r="C801" s="708"/>
      <c r="D801" s="708"/>
      <c r="E801" s="708"/>
      <c r="F801" s="708"/>
      <c r="G801" s="708"/>
      <c r="H801" s="708"/>
      <c r="I801" s="700"/>
      <c r="J801" s="700"/>
      <c r="BJ801" s="704" t="s">
        <v>4284</v>
      </c>
      <c r="BN801" s="704" t="s">
        <v>307</v>
      </c>
    </row>
    <row r="802" customFormat="false" ht="18" hidden="false" customHeight="true" outlineLevel="0" collapsed="false">
      <c r="A802" s="707" t="n">
        <v>19</v>
      </c>
      <c r="B802" s="708" t="s">
        <v>4293</v>
      </c>
      <c r="C802" s="708"/>
      <c r="D802" s="708"/>
      <c r="E802" s="708"/>
      <c r="F802" s="708"/>
      <c r="G802" s="708"/>
      <c r="H802" s="708"/>
      <c r="I802" s="700"/>
      <c r="J802" s="700"/>
      <c r="BJ802" s="704" t="s">
        <v>4284</v>
      </c>
      <c r="BN802" s="704" t="s">
        <v>307</v>
      </c>
    </row>
    <row r="803" customFormat="false" ht="18" hidden="false" customHeight="true" outlineLevel="0" collapsed="false">
      <c r="A803" s="707" t="n">
        <v>20</v>
      </c>
      <c r="B803" s="708" t="s">
        <v>4294</v>
      </c>
      <c r="C803" s="708"/>
      <c r="D803" s="708"/>
      <c r="E803" s="708"/>
      <c r="F803" s="708"/>
      <c r="G803" s="708"/>
      <c r="H803" s="708"/>
      <c r="I803" s="700"/>
      <c r="J803" s="700"/>
      <c r="BJ803" s="704" t="s">
        <v>4284</v>
      </c>
      <c r="BN803" s="704" t="s">
        <v>307</v>
      </c>
    </row>
    <row r="804" customFormat="false" ht="18" hidden="false" customHeight="true" outlineLevel="0" collapsed="false">
      <c r="A804" s="707" t="n">
        <v>21</v>
      </c>
      <c r="B804" s="708" t="s">
        <v>719</v>
      </c>
      <c r="C804" s="708"/>
      <c r="D804" s="708"/>
      <c r="E804" s="708"/>
      <c r="F804" s="708"/>
      <c r="G804" s="708"/>
      <c r="H804" s="708"/>
      <c r="I804" s="700"/>
      <c r="J804" s="700"/>
      <c r="BJ804" s="704" t="s">
        <v>4284</v>
      </c>
      <c r="BN804" s="704" t="s">
        <v>307</v>
      </c>
    </row>
    <row r="805" customFormat="false" ht="18" hidden="false" customHeight="true" outlineLevel="0" collapsed="false">
      <c r="A805" s="707" t="n">
        <v>22</v>
      </c>
      <c r="B805" s="708" t="s">
        <v>855</v>
      </c>
      <c r="C805" s="708"/>
      <c r="D805" s="708"/>
      <c r="E805" s="708"/>
      <c r="F805" s="708"/>
      <c r="G805" s="708"/>
      <c r="H805" s="708"/>
      <c r="I805" s="700"/>
      <c r="J805" s="700"/>
      <c r="BJ805" s="704" t="s">
        <v>4284</v>
      </c>
      <c r="BN805" s="704" t="s">
        <v>307</v>
      </c>
    </row>
    <row r="806" customFormat="false" ht="18" hidden="false" customHeight="true" outlineLevel="0" collapsed="false">
      <c r="A806" s="707" t="n">
        <v>23</v>
      </c>
      <c r="B806" s="708" t="s">
        <v>856</v>
      </c>
      <c r="C806" s="708"/>
      <c r="D806" s="708"/>
      <c r="E806" s="708"/>
      <c r="F806" s="708"/>
      <c r="G806" s="708"/>
      <c r="H806" s="708"/>
      <c r="I806" s="700"/>
      <c r="J806" s="700"/>
      <c r="BJ806" s="704" t="s">
        <v>4284</v>
      </c>
      <c r="BN806" s="704" t="s">
        <v>307</v>
      </c>
    </row>
    <row r="807" customFormat="false" ht="18" hidden="false" customHeight="true" outlineLevel="0" collapsed="false">
      <c r="A807" s="707" t="n">
        <v>25</v>
      </c>
      <c r="B807" s="708" t="s">
        <v>4297</v>
      </c>
      <c r="C807" s="708"/>
      <c r="D807" s="708"/>
      <c r="E807" s="708"/>
      <c r="F807" s="708"/>
      <c r="G807" s="708"/>
      <c r="H807" s="708"/>
      <c r="I807" s="700"/>
      <c r="J807" s="700"/>
      <c r="BJ807" s="704" t="s">
        <v>4284</v>
      </c>
      <c r="BN807" s="704" t="s">
        <v>307</v>
      </c>
    </row>
    <row r="808" customFormat="false" ht="18" hidden="false" customHeight="true" outlineLevel="0" collapsed="false">
      <c r="A808" s="707" t="n">
        <v>26</v>
      </c>
      <c r="B808" s="708" t="s">
        <v>4298</v>
      </c>
      <c r="C808" s="708"/>
      <c r="D808" s="708"/>
      <c r="E808" s="708"/>
      <c r="F808" s="708"/>
      <c r="G808" s="708"/>
      <c r="H808" s="708"/>
      <c r="I808" s="700"/>
      <c r="J808" s="700"/>
      <c r="BJ808" s="704" t="s">
        <v>4284</v>
      </c>
      <c r="BN808" s="704" t="s">
        <v>307</v>
      </c>
    </row>
    <row r="809" customFormat="false" ht="18" hidden="false" customHeight="true" outlineLevel="0" collapsed="false">
      <c r="A809" s="707" t="n">
        <v>27</v>
      </c>
      <c r="B809" s="708" t="s">
        <v>4299</v>
      </c>
      <c r="C809" s="708"/>
      <c r="D809" s="708"/>
      <c r="E809" s="708"/>
      <c r="F809" s="708"/>
      <c r="G809" s="708"/>
      <c r="H809" s="708"/>
      <c r="I809" s="700"/>
      <c r="J809" s="700"/>
      <c r="BJ809" s="704" t="s">
        <v>4284</v>
      </c>
      <c r="BN809" s="704" t="s">
        <v>307</v>
      </c>
    </row>
    <row r="810" customFormat="false" ht="18" hidden="false" customHeight="true" outlineLevel="0" collapsed="false">
      <c r="A810" s="707" t="n">
        <v>28</v>
      </c>
      <c r="B810" s="708" t="s">
        <v>4300</v>
      </c>
      <c r="C810" s="708"/>
      <c r="D810" s="708"/>
      <c r="E810" s="708"/>
      <c r="F810" s="708"/>
      <c r="G810" s="708"/>
      <c r="H810" s="708"/>
      <c r="I810" s="700"/>
      <c r="J810" s="700"/>
      <c r="BJ810" s="704" t="s">
        <v>4284</v>
      </c>
      <c r="BN810" s="704" t="s">
        <v>307</v>
      </c>
    </row>
    <row r="811" customFormat="false" ht="18" hidden="false" customHeight="true" outlineLevel="0" collapsed="false">
      <c r="A811" s="707" t="n">
        <v>29</v>
      </c>
      <c r="B811" s="708" t="s">
        <v>4301</v>
      </c>
      <c r="C811" s="708"/>
      <c r="D811" s="708"/>
      <c r="E811" s="708"/>
      <c r="F811" s="708"/>
      <c r="G811" s="708"/>
      <c r="H811" s="708"/>
      <c r="I811" s="700"/>
      <c r="J811" s="700"/>
      <c r="BJ811" s="704" t="s">
        <v>4284</v>
      </c>
      <c r="BN811" s="704" t="s">
        <v>307</v>
      </c>
    </row>
    <row r="812" customFormat="false" ht="18" hidden="false" customHeight="true" outlineLevel="0" collapsed="false">
      <c r="A812" s="707" t="n">
        <v>31</v>
      </c>
      <c r="B812" s="708" t="s">
        <v>4302</v>
      </c>
      <c r="C812" s="708"/>
      <c r="D812" s="708"/>
      <c r="E812" s="708"/>
      <c r="F812" s="708"/>
      <c r="G812" s="708"/>
      <c r="H812" s="708"/>
      <c r="I812" s="700"/>
      <c r="J812" s="700"/>
      <c r="BJ812" s="704" t="s">
        <v>4284</v>
      </c>
      <c r="BN812" s="704" t="s">
        <v>307</v>
      </c>
    </row>
    <row r="813" customFormat="false" ht="18" hidden="false" customHeight="true" outlineLevel="0" collapsed="false">
      <c r="A813" s="707" t="n">
        <v>32</v>
      </c>
      <c r="B813" s="708" t="s">
        <v>4303</v>
      </c>
      <c r="C813" s="708"/>
      <c r="D813" s="708"/>
      <c r="E813" s="708"/>
      <c r="F813" s="708"/>
      <c r="G813" s="708"/>
      <c r="H813" s="708"/>
      <c r="I813" s="700"/>
      <c r="J813" s="700"/>
      <c r="BJ813" s="704" t="s">
        <v>4284</v>
      </c>
      <c r="BN813" s="704" t="s">
        <v>307</v>
      </c>
    </row>
    <row r="814" customFormat="false" ht="18" hidden="false" customHeight="true" outlineLevel="0" collapsed="false">
      <c r="A814" s="707" t="n">
        <v>33</v>
      </c>
      <c r="B814" s="708" t="s">
        <v>862</v>
      </c>
      <c r="C814" s="708"/>
      <c r="D814" s="708"/>
      <c r="E814" s="708"/>
      <c r="F814" s="708"/>
      <c r="G814" s="708"/>
      <c r="H814" s="708"/>
      <c r="I814" s="700"/>
      <c r="J814" s="700"/>
      <c r="BJ814" s="704" t="s">
        <v>4284</v>
      </c>
      <c r="BN814" s="704" t="s">
        <v>307</v>
      </c>
    </row>
    <row r="815" customFormat="false" ht="18" hidden="false" customHeight="true" outlineLevel="0" collapsed="false">
      <c r="A815" s="707" t="n">
        <v>34</v>
      </c>
      <c r="B815" s="708" t="s">
        <v>863</v>
      </c>
      <c r="C815" s="708"/>
      <c r="D815" s="708"/>
      <c r="E815" s="708"/>
      <c r="F815" s="708"/>
      <c r="G815" s="708"/>
      <c r="H815" s="708"/>
      <c r="I815" s="700"/>
      <c r="J815" s="700"/>
      <c r="BJ815" s="704" t="s">
        <v>4284</v>
      </c>
      <c r="BN815" s="704" t="s">
        <v>307</v>
      </c>
    </row>
    <row r="816" customFormat="false" ht="18" hidden="false" customHeight="true" outlineLevel="0" collapsed="false">
      <c r="A816" s="707" t="n">
        <v>35</v>
      </c>
      <c r="B816" s="708" t="s">
        <v>864</v>
      </c>
      <c r="C816" s="708"/>
      <c r="D816" s="708"/>
      <c r="E816" s="708"/>
      <c r="F816" s="708"/>
      <c r="G816" s="708"/>
      <c r="H816" s="708"/>
      <c r="I816" s="700"/>
      <c r="J816" s="700"/>
      <c r="BJ816" s="704" t="s">
        <v>4284</v>
      </c>
      <c r="BN816" s="704" t="s">
        <v>307</v>
      </c>
    </row>
    <row r="817" customFormat="false" ht="18" hidden="false" customHeight="true" outlineLevel="0" collapsed="false">
      <c r="A817" s="707" t="n">
        <v>36</v>
      </c>
      <c r="B817" s="708" t="s">
        <v>4304</v>
      </c>
      <c r="C817" s="708"/>
      <c r="D817" s="708"/>
      <c r="E817" s="708"/>
      <c r="F817" s="708"/>
      <c r="G817" s="708"/>
      <c r="H817" s="708"/>
      <c r="I817" s="700"/>
      <c r="J817" s="700"/>
      <c r="BJ817" s="704" t="s">
        <v>4284</v>
      </c>
      <c r="BN817" s="704" t="s">
        <v>307</v>
      </c>
    </row>
    <row r="818" customFormat="false" ht="18" hidden="false" customHeight="true" outlineLevel="0" collapsed="false">
      <c r="A818" s="707" t="n">
        <v>37</v>
      </c>
      <c r="B818" s="708" t="s">
        <v>4305</v>
      </c>
      <c r="C818" s="708"/>
      <c r="D818" s="708"/>
      <c r="E818" s="708"/>
      <c r="F818" s="708"/>
      <c r="G818" s="708"/>
      <c r="H818" s="708"/>
      <c r="I818" s="700"/>
      <c r="J818" s="700"/>
      <c r="BJ818" s="704" t="s">
        <v>4284</v>
      </c>
      <c r="BN818" s="704" t="s">
        <v>307</v>
      </c>
    </row>
    <row r="819" customFormat="false" ht="18" hidden="false" customHeight="false" outlineLevel="0" collapsed="false">
      <c r="A819" s="707" t="n">
        <v>38</v>
      </c>
      <c r="B819" s="709" t="s">
        <v>4306</v>
      </c>
      <c r="C819" s="709"/>
      <c r="D819" s="709"/>
      <c r="E819" s="709"/>
      <c r="F819" s="709"/>
      <c r="G819" s="709"/>
      <c r="H819" s="709"/>
      <c r="I819" s="700"/>
      <c r="J819" s="700"/>
      <c r="BJ819" s="704" t="s">
        <v>4284</v>
      </c>
      <c r="BN819" s="704" t="s">
        <v>307</v>
      </c>
    </row>
    <row r="820" customFormat="false" ht="18" hidden="false" customHeight="true" outlineLevel="0" collapsed="false">
      <c r="A820" s="707" t="n">
        <v>39</v>
      </c>
      <c r="B820" s="708" t="s">
        <v>1065</v>
      </c>
      <c r="C820" s="708"/>
      <c r="D820" s="708"/>
      <c r="E820" s="708"/>
      <c r="F820" s="708"/>
      <c r="G820" s="708"/>
      <c r="H820" s="708"/>
      <c r="I820" s="700"/>
      <c r="J820" s="700"/>
      <c r="BJ820" s="704" t="s">
        <v>4284</v>
      </c>
      <c r="BN820" s="704" t="s">
        <v>307</v>
      </c>
    </row>
    <row r="821" customFormat="false" ht="18" hidden="false" customHeight="false" outlineLevel="0" collapsed="false">
      <c r="A821" s="707" t="n">
        <v>40</v>
      </c>
      <c r="B821" s="700" t="s">
        <v>4307</v>
      </c>
      <c r="C821" s="700"/>
      <c r="D821" s="700"/>
      <c r="E821" s="701"/>
      <c r="F821" s="700"/>
      <c r="G821" s="700"/>
      <c r="H821" s="700"/>
      <c r="I821" s="700"/>
      <c r="J821" s="700"/>
      <c r="BJ821" s="704" t="s">
        <v>4284</v>
      </c>
      <c r="BN821" s="704" t="s">
        <v>307</v>
      </c>
    </row>
    <row r="822" customFormat="false" ht="18" hidden="false" customHeight="false" outlineLevel="0" collapsed="false">
      <c r="A822" s="707" t="n">
        <v>42</v>
      </c>
      <c r="B822" s="700" t="s">
        <v>4308</v>
      </c>
      <c r="C822" s="700"/>
      <c r="D822" s="700"/>
      <c r="E822" s="701"/>
      <c r="F822" s="700"/>
      <c r="G822" s="700"/>
      <c r="H822" s="700"/>
      <c r="I822" s="700"/>
      <c r="J822" s="700"/>
      <c r="BJ822" s="704" t="s">
        <v>4284</v>
      </c>
      <c r="BN822" s="704" t="s">
        <v>307</v>
      </c>
    </row>
    <row r="823" customFormat="false" ht="18" hidden="false" customHeight="false" outlineLevel="0" collapsed="false">
      <c r="A823" s="707" t="n">
        <v>44</v>
      </c>
      <c r="B823" s="700" t="s">
        <v>4309</v>
      </c>
      <c r="C823" s="700"/>
      <c r="D823" s="700"/>
      <c r="E823" s="701"/>
      <c r="F823" s="700"/>
      <c r="G823" s="700"/>
      <c r="H823" s="700"/>
      <c r="I823" s="700"/>
      <c r="J823" s="700"/>
      <c r="BJ823" s="704" t="s">
        <v>4284</v>
      </c>
      <c r="BN823" s="704" t="s">
        <v>307</v>
      </c>
    </row>
    <row r="824" customFormat="false" ht="18" hidden="false" customHeight="false" outlineLevel="0" collapsed="false">
      <c r="A824" s="707" t="n">
        <v>46</v>
      </c>
      <c r="B824" s="700" t="s">
        <v>1256</v>
      </c>
      <c r="C824" s="700"/>
      <c r="D824" s="700"/>
      <c r="E824" s="701"/>
      <c r="F824" s="700"/>
      <c r="G824" s="700"/>
      <c r="H824" s="700"/>
      <c r="I824" s="700"/>
      <c r="J824" s="700"/>
      <c r="BJ824" s="627" t="s">
        <v>4284</v>
      </c>
      <c r="BN824" s="704" t="s">
        <v>307</v>
      </c>
    </row>
    <row r="825" customFormat="false" ht="18" hidden="false" customHeight="false" outlineLevel="0" collapsed="false">
      <c r="A825" s="707" t="n">
        <v>47</v>
      </c>
      <c r="B825" s="700" t="s">
        <v>1257</v>
      </c>
      <c r="C825" s="700"/>
      <c r="D825" s="700"/>
      <c r="E825" s="701"/>
      <c r="F825" s="700"/>
      <c r="G825" s="700"/>
      <c r="H825" s="700"/>
      <c r="I825" s="700"/>
      <c r="J825" s="700"/>
      <c r="BJ825" s="704" t="s">
        <v>4284</v>
      </c>
      <c r="BN825" s="704" t="s">
        <v>307</v>
      </c>
    </row>
    <row r="826" customFormat="false" ht="18" hidden="false" customHeight="false" outlineLevel="0" collapsed="false">
      <c r="A826" s="707" t="n">
        <v>49</v>
      </c>
      <c r="B826" s="710" t="s">
        <v>4310</v>
      </c>
      <c r="C826" s="700"/>
      <c r="D826" s="700"/>
      <c r="E826" s="701"/>
      <c r="F826" s="700"/>
      <c r="G826" s="700"/>
      <c r="H826" s="700"/>
      <c r="I826" s="700"/>
      <c r="J826" s="700"/>
      <c r="BJ826" s="704" t="s">
        <v>4284</v>
      </c>
      <c r="BN826" s="704" t="s">
        <v>307</v>
      </c>
    </row>
    <row r="827" customFormat="false" ht="18" hidden="false" customHeight="false" outlineLevel="0" collapsed="false">
      <c r="A827" s="707" t="n">
        <v>50</v>
      </c>
      <c r="B827" s="710" t="s">
        <v>4311</v>
      </c>
      <c r="C827" s="700"/>
      <c r="D827" s="700"/>
      <c r="E827" s="701"/>
      <c r="F827" s="700"/>
      <c r="G827" s="700"/>
      <c r="H827" s="700"/>
      <c r="I827" s="700"/>
      <c r="J827" s="700"/>
      <c r="BJ827" s="627" t="s">
        <v>4284</v>
      </c>
      <c r="BN827" s="704" t="s">
        <v>307</v>
      </c>
    </row>
    <row r="828" customFormat="false" ht="18" hidden="false" customHeight="false" outlineLevel="0" collapsed="false">
      <c r="A828" s="707" t="n">
        <v>51</v>
      </c>
      <c r="B828" s="700" t="s">
        <v>4312</v>
      </c>
      <c r="C828" s="700"/>
      <c r="D828" s="700"/>
      <c r="E828" s="701"/>
      <c r="F828" s="700"/>
      <c r="G828" s="700"/>
      <c r="H828" s="700"/>
      <c r="I828" s="700"/>
      <c r="J828" s="700"/>
      <c r="BJ828" s="627" t="s">
        <v>4284</v>
      </c>
      <c r="BN828" s="704" t="s">
        <v>307</v>
      </c>
    </row>
    <row r="829" customFormat="false" ht="18" hidden="false" customHeight="false" outlineLevel="0" collapsed="false">
      <c r="A829" s="707" t="n">
        <v>52</v>
      </c>
      <c r="B829" s="700" t="s">
        <v>4313</v>
      </c>
      <c r="C829" s="700"/>
      <c r="D829" s="700"/>
      <c r="E829" s="701"/>
      <c r="F829" s="700"/>
      <c r="G829" s="700"/>
      <c r="H829" s="700"/>
      <c r="I829" s="700"/>
      <c r="J829" s="700"/>
      <c r="BJ829" s="627" t="s">
        <v>4284</v>
      </c>
      <c r="BN829" s="704" t="s">
        <v>307</v>
      </c>
    </row>
    <row r="830" customFormat="false" ht="18" hidden="false" customHeight="false" outlineLevel="0" collapsed="false">
      <c r="A830" s="707" t="n">
        <v>53</v>
      </c>
      <c r="B830" s="700" t="s">
        <v>4314</v>
      </c>
      <c r="C830" s="700"/>
      <c r="D830" s="700"/>
      <c r="E830" s="701"/>
      <c r="F830" s="700"/>
      <c r="G830" s="700"/>
      <c r="H830" s="700"/>
      <c r="I830" s="700"/>
      <c r="J830" s="700"/>
      <c r="BJ830" s="627" t="s">
        <v>4284</v>
      </c>
      <c r="BN830" s="704" t="s">
        <v>307</v>
      </c>
    </row>
    <row r="831" customFormat="false" ht="18" hidden="false" customHeight="false" outlineLevel="0" collapsed="false">
      <c r="A831" s="707" t="n">
        <v>54</v>
      </c>
      <c r="B831" s="700" t="s">
        <v>4315</v>
      </c>
      <c r="C831" s="700"/>
      <c r="D831" s="700"/>
      <c r="E831" s="701"/>
      <c r="F831" s="700"/>
      <c r="G831" s="700"/>
      <c r="H831" s="700"/>
      <c r="I831" s="700"/>
      <c r="J831" s="700"/>
      <c r="BJ831" s="627" t="s">
        <v>4284</v>
      </c>
      <c r="BN831" s="704" t="s">
        <v>307</v>
      </c>
    </row>
    <row r="832" customFormat="false" ht="18" hidden="false" customHeight="false" outlineLevel="0" collapsed="false">
      <c r="A832" s="707" t="n">
        <v>56</v>
      </c>
      <c r="B832" s="700" t="s">
        <v>1258</v>
      </c>
      <c r="C832" s="700"/>
      <c r="D832" s="700"/>
      <c r="E832" s="701"/>
      <c r="F832" s="700"/>
      <c r="G832" s="700"/>
      <c r="H832" s="700"/>
      <c r="I832" s="700"/>
      <c r="J832" s="700"/>
      <c r="BJ832" s="627" t="s">
        <v>4284</v>
      </c>
      <c r="BN832" s="704" t="s">
        <v>307</v>
      </c>
    </row>
    <row r="833" customFormat="false" ht="18" hidden="false" customHeight="false" outlineLevel="0" collapsed="false">
      <c r="A833" s="707" t="n">
        <v>57</v>
      </c>
      <c r="B833" s="700" t="s">
        <v>4316</v>
      </c>
      <c r="C833" s="700"/>
      <c r="D833" s="700"/>
      <c r="E833" s="701"/>
      <c r="F833" s="700"/>
      <c r="G833" s="700"/>
      <c r="H833" s="700"/>
      <c r="I833" s="700"/>
      <c r="J833" s="700"/>
      <c r="BJ833" s="627" t="s">
        <v>4284</v>
      </c>
      <c r="BN833" s="704" t="s">
        <v>307</v>
      </c>
    </row>
    <row r="834" customFormat="false" ht="18" hidden="false" customHeight="false" outlineLevel="0" collapsed="false">
      <c r="A834" s="707" t="n">
        <v>58</v>
      </c>
      <c r="B834" s="700" t="s">
        <v>4317</v>
      </c>
      <c r="C834" s="700"/>
      <c r="D834" s="700"/>
      <c r="E834" s="701"/>
      <c r="F834" s="700"/>
      <c r="G834" s="700"/>
      <c r="H834" s="700"/>
      <c r="I834" s="700"/>
      <c r="J834" s="700"/>
      <c r="BJ834" s="627" t="s">
        <v>4284</v>
      </c>
      <c r="BN834" s="704" t="s">
        <v>307</v>
      </c>
    </row>
    <row r="835" customFormat="false" ht="18" hidden="false" customHeight="false" outlineLevel="0" collapsed="false">
      <c r="A835" s="707" t="n">
        <v>59</v>
      </c>
      <c r="B835" s="700" t="s">
        <v>4318</v>
      </c>
      <c r="C835" s="700"/>
      <c r="D835" s="700"/>
      <c r="E835" s="701"/>
      <c r="F835" s="700"/>
      <c r="G835" s="700"/>
      <c r="H835" s="700"/>
      <c r="I835" s="700"/>
      <c r="J835" s="700"/>
      <c r="BJ835" s="627" t="s">
        <v>4284</v>
      </c>
      <c r="BN835" s="704" t="s">
        <v>307</v>
      </c>
    </row>
    <row r="836" customFormat="false" ht="18" hidden="false" customHeight="false" outlineLevel="0" collapsed="false">
      <c r="A836" s="707" t="n">
        <v>60</v>
      </c>
      <c r="B836" s="700" t="s">
        <v>4319</v>
      </c>
      <c r="C836" s="700"/>
      <c r="D836" s="700"/>
      <c r="E836" s="701"/>
      <c r="F836" s="700"/>
      <c r="G836" s="700"/>
      <c r="H836" s="700"/>
      <c r="I836" s="700"/>
      <c r="J836" s="700"/>
      <c r="BJ836" s="627" t="s">
        <v>4284</v>
      </c>
      <c r="BN836" s="704" t="s">
        <v>307</v>
      </c>
    </row>
    <row r="837" customFormat="false" ht="18" hidden="false" customHeight="false" outlineLevel="0" collapsed="false">
      <c r="A837" s="707" t="n">
        <v>61</v>
      </c>
      <c r="B837" s="700" t="s">
        <v>4320</v>
      </c>
      <c r="C837" s="700"/>
      <c r="D837" s="700"/>
      <c r="E837" s="701"/>
      <c r="F837" s="700"/>
      <c r="G837" s="700"/>
      <c r="H837" s="700"/>
      <c r="I837" s="700"/>
      <c r="J837" s="700"/>
      <c r="BJ837" s="627" t="s">
        <v>4284</v>
      </c>
      <c r="BN837" s="704" t="s">
        <v>307</v>
      </c>
    </row>
    <row r="838" customFormat="false" ht="18" hidden="false" customHeight="false" outlineLevel="0" collapsed="false">
      <c r="A838" s="707" t="n">
        <v>65</v>
      </c>
      <c r="B838" s="700" t="s">
        <v>1262</v>
      </c>
      <c r="C838" s="700"/>
      <c r="D838" s="700"/>
      <c r="E838" s="701"/>
      <c r="F838" s="700"/>
      <c r="G838" s="700"/>
      <c r="H838" s="700"/>
      <c r="I838" s="700"/>
      <c r="J838" s="700"/>
      <c r="BJ838" s="627" t="s">
        <v>4284</v>
      </c>
      <c r="BN838" s="704" t="s">
        <v>307</v>
      </c>
    </row>
    <row r="839" customFormat="false" ht="18" hidden="false" customHeight="false" outlineLevel="0" collapsed="false">
      <c r="A839" s="699"/>
      <c r="B839" s="700" t="s">
        <v>1263</v>
      </c>
      <c r="C839" s="700"/>
      <c r="D839" s="700"/>
      <c r="E839" s="701"/>
      <c r="F839" s="700"/>
      <c r="G839" s="700"/>
      <c r="H839" s="700"/>
      <c r="I839" s="700"/>
      <c r="J839" s="700"/>
      <c r="BJ839" s="627" t="s">
        <v>4284</v>
      </c>
    </row>
    <row r="840" customFormat="false" ht="37.5" hidden="false" customHeight="true" outlineLevel="0" collapsed="false">
      <c r="A840" s="699"/>
      <c r="B840" s="711" t="s">
        <v>4321</v>
      </c>
      <c r="C840" s="711"/>
      <c r="D840" s="711"/>
      <c r="E840" s="711"/>
      <c r="F840" s="711"/>
      <c r="G840" s="711"/>
      <c r="H840" s="711"/>
      <c r="I840" s="700"/>
      <c r="J840" s="700"/>
      <c r="BJ840" s="627" t="s">
        <v>4284</v>
      </c>
    </row>
    <row r="841" customFormat="false" ht="18" hidden="false" customHeight="false" outlineLevel="0" collapsed="false">
      <c r="A841" s="699" t="n">
        <v>66</v>
      </c>
      <c r="B841" s="700" t="s">
        <v>4322</v>
      </c>
      <c r="C841" s="700"/>
      <c r="D841" s="700"/>
      <c r="E841" s="701"/>
      <c r="F841" s="700"/>
      <c r="G841" s="700"/>
      <c r="H841" s="700"/>
      <c r="I841" s="700"/>
      <c r="J841" s="700"/>
      <c r="BJ841" s="627" t="s">
        <v>4284</v>
      </c>
      <c r="BN841" s="704" t="s">
        <v>307</v>
      </c>
    </row>
    <row r="842" customFormat="false" ht="18" hidden="false" customHeight="false" outlineLevel="0" collapsed="false">
      <c r="A842" s="699" t="n">
        <v>67</v>
      </c>
      <c r="B842" s="700" t="s">
        <v>1264</v>
      </c>
      <c r="C842" s="700"/>
      <c r="D842" s="700"/>
      <c r="E842" s="701"/>
      <c r="F842" s="700"/>
      <c r="G842" s="700"/>
      <c r="H842" s="700"/>
      <c r="I842" s="700"/>
      <c r="J842" s="700"/>
      <c r="BJ842" s="627" t="s">
        <v>4284</v>
      </c>
      <c r="BN842" s="704" t="s">
        <v>307</v>
      </c>
    </row>
    <row r="843" customFormat="false" ht="18" hidden="false" customHeight="false" outlineLevel="0" collapsed="false">
      <c r="A843" s="699" t="n">
        <v>68</v>
      </c>
      <c r="B843" s="700" t="s">
        <v>4323</v>
      </c>
      <c r="C843" s="700"/>
      <c r="D843" s="700"/>
      <c r="E843" s="701"/>
      <c r="F843" s="700"/>
      <c r="G843" s="700"/>
      <c r="H843" s="700"/>
      <c r="I843" s="700"/>
      <c r="J843" s="700"/>
      <c r="BJ843" s="627" t="s">
        <v>4284</v>
      </c>
      <c r="BN843" s="704" t="s">
        <v>307</v>
      </c>
    </row>
    <row r="844" customFormat="false" ht="18" hidden="false" customHeight="false" outlineLevel="0" collapsed="false">
      <c r="A844" s="699" t="n">
        <v>69</v>
      </c>
      <c r="B844" s="700" t="s">
        <v>4324</v>
      </c>
      <c r="C844" s="700"/>
      <c r="D844" s="700"/>
      <c r="E844" s="701"/>
      <c r="F844" s="700"/>
      <c r="G844" s="700"/>
      <c r="H844" s="700"/>
      <c r="I844" s="700"/>
      <c r="J844" s="700"/>
      <c r="BJ844" s="627" t="s">
        <v>4284</v>
      </c>
      <c r="BN844" s="704" t="s">
        <v>307</v>
      </c>
    </row>
    <row r="845" customFormat="false" ht="18" hidden="false" customHeight="true" outlineLevel="0" collapsed="false">
      <c r="A845" s="699" t="n">
        <v>73</v>
      </c>
      <c r="B845" s="708" t="s">
        <v>1410</v>
      </c>
      <c r="C845" s="708"/>
      <c r="D845" s="708"/>
      <c r="E845" s="708"/>
      <c r="F845" s="708"/>
      <c r="G845" s="708"/>
      <c r="H845" s="708"/>
      <c r="I845" s="700"/>
      <c r="J845" s="700"/>
      <c r="BJ845" s="627" t="s">
        <v>4284</v>
      </c>
      <c r="BN845" s="704" t="s">
        <v>307</v>
      </c>
    </row>
    <row r="846" customFormat="false" ht="18" hidden="false" customHeight="true" outlineLevel="0" collapsed="false">
      <c r="A846" s="699" t="n">
        <v>74</v>
      </c>
      <c r="B846" s="708" t="s">
        <v>1411</v>
      </c>
      <c r="C846" s="708"/>
      <c r="D846" s="708"/>
      <c r="E846" s="708"/>
      <c r="F846" s="708"/>
      <c r="G846" s="708"/>
      <c r="H846" s="708"/>
      <c r="I846" s="700"/>
      <c r="J846" s="700"/>
      <c r="BJ846" s="627" t="s">
        <v>4284</v>
      </c>
      <c r="BN846" s="704" t="s">
        <v>307</v>
      </c>
    </row>
    <row r="847" customFormat="false" ht="18" hidden="false" customHeight="true" outlineLevel="0" collapsed="false">
      <c r="A847" s="699" t="n">
        <v>75</v>
      </c>
      <c r="B847" s="708" t="s">
        <v>4325</v>
      </c>
      <c r="C847" s="708"/>
      <c r="D847" s="708"/>
      <c r="E847" s="708"/>
      <c r="F847" s="708"/>
      <c r="G847" s="708"/>
      <c r="H847" s="708"/>
      <c r="I847" s="700"/>
      <c r="J847" s="700"/>
      <c r="BJ847" s="627" t="s">
        <v>4284</v>
      </c>
      <c r="BN847" s="704" t="s">
        <v>307</v>
      </c>
    </row>
    <row r="848" customFormat="false" ht="18" hidden="false" customHeight="true" outlineLevel="0" collapsed="false">
      <c r="A848" s="699" t="n">
        <v>76</v>
      </c>
      <c r="B848" s="708" t="s">
        <v>4326</v>
      </c>
      <c r="C848" s="708"/>
      <c r="D848" s="708"/>
      <c r="E848" s="708"/>
      <c r="F848" s="708"/>
      <c r="G848" s="708"/>
      <c r="H848" s="708"/>
      <c r="I848" s="700"/>
      <c r="J848" s="700"/>
      <c r="BJ848" s="627" t="s">
        <v>4284</v>
      </c>
      <c r="BN848" s="704" t="s">
        <v>307</v>
      </c>
    </row>
    <row r="849" customFormat="false" ht="18" hidden="false" customHeight="true" outlineLevel="0" collapsed="false">
      <c r="A849" s="699" t="n">
        <v>80</v>
      </c>
      <c r="B849" s="708" t="s">
        <v>1416</v>
      </c>
      <c r="C849" s="708"/>
      <c r="D849" s="708"/>
      <c r="E849" s="708"/>
      <c r="F849" s="708"/>
      <c r="G849" s="708"/>
      <c r="H849" s="708"/>
      <c r="I849" s="700"/>
      <c r="J849" s="700"/>
      <c r="BJ849" s="627" t="s">
        <v>4284</v>
      </c>
      <c r="BN849" s="704" t="s">
        <v>307</v>
      </c>
    </row>
    <row r="850" customFormat="false" ht="18" hidden="false" customHeight="true" outlineLevel="0" collapsed="false">
      <c r="A850" s="699" t="n">
        <v>81</v>
      </c>
      <c r="B850" s="708" t="s">
        <v>1417</v>
      </c>
      <c r="C850" s="708"/>
      <c r="D850" s="708"/>
      <c r="E850" s="708"/>
      <c r="F850" s="708"/>
      <c r="G850" s="708"/>
      <c r="H850" s="708"/>
      <c r="I850" s="700"/>
      <c r="J850" s="700"/>
      <c r="BJ850" s="627" t="s">
        <v>4284</v>
      </c>
      <c r="BN850" s="704" t="s">
        <v>307</v>
      </c>
    </row>
    <row r="851" customFormat="false" ht="18" hidden="false" customHeight="true" outlineLevel="0" collapsed="false">
      <c r="A851" s="699" t="n">
        <v>82</v>
      </c>
      <c r="B851" s="708" t="s">
        <v>1418</v>
      </c>
      <c r="C851" s="708"/>
      <c r="D851" s="708"/>
      <c r="E851" s="708"/>
      <c r="F851" s="708"/>
      <c r="G851" s="708"/>
      <c r="H851" s="708"/>
      <c r="I851" s="700"/>
      <c r="J851" s="700"/>
      <c r="BJ851" s="627" t="s">
        <v>4284</v>
      </c>
      <c r="BN851" s="704" t="s">
        <v>307</v>
      </c>
    </row>
    <row r="852" customFormat="false" ht="18" hidden="false" customHeight="true" outlineLevel="0" collapsed="false">
      <c r="A852" s="699" t="n">
        <v>83</v>
      </c>
      <c r="B852" s="708" t="s">
        <v>1419</v>
      </c>
      <c r="C852" s="708"/>
      <c r="D852" s="708"/>
      <c r="E852" s="708"/>
      <c r="F852" s="708"/>
      <c r="G852" s="708"/>
      <c r="H852" s="708"/>
      <c r="I852" s="700"/>
      <c r="J852" s="700"/>
      <c r="BJ852" s="627" t="s">
        <v>4284</v>
      </c>
      <c r="BN852" s="704" t="s">
        <v>307</v>
      </c>
    </row>
    <row r="853" customFormat="false" ht="18" hidden="false" customHeight="true" outlineLevel="0" collapsed="false">
      <c r="A853" s="699" t="n">
        <v>84</v>
      </c>
      <c r="B853" s="708" t="s">
        <v>1420</v>
      </c>
      <c r="C853" s="708"/>
      <c r="D853" s="708"/>
      <c r="E853" s="708"/>
      <c r="F853" s="708"/>
      <c r="G853" s="708"/>
      <c r="H853" s="708"/>
      <c r="I853" s="700"/>
      <c r="J853" s="700"/>
      <c r="BJ853" s="627" t="s">
        <v>4284</v>
      </c>
      <c r="BN853" s="704" t="s">
        <v>307</v>
      </c>
    </row>
    <row r="854" customFormat="false" ht="18" hidden="false" customHeight="true" outlineLevel="0" collapsed="false">
      <c r="A854" s="699" t="n">
        <v>85</v>
      </c>
      <c r="B854" s="708" t="s">
        <v>4327</v>
      </c>
      <c r="C854" s="708"/>
      <c r="D854" s="708"/>
      <c r="E854" s="708"/>
      <c r="F854" s="708"/>
      <c r="G854" s="708"/>
      <c r="H854" s="708"/>
      <c r="I854" s="700"/>
      <c r="J854" s="700"/>
      <c r="BJ854" s="627" t="s">
        <v>4284</v>
      </c>
      <c r="BN854" s="704" t="s">
        <v>307</v>
      </c>
    </row>
    <row r="855" customFormat="false" ht="18" hidden="false" customHeight="true" outlineLevel="0" collapsed="false">
      <c r="A855" s="699" t="n">
        <v>86</v>
      </c>
      <c r="B855" s="708" t="s">
        <v>1578</v>
      </c>
      <c r="C855" s="708"/>
      <c r="D855" s="708"/>
      <c r="E855" s="708"/>
      <c r="F855" s="708"/>
      <c r="G855" s="708"/>
      <c r="H855" s="708"/>
      <c r="I855" s="700"/>
      <c r="J855" s="700"/>
      <c r="BJ855" s="627" t="s">
        <v>4284</v>
      </c>
      <c r="BN855" s="704" t="s">
        <v>307</v>
      </c>
    </row>
    <row r="856" customFormat="false" ht="18" hidden="false" customHeight="true" outlineLevel="0" collapsed="false">
      <c r="A856" s="699" t="n">
        <v>87</v>
      </c>
      <c r="B856" s="708" t="s">
        <v>1580</v>
      </c>
      <c r="C856" s="708"/>
      <c r="D856" s="708"/>
      <c r="E856" s="708"/>
      <c r="F856" s="708"/>
      <c r="G856" s="708"/>
      <c r="H856" s="708"/>
      <c r="I856" s="700"/>
      <c r="J856" s="700"/>
      <c r="BJ856" s="627" t="s">
        <v>4284</v>
      </c>
      <c r="BN856" s="704" t="s">
        <v>307</v>
      </c>
    </row>
    <row r="857" customFormat="false" ht="18" hidden="false" customHeight="true" outlineLevel="0" collapsed="false">
      <c r="A857" s="699" t="n">
        <v>88</v>
      </c>
      <c r="B857" s="708" t="s">
        <v>4328</v>
      </c>
      <c r="C857" s="708"/>
      <c r="D857" s="708"/>
      <c r="E857" s="708"/>
      <c r="F857" s="708"/>
      <c r="G857" s="708"/>
      <c r="H857" s="708"/>
      <c r="I857" s="700"/>
      <c r="J857" s="700"/>
      <c r="BJ857" s="627" t="s">
        <v>4284</v>
      </c>
      <c r="BN857" s="704" t="s">
        <v>307</v>
      </c>
    </row>
    <row r="858" customFormat="false" ht="18" hidden="false" customHeight="true" outlineLevel="0" collapsed="false">
      <c r="A858" s="699" t="n">
        <v>89</v>
      </c>
      <c r="B858" s="708" t="s">
        <v>4329</v>
      </c>
      <c r="C858" s="708"/>
      <c r="D858" s="708"/>
      <c r="E858" s="708"/>
      <c r="F858" s="708"/>
      <c r="G858" s="708"/>
      <c r="H858" s="708"/>
      <c r="I858" s="700"/>
      <c r="J858" s="700"/>
      <c r="BJ858" s="627" t="s">
        <v>4284</v>
      </c>
      <c r="BN858" s="704" t="s">
        <v>307</v>
      </c>
    </row>
    <row r="859" customFormat="false" ht="18" hidden="false" customHeight="true" outlineLevel="0" collapsed="false">
      <c r="A859" s="699" t="n">
        <v>91</v>
      </c>
      <c r="B859" s="708" t="s">
        <v>4330</v>
      </c>
      <c r="C859" s="708"/>
      <c r="D859" s="708"/>
      <c r="E859" s="708"/>
      <c r="F859" s="708"/>
      <c r="G859" s="708"/>
      <c r="H859" s="708"/>
      <c r="I859" s="700"/>
      <c r="J859" s="700"/>
      <c r="BJ859" s="627" t="s">
        <v>4284</v>
      </c>
      <c r="BN859" s="704" t="s">
        <v>307</v>
      </c>
    </row>
    <row r="860" customFormat="false" ht="18" hidden="false" customHeight="true" outlineLevel="0" collapsed="false">
      <c r="A860" s="699" t="n">
        <v>92</v>
      </c>
      <c r="B860" s="708" t="s">
        <v>1581</v>
      </c>
      <c r="C860" s="708"/>
      <c r="D860" s="708"/>
      <c r="E860" s="708"/>
      <c r="F860" s="708"/>
      <c r="G860" s="708"/>
      <c r="H860" s="708"/>
      <c r="I860" s="700"/>
      <c r="J860" s="700"/>
      <c r="BJ860" s="627" t="s">
        <v>4284</v>
      </c>
      <c r="BN860" s="704" t="s">
        <v>307</v>
      </c>
    </row>
    <row r="861" customFormat="false" ht="18" hidden="false" customHeight="true" outlineLevel="0" collapsed="false">
      <c r="A861" s="699" t="n">
        <v>94</v>
      </c>
      <c r="B861" s="708" t="s">
        <v>4331</v>
      </c>
      <c r="C861" s="708"/>
      <c r="D861" s="708"/>
      <c r="E861" s="708"/>
      <c r="F861" s="708"/>
      <c r="G861" s="708"/>
      <c r="H861" s="708"/>
      <c r="I861" s="700"/>
      <c r="J861" s="700"/>
      <c r="BJ861" s="627" t="s">
        <v>4284</v>
      </c>
      <c r="BN861" s="704" t="s">
        <v>307</v>
      </c>
    </row>
    <row r="862" customFormat="false" ht="18" hidden="false" customHeight="true" outlineLevel="0" collapsed="false">
      <c r="A862" s="699" t="n">
        <v>98</v>
      </c>
      <c r="B862" s="708" t="s">
        <v>4332</v>
      </c>
      <c r="C862" s="708"/>
      <c r="D862" s="708"/>
      <c r="E862" s="708"/>
      <c r="F862" s="708"/>
      <c r="G862" s="708"/>
      <c r="H862" s="708"/>
      <c r="I862" s="700"/>
      <c r="J862" s="700"/>
      <c r="BJ862" s="627" t="s">
        <v>4284</v>
      </c>
      <c r="BN862" s="704" t="s">
        <v>307</v>
      </c>
    </row>
    <row r="863" customFormat="false" ht="18" hidden="false" customHeight="true" outlineLevel="0" collapsed="false">
      <c r="A863" s="699" t="n">
        <v>99</v>
      </c>
      <c r="B863" s="708" t="s">
        <v>4333</v>
      </c>
      <c r="C863" s="708"/>
      <c r="D863" s="708"/>
      <c r="E863" s="708"/>
      <c r="F863" s="708"/>
      <c r="G863" s="708"/>
      <c r="H863" s="708"/>
      <c r="I863" s="700"/>
      <c r="J863" s="700"/>
      <c r="BJ863" s="627" t="s">
        <v>4284</v>
      </c>
      <c r="BN863" s="704" t="s">
        <v>307</v>
      </c>
    </row>
    <row r="864" customFormat="false" ht="18" hidden="false" customHeight="true" outlineLevel="0" collapsed="false">
      <c r="A864" s="699" t="n">
        <v>100</v>
      </c>
      <c r="B864" s="708" t="s">
        <v>4334</v>
      </c>
      <c r="C864" s="708"/>
      <c r="D864" s="708"/>
      <c r="E864" s="708"/>
      <c r="F864" s="708"/>
      <c r="G864" s="708"/>
      <c r="H864" s="708"/>
      <c r="I864" s="700"/>
      <c r="J864" s="700"/>
      <c r="BJ864" s="627" t="s">
        <v>4284</v>
      </c>
      <c r="BN864" s="704" t="s">
        <v>307</v>
      </c>
    </row>
    <row r="865" customFormat="false" ht="18" hidden="false" customHeight="true" outlineLevel="0" collapsed="false">
      <c r="A865" s="699" t="n">
        <v>101</v>
      </c>
      <c r="B865" s="708" t="s">
        <v>4335</v>
      </c>
      <c r="C865" s="708"/>
      <c r="D865" s="708"/>
      <c r="E865" s="708"/>
      <c r="F865" s="708"/>
      <c r="G865" s="708"/>
      <c r="H865" s="708"/>
      <c r="I865" s="700"/>
      <c r="J865" s="700"/>
      <c r="BJ865" s="627" t="s">
        <v>4284</v>
      </c>
      <c r="BN865" s="704" t="s">
        <v>307</v>
      </c>
    </row>
    <row r="866" customFormat="false" ht="18" hidden="false" customHeight="true" outlineLevel="0" collapsed="false">
      <c r="A866" s="699" t="n">
        <v>102</v>
      </c>
      <c r="B866" s="708" t="s">
        <v>4336</v>
      </c>
      <c r="C866" s="708"/>
      <c r="D866" s="708"/>
      <c r="E866" s="708"/>
      <c r="F866" s="708"/>
      <c r="G866" s="708"/>
      <c r="H866" s="708"/>
      <c r="I866" s="700"/>
      <c r="J866" s="700"/>
      <c r="BJ866" s="627" t="s">
        <v>4284</v>
      </c>
      <c r="BN866" s="704" t="s">
        <v>307</v>
      </c>
    </row>
    <row r="867" customFormat="false" ht="18" hidden="false" customHeight="true" outlineLevel="0" collapsed="false">
      <c r="A867" s="699" t="n">
        <v>104</v>
      </c>
      <c r="B867" s="708" t="s">
        <v>4337</v>
      </c>
      <c r="C867" s="708"/>
      <c r="D867" s="708"/>
      <c r="E867" s="708"/>
      <c r="F867" s="708"/>
      <c r="G867" s="708"/>
      <c r="H867" s="708"/>
      <c r="I867" s="700"/>
      <c r="J867" s="700"/>
      <c r="BJ867" s="627" t="s">
        <v>4284</v>
      </c>
      <c r="BN867" s="704" t="s">
        <v>307</v>
      </c>
    </row>
    <row r="868" customFormat="false" ht="18" hidden="false" customHeight="true" outlineLevel="0" collapsed="false">
      <c r="A868" s="699" t="n">
        <v>106</v>
      </c>
      <c r="B868" s="708" t="s">
        <v>4338</v>
      </c>
      <c r="C868" s="708"/>
      <c r="D868" s="708"/>
      <c r="E868" s="708"/>
      <c r="F868" s="708"/>
      <c r="G868" s="708"/>
      <c r="H868" s="708"/>
      <c r="I868" s="700"/>
      <c r="J868" s="700"/>
      <c r="BJ868" s="627" t="s">
        <v>4284</v>
      </c>
      <c r="BN868" s="704" t="s">
        <v>307</v>
      </c>
    </row>
    <row r="869" customFormat="false" ht="18" hidden="false" customHeight="true" outlineLevel="0" collapsed="false">
      <c r="A869" s="699" t="n">
        <v>107</v>
      </c>
      <c r="B869" s="708" t="s">
        <v>4339</v>
      </c>
      <c r="C869" s="708"/>
      <c r="D869" s="708"/>
      <c r="E869" s="708"/>
      <c r="F869" s="708"/>
      <c r="G869" s="708"/>
      <c r="H869" s="708"/>
      <c r="I869" s="700"/>
      <c r="J869" s="700"/>
      <c r="BJ869" s="627" t="s">
        <v>4284</v>
      </c>
      <c r="BN869" s="704" t="s">
        <v>307</v>
      </c>
    </row>
    <row r="870" customFormat="false" ht="18" hidden="false" customHeight="true" outlineLevel="0" collapsed="false">
      <c r="A870" s="699" t="n">
        <v>108</v>
      </c>
      <c r="B870" s="708" t="s">
        <v>4340</v>
      </c>
      <c r="C870" s="708"/>
      <c r="D870" s="708"/>
      <c r="E870" s="708"/>
      <c r="F870" s="708"/>
      <c r="G870" s="708"/>
      <c r="H870" s="708"/>
      <c r="I870" s="700"/>
      <c r="J870" s="700"/>
      <c r="BJ870" s="627" t="s">
        <v>4284</v>
      </c>
      <c r="BN870" s="704" t="s">
        <v>307</v>
      </c>
    </row>
    <row r="871" customFormat="false" ht="18" hidden="false" customHeight="true" outlineLevel="0" collapsed="false">
      <c r="A871" s="699" t="n">
        <v>109</v>
      </c>
      <c r="B871" s="708" t="s">
        <v>1654</v>
      </c>
      <c r="C871" s="708"/>
      <c r="D871" s="708"/>
      <c r="E871" s="708"/>
      <c r="F871" s="708"/>
      <c r="G871" s="708"/>
      <c r="H871" s="708"/>
      <c r="I871" s="700"/>
      <c r="J871" s="700"/>
      <c r="BJ871" s="627" t="s">
        <v>4284</v>
      </c>
      <c r="BN871" s="704" t="s">
        <v>307</v>
      </c>
    </row>
    <row r="872" customFormat="false" ht="18" hidden="false" customHeight="true" outlineLevel="0" collapsed="false">
      <c r="A872" s="699" t="n">
        <v>110</v>
      </c>
      <c r="B872" s="708" t="s">
        <v>4341</v>
      </c>
      <c r="C872" s="708"/>
      <c r="D872" s="708"/>
      <c r="E872" s="708"/>
      <c r="F872" s="708"/>
      <c r="G872" s="708"/>
      <c r="H872" s="708"/>
      <c r="I872" s="700"/>
      <c r="J872" s="700"/>
      <c r="BJ872" s="627" t="s">
        <v>4284</v>
      </c>
      <c r="BN872" s="704" t="s">
        <v>307</v>
      </c>
    </row>
    <row r="873" customFormat="false" ht="18" hidden="false" customHeight="true" outlineLevel="0" collapsed="false">
      <c r="A873" s="699" t="n">
        <v>111</v>
      </c>
      <c r="B873" s="708" t="s">
        <v>1655</v>
      </c>
      <c r="C873" s="708"/>
      <c r="D873" s="708"/>
      <c r="E873" s="708"/>
      <c r="F873" s="708"/>
      <c r="G873" s="708"/>
      <c r="H873" s="708"/>
      <c r="I873" s="700"/>
      <c r="J873" s="700"/>
      <c r="BJ873" s="627" t="s">
        <v>4284</v>
      </c>
      <c r="BN873" s="704" t="s">
        <v>307</v>
      </c>
    </row>
    <row r="874" customFormat="false" ht="18" hidden="false" customHeight="true" outlineLevel="0" collapsed="false">
      <c r="A874" s="699" t="n">
        <v>115</v>
      </c>
      <c r="B874" s="708" t="s">
        <v>4342</v>
      </c>
      <c r="C874" s="708"/>
      <c r="D874" s="708"/>
      <c r="E874" s="708"/>
      <c r="F874" s="708"/>
      <c r="G874" s="708"/>
      <c r="H874" s="708"/>
      <c r="I874" s="712"/>
      <c r="J874" s="712"/>
      <c r="BJ874" s="627" t="s">
        <v>4284</v>
      </c>
      <c r="BN874" s="704" t="s">
        <v>307</v>
      </c>
    </row>
    <row r="875" customFormat="false" ht="18" hidden="false" customHeight="true" outlineLevel="0" collapsed="false">
      <c r="A875" s="699" t="n">
        <v>117</v>
      </c>
      <c r="B875" s="708" t="s">
        <v>4343</v>
      </c>
      <c r="C875" s="708"/>
      <c r="D875" s="708"/>
      <c r="E875" s="708"/>
      <c r="F875" s="708"/>
      <c r="G875" s="708"/>
      <c r="H875" s="708"/>
      <c r="I875" s="712"/>
      <c r="J875" s="712"/>
      <c r="BJ875" s="627" t="s">
        <v>4284</v>
      </c>
      <c r="BN875" s="704" t="s">
        <v>307</v>
      </c>
    </row>
    <row r="876" customFormat="false" ht="18" hidden="false" customHeight="true" outlineLevel="0" collapsed="false">
      <c r="A876" s="699" t="n">
        <v>118</v>
      </c>
      <c r="B876" s="708" t="s">
        <v>4344</v>
      </c>
      <c r="C876" s="708"/>
      <c r="D876" s="708"/>
      <c r="E876" s="708"/>
      <c r="F876" s="708"/>
      <c r="G876" s="708"/>
      <c r="H876" s="708"/>
      <c r="I876" s="712"/>
      <c r="J876" s="712"/>
      <c r="BJ876" s="627" t="s">
        <v>4284</v>
      </c>
      <c r="BN876" s="704" t="s">
        <v>307</v>
      </c>
    </row>
    <row r="877" customFormat="false" ht="18" hidden="false" customHeight="true" outlineLevel="0" collapsed="false">
      <c r="A877" s="699" t="n">
        <v>119</v>
      </c>
      <c r="B877" s="708" t="s">
        <v>4345</v>
      </c>
      <c r="C877" s="708"/>
      <c r="D877" s="708"/>
      <c r="E877" s="708"/>
      <c r="F877" s="708"/>
      <c r="G877" s="708"/>
      <c r="H877" s="708"/>
      <c r="I877" s="712"/>
      <c r="J877" s="712"/>
      <c r="BJ877" s="627" t="s">
        <v>4284</v>
      </c>
      <c r="BN877" s="704" t="s">
        <v>307</v>
      </c>
    </row>
    <row r="878" customFormat="false" ht="18" hidden="false" customHeight="true" outlineLevel="0" collapsed="false">
      <c r="A878" s="699" t="n">
        <v>120</v>
      </c>
      <c r="B878" s="708" t="s">
        <v>4346</v>
      </c>
      <c r="C878" s="708"/>
      <c r="D878" s="708"/>
      <c r="E878" s="708"/>
      <c r="F878" s="708"/>
      <c r="G878" s="708"/>
      <c r="H878" s="708"/>
      <c r="I878" s="712"/>
      <c r="J878" s="712"/>
      <c r="BJ878" s="627" t="s">
        <v>4284</v>
      </c>
      <c r="BN878" s="704" t="s">
        <v>307</v>
      </c>
    </row>
    <row r="879" customFormat="false" ht="18" hidden="false" customHeight="true" outlineLevel="0" collapsed="false">
      <c r="A879" s="699" t="n">
        <v>121</v>
      </c>
      <c r="B879" s="708" t="s">
        <v>4347</v>
      </c>
      <c r="C879" s="708"/>
      <c r="D879" s="708"/>
      <c r="E879" s="708"/>
      <c r="F879" s="708"/>
      <c r="G879" s="708"/>
      <c r="H879" s="708"/>
      <c r="I879" s="712"/>
      <c r="J879" s="712"/>
      <c r="BJ879" s="627" t="s">
        <v>4284</v>
      </c>
      <c r="BN879" s="704" t="s">
        <v>307</v>
      </c>
    </row>
    <row r="880" customFormat="false" ht="18" hidden="false" customHeight="true" outlineLevel="0" collapsed="false">
      <c r="A880" s="699" t="n">
        <v>122</v>
      </c>
      <c r="B880" s="708" t="s">
        <v>4348</v>
      </c>
      <c r="C880" s="708"/>
      <c r="D880" s="708"/>
      <c r="E880" s="708"/>
      <c r="F880" s="708"/>
      <c r="G880" s="708"/>
      <c r="H880" s="708"/>
      <c r="I880" s="712"/>
      <c r="J880" s="712"/>
      <c r="BJ880" s="627" t="s">
        <v>4284</v>
      </c>
      <c r="BN880" s="704" t="s">
        <v>307</v>
      </c>
    </row>
    <row r="881" customFormat="false" ht="18" hidden="false" customHeight="true" outlineLevel="0" collapsed="false">
      <c r="A881" s="699" t="n">
        <v>125</v>
      </c>
      <c r="B881" s="713" t="s">
        <v>4349</v>
      </c>
      <c r="C881" s="713"/>
      <c r="D881" s="713"/>
      <c r="E881" s="713"/>
      <c r="F881" s="713"/>
      <c r="G881" s="713"/>
      <c r="H881" s="713"/>
      <c r="I881" s="700"/>
      <c r="J881" s="700"/>
      <c r="BJ881" s="627" t="s">
        <v>4284</v>
      </c>
      <c r="BN881" s="704" t="s">
        <v>307</v>
      </c>
    </row>
    <row r="882" customFormat="false" ht="18" hidden="false" customHeight="true" outlineLevel="0" collapsed="false">
      <c r="A882" s="699" t="n">
        <v>126</v>
      </c>
      <c r="B882" s="713" t="s">
        <v>4350</v>
      </c>
      <c r="C882" s="713"/>
      <c r="D882" s="713"/>
      <c r="E882" s="713"/>
      <c r="F882" s="713"/>
      <c r="G882" s="713"/>
      <c r="H882" s="713"/>
      <c r="I882" s="700"/>
      <c r="J882" s="700"/>
      <c r="BJ882" s="627" t="s">
        <v>4284</v>
      </c>
      <c r="BN882" s="704" t="s">
        <v>307</v>
      </c>
    </row>
    <row r="883" customFormat="false" ht="18" hidden="false" customHeight="true" outlineLevel="0" collapsed="false">
      <c r="A883" s="699" t="n">
        <v>127</v>
      </c>
      <c r="B883" s="708" t="s">
        <v>4351</v>
      </c>
      <c r="C883" s="708"/>
      <c r="D883" s="708"/>
      <c r="E883" s="708"/>
      <c r="F883" s="708"/>
      <c r="G883" s="708"/>
      <c r="H883" s="708"/>
      <c r="I883" s="700"/>
      <c r="J883" s="700"/>
      <c r="BJ883" s="627" t="s">
        <v>4284</v>
      </c>
      <c r="BN883" s="704" t="s">
        <v>307</v>
      </c>
    </row>
    <row r="884" s="627" customFormat="true" ht="18" hidden="false" customHeight="false" outlineLevel="0" collapsed="false">
      <c r="E884" s="656"/>
    </row>
    <row r="885" s="627" customFormat="true" ht="18" hidden="false" customHeight="false" outlineLevel="0" collapsed="false">
      <c r="E885" s="656"/>
    </row>
    <row r="886" s="627" customFormat="true" ht="18" hidden="false" customHeight="false" outlineLevel="0" collapsed="false">
      <c r="E886" s="656"/>
    </row>
    <row r="887" s="627" customFormat="true" ht="18" hidden="false" customHeight="false" outlineLevel="0" collapsed="false">
      <c r="E887" s="656"/>
    </row>
    <row r="888" s="627" customFormat="true" ht="18" hidden="false" customHeight="false" outlineLevel="0" collapsed="false">
      <c r="E888" s="656"/>
    </row>
    <row r="889" s="627" customFormat="true" ht="18" hidden="false" customHeight="false" outlineLevel="0" collapsed="false">
      <c r="E889" s="656"/>
    </row>
    <row r="890" s="627" customFormat="true" ht="18" hidden="false" customHeight="false" outlineLevel="0" collapsed="false">
      <c r="E890" s="656"/>
    </row>
    <row r="891" s="627" customFormat="true" ht="18" hidden="false" customHeight="false" outlineLevel="0" collapsed="false">
      <c r="E891" s="656"/>
    </row>
    <row r="892" s="627" customFormat="true" ht="18" hidden="false" customHeight="false" outlineLevel="0" collapsed="false">
      <c r="E892" s="656"/>
    </row>
    <row r="893" s="627" customFormat="true" ht="18" hidden="false" customHeight="false" outlineLevel="0" collapsed="false">
      <c r="E893" s="656"/>
    </row>
    <row r="894" s="627" customFormat="true" ht="18" hidden="false" customHeight="false" outlineLevel="0" collapsed="false">
      <c r="E894" s="656"/>
    </row>
    <row r="895" s="627" customFormat="true" ht="18" hidden="false" customHeight="false" outlineLevel="0" collapsed="false">
      <c r="E895" s="656"/>
    </row>
    <row r="896" s="627" customFormat="true" ht="18" hidden="false" customHeight="false" outlineLevel="0" collapsed="false">
      <c r="E896" s="656"/>
    </row>
    <row r="897" s="627" customFormat="true" ht="18" hidden="false" customHeight="false" outlineLevel="0" collapsed="false">
      <c r="E897" s="656"/>
    </row>
    <row r="898" s="627" customFormat="true" ht="18" hidden="false" customHeight="false" outlineLevel="0" collapsed="false">
      <c r="E898" s="656"/>
    </row>
    <row r="899" s="627" customFormat="true" ht="18" hidden="false" customHeight="false" outlineLevel="0" collapsed="false">
      <c r="E899" s="656"/>
    </row>
    <row r="900" s="627" customFormat="true" ht="18" hidden="false" customHeight="false" outlineLevel="0" collapsed="false">
      <c r="E900" s="656"/>
    </row>
    <row r="901" s="627" customFormat="true" ht="18" hidden="false" customHeight="false" outlineLevel="0" collapsed="false">
      <c r="E901" s="656"/>
    </row>
    <row r="902" s="627" customFormat="true" ht="18" hidden="false" customHeight="false" outlineLevel="0" collapsed="false">
      <c r="E902" s="656"/>
    </row>
    <row r="903" s="627" customFormat="true" ht="18" hidden="false" customHeight="false" outlineLevel="0" collapsed="false">
      <c r="E903" s="656"/>
    </row>
    <row r="904" s="627" customFormat="true" ht="18" hidden="false" customHeight="false" outlineLevel="0" collapsed="false">
      <c r="E904" s="656"/>
    </row>
    <row r="905" s="627" customFormat="true" ht="18" hidden="false" customHeight="false" outlineLevel="0" collapsed="false">
      <c r="E905" s="656"/>
    </row>
    <row r="906" s="627" customFormat="true" ht="18" hidden="false" customHeight="false" outlineLevel="0" collapsed="false">
      <c r="E906" s="656"/>
    </row>
    <row r="907" s="627" customFormat="true" ht="18" hidden="false" customHeight="false" outlineLevel="0" collapsed="false">
      <c r="E907" s="656"/>
    </row>
    <row r="908" s="627" customFormat="true" ht="18" hidden="false" customHeight="false" outlineLevel="0" collapsed="false">
      <c r="E908" s="656"/>
    </row>
    <row r="909" s="627" customFormat="true" ht="18" hidden="false" customHeight="false" outlineLevel="0" collapsed="false">
      <c r="E909" s="656"/>
    </row>
    <row r="910" s="627" customFormat="true" ht="18" hidden="false" customHeight="false" outlineLevel="0" collapsed="false">
      <c r="E910" s="656"/>
    </row>
    <row r="911" s="627" customFormat="true" ht="18" hidden="false" customHeight="false" outlineLevel="0" collapsed="false">
      <c r="E911" s="656"/>
    </row>
    <row r="912" s="627" customFormat="true" ht="18" hidden="false" customHeight="false" outlineLevel="0" collapsed="false">
      <c r="E912" s="656"/>
    </row>
    <row r="913" s="627" customFormat="true" ht="18" hidden="false" customHeight="false" outlineLevel="0" collapsed="false">
      <c r="E913" s="656"/>
    </row>
    <row r="914" s="627" customFormat="true" ht="18" hidden="false" customHeight="false" outlineLevel="0" collapsed="false">
      <c r="E914" s="656"/>
    </row>
    <row r="915" s="627" customFormat="true" ht="18" hidden="false" customHeight="false" outlineLevel="0" collapsed="false">
      <c r="E915" s="656"/>
    </row>
    <row r="916" s="627" customFormat="true" ht="18" hidden="false" customHeight="false" outlineLevel="0" collapsed="false">
      <c r="E916" s="656"/>
    </row>
    <row r="917" s="627" customFormat="true" ht="18" hidden="false" customHeight="false" outlineLevel="0" collapsed="false">
      <c r="E917" s="656"/>
    </row>
    <row r="918" s="627" customFormat="true" ht="18" hidden="false" customHeight="false" outlineLevel="0" collapsed="false">
      <c r="E918" s="656"/>
    </row>
    <row r="919" s="627" customFormat="true" ht="18" hidden="false" customHeight="false" outlineLevel="0" collapsed="false">
      <c r="E919" s="656"/>
    </row>
    <row r="920" s="627" customFormat="true" ht="18" hidden="false" customHeight="false" outlineLevel="0" collapsed="false">
      <c r="E920" s="656"/>
    </row>
    <row r="921" s="627" customFormat="true" ht="18" hidden="false" customHeight="false" outlineLevel="0" collapsed="false">
      <c r="E921" s="656"/>
    </row>
    <row r="922" s="627" customFormat="true" ht="18" hidden="false" customHeight="false" outlineLevel="0" collapsed="false">
      <c r="E922" s="656"/>
    </row>
    <row r="923" s="627" customFormat="true" ht="18" hidden="false" customHeight="false" outlineLevel="0" collapsed="false">
      <c r="E923" s="656"/>
    </row>
    <row r="924" s="627" customFormat="true" ht="18" hidden="false" customHeight="false" outlineLevel="0" collapsed="false">
      <c r="E924" s="656"/>
    </row>
    <row r="925" s="627" customFormat="true" ht="18" hidden="false" customHeight="false" outlineLevel="0" collapsed="false">
      <c r="E925" s="656"/>
    </row>
    <row r="926" s="627" customFormat="true" ht="18" hidden="false" customHeight="false" outlineLevel="0" collapsed="false">
      <c r="E926" s="656"/>
    </row>
    <row r="927" s="627" customFormat="true" ht="18" hidden="false" customHeight="false" outlineLevel="0" collapsed="false">
      <c r="E927" s="656"/>
    </row>
    <row r="928" s="627" customFormat="true" ht="18" hidden="false" customHeight="false" outlineLevel="0" collapsed="false">
      <c r="E928" s="656"/>
    </row>
    <row r="929" s="627" customFormat="true" ht="18" hidden="false" customHeight="false" outlineLevel="0" collapsed="false">
      <c r="E929" s="656"/>
    </row>
    <row r="930" s="627" customFormat="true" ht="18" hidden="false" customHeight="false" outlineLevel="0" collapsed="false">
      <c r="E930" s="656"/>
    </row>
    <row r="931" s="627" customFormat="true" ht="18" hidden="false" customHeight="false" outlineLevel="0" collapsed="false">
      <c r="E931" s="656"/>
    </row>
    <row r="932" s="627" customFormat="true" ht="18" hidden="false" customHeight="false" outlineLevel="0" collapsed="false">
      <c r="E932" s="656"/>
    </row>
    <row r="933" s="627" customFormat="true" ht="18" hidden="false" customHeight="false" outlineLevel="0" collapsed="false">
      <c r="E933" s="656"/>
    </row>
    <row r="934" s="627" customFormat="true" ht="18" hidden="false" customHeight="false" outlineLevel="0" collapsed="false">
      <c r="E934" s="656"/>
    </row>
    <row r="935" s="627" customFormat="true" ht="18" hidden="false" customHeight="false" outlineLevel="0" collapsed="false">
      <c r="E935" s="656"/>
    </row>
    <row r="936" s="627" customFormat="true" ht="18" hidden="false" customHeight="false" outlineLevel="0" collapsed="false">
      <c r="E936" s="656"/>
    </row>
    <row r="937" s="627" customFormat="true" ht="18" hidden="false" customHeight="false" outlineLevel="0" collapsed="false">
      <c r="E937" s="656"/>
    </row>
    <row r="938" s="627" customFormat="true" ht="18" hidden="false" customHeight="false" outlineLevel="0" collapsed="false">
      <c r="E938" s="656"/>
    </row>
    <row r="939" s="627" customFormat="true" ht="18" hidden="false" customHeight="false" outlineLevel="0" collapsed="false">
      <c r="E939" s="656"/>
    </row>
    <row r="940" s="627" customFormat="true" ht="18" hidden="false" customHeight="false" outlineLevel="0" collapsed="false">
      <c r="E940" s="656"/>
    </row>
    <row r="941" s="627" customFormat="true" ht="18" hidden="false" customHeight="false" outlineLevel="0" collapsed="false">
      <c r="E941" s="656"/>
    </row>
    <row r="942" s="627" customFormat="true" ht="18" hidden="false" customHeight="false" outlineLevel="0" collapsed="false">
      <c r="E942" s="656"/>
    </row>
    <row r="943" s="627" customFormat="true" ht="18" hidden="false" customHeight="false" outlineLevel="0" collapsed="false">
      <c r="E943" s="656"/>
    </row>
    <row r="944" s="627" customFormat="true" ht="18" hidden="false" customHeight="false" outlineLevel="0" collapsed="false">
      <c r="E944" s="656"/>
    </row>
    <row r="945" s="627" customFormat="true" ht="18" hidden="false" customHeight="false" outlineLevel="0" collapsed="false">
      <c r="E945" s="656"/>
    </row>
    <row r="946" s="627" customFormat="true" ht="18" hidden="false" customHeight="false" outlineLevel="0" collapsed="false">
      <c r="E946" s="656"/>
    </row>
    <row r="947" s="627" customFormat="true" ht="18" hidden="false" customHeight="false" outlineLevel="0" collapsed="false">
      <c r="E947" s="656"/>
    </row>
    <row r="948" s="627" customFormat="true" ht="18" hidden="false" customHeight="false" outlineLevel="0" collapsed="false">
      <c r="E948" s="656"/>
    </row>
    <row r="949" s="627" customFormat="true" ht="18" hidden="false" customHeight="false" outlineLevel="0" collapsed="false">
      <c r="E949" s="656"/>
    </row>
    <row r="950" s="627" customFormat="true" ht="18" hidden="false" customHeight="false" outlineLevel="0" collapsed="false">
      <c r="E950" s="656"/>
    </row>
    <row r="951" s="627" customFormat="true" ht="18" hidden="false" customHeight="false" outlineLevel="0" collapsed="false">
      <c r="E951" s="656"/>
    </row>
    <row r="952" s="627" customFormat="true" ht="18" hidden="false" customHeight="false" outlineLevel="0" collapsed="false">
      <c r="E952" s="656"/>
    </row>
    <row r="953" s="627" customFormat="true" ht="18" hidden="false" customHeight="false" outlineLevel="0" collapsed="false">
      <c r="E953" s="656"/>
    </row>
    <row r="954" s="627" customFormat="true" ht="18" hidden="false" customHeight="false" outlineLevel="0" collapsed="false">
      <c r="E954" s="656"/>
    </row>
    <row r="955" s="627" customFormat="true" ht="18" hidden="false" customHeight="false" outlineLevel="0" collapsed="false">
      <c r="E955" s="656"/>
    </row>
    <row r="956" s="627" customFormat="true" ht="18" hidden="false" customHeight="false" outlineLevel="0" collapsed="false">
      <c r="E956" s="656"/>
    </row>
    <row r="957" s="627" customFormat="true" ht="18" hidden="false" customHeight="false" outlineLevel="0" collapsed="false">
      <c r="E957" s="656"/>
    </row>
    <row r="958" s="627" customFormat="true" ht="18" hidden="false" customHeight="false" outlineLevel="0" collapsed="false">
      <c r="E958" s="656"/>
    </row>
    <row r="959" s="627" customFormat="true" ht="18" hidden="false" customHeight="false" outlineLevel="0" collapsed="false">
      <c r="E959" s="656"/>
    </row>
    <row r="960" s="627" customFormat="true" ht="18" hidden="false" customHeight="false" outlineLevel="0" collapsed="false">
      <c r="E960" s="656"/>
    </row>
    <row r="961" s="627" customFormat="true" ht="18" hidden="false" customHeight="false" outlineLevel="0" collapsed="false">
      <c r="E961" s="656"/>
    </row>
    <row r="962" s="627" customFormat="true" ht="18" hidden="false" customHeight="false" outlineLevel="0" collapsed="false">
      <c r="E962" s="656"/>
    </row>
    <row r="963" s="627" customFormat="true" ht="18" hidden="false" customHeight="false" outlineLevel="0" collapsed="false">
      <c r="E963" s="656"/>
    </row>
    <row r="964" s="627" customFormat="true" ht="18" hidden="false" customHeight="false" outlineLevel="0" collapsed="false">
      <c r="E964" s="656"/>
    </row>
    <row r="965" s="627" customFormat="true" ht="18" hidden="false" customHeight="false" outlineLevel="0" collapsed="false">
      <c r="E965" s="656"/>
    </row>
    <row r="966" s="627" customFormat="true" ht="18" hidden="false" customHeight="false" outlineLevel="0" collapsed="false">
      <c r="E966" s="656"/>
    </row>
    <row r="967" s="627" customFormat="true" ht="18" hidden="false" customHeight="false" outlineLevel="0" collapsed="false">
      <c r="E967" s="656"/>
    </row>
    <row r="968" s="627" customFormat="true" ht="18" hidden="false" customHeight="false" outlineLevel="0" collapsed="false">
      <c r="E968" s="656"/>
    </row>
    <row r="969" s="627" customFormat="true" ht="18" hidden="false" customHeight="false" outlineLevel="0" collapsed="false">
      <c r="E969" s="656"/>
    </row>
    <row r="970" s="627" customFormat="true" ht="18" hidden="false" customHeight="false" outlineLevel="0" collapsed="false">
      <c r="E970" s="656"/>
    </row>
    <row r="971" s="627" customFormat="true" ht="18" hidden="false" customHeight="false" outlineLevel="0" collapsed="false">
      <c r="E971" s="656"/>
    </row>
    <row r="972" s="627" customFormat="true" ht="18" hidden="false" customHeight="false" outlineLevel="0" collapsed="false">
      <c r="E972" s="656"/>
    </row>
    <row r="973" s="627" customFormat="true" ht="18" hidden="false" customHeight="false" outlineLevel="0" collapsed="false">
      <c r="E973" s="656"/>
    </row>
    <row r="974" s="627" customFormat="true" ht="18" hidden="false" customHeight="false" outlineLevel="0" collapsed="false">
      <c r="E974" s="656"/>
    </row>
    <row r="975" s="627" customFormat="true" ht="18" hidden="false" customHeight="false" outlineLevel="0" collapsed="false">
      <c r="E975" s="656"/>
    </row>
    <row r="976" s="627" customFormat="true" ht="18" hidden="false" customHeight="false" outlineLevel="0" collapsed="false">
      <c r="E976" s="656"/>
    </row>
    <row r="977" s="627" customFormat="true" ht="18" hidden="false" customHeight="false" outlineLevel="0" collapsed="false">
      <c r="E977" s="656"/>
    </row>
    <row r="978" s="627" customFormat="true" ht="18" hidden="false" customHeight="false" outlineLevel="0" collapsed="false">
      <c r="E978" s="656"/>
    </row>
    <row r="979" s="627" customFormat="true" ht="18" hidden="false" customHeight="false" outlineLevel="0" collapsed="false">
      <c r="E979" s="656"/>
    </row>
    <row r="980" s="627" customFormat="true" ht="18" hidden="false" customHeight="false" outlineLevel="0" collapsed="false">
      <c r="E980" s="656"/>
    </row>
    <row r="981" s="627" customFormat="true" ht="18" hidden="false" customHeight="false" outlineLevel="0" collapsed="false">
      <c r="E981" s="656"/>
    </row>
    <row r="982" s="627" customFormat="true" ht="18" hidden="false" customHeight="false" outlineLevel="0" collapsed="false">
      <c r="E982" s="656"/>
    </row>
    <row r="983" s="627" customFormat="true" ht="18" hidden="false" customHeight="false" outlineLevel="0" collapsed="false">
      <c r="E983" s="656"/>
    </row>
    <row r="984" s="627" customFormat="true" ht="18" hidden="false" customHeight="false" outlineLevel="0" collapsed="false">
      <c r="E984" s="656"/>
    </row>
    <row r="985" s="627" customFormat="true" ht="18" hidden="false" customHeight="false" outlineLevel="0" collapsed="false">
      <c r="E985" s="656"/>
    </row>
    <row r="986" s="627" customFormat="true" ht="18" hidden="false" customHeight="false" outlineLevel="0" collapsed="false">
      <c r="E986" s="656"/>
    </row>
    <row r="987" s="627" customFormat="true" ht="18" hidden="false" customHeight="false" outlineLevel="0" collapsed="false">
      <c r="E987" s="656"/>
    </row>
    <row r="988" s="627" customFormat="true" ht="18" hidden="false" customHeight="false" outlineLevel="0" collapsed="false">
      <c r="E988" s="656"/>
    </row>
    <row r="989" s="627" customFormat="true" ht="18" hidden="false" customHeight="false" outlineLevel="0" collapsed="false">
      <c r="E989" s="656"/>
    </row>
    <row r="990" s="627" customFormat="true" ht="18" hidden="false" customHeight="false" outlineLevel="0" collapsed="false">
      <c r="E990" s="656"/>
    </row>
    <row r="991" s="627" customFormat="true" ht="18" hidden="false" customHeight="false" outlineLevel="0" collapsed="false">
      <c r="E991" s="656"/>
    </row>
    <row r="992" s="627" customFormat="true" ht="18" hidden="false" customHeight="false" outlineLevel="0" collapsed="false">
      <c r="E992" s="656"/>
    </row>
    <row r="993" s="627" customFormat="true" ht="18" hidden="false" customHeight="false" outlineLevel="0" collapsed="false">
      <c r="E993" s="656"/>
    </row>
    <row r="994" s="627" customFormat="true" ht="18" hidden="false" customHeight="false" outlineLevel="0" collapsed="false">
      <c r="E994" s="656"/>
    </row>
    <row r="995" s="627" customFormat="true" ht="18" hidden="false" customHeight="false" outlineLevel="0" collapsed="false">
      <c r="E995" s="656"/>
    </row>
    <row r="996" s="627" customFormat="true" ht="18" hidden="false" customHeight="false" outlineLevel="0" collapsed="false">
      <c r="E996" s="656"/>
    </row>
    <row r="997" s="627" customFormat="true" ht="18" hidden="false" customHeight="false" outlineLevel="0" collapsed="false">
      <c r="E997" s="656"/>
    </row>
    <row r="998" s="627" customFormat="true" ht="18" hidden="false" customHeight="false" outlineLevel="0" collapsed="false">
      <c r="E998" s="656"/>
    </row>
    <row r="999" s="627" customFormat="true" ht="18" hidden="false" customHeight="false" outlineLevel="0" collapsed="false">
      <c r="E999" s="656"/>
    </row>
    <row r="1000" s="627" customFormat="true" ht="18" hidden="false" customHeight="false" outlineLevel="0" collapsed="false">
      <c r="E1000" s="656"/>
    </row>
    <row r="1001" s="627" customFormat="true" ht="18" hidden="false" customHeight="false" outlineLevel="0" collapsed="false">
      <c r="E1001" s="656"/>
    </row>
    <row r="1002" s="627" customFormat="true" ht="18" hidden="false" customHeight="false" outlineLevel="0" collapsed="false">
      <c r="E1002" s="656"/>
    </row>
    <row r="1003" s="627" customFormat="true" ht="18" hidden="false" customHeight="false" outlineLevel="0" collapsed="false">
      <c r="E1003" s="656"/>
    </row>
    <row r="1004" s="627" customFormat="true" ht="18" hidden="false" customHeight="false" outlineLevel="0" collapsed="false">
      <c r="E1004" s="656"/>
    </row>
    <row r="1005" s="627" customFormat="true" ht="18" hidden="false" customHeight="false" outlineLevel="0" collapsed="false">
      <c r="E1005" s="656"/>
    </row>
    <row r="1006" s="627" customFormat="true" ht="18" hidden="false" customHeight="false" outlineLevel="0" collapsed="false">
      <c r="E1006" s="656"/>
    </row>
    <row r="1007" s="627" customFormat="true" ht="18" hidden="false" customHeight="false" outlineLevel="0" collapsed="false">
      <c r="E1007" s="656"/>
    </row>
    <row r="1008" s="627" customFormat="true" ht="18" hidden="false" customHeight="false" outlineLevel="0" collapsed="false">
      <c r="E1008" s="656"/>
    </row>
    <row r="1009" s="627" customFormat="true" ht="18" hidden="false" customHeight="false" outlineLevel="0" collapsed="false">
      <c r="E1009" s="656"/>
    </row>
    <row r="1010" s="627" customFormat="true" ht="18" hidden="false" customHeight="false" outlineLevel="0" collapsed="false">
      <c r="E1010" s="656"/>
    </row>
    <row r="1011" s="627" customFormat="true" ht="18" hidden="false" customHeight="false" outlineLevel="0" collapsed="false">
      <c r="E1011" s="656"/>
    </row>
    <row r="1012" s="627" customFormat="true" ht="18" hidden="false" customHeight="false" outlineLevel="0" collapsed="false">
      <c r="E1012" s="656"/>
    </row>
    <row r="1013" s="627" customFormat="true" ht="18" hidden="false" customHeight="false" outlineLevel="0" collapsed="false">
      <c r="E1013" s="656"/>
    </row>
    <row r="1014" s="627" customFormat="true" ht="18" hidden="false" customHeight="false" outlineLevel="0" collapsed="false">
      <c r="E1014" s="656"/>
    </row>
    <row r="1015" s="627" customFormat="true" ht="18" hidden="false" customHeight="false" outlineLevel="0" collapsed="false">
      <c r="E1015" s="656"/>
    </row>
    <row r="1016" s="627" customFormat="true" ht="18" hidden="false" customHeight="false" outlineLevel="0" collapsed="false">
      <c r="E1016" s="656"/>
    </row>
    <row r="1017" s="627" customFormat="true" ht="18" hidden="false" customHeight="false" outlineLevel="0" collapsed="false">
      <c r="E1017" s="656"/>
    </row>
    <row r="1018" s="627" customFormat="true" ht="18" hidden="false" customHeight="false" outlineLevel="0" collapsed="false">
      <c r="E1018" s="656"/>
    </row>
    <row r="1019" s="627" customFormat="true" ht="18" hidden="false" customHeight="false" outlineLevel="0" collapsed="false">
      <c r="E1019" s="656"/>
    </row>
    <row r="1020" s="627" customFormat="true" ht="18" hidden="false" customHeight="false" outlineLevel="0" collapsed="false">
      <c r="E1020" s="656"/>
    </row>
    <row r="1021" s="627" customFormat="true" ht="18" hidden="false" customHeight="false" outlineLevel="0" collapsed="false">
      <c r="E1021" s="656"/>
    </row>
    <row r="1022" s="627" customFormat="true" ht="18" hidden="false" customHeight="false" outlineLevel="0" collapsed="false">
      <c r="E1022" s="656"/>
    </row>
    <row r="1023" s="627" customFormat="true" ht="18" hidden="false" customHeight="false" outlineLevel="0" collapsed="false">
      <c r="E1023" s="656"/>
    </row>
    <row r="1024" s="627" customFormat="true" ht="18" hidden="false" customHeight="false" outlineLevel="0" collapsed="false">
      <c r="E1024" s="656"/>
    </row>
    <row r="1025" s="627" customFormat="true" ht="18" hidden="false" customHeight="false" outlineLevel="0" collapsed="false">
      <c r="E1025" s="656"/>
    </row>
    <row r="1026" s="627" customFormat="true" ht="18" hidden="false" customHeight="false" outlineLevel="0" collapsed="false">
      <c r="E1026" s="656"/>
    </row>
    <row r="1027" s="627" customFormat="true" ht="18" hidden="false" customHeight="false" outlineLevel="0" collapsed="false">
      <c r="E1027" s="656"/>
    </row>
    <row r="1028" s="627" customFormat="true" ht="18" hidden="false" customHeight="false" outlineLevel="0" collapsed="false">
      <c r="E1028" s="656"/>
    </row>
    <row r="1029" s="627" customFormat="true" ht="18" hidden="false" customHeight="false" outlineLevel="0" collapsed="false">
      <c r="E1029" s="656"/>
    </row>
    <row r="1030" s="627" customFormat="true" ht="18" hidden="false" customHeight="false" outlineLevel="0" collapsed="false">
      <c r="E1030" s="656"/>
    </row>
    <row r="1031" s="627" customFormat="true" ht="18" hidden="false" customHeight="false" outlineLevel="0" collapsed="false">
      <c r="E1031" s="656"/>
    </row>
    <row r="1032" s="627" customFormat="true" ht="18" hidden="false" customHeight="false" outlineLevel="0" collapsed="false">
      <c r="E1032" s="656"/>
    </row>
    <row r="1033" s="627" customFormat="true" ht="18" hidden="false" customHeight="false" outlineLevel="0" collapsed="false">
      <c r="E1033" s="656"/>
    </row>
    <row r="1034" s="627" customFormat="true" ht="18" hidden="false" customHeight="false" outlineLevel="0" collapsed="false">
      <c r="E1034" s="656"/>
    </row>
    <row r="1035" s="627" customFormat="true" ht="18" hidden="false" customHeight="false" outlineLevel="0" collapsed="false">
      <c r="E1035" s="656"/>
    </row>
    <row r="1036" s="627" customFormat="true" ht="18" hidden="false" customHeight="false" outlineLevel="0" collapsed="false">
      <c r="E1036" s="656"/>
    </row>
    <row r="1037" s="627" customFormat="true" ht="18" hidden="false" customHeight="false" outlineLevel="0" collapsed="false">
      <c r="E1037" s="656"/>
    </row>
    <row r="1038" s="627" customFormat="true" ht="18" hidden="false" customHeight="false" outlineLevel="0" collapsed="false">
      <c r="E1038" s="656"/>
    </row>
    <row r="1039" s="627" customFormat="true" ht="18" hidden="false" customHeight="false" outlineLevel="0" collapsed="false">
      <c r="E1039" s="656"/>
    </row>
    <row r="1040" s="627" customFormat="true" ht="18" hidden="false" customHeight="false" outlineLevel="0" collapsed="false">
      <c r="E1040" s="656"/>
    </row>
    <row r="1041" s="627" customFormat="true" ht="18" hidden="false" customHeight="false" outlineLevel="0" collapsed="false">
      <c r="E1041" s="656"/>
    </row>
    <row r="1042" s="627" customFormat="true" ht="18" hidden="false" customHeight="false" outlineLevel="0" collapsed="false">
      <c r="E1042" s="656"/>
    </row>
    <row r="1043" s="627" customFormat="true" ht="18" hidden="false" customHeight="false" outlineLevel="0" collapsed="false">
      <c r="E1043" s="656"/>
    </row>
    <row r="1044" s="627" customFormat="true" ht="18" hidden="false" customHeight="false" outlineLevel="0" collapsed="false">
      <c r="E1044" s="656"/>
    </row>
    <row r="1045" s="627" customFormat="true" ht="18" hidden="false" customHeight="false" outlineLevel="0" collapsed="false">
      <c r="E1045" s="656"/>
    </row>
    <row r="1046" s="627" customFormat="true" ht="18" hidden="false" customHeight="false" outlineLevel="0" collapsed="false">
      <c r="E1046" s="656"/>
    </row>
    <row r="1047" s="627" customFormat="true" ht="18" hidden="false" customHeight="false" outlineLevel="0" collapsed="false">
      <c r="E1047" s="656"/>
    </row>
    <row r="1048" s="627" customFormat="true" ht="18" hidden="false" customHeight="false" outlineLevel="0" collapsed="false">
      <c r="E1048" s="656"/>
    </row>
    <row r="1049" s="627" customFormat="true" ht="18" hidden="false" customHeight="false" outlineLevel="0" collapsed="false">
      <c r="E1049" s="656"/>
    </row>
    <row r="1050" s="627" customFormat="true" ht="18" hidden="false" customHeight="false" outlineLevel="0" collapsed="false">
      <c r="E1050" s="656"/>
    </row>
    <row r="1051" s="627" customFormat="true" ht="18" hidden="false" customHeight="false" outlineLevel="0" collapsed="false">
      <c r="E1051" s="656"/>
    </row>
    <row r="1052" s="627" customFormat="true" ht="18" hidden="false" customHeight="false" outlineLevel="0" collapsed="false">
      <c r="E1052" s="656"/>
    </row>
    <row r="1053" s="627" customFormat="true" ht="18" hidden="false" customHeight="false" outlineLevel="0" collapsed="false">
      <c r="E1053" s="656"/>
    </row>
    <row r="1054" s="627" customFormat="true" ht="18" hidden="false" customHeight="false" outlineLevel="0" collapsed="false">
      <c r="E1054" s="656"/>
    </row>
    <row r="1055" s="627" customFormat="true" ht="18" hidden="false" customHeight="false" outlineLevel="0" collapsed="false">
      <c r="E1055" s="656"/>
    </row>
    <row r="1056" s="627" customFormat="true" ht="18" hidden="false" customHeight="false" outlineLevel="0" collapsed="false">
      <c r="E1056" s="656"/>
    </row>
    <row r="1057" s="627" customFormat="true" ht="18" hidden="false" customHeight="false" outlineLevel="0" collapsed="false">
      <c r="E1057" s="656"/>
    </row>
    <row r="1058" s="627" customFormat="true" ht="18" hidden="false" customHeight="false" outlineLevel="0" collapsed="false">
      <c r="E1058" s="656"/>
    </row>
    <row r="1059" s="627" customFormat="true" ht="18" hidden="false" customHeight="false" outlineLevel="0" collapsed="false">
      <c r="E1059" s="656"/>
    </row>
    <row r="1060" s="627" customFormat="true" ht="18" hidden="false" customHeight="false" outlineLevel="0" collapsed="false">
      <c r="E1060" s="656"/>
    </row>
    <row r="1061" s="627" customFormat="true" ht="18" hidden="false" customHeight="false" outlineLevel="0" collapsed="false">
      <c r="E1061" s="656"/>
    </row>
    <row r="1062" s="627" customFormat="true" ht="18" hidden="false" customHeight="false" outlineLevel="0" collapsed="false">
      <c r="E1062" s="656"/>
    </row>
    <row r="1063" s="627" customFormat="true" ht="18" hidden="false" customHeight="false" outlineLevel="0" collapsed="false">
      <c r="E1063" s="656"/>
    </row>
    <row r="1064" s="627" customFormat="true" ht="18" hidden="false" customHeight="false" outlineLevel="0" collapsed="false">
      <c r="E1064" s="656"/>
    </row>
    <row r="1065" s="627" customFormat="true" ht="18" hidden="false" customHeight="false" outlineLevel="0" collapsed="false">
      <c r="E1065" s="656"/>
    </row>
    <row r="1066" s="627" customFormat="true" ht="18" hidden="false" customHeight="false" outlineLevel="0" collapsed="false">
      <c r="E1066" s="656"/>
    </row>
    <row r="1067" s="627" customFormat="true" ht="18" hidden="false" customHeight="false" outlineLevel="0" collapsed="false">
      <c r="E1067" s="656"/>
    </row>
    <row r="1068" s="627" customFormat="true" ht="18" hidden="false" customHeight="false" outlineLevel="0" collapsed="false">
      <c r="E1068" s="656"/>
    </row>
    <row r="1069" s="627" customFormat="true" ht="18" hidden="false" customHeight="false" outlineLevel="0" collapsed="false">
      <c r="E1069" s="656"/>
    </row>
    <row r="1070" s="627" customFormat="true" ht="18" hidden="false" customHeight="false" outlineLevel="0" collapsed="false">
      <c r="E1070" s="656"/>
    </row>
    <row r="1071" s="627" customFormat="true" ht="18" hidden="false" customHeight="false" outlineLevel="0" collapsed="false">
      <c r="E1071" s="656"/>
    </row>
    <row r="1072" s="627" customFormat="true" ht="18" hidden="false" customHeight="false" outlineLevel="0" collapsed="false">
      <c r="E1072" s="656"/>
    </row>
    <row r="1073" s="627" customFormat="true" ht="18" hidden="false" customHeight="false" outlineLevel="0" collapsed="false">
      <c r="E1073" s="656"/>
    </row>
    <row r="1074" s="627" customFormat="true" ht="18" hidden="false" customHeight="false" outlineLevel="0" collapsed="false">
      <c r="E1074" s="656"/>
    </row>
    <row r="1075" s="627" customFormat="true" ht="18" hidden="false" customHeight="false" outlineLevel="0" collapsed="false">
      <c r="E1075" s="656"/>
    </row>
    <row r="1076" s="627" customFormat="true" ht="18" hidden="false" customHeight="false" outlineLevel="0" collapsed="false">
      <c r="E1076" s="656"/>
    </row>
    <row r="1077" s="627" customFormat="true" ht="18" hidden="false" customHeight="false" outlineLevel="0" collapsed="false">
      <c r="E1077" s="656"/>
    </row>
    <row r="1078" s="627" customFormat="true" ht="18" hidden="false" customHeight="false" outlineLevel="0" collapsed="false">
      <c r="E1078" s="656"/>
    </row>
    <row r="1079" s="627" customFormat="true" ht="18" hidden="false" customHeight="false" outlineLevel="0" collapsed="false">
      <c r="E1079" s="656"/>
    </row>
    <row r="1080" s="627" customFormat="true" ht="18" hidden="false" customHeight="false" outlineLevel="0" collapsed="false">
      <c r="E1080" s="656"/>
    </row>
    <row r="1081" s="627" customFormat="true" ht="18" hidden="false" customHeight="false" outlineLevel="0" collapsed="false">
      <c r="E1081" s="656"/>
    </row>
    <row r="1082" s="627" customFormat="true" ht="18" hidden="false" customHeight="false" outlineLevel="0" collapsed="false">
      <c r="E1082" s="656"/>
    </row>
    <row r="1083" s="627" customFormat="true" ht="18" hidden="false" customHeight="false" outlineLevel="0" collapsed="false">
      <c r="E1083" s="656"/>
    </row>
    <row r="1084" s="627" customFormat="true" ht="18" hidden="false" customHeight="false" outlineLevel="0" collapsed="false">
      <c r="E1084" s="656"/>
    </row>
    <row r="1085" s="627" customFormat="true" ht="18" hidden="false" customHeight="false" outlineLevel="0" collapsed="false">
      <c r="E1085" s="656"/>
    </row>
    <row r="1086" s="627" customFormat="true" ht="18" hidden="false" customHeight="false" outlineLevel="0" collapsed="false">
      <c r="E1086" s="656"/>
    </row>
    <row r="1087" s="627" customFormat="true" ht="18" hidden="false" customHeight="false" outlineLevel="0" collapsed="false">
      <c r="E1087" s="656"/>
    </row>
    <row r="1088" s="627" customFormat="true" ht="18" hidden="false" customHeight="false" outlineLevel="0" collapsed="false">
      <c r="E1088" s="656"/>
    </row>
    <row r="1089" s="627" customFormat="true" ht="18" hidden="false" customHeight="false" outlineLevel="0" collapsed="false">
      <c r="E1089" s="656"/>
    </row>
    <row r="1090" s="627" customFormat="true" ht="18" hidden="false" customHeight="false" outlineLevel="0" collapsed="false">
      <c r="E1090" s="656"/>
    </row>
    <row r="1091" s="627" customFormat="true" ht="18" hidden="false" customHeight="false" outlineLevel="0" collapsed="false">
      <c r="E1091" s="656"/>
    </row>
    <row r="1092" s="627" customFormat="true" ht="18" hidden="false" customHeight="false" outlineLevel="0" collapsed="false">
      <c r="E1092" s="656"/>
    </row>
    <row r="1093" s="627" customFormat="true" ht="18" hidden="false" customHeight="false" outlineLevel="0" collapsed="false">
      <c r="E1093" s="656"/>
    </row>
    <row r="1094" s="627" customFormat="true" ht="18" hidden="false" customHeight="false" outlineLevel="0" collapsed="false">
      <c r="E1094" s="656"/>
    </row>
    <row r="1095" s="627" customFormat="true" ht="18" hidden="false" customHeight="false" outlineLevel="0" collapsed="false">
      <c r="E1095" s="656"/>
    </row>
    <row r="1096" s="627" customFormat="true" ht="18" hidden="false" customHeight="false" outlineLevel="0" collapsed="false">
      <c r="E1096" s="656"/>
    </row>
    <row r="1097" s="627" customFormat="true" ht="18" hidden="false" customHeight="false" outlineLevel="0" collapsed="false">
      <c r="E1097" s="656"/>
    </row>
    <row r="1098" s="627" customFormat="true" ht="18" hidden="false" customHeight="false" outlineLevel="0" collapsed="false">
      <c r="E1098" s="656"/>
    </row>
    <row r="1099" s="627" customFormat="true" ht="18" hidden="false" customHeight="false" outlineLevel="0" collapsed="false">
      <c r="E1099" s="656"/>
    </row>
    <row r="1100" s="627" customFormat="true" ht="18" hidden="false" customHeight="false" outlineLevel="0" collapsed="false">
      <c r="E1100" s="656"/>
    </row>
    <row r="1101" s="627" customFormat="true" ht="18" hidden="false" customHeight="false" outlineLevel="0" collapsed="false">
      <c r="E1101" s="656"/>
    </row>
    <row r="1102" s="627" customFormat="true" ht="18" hidden="false" customHeight="false" outlineLevel="0" collapsed="false">
      <c r="E1102" s="656"/>
    </row>
    <row r="1103" s="627" customFormat="true" ht="18" hidden="false" customHeight="false" outlineLevel="0" collapsed="false">
      <c r="E1103" s="656"/>
    </row>
    <row r="1104" s="627" customFormat="true" ht="18" hidden="false" customHeight="false" outlineLevel="0" collapsed="false">
      <c r="E1104" s="656"/>
    </row>
    <row r="1105" s="627" customFormat="true" ht="18" hidden="false" customHeight="false" outlineLevel="0" collapsed="false">
      <c r="E1105" s="656"/>
    </row>
    <row r="1106" s="627" customFormat="true" ht="18" hidden="false" customHeight="false" outlineLevel="0" collapsed="false">
      <c r="E1106" s="656"/>
    </row>
    <row r="1107" s="627" customFormat="true" ht="18" hidden="false" customHeight="false" outlineLevel="0" collapsed="false">
      <c r="E1107" s="656"/>
    </row>
    <row r="1108" s="627" customFormat="true" ht="18" hidden="false" customHeight="false" outlineLevel="0" collapsed="false">
      <c r="E1108" s="656"/>
    </row>
    <row r="1109" s="627" customFormat="true" ht="18" hidden="false" customHeight="false" outlineLevel="0" collapsed="false">
      <c r="E1109" s="656"/>
    </row>
    <row r="1110" s="627" customFormat="true" ht="18" hidden="false" customHeight="false" outlineLevel="0" collapsed="false">
      <c r="E1110" s="656"/>
    </row>
    <row r="1111" s="627" customFormat="true" ht="18" hidden="false" customHeight="false" outlineLevel="0" collapsed="false">
      <c r="E1111" s="656"/>
    </row>
    <row r="1112" s="627" customFormat="true" ht="18" hidden="false" customHeight="false" outlineLevel="0" collapsed="false">
      <c r="E1112" s="656"/>
    </row>
    <row r="1113" s="627" customFormat="true" ht="18" hidden="false" customHeight="false" outlineLevel="0" collapsed="false">
      <c r="E1113" s="656"/>
    </row>
    <row r="1114" s="627" customFormat="true" ht="18" hidden="false" customHeight="false" outlineLevel="0" collapsed="false">
      <c r="E1114" s="656"/>
    </row>
    <row r="1115" s="627" customFormat="true" ht="18" hidden="false" customHeight="false" outlineLevel="0" collapsed="false">
      <c r="E1115" s="656"/>
    </row>
    <row r="1116" s="627" customFormat="true" ht="18" hidden="false" customHeight="false" outlineLevel="0" collapsed="false">
      <c r="E1116" s="656"/>
    </row>
    <row r="1117" s="627" customFormat="true" ht="18" hidden="false" customHeight="false" outlineLevel="0" collapsed="false">
      <c r="E1117" s="656"/>
    </row>
    <row r="1118" s="627" customFormat="true" ht="18" hidden="false" customHeight="false" outlineLevel="0" collapsed="false">
      <c r="E1118" s="656"/>
    </row>
    <row r="1119" s="627" customFormat="true" ht="18" hidden="false" customHeight="false" outlineLevel="0" collapsed="false">
      <c r="E1119" s="656"/>
    </row>
    <row r="1120" s="627" customFormat="true" ht="18" hidden="false" customHeight="false" outlineLevel="0" collapsed="false">
      <c r="E1120" s="656"/>
    </row>
    <row r="1121" s="627" customFormat="true" ht="18" hidden="false" customHeight="false" outlineLevel="0" collapsed="false">
      <c r="E1121" s="656"/>
    </row>
    <row r="1122" s="627" customFormat="true" ht="18" hidden="false" customHeight="false" outlineLevel="0" collapsed="false">
      <c r="E1122" s="656"/>
    </row>
    <row r="1123" s="627" customFormat="true" ht="18" hidden="false" customHeight="false" outlineLevel="0" collapsed="false">
      <c r="E1123" s="656"/>
    </row>
    <row r="1124" s="627" customFormat="true" ht="18" hidden="false" customHeight="false" outlineLevel="0" collapsed="false">
      <c r="E1124" s="656"/>
    </row>
    <row r="1125" s="627" customFormat="true" ht="18" hidden="false" customHeight="false" outlineLevel="0" collapsed="false">
      <c r="E1125" s="656"/>
    </row>
    <row r="1126" s="627" customFormat="true" ht="18" hidden="false" customHeight="false" outlineLevel="0" collapsed="false">
      <c r="E1126" s="656"/>
    </row>
    <row r="1127" s="627" customFormat="true" ht="18" hidden="false" customHeight="false" outlineLevel="0" collapsed="false">
      <c r="E1127" s="656"/>
    </row>
    <row r="1128" s="627" customFormat="true" ht="18" hidden="false" customHeight="false" outlineLevel="0" collapsed="false">
      <c r="E1128" s="656"/>
    </row>
    <row r="1129" s="627" customFormat="true" ht="18" hidden="false" customHeight="false" outlineLevel="0" collapsed="false">
      <c r="E1129" s="656"/>
    </row>
    <row r="1130" s="627" customFormat="true" ht="18" hidden="false" customHeight="false" outlineLevel="0" collapsed="false">
      <c r="E1130" s="656"/>
    </row>
    <row r="1131" s="627" customFormat="true" ht="18" hidden="false" customHeight="false" outlineLevel="0" collapsed="false">
      <c r="E1131" s="656"/>
    </row>
    <row r="1132" s="627" customFormat="true" ht="18" hidden="false" customHeight="false" outlineLevel="0" collapsed="false">
      <c r="E1132" s="656"/>
    </row>
    <row r="1133" s="627" customFormat="true" ht="18" hidden="false" customHeight="false" outlineLevel="0" collapsed="false">
      <c r="E1133" s="656"/>
    </row>
    <row r="1134" s="627" customFormat="true" ht="18" hidden="false" customHeight="false" outlineLevel="0" collapsed="false">
      <c r="E1134" s="656"/>
    </row>
    <row r="1135" s="627" customFormat="true" ht="18" hidden="false" customHeight="false" outlineLevel="0" collapsed="false">
      <c r="E1135" s="656"/>
    </row>
    <row r="1136" s="627" customFormat="true" ht="18" hidden="false" customHeight="false" outlineLevel="0" collapsed="false">
      <c r="E1136" s="656"/>
    </row>
    <row r="1137" s="627" customFormat="true" ht="18" hidden="false" customHeight="false" outlineLevel="0" collapsed="false">
      <c r="E1137" s="656"/>
    </row>
    <row r="1138" s="627" customFormat="true" ht="18" hidden="false" customHeight="false" outlineLevel="0" collapsed="false">
      <c r="E1138" s="656"/>
    </row>
    <row r="1139" s="627" customFormat="true" ht="18" hidden="false" customHeight="false" outlineLevel="0" collapsed="false">
      <c r="E1139" s="656"/>
    </row>
    <row r="1140" s="627" customFormat="true" ht="18" hidden="false" customHeight="false" outlineLevel="0" collapsed="false">
      <c r="E1140" s="656"/>
    </row>
    <row r="1141" s="627" customFormat="true" ht="18" hidden="false" customHeight="false" outlineLevel="0" collapsed="false">
      <c r="E1141" s="656"/>
    </row>
    <row r="1142" s="627" customFormat="true" ht="18" hidden="false" customHeight="false" outlineLevel="0" collapsed="false">
      <c r="E1142" s="656"/>
    </row>
    <row r="1143" s="627" customFormat="true" ht="18" hidden="false" customHeight="false" outlineLevel="0" collapsed="false">
      <c r="E1143" s="656"/>
    </row>
    <row r="1144" s="627" customFormat="true" ht="18" hidden="false" customHeight="false" outlineLevel="0" collapsed="false">
      <c r="E1144" s="656"/>
    </row>
    <row r="1145" s="627" customFormat="true" ht="18" hidden="false" customHeight="false" outlineLevel="0" collapsed="false">
      <c r="E1145" s="656"/>
    </row>
    <row r="1146" s="627" customFormat="true" ht="18" hidden="false" customHeight="false" outlineLevel="0" collapsed="false">
      <c r="E1146" s="656"/>
    </row>
    <row r="1147" s="627" customFormat="true" ht="18" hidden="false" customHeight="false" outlineLevel="0" collapsed="false">
      <c r="E1147" s="656"/>
    </row>
    <row r="1148" s="627" customFormat="true" ht="18" hidden="false" customHeight="false" outlineLevel="0" collapsed="false">
      <c r="E1148" s="656"/>
    </row>
    <row r="1149" s="627" customFormat="true" ht="18" hidden="false" customHeight="false" outlineLevel="0" collapsed="false">
      <c r="E1149" s="656"/>
    </row>
    <row r="1150" s="627" customFormat="true" ht="18" hidden="false" customHeight="false" outlineLevel="0" collapsed="false">
      <c r="E1150" s="656"/>
    </row>
    <row r="1151" s="627" customFormat="true" ht="18" hidden="false" customHeight="false" outlineLevel="0" collapsed="false">
      <c r="E1151" s="656"/>
    </row>
    <row r="1152" s="627" customFormat="true" ht="18" hidden="false" customHeight="false" outlineLevel="0" collapsed="false">
      <c r="E1152" s="656"/>
    </row>
    <row r="1153" s="627" customFormat="true" ht="18" hidden="false" customHeight="false" outlineLevel="0" collapsed="false">
      <c r="E1153" s="656"/>
    </row>
    <row r="1154" s="627" customFormat="true" ht="18" hidden="false" customHeight="false" outlineLevel="0" collapsed="false">
      <c r="E1154" s="656"/>
    </row>
    <row r="1155" s="627" customFormat="true" ht="18" hidden="false" customHeight="false" outlineLevel="0" collapsed="false">
      <c r="E1155" s="656"/>
    </row>
    <row r="1156" s="627" customFormat="true" ht="18" hidden="false" customHeight="false" outlineLevel="0" collapsed="false">
      <c r="E1156" s="656"/>
    </row>
    <row r="1157" s="627" customFormat="true" ht="18" hidden="false" customHeight="false" outlineLevel="0" collapsed="false">
      <c r="E1157" s="656"/>
    </row>
    <row r="1158" s="627" customFormat="true" ht="18" hidden="false" customHeight="false" outlineLevel="0" collapsed="false">
      <c r="E1158" s="656"/>
    </row>
    <row r="1159" s="627" customFormat="true" ht="18" hidden="false" customHeight="false" outlineLevel="0" collapsed="false">
      <c r="E1159" s="656"/>
    </row>
    <row r="1160" s="627" customFormat="true" ht="18" hidden="false" customHeight="false" outlineLevel="0" collapsed="false">
      <c r="E1160" s="656"/>
    </row>
    <row r="1161" s="627" customFormat="true" ht="18" hidden="false" customHeight="false" outlineLevel="0" collapsed="false">
      <c r="E1161" s="656"/>
    </row>
    <row r="1162" s="627" customFormat="true" ht="18" hidden="false" customHeight="false" outlineLevel="0" collapsed="false">
      <c r="E1162" s="656"/>
    </row>
    <row r="1163" s="627" customFormat="true" ht="18" hidden="false" customHeight="false" outlineLevel="0" collapsed="false">
      <c r="E1163" s="656"/>
    </row>
    <row r="1164" s="627" customFormat="true" ht="18" hidden="false" customHeight="false" outlineLevel="0" collapsed="false">
      <c r="E1164" s="656"/>
    </row>
    <row r="1165" s="627" customFormat="true" ht="18" hidden="false" customHeight="false" outlineLevel="0" collapsed="false">
      <c r="E1165" s="656"/>
    </row>
    <row r="1166" s="627" customFormat="true" ht="18" hidden="false" customHeight="false" outlineLevel="0" collapsed="false">
      <c r="E1166" s="656"/>
    </row>
    <row r="1167" s="627" customFormat="true" ht="18" hidden="false" customHeight="false" outlineLevel="0" collapsed="false">
      <c r="E1167" s="656"/>
    </row>
    <row r="1168" s="627" customFormat="true" ht="18" hidden="false" customHeight="false" outlineLevel="0" collapsed="false">
      <c r="E1168" s="656"/>
    </row>
    <row r="1169" s="627" customFormat="true" ht="18" hidden="false" customHeight="false" outlineLevel="0" collapsed="false">
      <c r="E1169" s="656"/>
    </row>
    <row r="1170" s="627" customFormat="true" ht="18" hidden="false" customHeight="false" outlineLevel="0" collapsed="false">
      <c r="E1170" s="656"/>
    </row>
    <row r="1171" s="627" customFormat="true" ht="18" hidden="false" customHeight="false" outlineLevel="0" collapsed="false">
      <c r="E1171" s="656"/>
    </row>
    <row r="1172" s="627" customFormat="true" ht="18" hidden="false" customHeight="false" outlineLevel="0" collapsed="false">
      <c r="E1172" s="656"/>
    </row>
    <row r="1173" s="627" customFormat="true" ht="18" hidden="false" customHeight="false" outlineLevel="0" collapsed="false">
      <c r="E1173" s="656"/>
    </row>
    <row r="1174" s="627" customFormat="true" ht="18" hidden="false" customHeight="false" outlineLevel="0" collapsed="false">
      <c r="E1174" s="656"/>
    </row>
    <row r="1175" s="627" customFormat="true" ht="18" hidden="false" customHeight="false" outlineLevel="0" collapsed="false">
      <c r="E1175" s="656"/>
    </row>
    <row r="1176" s="627" customFormat="true" ht="18" hidden="false" customHeight="false" outlineLevel="0" collapsed="false">
      <c r="E1176" s="656"/>
    </row>
    <row r="1177" s="627" customFormat="true" ht="18" hidden="false" customHeight="false" outlineLevel="0" collapsed="false">
      <c r="E1177" s="656"/>
    </row>
    <row r="1178" s="627" customFormat="true" ht="18" hidden="false" customHeight="false" outlineLevel="0" collapsed="false">
      <c r="E1178" s="656"/>
    </row>
    <row r="1179" s="627" customFormat="true" ht="18" hidden="false" customHeight="false" outlineLevel="0" collapsed="false">
      <c r="E1179" s="656"/>
    </row>
    <row r="1180" s="627" customFormat="true" ht="18" hidden="false" customHeight="false" outlineLevel="0" collapsed="false">
      <c r="E1180" s="656"/>
    </row>
    <row r="1181" s="627" customFormat="true" ht="18" hidden="false" customHeight="false" outlineLevel="0" collapsed="false">
      <c r="E1181" s="656"/>
    </row>
    <row r="1182" s="627" customFormat="true" ht="18" hidden="false" customHeight="false" outlineLevel="0" collapsed="false">
      <c r="E1182" s="656"/>
    </row>
    <row r="1183" s="627" customFormat="true" ht="18" hidden="false" customHeight="false" outlineLevel="0" collapsed="false">
      <c r="E1183" s="656"/>
    </row>
    <row r="1184" s="627" customFormat="true" ht="18" hidden="false" customHeight="false" outlineLevel="0" collapsed="false">
      <c r="E1184" s="656"/>
    </row>
    <row r="1185" s="627" customFormat="true" ht="18" hidden="false" customHeight="false" outlineLevel="0" collapsed="false">
      <c r="E1185" s="656"/>
    </row>
    <row r="1186" s="627" customFormat="true" ht="18" hidden="false" customHeight="false" outlineLevel="0" collapsed="false">
      <c r="E1186" s="656"/>
    </row>
    <row r="1187" s="627" customFormat="true" ht="18" hidden="false" customHeight="false" outlineLevel="0" collapsed="false">
      <c r="E1187" s="656"/>
    </row>
    <row r="1188" s="627" customFormat="true" ht="18" hidden="false" customHeight="false" outlineLevel="0" collapsed="false">
      <c r="E1188" s="656"/>
    </row>
    <row r="1189" s="627" customFormat="true" ht="18" hidden="false" customHeight="false" outlineLevel="0" collapsed="false">
      <c r="E1189" s="656"/>
    </row>
    <row r="1190" s="627" customFormat="true" ht="18" hidden="false" customHeight="false" outlineLevel="0" collapsed="false">
      <c r="E1190" s="656"/>
    </row>
    <row r="1191" s="627" customFormat="true" ht="18" hidden="false" customHeight="false" outlineLevel="0" collapsed="false">
      <c r="E1191" s="656"/>
    </row>
    <row r="1192" s="627" customFormat="true" ht="18" hidden="false" customHeight="false" outlineLevel="0" collapsed="false">
      <c r="E1192" s="656"/>
    </row>
    <row r="1193" s="627" customFormat="true" ht="18" hidden="false" customHeight="false" outlineLevel="0" collapsed="false">
      <c r="E1193" s="656"/>
    </row>
    <row r="1194" s="627" customFormat="true" ht="18" hidden="false" customHeight="false" outlineLevel="0" collapsed="false">
      <c r="E1194" s="656"/>
    </row>
    <row r="1195" s="627" customFormat="true" ht="18" hidden="false" customHeight="false" outlineLevel="0" collapsed="false">
      <c r="E1195" s="656"/>
    </row>
    <row r="1196" s="627" customFormat="true" ht="18" hidden="false" customHeight="false" outlineLevel="0" collapsed="false">
      <c r="E1196" s="656"/>
    </row>
    <row r="1197" s="627" customFormat="true" ht="18" hidden="false" customHeight="false" outlineLevel="0" collapsed="false">
      <c r="E1197" s="656"/>
    </row>
    <row r="1198" s="627" customFormat="true" ht="18" hidden="false" customHeight="false" outlineLevel="0" collapsed="false">
      <c r="E1198" s="656"/>
    </row>
    <row r="1199" s="627" customFormat="true" ht="18" hidden="false" customHeight="false" outlineLevel="0" collapsed="false">
      <c r="E1199" s="656"/>
    </row>
    <row r="1200" s="627" customFormat="true" ht="18" hidden="false" customHeight="false" outlineLevel="0" collapsed="false">
      <c r="E1200" s="656"/>
    </row>
    <row r="1201" s="627" customFormat="true" ht="18" hidden="false" customHeight="false" outlineLevel="0" collapsed="false">
      <c r="E1201" s="656"/>
    </row>
    <row r="1202" s="627" customFormat="true" ht="18" hidden="false" customHeight="false" outlineLevel="0" collapsed="false">
      <c r="E1202" s="656"/>
    </row>
    <row r="1203" s="627" customFormat="true" ht="18" hidden="false" customHeight="false" outlineLevel="0" collapsed="false">
      <c r="E1203" s="656"/>
    </row>
    <row r="1204" s="627" customFormat="true" ht="18" hidden="false" customHeight="false" outlineLevel="0" collapsed="false">
      <c r="E1204" s="656"/>
    </row>
    <row r="1205" s="627" customFormat="true" ht="18" hidden="false" customHeight="false" outlineLevel="0" collapsed="false">
      <c r="E1205" s="656"/>
    </row>
    <row r="1206" s="627" customFormat="true" ht="18" hidden="false" customHeight="false" outlineLevel="0" collapsed="false">
      <c r="E1206" s="656"/>
    </row>
    <row r="1207" s="627" customFormat="true" ht="18" hidden="false" customHeight="false" outlineLevel="0" collapsed="false">
      <c r="E1207" s="656"/>
    </row>
    <row r="1208" s="627" customFormat="true" ht="18" hidden="false" customHeight="false" outlineLevel="0" collapsed="false">
      <c r="E1208" s="656"/>
    </row>
    <row r="1209" s="627" customFormat="true" ht="18" hidden="false" customHeight="false" outlineLevel="0" collapsed="false">
      <c r="E1209" s="656"/>
    </row>
    <row r="1210" s="627" customFormat="true" ht="18" hidden="false" customHeight="false" outlineLevel="0" collapsed="false">
      <c r="E1210" s="656"/>
    </row>
    <row r="1211" s="627" customFormat="true" ht="18" hidden="false" customHeight="false" outlineLevel="0" collapsed="false">
      <c r="E1211" s="656"/>
    </row>
    <row r="1212" s="627" customFormat="true" ht="18" hidden="false" customHeight="false" outlineLevel="0" collapsed="false">
      <c r="E1212" s="656"/>
    </row>
    <row r="1213" s="627" customFormat="true" ht="18" hidden="false" customHeight="false" outlineLevel="0" collapsed="false">
      <c r="E1213" s="656"/>
    </row>
    <row r="1214" s="627" customFormat="true" ht="18" hidden="false" customHeight="false" outlineLevel="0" collapsed="false">
      <c r="E1214" s="656"/>
    </row>
    <row r="1215" s="627" customFormat="true" ht="18" hidden="false" customHeight="false" outlineLevel="0" collapsed="false">
      <c r="E1215" s="656"/>
    </row>
    <row r="1216" s="627" customFormat="true" ht="18" hidden="false" customHeight="false" outlineLevel="0" collapsed="false">
      <c r="E1216" s="656"/>
    </row>
    <row r="1217" s="627" customFormat="true" ht="18" hidden="false" customHeight="false" outlineLevel="0" collapsed="false">
      <c r="E1217" s="656"/>
    </row>
    <row r="1218" s="627" customFormat="true" ht="18" hidden="false" customHeight="false" outlineLevel="0" collapsed="false">
      <c r="E1218" s="656"/>
    </row>
    <row r="1219" s="627" customFormat="true" ht="18" hidden="false" customHeight="false" outlineLevel="0" collapsed="false">
      <c r="E1219" s="656"/>
    </row>
    <row r="1220" s="627" customFormat="true" ht="18" hidden="false" customHeight="false" outlineLevel="0" collapsed="false">
      <c r="E1220" s="656"/>
    </row>
    <row r="1221" s="627" customFormat="true" ht="18" hidden="false" customHeight="false" outlineLevel="0" collapsed="false">
      <c r="E1221" s="656"/>
    </row>
    <row r="1222" s="627" customFormat="true" ht="18" hidden="false" customHeight="false" outlineLevel="0" collapsed="false">
      <c r="E1222" s="656"/>
    </row>
    <row r="1223" s="627" customFormat="true" ht="18" hidden="false" customHeight="false" outlineLevel="0" collapsed="false">
      <c r="E1223" s="656"/>
    </row>
    <row r="1224" s="627" customFormat="true" ht="18" hidden="false" customHeight="false" outlineLevel="0" collapsed="false">
      <c r="E1224" s="656"/>
    </row>
    <row r="1225" s="627" customFormat="true" ht="18" hidden="false" customHeight="false" outlineLevel="0" collapsed="false">
      <c r="E1225" s="656"/>
    </row>
    <row r="1226" s="627" customFormat="true" ht="18" hidden="false" customHeight="false" outlineLevel="0" collapsed="false">
      <c r="E1226" s="656"/>
    </row>
    <row r="1227" s="627" customFormat="true" ht="18" hidden="false" customHeight="false" outlineLevel="0" collapsed="false">
      <c r="E1227" s="656"/>
    </row>
    <row r="1228" s="627" customFormat="true" ht="18" hidden="false" customHeight="false" outlineLevel="0" collapsed="false">
      <c r="E1228" s="656"/>
    </row>
    <row r="1229" s="627" customFormat="true" ht="18" hidden="false" customHeight="false" outlineLevel="0" collapsed="false">
      <c r="E1229" s="656"/>
    </row>
    <row r="1230" s="627" customFormat="true" ht="18" hidden="false" customHeight="false" outlineLevel="0" collapsed="false">
      <c r="E1230" s="656"/>
    </row>
    <row r="1231" s="627" customFormat="true" ht="18" hidden="false" customHeight="false" outlineLevel="0" collapsed="false">
      <c r="E1231" s="656"/>
    </row>
    <row r="1232" s="627" customFormat="true" ht="18" hidden="false" customHeight="false" outlineLevel="0" collapsed="false">
      <c r="E1232" s="656"/>
    </row>
    <row r="1233" s="627" customFormat="true" ht="18" hidden="false" customHeight="false" outlineLevel="0" collapsed="false">
      <c r="E1233" s="656"/>
    </row>
    <row r="1234" s="627" customFormat="true" ht="18" hidden="false" customHeight="false" outlineLevel="0" collapsed="false">
      <c r="E1234" s="656"/>
    </row>
    <row r="1235" s="627" customFormat="true" ht="18" hidden="false" customHeight="false" outlineLevel="0" collapsed="false">
      <c r="E1235" s="656"/>
    </row>
    <row r="1236" s="627" customFormat="true" ht="18" hidden="false" customHeight="false" outlineLevel="0" collapsed="false">
      <c r="E1236" s="656"/>
    </row>
    <row r="1237" s="627" customFormat="true" ht="18" hidden="false" customHeight="false" outlineLevel="0" collapsed="false">
      <c r="E1237" s="656"/>
    </row>
    <row r="1238" s="627" customFormat="true" ht="18" hidden="false" customHeight="false" outlineLevel="0" collapsed="false">
      <c r="E1238" s="656"/>
    </row>
    <row r="1239" s="627" customFormat="true" ht="18" hidden="false" customHeight="false" outlineLevel="0" collapsed="false">
      <c r="E1239" s="656"/>
    </row>
    <row r="1240" s="627" customFormat="true" ht="18" hidden="false" customHeight="false" outlineLevel="0" collapsed="false">
      <c r="E1240" s="656"/>
    </row>
    <row r="1241" s="627" customFormat="true" ht="18" hidden="false" customHeight="false" outlineLevel="0" collapsed="false">
      <c r="E1241" s="656"/>
    </row>
    <row r="1242" s="627" customFormat="true" ht="18" hidden="false" customHeight="false" outlineLevel="0" collapsed="false">
      <c r="E1242" s="656"/>
    </row>
    <row r="1243" s="627" customFormat="true" ht="18" hidden="false" customHeight="false" outlineLevel="0" collapsed="false">
      <c r="E1243" s="656"/>
    </row>
    <row r="1244" s="627" customFormat="true" ht="18" hidden="false" customHeight="false" outlineLevel="0" collapsed="false">
      <c r="E1244" s="656"/>
    </row>
    <row r="1245" s="627" customFormat="true" ht="18" hidden="false" customHeight="false" outlineLevel="0" collapsed="false">
      <c r="E1245" s="656"/>
    </row>
    <row r="1246" s="627" customFormat="true" ht="18" hidden="false" customHeight="false" outlineLevel="0" collapsed="false">
      <c r="E1246" s="656"/>
    </row>
    <row r="1247" s="627" customFormat="true" ht="18" hidden="false" customHeight="false" outlineLevel="0" collapsed="false">
      <c r="E1247" s="656"/>
    </row>
    <row r="1248" s="627" customFormat="true" ht="18" hidden="false" customHeight="false" outlineLevel="0" collapsed="false">
      <c r="E1248" s="656"/>
    </row>
    <row r="1249" s="627" customFormat="true" ht="18" hidden="false" customHeight="false" outlineLevel="0" collapsed="false">
      <c r="E1249" s="656"/>
    </row>
    <row r="1250" s="627" customFormat="true" ht="18" hidden="false" customHeight="false" outlineLevel="0" collapsed="false">
      <c r="E1250" s="656"/>
    </row>
    <row r="1251" s="627" customFormat="true" ht="18" hidden="false" customHeight="false" outlineLevel="0" collapsed="false">
      <c r="E1251" s="656"/>
    </row>
    <row r="1252" s="627" customFormat="true" ht="18" hidden="false" customHeight="false" outlineLevel="0" collapsed="false">
      <c r="E1252" s="656"/>
    </row>
    <row r="1253" s="627" customFormat="true" ht="18" hidden="false" customHeight="false" outlineLevel="0" collapsed="false">
      <c r="E1253" s="656"/>
    </row>
    <row r="1254" s="627" customFormat="true" ht="18" hidden="false" customHeight="false" outlineLevel="0" collapsed="false">
      <c r="E1254" s="656"/>
    </row>
    <row r="1255" s="627" customFormat="true" ht="18" hidden="false" customHeight="false" outlineLevel="0" collapsed="false">
      <c r="E1255" s="656"/>
    </row>
    <row r="1256" s="627" customFormat="true" ht="18" hidden="false" customHeight="false" outlineLevel="0" collapsed="false">
      <c r="E1256" s="656"/>
    </row>
    <row r="1257" s="627" customFormat="true" ht="18" hidden="false" customHeight="false" outlineLevel="0" collapsed="false">
      <c r="E1257" s="656"/>
    </row>
    <row r="1258" s="627" customFormat="true" ht="18" hidden="false" customHeight="false" outlineLevel="0" collapsed="false">
      <c r="E1258" s="656"/>
    </row>
    <row r="1259" s="627" customFormat="true" ht="18" hidden="false" customHeight="false" outlineLevel="0" collapsed="false">
      <c r="E1259" s="656"/>
    </row>
    <row r="1260" s="627" customFormat="true" ht="18" hidden="false" customHeight="false" outlineLevel="0" collapsed="false">
      <c r="E1260" s="656"/>
    </row>
    <row r="1261" s="627" customFormat="true" ht="18" hidden="false" customHeight="false" outlineLevel="0" collapsed="false">
      <c r="E1261" s="656"/>
    </row>
    <row r="1262" s="627" customFormat="true" ht="18" hidden="false" customHeight="false" outlineLevel="0" collapsed="false">
      <c r="E1262" s="656"/>
    </row>
    <row r="1263" s="627" customFormat="true" ht="18" hidden="false" customHeight="false" outlineLevel="0" collapsed="false">
      <c r="E1263" s="656"/>
    </row>
    <row r="1264" s="627" customFormat="true" ht="18" hidden="false" customHeight="false" outlineLevel="0" collapsed="false">
      <c r="E1264" s="656"/>
    </row>
    <row r="1265" s="627" customFormat="true" ht="18" hidden="false" customHeight="false" outlineLevel="0" collapsed="false">
      <c r="E1265" s="656"/>
    </row>
    <row r="1266" s="627" customFormat="true" ht="18" hidden="false" customHeight="false" outlineLevel="0" collapsed="false">
      <c r="E1266" s="656"/>
    </row>
    <row r="1267" s="627" customFormat="true" ht="18" hidden="false" customHeight="false" outlineLevel="0" collapsed="false">
      <c r="E1267" s="656"/>
    </row>
    <row r="1268" s="627" customFormat="true" ht="18" hidden="false" customHeight="false" outlineLevel="0" collapsed="false">
      <c r="E1268" s="656"/>
    </row>
    <row r="1269" s="627" customFormat="true" ht="18" hidden="false" customHeight="false" outlineLevel="0" collapsed="false">
      <c r="E1269" s="656"/>
    </row>
    <row r="1270" s="627" customFormat="true" ht="18" hidden="false" customHeight="false" outlineLevel="0" collapsed="false">
      <c r="E1270" s="656"/>
    </row>
    <row r="1271" s="627" customFormat="true" ht="18" hidden="false" customHeight="false" outlineLevel="0" collapsed="false">
      <c r="E1271" s="656"/>
    </row>
    <row r="1272" s="627" customFormat="true" ht="18" hidden="false" customHeight="false" outlineLevel="0" collapsed="false">
      <c r="E1272" s="656"/>
    </row>
    <row r="1273" s="627" customFormat="true" ht="18" hidden="false" customHeight="false" outlineLevel="0" collapsed="false">
      <c r="E1273" s="656"/>
    </row>
    <row r="1274" s="627" customFormat="true" ht="18" hidden="false" customHeight="false" outlineLevel="0" collapsed="false">
      <c r="E1274" s="656"/>
    </row>
    <row r="1275" s="627" customFormat="true" ht="18" hidden="false" customHeight="false" outlineLevel="0" collapsed="false">
      <c r="E1275" s="656"/>
    </row>
    <row r="1276" s="627" customFormat="true" ht="18" hidden="false" customHeight="false" outlineLevel="0" collapsed="false">
      <c r="E1276" s="656"/>
    </row>
    <row r="1277" s="627" customFormat="true" ht="18" hidden="false" customHeight="false" outlineLevel="0" collapsed="false">
      <c r="E1277" s="656"/>
    </row>
    <row r="1278" s="627" customFormat="true" ht="18" hidden="false" customHeight="false" outlineLevel="0" collapsed="false">
      <c r="E1278" s="656"/>
    </row>
    <row r="1279" s="627" customFormat="true" ht="18" hidden="false" customHeight="false" outlineLevel="0" collapsed="false">
      <c r="E1279" s="656"/>
    </row>
    <row r="1280" s="627" customFormat="true" ht="18" hidden="false" customHeight="false" outlineLevel="0" collapsed="false">
      <c r="E1280" s="656"/>
    </row>
    <row r="1281" s="627" customFormat="true" ht="18" hidden="false" customHeight="false" outlineLevel="0" collapsed="false">
      <c r="E1281" s="656"/>
    </row>
    <row r="1282" s="627" customFormat="true" ht="18" hidden="false" customHeight="false" outlineLevel="0" collapsed="false">
      <c r="E1282" s="656"/>
    </row>
    <row r="1283" s="627" customFormat="true" ht="18" hidden="false" customHeight="false" outlineLevel="0" collapsed="false">
      <c r="E1283" s="656"/>
    </row>
    <row r="1284" s="627" customFormat="true" ht="18" hidden="false" customHeight="false" outlineLevel="0" collapsed="false">
      <c r="E1284" s="656"/>
    </row>
    <row r="1285" s="627" customFormat="true" ht="18" hidden="false" customHeight="false" outlineLevel="0" collapsed="false">
      <c r="E1285" s="656"/>
    </row>
    <row r="1286" s="627" customFormat="true" ht="18" hidden="false" customHeight="false" outlineLevel="0" collapsed="false">
      <c r="E1286" s="656"/>
    </row>
    <row r="1287" s="627" customFormat="true" ht="18" hidden="false" customHeight="false" outlineLevel="0" collapsed="false">
      <c r="E1287" s="656"/>
    </row>
    <row r="1288" s="627" customFormat="true" ht="18" hidden="false" customHeight="false" outlineLevel="0" collapsed="false">
      <c r="E1288" s="656"/>
    </row>
    <row r="1289" s="627" customFormat="true" ht="18" hidden="false" customHeight="false" outlineLevel="0" collapsed="false">
      <c r="E1289" s="656"/>
    </row>
    <row r="1290" s="627" customFormat="true" ht="18" hidden="false" customHeight="false" outlineLevel="0" collapsed="false">
      <c r="E1290" s="656"/>
    </row>
    <row r="1291" s="627" customFormat="true" ht="18" hidden="false" customHeight="false" outlineLevel="0" collapsed="false">
      <c r="E1291" s="656"/>
    </row>
    <row r="1292" s="627" customFormat="true" ht="18" hidden="false" customHeight="false" outlineLevel="0" collapsed="false">
      <c r="E1292" s="656"/>
    </row>
    <row r="1293" s="627" customFormat="true" ht="18" hidden="false" customHeight="false" outlineLevel="0" collapsed="false">
      <c r="E1293" s="656"/>
    </row>
    <row r="1294" s="627" customFormat="true" ht="18" hidden="false" customHeight="false" outlineLevel="0" collapsed="false">
      <c r="E1294" s="656"/>
    </row>
    <row r="1295" s="627" customFormat="true" ht="18" hidden="false" customHeight="false" outlineLevel="0" collapsed="false">
      <c r="E1295" s="656"/>
    </row>
    <row r="1296" s="627" customFormat="true" ht="18" hidden="false" customHeight="false" outlineLevel="0" collapsed="false">
      <c r="E1296" s="656"/>
    </row>
    <row r="1297" s="627" customFormat="true" ht="18" hidden="false" customHeight="false" outlineLevel="0" collapsed="false">
      <c r="E1297" s="656"/>
    </row>
    <row r="1298" s="627" customFormat="true" ht="18" hidden="false" customHeight="false" outlineLevel="0" collapsed="false">
      <c r="E1298" s="656"/>
    </row>
    <row r="1299" s="627" customFormat="true" ht="18" hidden="false" customHeight="false" outlineLevel="0" collapsed="false">
      <c r="E1299" s="656"/>
    </row>
    <row r="1300" s="627" customFormat="true" ht="18" hidden="false" customHeight="false" outlineLevel="0" collapsed="false">
      <c r="E1300" s="656"/>
    </row>
    <row r="1301" s="627" customFormat="true" ht="18" hidden="false" customHeight="false" outlineLevel="0" collapsed="false">
      <c r="E1301" s="656"/>
    </row>
    <row r="1302" s="627" customFormat="true" ht="18" hidden="false" customHeight="false" outlineLevel="0" collapsed="false">
      <c r="E1302" s="656"/>
    </row>
    <row r="1303" s="627" customFormat="true" ht="18" hidden="false" customHeight="false" outlineLevel="0" collapsed="false">
      <c r="E1303" s="656"/>
    </row>
    <row r="1304" s="627" customFormat="true" ht="18" hidden="false" customHeight="false" outlineLevel="0" collapsed="false">
      <c r="E1304" s="656"/>
    </row>
    <row r="1305" s="627" customFormat="true" ht="18" hidden="false" customHeight="false" outlineLevel="0" collapsed="false">
      <c r="E1305" s="656"/>
    </row>
    <row r="1306" s="627" customFormat="true" ht="18" hidden="false" customHeight="false" outlineLevel="0" collapsed="false">
      <c r="E1306" s="656"/>
    </row>
    <row r="1307" s="627" customFormat="true" ht="18" hidden="false" customHeight="false" outlineLevel="0" collapsed="false">
      <c r="E1307" s="656"/>
    </row>
    <row r="1308" s="627" customFormat="true" ht="18" hidden="false" customHeight="false" outlineLevel="0" collapsed="false">
      <c r="E1308" s="656"/>
    </row>
    <row r="1309" s="627" customFormat="true" ht="18" hidden="false" customHeight="false" outlineLevel="0" collapsed="false">
      <c r="E1309" s="656"/>
    </row>
    <row r="1310" s="627" customFormat="true" ht="18" hidden="false" customHeight="false" outlineLevel="0" collapsed="false">
      <c r="E1310" s="656"/>
    </row>
    <row r="1311" s="627" customFormat="true" ht="18" hidden="false" customHeight="false" outlineLevel="0" collapsed="false">
      <c r="E1311" s="656"/>
    </row>
    <row r="1312" s="627" customFormat="true" ht="18" hidden="false" customHeight="false" outlineLevel="0" collapsed="false">
      <c r="E1312" s="656"/>
    </row>
    <row r="1313" s="627" customFormat="true" ht="18" hidden="false" customHeight="false" outlineLevel="0" collapsed="false">
      <c r="E1313" s="656"/>
    </row>
    <row r="1314" s="627" customFormat="true" ht="18" hidden="false" customHeight="false" outlineLevel="0" collapsed="false">
      <c r="E1314" s="656"/>
    </row>
    <row r="1315" s="627" customFormat="true" ht="18" hidden="false" customHeight="false" outlineLevel="0" collapsed="false">
      <c r="E1315" s="656"/>
    </row>
    <row r="1316" s="627" customFormat="true" ht="18" hidden="false" customHeight="false" outlineLevel="0" collapsed="false">
      <c r="E1316" s="656"/>
    </row>
    <row r="1317" s="627" customFormat="true" ht="18" hidden="false" customHeight="false" outlineLevel="0" collapsed="false">
      <c r="E1317" s="656"/>
    </row>
    <row r="1318" s="627" customFormat="true" ht="18" hidden="false" customHeight="false" outlineLevel="0" collapsed="false">
      <c r="E1318" s="656"/>
    </row>
    <row r="1319" s="627" customFormat="true" ht="18" hidden="false" customHeight="false" outlineLevel="0" collapsed="false">
      <c r="E1319" s="656"/>
    </row>
    <row r="1320" s="627" customFormat="true" ht="18" hidden="false" customHeight="false" outlineLevel="0" collapsed="false">
      <c r="E1320" s="656"/>
    </row>
    <row r="1321" s="627" customFormat="true" ht="18" hidden="false" customHeight="false" outlineLevel="0" collapsed="false">
      <c r="E1321" s="656"/>
    </row>
    <row r="1322" s="627" customFormat="true" ht="18" hidden="false" customHeight="false" outlineLevel="0" collapsed="false">
      <c r="E1322" s="656"/>
    </row>
    <row r="1323" s="627" customFormat="true" ht="18" hidden="false" customHeight="false" outlineLevel="0" collapsed="false">
      <c r="E1323" s="656"/>
    </row>
    <row r="1324" s="627" customFormat="true" ht="18" hidden="false" customHeight="false" outlineLevel="0" collapsed="false">
      <c r="E1324" s="656"/>
    </row>
    <row r="1325" s="627" customFormat="true" ht="18" hidden="false" customHeight="false" outlineLevel="0" collapsed="false">
      <c r="E1325" s="656"/>
    </row>
    <row r="1326" s="627" customFormat="true" ht="18" hidden="false" customHeight="false" outlineLevel="0" collapsed="false">
      <c r="E1326" s="656"/>
    </row>
    <row r="1327" s="627" customFormat="true" ht="18" hidden="false" customHeight="false" outlineLevel="0" collapsed="false">
      <c r="E1327" s="656"/>
    </row>
    <row r="1328" s="627" customFormat="true" ht="18" hidden="false" customHeight="false" outlineLevel="0" collapsed="false">
      <c r="E1328" s="656"/>
    </row>
    <row r="1329" s="627" customFormat="true" ht="18" hidden="false" customHeight="false" outlineLevel="0" collapsed="false">
      <c r="E1329" s="656"/>
    </row>
    <row r="1330" s="627" customFormat="true" ht="18" hidden="false" customHeight="false" outlineLevel="0" collapsed="false">
      <c r="E1330" s="656"/>
    </row>
    <row r="1331" s="627" customFormat="true" ht="18" hidden="false" customHeight="false" outlineLevel="0" collapsed="false">
      <c r="E1331" s="656"/>
    </row>
    <row r="1332" s="627" customFormat="true" ht="18" hidden="false" customHeight="false" outlineLevel="0" collapsed="false">
      <c r="E1332" s="656"/>
    </row>
    <row r="1333" s="627" customFormat="true" ht="18" hidden="false" customHeight="false" outlineLevel="0" collapsed="false">
      <c r="E1333" s="656"/>
    </row>
    <row r="1334" s="627" customFormat="true" ht="18" hidden="false" customHeight="false" outlineLevel="0" collapsed="false">
      <c r="E1334" s="656"/>
    </row>
    <row r="1335" s="627" customFormat="true" ht="18" hidden="false" customHeight="false" outlineLevel="0" collapsed="false">
      <c r="E1335" s="656"/>
    </row>
    <row r="1336" s="627" customFormat="true" ht="18" hidden="false" customHeight="false" outlineLevel="0" collapsed="false">
      <c r="E1336" s="656"/>
    </row>
    <row r="1337" s="627" customFormat="true" ht="18" hidden="false" customHeight="false" outlineLevel="0" collapsed="false">
      <c r="E1337" s="656"/>
    </row>
    <row r="1338" s="627" customFormat="true" ht="18" hidden="false" customHeight="false" outlineLevel="0" collapsed="false">
      <c r="E1338" s="656"/>
    </row>
    <row r="1339" s="627" customFormat="true" ht="18" hidden="false" customHeight="false" outlineLevel="0" collapsed="false">
      <c r="E1339" s="656"/>
    </row>
    <row r="1340" s="627" customFormat="true" ht="18" hidden="false" customHeight="false" outlineLevel="0" collapsed="false">
      <c r="E1340" s="656"/>
    </row>
    <row r="1341" s="627" customFormat="true" ht="18" hidden="false" customHeight="false" outlineLevel="0" collapsed="false">
      <c r="E1341" s="656"/>
    </row>
    <row r="1342" s="627" customFormat="true" ht="18" hidden="false" customHeight="false" outlineLevel="0" collapsed="false">
      <c r="E1342" s="656"/>
    </row>
    <row r="1343" s="627" customFormat="true" ht="18" hidden="false" customHeight="false" outlineLevel="0" collapsed="false">
      <c r="E1343" s="656"/>
    </row>
    <row r="1344" s="627" customFormat="true" ht="18" hidden="false" customHeight="false" outlineLevel="0" collapsed="false">
      <c r="E1344" s="656"/>
    </row>
    <row r="1345" s="627" customFormat="true" ht="18" hidden="false" customHeight="false" outlineLevel="0" collapsed="false">
      <c r="E1345" s="656"/>
    </row>
    <row r="1346" s="627" customFormat="true" ht="18" hidden="false" customHeight="false" outlineLevel="0" collapsed="false">
      <c r="E1346" s="656"/>
    </row>
    <row r="1347" s="627" customFormat="true" ht="18" hidden="false" customHeight="false" outlineLevel="0" collapsed="false">
      <c r="E1347" s="656"/>
    </row>
    <row r="1348" s="627" customFormat="true" ht="18" hidden="false" customHeight="false" outlineLevel="0" collapsed="false">
      <c r="E1348" s="656"/>
    </row>
    <row r="1349" s="627" customFormat="true" ht="18" hidden="false" customHeight="false" outlineLevel="0" collapsed="false">
      <c r="E1349" s="656"/>
    </row>
    <row r="1350" s="627" customFormat="true" ht="18" hidden="false" customHeight="false" outlineLevel="0" collapsed="false">
      <c r="E1350" s="656"/>
    </row>
    <row r="1351" s="627" customFormat="true" ht="18" hidden="false" customHeight="false" outlineLevel="0" collapsed="false">
      <c r="E1351" s="656"/>
    </row>
    <row r="1352" s="627" customFormat="true" ht="18" hidden="false" customHeight="false" outlineLevel="0" collapsed="false">
      <c r="E1352" s="656"/>
    </row>
    <row r="1353" s="627" customFormat="true" ht="18" hidden="false" customHeight="false" outlineLevel="0" collapsed="false">
      <c r="E1353" s="656"/>
    </row>
    <row r="1354" s="627" customFormat="true" ht="18" hidden="false" customHeight="false" outlineLevel="0" collapsed="false">
      <c r="E1354" s="656"/>
    </row>
    <row r="1355" s="627" customFormat="true" ht="18" hidden="false" customHeight="false" outlineLevel="0" collapsed="false">
      <c r="E1355" s="656"/>
    </row>
    <row r="1356" s="627" customFormat="true" ht="18" hidden="false" customHeight="false" outlineLevel="0" collapsed="false">
      <c r="E1356" s="656"/>
    </row>
    <row r="1357" s="627" customFormat="true" ht="18" hidden="false" customHeight="false" outlineLevel="0" collapsed="false">
      <c r="E1357" s="656"/>
    </row>
    <row r="1358" s="627" customFormat="true" ht="18" hidden="false" customHeight="false" outlineLevel="0" collapsed="false">
      <c r="E1358" s="656"/>
    </row>
    <row r="1359" s="627" customFormat="true" ht="18" hidden="false" customHeight="false" outlineLevel="0" collapsed="false">
      <c r="E1359" s="656"/>
    </row>
    <row r="1360" s="627" customFormat="true" ht="18" hidden="false" customHeight="false" outlineLevel="0" collapsed="false">
      <c r="E1360" s="656"/>
    </row>
    <row r="1361" s="627" customFormat="true" ht="18" hidden="false" customHeight="false" outlineLevel="0" collapsed="false">
      <c r="E1361" s="656"/>
    </row>
    <row r="1362" s="627" customFormat="true" ht="18" hidden="false" customHeight="false" outlineLevel="0" collapsed="false">
      <c r="E1362" s="656"/>
    </row>
    <row r="1363" s="627" customFormat="true" ht="18" hidden="false" customHeight="false" outlineLevel="0" collapsed="false">
      <c r="E1363" s="656"/>
    </row>
    <row r="1364" s="627" customFormat="true" ht="18" hidden="false" customHeight="false" outlineLevel="0" collapsed="false">
      <c r="E1364" s="656"/>
    </row>
    <row r="1365" s="627" customFormat="true" ht="18" hidden="false" customHeight="false" outlineLevel="0" collapsed="false">
      <c r="E1365" s="656"/>
    </row>
    <row r="1366" s="627" customFormat="true" ht="18" hidden="false" customHeight="false" outlineLevel="0" collapsed="false">
      <c r="E1366" s="656"/>
    </row>
    <row r="1367" s="627" customFormat="true" ht="18" hidden="false" customHeight="false" outlineLevel="0" collapsed="false">
      <c r="E1367" s="656"/>
    </row>
    <row r="1368" s="627" customFormat="true" ht="18" hidden="false" customHeight="false" outlineLevel="0" collapsed="false">
      <c r="E1368" s="656"/>
    </row>
    <row r="1369" s="627" customFormat="true" ht="18" hidden="false" customHeight="false" outlineLevel="0" collapsed="false">
      <c r="E1369" s="656"/>
    </row>
    <row r="1370" s="627" customFormat="true" ht="18" hidden="false" customHeight="false" outlineLevel="0" collapsed="false">
      <c r="E1370" s="656"/>
    </row>
    <row r="1371" s="627" customFormat="true" ht="18" hidden="false" customHeight="false" outlineLevel="0" collapsed="false">
      <c r="E1371" s="656"/>
    </row>
    <row r="1372" s="627" customFormat="true" ht="18" hidden="false" customHeight="false" outlineLevel="0" collapsed="false">
      <c r="E1372" s="656"/>
    </row>
    <row r="1373" s="627" customFormat="true" ht="18" hidden="false" customHeight="false" outlineLevel="0" collapsed="false">
      <c r="E1373" s="656"/>
    </row>
    <row r="1374" s="627" customFormat="true" ht="18" hidden="false" customHeight="false" outlineLevel="0" collapsed="false">
      <c r="E1374" s="656"/>
    </row>
    <row r="1375" s="627" customFormat="true" ht="18" hidden="false" customHeight="false" outlineLevel="0" collapsed="false">
      <c r="E1375" s="656"/>
    </row>
    <row r="1376" s="627" customFormat="true" ht="18" hidden="false" customHeight="false" outlineLevel="0" collapsed="false">
      <c r="E1376" s="656"/>
    </row>
    <row r="1377" s="627" customFormat="true" ht="18" hidden="false" customHeight="false" outlineLevel="0" collapsed="false">
      <c r="E1377" s="656"/>
    </row>
    <row r="1378" s="627" customFormat="true" ht="18" hidden="false" customHeight="false" outlineLevel="0" collapsed="false">
      <c r="E1378" s="656"/>
    </row>
    <row r="1379" s="627" customFormat="true" ht="18" hidden="false" customHeight="false" outlineLevel="0" collapsed="false">
      <c r="E1379" s="656"/>
    </row>
    <row r="1380" s="627" customFormat="true" ht="18" hidden="false" customHeight="false" outlineLevel="0" collapsed="false">
      <c r="E1380" s="656"/>
    </row>
    <row r="1381" s="627" customFormat="true" ht="18" hidden="false" customHeight="false" outlineLevel="0" collapsed="false">
      <c r="E1381" s="656"/>
    </row>
    <row r="1382" s="627" customFormat="true" ht="18" hidden="false" customHeight="false" outlineLevel="0" collapsed="false">
      <c r="E1382" s="656"/>
    </row>
    <row r="1383" s="627" customFormat="true" ht="18" hidden="false" customHeight="false" outlineLevel="0" collapsed="false">
      <c r="E1383" s="656"/>
    </row>
    <row r="1384" s="627" customFormat="true" ht="18" hidden="false" customHeight="false" outlineLevel="0" collapsed="false">
      <c r="E1384" s="656"/>
    </row>
    <row r="1385" s="627" customFormat="true" ht="18" hidden="false" customHeight="false" outlineLevel="0" collapsed="false">
      <c r="E1385" s="656"/>
    </row>
    <row r="1386" s="627" customFormat="true" ht="18" hidden="false" customHeight="false" outlineLevel="0" collapsed="false">
      <c r="E1386" s="656"/>
    </row>
    <row r="1387" s="627" customFormat="true" ht="18" hidden="false" customHeight="false" outlineLevel="0" collapsed="false">
      <c r="E1387" s="656"/>
    </row>
    <row r="1388" s="627" customFormat="true" ht="18" hidden="false" customHeight="false" outlineLevel="0" collapsed="false">
      <c r="E1388" s="656"/>
    </row>
    <row r="1389" s="627" customFormat="true" ht="18" hidden="false" customHeight="false" outlineLevel="0" collapsed="false">
      <c r="E1389" s="656"/>
    </row>
    <row r="1390" s="627" customFormat="true" ht="18" hidden="false" customHeight="false" outlineLevel="0" collapsed="false">
      <c r="E1390" s="656"/>
    </row>
    <row r="1391" s="627" customFormat="true" ht="18" hidden="false" customHeight="false" outlineLevel="0" collapsed="false">
      <c r="E1391" s="656"/>
    </row>
    <row r="1392" s="627" customFormat="true" ht="18" hidden="false" customHeight="false" outlineLevel="0" collapsed="false">
      <c r="E1392" s="656"/>
    </row>
    <row r="1393" s="627" customFormat="true" ht="18" hidden="false" customHeight="false" outlineLevel="0" collapsed="false">
      <c r="E1393" s="656"/>
    </row>
    <row r="1394" s="627" customFormat="true" ht="18" hidden="false" customHeight="false" outlineLevel="0" collapsed="false">
      <c r="E1394" s="656"/>
    </row>
    <row r="1395" s="627" customFormat="true" ht="18" hidden="false" customHeight="false" outlineLevel="0" collapsed="false">
      <c r="E1395" s="656"/>
    </row>
    <row r="1396" s="627" customFormat="true" ht="18" hidden="false" customHeight="false" outlineLevel="0" collapsed="false">
      <c r="E1396" s="656"/>
    </row>
    <row r="1397" s="627" customFormat="true" ht="18" hidden="false" customHeight="false" outlineLevel="0" collapsed="false">
      <c r="E1397" s="656"/>
    </row>
    <row r="1398" s="627" customFormat="true" ht="18" hidden="false" customHeight="false" outlineLevel="0" collapsed="false">
      <c r="E1398" s="656"/>
    </row>
    <row r="1399" s="627" customFormat="true" ht="18" hidden="false" customHeight="false" outlineLevel="0" collapsed="false">
      <c r="E1399" s="656"/>
    </row>
    <row r="1400" s="627" customFormat="true" ht="18" hidden="false" customHeight="false" outlineLevel="0" collapsed="false">
      <c r="E1400" s="656"/>
    </row>
    <row r="1401" s="627" customFormat="true" ht="18" hidden="false" customHeight="false" outlineLevel="0" collapsed="false">
      <c r="E1401" s="656"/>
    </row>
    <row r="1402" s="627" customFormat="true" ht="18" hidden="false" customHeight="false" outlineLevel="0" collapsed="false">
      <c r="E1402" s="656"/>
    </row>
    <row r="1403" s="627" customFormat="true" ht="18" hidden="false" customHeight="false" outlineLevel="0" collapsed="false">
      <c r="E1403" s="656"/>
    </row>
    <row r="1404" s="627" customFormat="true" ht="18" hidden="false" customHeight="false" outlineLevel="0" collapsed="false">
      <c r="E1404" s="656"/>
    </row>
    <row r="1405" s="627" customFormat="true" ht="18" hidden="false" customHeight="false" outlineLevel="0" collapsed="false">
      <c r="E1405" s="656"/>
    </row>
    <row r="1406" s="627" customFormat="true" ht="18" hidden="false" customHeight="false" outlineLevel="0" collapsed="false">
      <c r="E1406" s="656"/>
    </row>
    <row r="1407" s="627" customFormat="true" ht="18" hidden="false" customHeight="false" outlineLevel="0" collapsed="false">
      <c r="E1407" s="656"/>
    </row>
    <row r="1408" s="627" customFormat="true" ht="18" hidden="false" customHeight="false" outlineLevel="0" collapsed="false">
      <c r="E1408" s="656"/>
    </row>
    <row r="1409" s="627" customFormat="true" ht="18" hidden="false" customHeight="false" outlineLevel="0" collapsed="false">
      <c r="E1409" s="656"/>
    </row>
    <row r="1410" s="627" customFormat="true" ht="18" hidden="false" customHeight="false" outlineLevel="0" collapsed="false">
      <c r="E1410" s="656"/>
    </row>
    <row r="1411" s="627" customFormat="true" ht="18" hidden="false" customHeight="false" outlineLevel="0" collapsed="false">
      <c r="E1411" s="656"/>
    </row>
    <row r="1412" s="627" customFormat="true" ht="18" hidden="false" customHeight="false" outlineLevel="0" collapsed="false">
      <c r="E1412" s="656"/>
    </row>
    <row r="1413" s="627" customFormat="true" ht="18" hidden="false" customHeight="false" outlineLevel="0" collapsed="false">
      <c r="E1413" s="656"/>
    </row>
    <row r="1414" s="627" customFormat="true" ht="18" hidden="false" customHeight="false" outlineLevel="0" collapsed="false">
      <c r="E1414" s="656"/>
    </row>
    <row r="1415" s="627" customFormat="true" ht="18" hidden="false" customHeight="false" outlineLevel="0" collapsed="false">
      <c r="E1415" s="656"/>
    </row>
    <row r="1416" s="627" customFormat="true" ht="18" hidden="false" customHeight="false" outlineLevel="0" collapsed="false">
      <c r="E1416" s="656"/>
    </row>
    <row r="1417" s="627" customFormat="true" ht="18" hidden="false" customHeight="false" outlineLevel="0" collapsed="false">
      <c r="E1417" s="656"/>
    </row>
    <row r="1418" s="627" customFormat="true" ht="18" hidden="false" customHeight="false" outlineLevel="0" collapsed="false">
      <c r="E1418" s="656"/>
    </row>
    <row r="1419" s="627" customFormat="true" ht="18" hidden="false" customHeight="false" outlineLevel="0" collapsed="false">
      <c r="E1419" s="656"/>
    </row>
    <row r="1420" s="627" customFormat="true" ht="18" hidden="false" customHeight="false" outlineLevel="0" collapsed="false">
      <c r="E1420" s="656"/>
    </row>
    <row r="1421" s="627" customFormat="true" ht="18" hidden="false" customHeight="false" outlineLevel="0" collapsed="false">
      <c r="E1421" s="656"/>
    </row>
    <row r="1422" s="627" customFormat="true" ht="18" hidden="false" customHeight="false" outlineLevel="0" collapsed="false">
      <c r="E1422" s="656"/>
    </row>
    <row r="1423" s="627" customFormat="true" ht="18" hidden="false" customHeight="false" outlineLevel="0" collapsed="false">
      <c r="E1423" s="656"/>
    </row>
    <row r="1424" s="627" customFormat="true" ht="18" hidden="false" customHeight="false" outlineLevel="0" collapsed="false">
      <c r="E1424" s="656"/>
    </row>
    <row r="1425" s="627" customFormat="true" ht="18" hidden="false" customHeight="false" outlineLevel="0" collapsed="false">
      <c r="E1425" s="656"/>
    </row>
    <row r="1426" s="627" customFormat="true" ht="18" hidden="false" customHeight="false" outlineLevel="0" collapsed="false">
      <c r="E1426" s="656"/>
    </row>
    <row r="1427" s="627" customFormat="true" ht="18" hidden="false" customHeight="false" outlineLevel="0" collapsed="false">
      <c r="E1427" s="656"/>
    </row>
    <row r="1428" s="627" customFormat="true" ht="18" hidden="false" customHeight="false" outlineLevel="0" collapsed="false">
      <c r="E1428" s="656"/>
    </row>
    <row r="1429" s="627" customFormat="true" ht="18" hidden="false" customHeight="false" outlineLevel="0" collapsed="false">
      <c r="E1429" s="656"/>
    </row>
    <row r="1430" s="627" customFormat="true" ht="18" hidden="false" customHeight="false" outlineLevel="0" collapsed="false">
      <c r="E1430" s="656"/>
    </row>
    <row r="1431" s="627" customFormat="true" ht="18" hidden="false" customHeight="false" outlineLevel="0" collapsed="false">
      <c r="E1431" s="656"/>
    </row>
    <row r="1432" s="627" customFormat="true" ht="18" hidden="false" customHeight="false" outlineLevel="0" collapsed="false">
      <c r="E1432" s="656"/>
    </row>
    <row r="1433" s="627" customFormat="true" ht="18" hidden="false" customHeight="false" outlineLevel="0" collapsed="false">
      <c r="E1433" s="656"/>
    </row>
    <row r="1434" s="627" customFormat="true" ht="18" hidden="false" customHeight="false" outlineLevel="0" collapsed="false">
      <c r="E1434" s="656"/>
    </row>
    <row r="1435" s="627" customFormat="true" ht="18" hidden="false" customHeight="false" outlineLevel="0" collapsed="false">
      <c r="E1435" s="656"/>
    </row>
    <row r="1436" s="627" customFormat="true" ht="18" hidden="false" customHeight="false" outlineLevel="0" collapsed="false">
      <c r="E1436" s="656"/>
    </row>
    <row r="1437" s="627" customFormat="true" ht="18" hidden="false" customHeight="false" outlineLevel="0" collapsed="false">
      <c r="E1437" s="656"/>
    </row>
    <row r="1438" s="627" customFormat="true" ht="18" hidden="false" customHeight="false" outlineLevel="0" collapsed="false">
      <c r="E1438" s="656"/>
    </row>
    <row r="1439" s="627" customFormat="true" ht="18" hidden="false" customHeight="false" outlineLevel="0" collapsed="false">
      <c r="E1439" s="656"/>
    </row>
    <row r="1440" s="627" customFormat="true" ht="18" hidden="false" customHeight="false" outlineLevel="0" collapsed="false">
      <c r="E1440" s="656"/>
    </row>
    <row r="1441" s="627" customFormat="true" ht="18" hidden="false" customHeight="false" outlineLevel="0" collapsed="false">
      <c r="E1441" s="656"/>
    </row>
    <row r="1442" s="627" customFormat="true" ht="18" hidden="false" customHeight="false" outlineLevel="0" collapsed="false">
      <c r="E1442" s="656"/>
    </row>
    <row r="1443" s="627" customFormat="true" ht="18" hidden="false" customHeight="false" outlineLevel="0" collapsed="false">
      <c r="E1443" s="656"/>
    </row>
    <row r="1444" s="627" customFormat="true" ht="18" hidden="false" customHeight="false" outlineLevel="0" collapsed="false">
      <c r="E1444" s="656"/>
    </row>
    <row r="1445" s="627" customFormat="true" ht="18" hidden="false" customHeight="false" outlineLevel="0" collapsed="false">
      <c r="E1445" s="656"/>
    </row>
    <row r="1446" s="627" customFormat="true" ht="18" hidden="false" customHeight="false" outlineLevel="0" collapsed="false">
      <c r="E1446" s="656"/>
    </row>
    <row r="1447" s="627" customFormat="true" ht="18" hidden="false" customHeight="false" outlineLevel="0" collapsed="false">
      <c r="E1447" s="656"/>
    </row>
    <row r="1448" s="627" customFormat="true" ht="18" hidden="false" customHeight="false" outlineLevel="0" collapsed="false">
      <c r="E1448" s="656"/>
    </row>
    <row r="1449" s="627" customFormat="true" ht="18" hidden="false" customHeight="false" outlineLevel="0" collapsed="false">
      <c r="E1449" s="656"/>
    </row>
    <row r="1450" s="627" customFormat="true" ht="18" hidden="false" customHeight="false" outlineLevel="0" collapsed="false">
      <c r="E1450" s="656"/>
    </row>
    <row r="1451" s="627" customFormat="true" ht="18" hidden="false" customHeight="false" outlineLevel="0" collapsed="false">
      <c r="E1451" s="656"/>
    </row>
    <row r="1452" s="627" customFormat="true" ht="18" hidden="false" customHeight="false" outlineLevel="0" collapsed="false">
      <c r="E1452" s="656"/>
    </row>
    <row r="1453" s="627" customFormat="true" ht="18" hidden="false" customHeight="false" outlineLevel="0" collapsed="false">
      <c r="E1453" s="656"/>
    </row>
    <row r="1454" s="627" customFormat="true" ht="18" hidden="false" customHeight="false" outlineLevel="0" collapsed="false">
      <c r="E1454" s="656"/>
    </row>
    <row r="1455" s="627" customFormat="true" ht="18" hidden="false" customHeight="false" outlineLevel="0" collapsed="false">
      <c r="E1455" s="656"/>
    </row>
    <row r="1456" s="627" customFormat="true" ht="18" hidden="false" customHeight="false" outlineLevel="0" collapsed="false">
      <c r="E1456" s="656"/>
    </row>
    <row r="1457" s="627" customFormat="true" ht="18" hidden="false" customHeight="false" outlineLevel="0" collapsed="false">
      <c r="E1457" s="656"/>
    </row>
    <row r="1458" s="627" customFormat="true" ht="18" hidden="false" customHeight="false" outlineLevel="0" collapsed="false">
      <c r="E1458" s="656"/>
    </row>
    <row r="1459" s="627" customFormat="true" ht="18" hidden="false" customHeight="false" outlineLevel="0" collapsed="false">
      <c r="E1459" s="656"/>
    </row>
    <row r="1460" s="627" customFormat="true" ht="18" hidden="false" customHeight="false" outlineLevel="0" collapsed="false">
      <c r="E1460" s="656"/>
    </row>
    <row r="1461" s="627" customFormat="true" ht="18" hidden="false" customHeight="false" outlineLevel="0" collapsed="false">
      <c r="E1461" s="656"/>
    </row>
    <row r="1462" s="627" customFormat="true" ht="18" hidden="false" customHeight="false" outlineLevel="0" collapsed="false">
      <c r="E1462" s="656"/>
    </row>
    <row r="1463" s="627" customFormat="true" ht="18" hidden="false" customHeight="false" outlineLevel="0" collapsed="false">
      <c r="E1463" s="656"/>
    </row>
    <row r="1464" s="627" customFormat="true" ht="18" hidden="false" customHeight="false" outlineLevel="0" collapsed="false">
      <c r="E1464" s="656"/>
    </row>
    <row r="1465" s="627" customFormat="true" ht="18" hidden="false" customHeight="false" outlineLevel="0" collapsed="false">
      <c r="E1465" s="656"/>
    </row>
    <row r="1466" s="627" customFormat="true" ht="18" hidden="false" customHeight="false" outlineLevel="0" collapsed="false">
      <c r="E1466" s="656"/>
    </row>
    <row r="1467" s="627" customFormat="true" ht="18" hidden="false" customHeight="false" outlineLevel="0" collapsed="false">
      <c r="E1467" s="656"/>
    </row>
    <row r="1468" s="627" customFormat="true" ht="18" hidden="false" customHeight="false" outlineLevel="0" collapsed="false">
      <c r="E1468" s="656"/>
    </row>
    <row r="1469" s="627" customFormat="true" ht="18" hidden="false" customHeight="false" outlineLevel="0" collapsed="false">
      <c r="E1469" s="656"/>
    </row>
    <row r="1470" s="627" customFormat="true" ht="18" hidden="false" customHeight="false" outlineLevel="0" collapsed="false">
      <c r="E1470" s="656"/>
    </row>
    <row r="1471" s="627" customFormat="true" ht="18" hidden="false" customHeight="false" outlineLevel="0" collapsed="false">
      <c r="E1471" s="656"/>
    </row>
    <row r="1472" s="627" customFormat="true" ht="18" hidden="false" customHeight="false" outlineLevel="0" collapsed="false">
      <c r="E1472" s="656"/>
    </row>
    <row r="1473" s="627" customFormat="true" ht="18" hidden="false" customHeight="false" outlineLevel="0" collapsed="false">
      <c r="E1473" s="656"/>
    </row>
    <row r="1474" s="627" customFormat="true" ht="18" hidden="false" customHeight="false" outlineLevel="0" collapsed="false">
      <c r="E1474" s="656"/>
    </row>
    <row r="1475" s="627" customFormat="true" ht="18" hidden="false" customHeight="false" outlineLevel="0" collapsed="false">
      <c r="E1475" s="656"/>
    </row>
    <row r="1476" s="627" customFormat="true" ht="18" hidden="false" customHeight="false" outlineLevel="0" collapsed="false">
      <c r="E1476" s="656"/>
    </row>
    <row r="1477" s="627" customFormat="true" ht="18" hidden="false" customHeight="false" outlineLevel="0" collapsed="false">
      <c r="E1477" s="656"/>
    </row>
    <row r="1478" s="627" customFormat="true" ht="18" hidden="false" customHeight="false" outlineLevel="0" collapsed="false">
      <c r="E1478" s="656"/>
    </row>
    <row r="1479" s="627" customFormat="true" ht="18" hidden="false" customHeight="false" outlineLevel="0" collapsed="false">
      <c r="E1479" s="656"/>
    </row>
    <row r="1480" s="627" customFormat="true" ht="18" hidden="false" customHeight="false" outlineLevel="0" collapsed="false">
      <c r="E1480" s="656"/>
    </row>
    <row r="1481" s="627" customFormat="true" ht="18" hidden="false" customHeight="false" outlineLevel="0" collapsed="false">
      <c r="E1481" s="656"/>
    </row>
    <row r="1482" s="627" customFormat="true" ht="18" hidden="false" customHeight="false" outlineLevel="0" collapsed="false">
      <c r="E1482" s="656"/>
    </row>
    <row r="1483" s="627" customFormat="true" ht="18" hidden="false" customHeight="false" outlineLevel="0" collapsed="false">
      <c r="E1483" s="656"/>
    </row>
    <row r="1484" s="627" customFormat="true" ht="18" hidden="false" customHeight="false" outlineLevel="0" collapsed="false">
      <c r="E1484" s="656"/>
    </row>
    <row r="1485" s="627" customFormat="true" ht="18" hidden="false" customHeight="false" outlineLevel="0" collapsed="false">
      <c r="E1485" s="656"/>
    </row>
    <row r="1486" s="627" customFormat="true" ht="18" hidden="false" customHeight="false" outlineLevel="0" collapsed="false">
      <c r="E1486" s="656"/>
    </row>
    <row r="1487" s="627" customFormat="true" ht="18" hidden="false" customHeight="false" outlineLevel="0" collapsed="false">
      <c r="E1487" s="656"/>
    </row>
    <row r="1488" s="627" customFormat="true" ht="18" hidden="false" customHeight="false" outlineLevel="0" collapsed="false">
      <c r="E1488" s="656"/>
    </row>
    <row r="1489" s="627" customFormat="true" ht="18" hidden="false" customHeight="false" outlineLevel="0" collapsed="false">
      <c r="E1489" s="656"/>
    </row>
    <row r="1490" s="627" customFormat="true" ht="18" hidden="false" customHeight="false" outlineLevel="0" collapsed="false">
      <c r="E1490" s="656"/>
    </row>
    <row r="1491" s="627" customFormat="true" ht="18" hidden="false" customHeight="false" outlineLevel="0" collapsed="false">
      <c r="E1491" s="656"/>
    </row>
    <row r="1492" s="627" customFormat="true" ht="18" hidden="false" customHeight="false" outlineLevel="0" collapsed="false">
      <c r="E1492" s="656"/>
    </row>
    <row r="1493" s="627" customFormat="true" ht="18" hidden="false" customHeight="false" outlineLevel="0" collapsed="false">
      <c r="E1493" s="656"/>
    </row>
    <row r="1494" s="627" customFormat="true" ht="18" hidden="false" customHeight="false" outlineLevel="0" collapsed="false">
      <c r="E1494" s="656"/>
    </row>
    <row r="1495" s="627" customFormat="true" ht="18" hidden="false" customHeight="false" outlineLevel="0" collapsed="false">
      <c r="E1495" s="656"/>
    </row>
    <row r="1496" s="627" customFormat="true" ht="18" hidden="false" customHeight="false" outlineLevel="0" collapsed="false">
      <c r="E1496" s="656"/>
    </row>
    <row r="1497" s="627" customFormat="true" ht="18" hidden="false" customHeight="false" outlineLevel="0" collapsed="false">
      <c r="E1497" s="656"/>
    </row>
    <row r="1498" s="627" customFormat="true" ht="18" hidden="false" customHeight="false" outlineLevel="0" collapsed="false">
      <c r="E1498" s="656"/>
    </row>
    <row r="1499" s="627" customFormat="true" ht="18" hidden="false" customHeight="false" outlineLevel="0" collapsed="false">
      <c r="E1499" s="656"/>
    </row>
    <row r="1500" s="627" customFormat="true" ht="18" hidden="false" customHeight="false" outlineLevel="0" collapsed="false">
      <c r="E1500" s="656"/>
    </row>
    <row r="1501" s="627" customFormat="true" ht="18" hidden="false" customHeight="false" outlineLevel="0" collapsed="false">
      <c r="E1501" s="656"/>
    </row>
    <row r="1502" s="627" customFormat="true" ht="18" hidden="false" customHeight="false" outlineLevel="0" collapsed="false">
      <c r="E1502" s="656"/>
    </row>
    <row r="1503" s="627" customFormat="true" ht="18" hidden="false" customHeight="false" outlineLevel="0" collapsed="false">
      <c r="E1503" s="656"/>
    </row>
    <row r="1504" s="627" customFormat="true" ht="18" hidden="false" customHeight="false" outlineLevel="0" collapsed="false">
      <c r="E1504" s="656"/>
    </row>
    <row r="1505" s="627" customFormat="true" ht="18" hidden="false" customHeight="false" outlineLevel="0" collapsed="false">
      <c r="E1505" s="656"/>
    </row>
    <row r="1506" s="627" customFormat="true" ht="18" hidden="false" customHeight="false" outlineLevel="0" collapsed="false">
      <c r="E1506" s="656"/>
    </row>
    <row r="1507" s="627" customFormat="true" ht="18" hidden="false" customHeight="false" outlineLevel="0" collapsed="false">
      <c r="E1507" s="656"/>
    </row>
    <row r="1508" s="627" customFormat="true" ht="18" hidden="false" customHeight="false" outlineLevel="0" collapsed="false">
      <c r="E1508" s="656"/>
    </row>
    <row r="1509" s="627" customFormat="true" ht="18" hidden="false" customHeight="false" outlineLevel="0" collapsed="false">
      <c r="E1509" s="656"/>
    </row>
    <row r="1510" s="627" customFormat="true" ht="18" hidden="false" customHeight="false" outlineLevel="0" collapsed="false">
      <c r="E1510" s="656"/>
    </row>
    <row r="1511" s="627" customFormat="true" ht="18" hidden="false" customHeight="false" outlineLevel="0" collapsed="false">
      <c r="E1511" s="656"/>
    </row>
    <row r="1512" s="627" customFormat="true" ht="18" hidden="false" customHeight="false" outlineLevel="0" collapsed="false">
      <c r="E1512" s="656"/>
    </row>
    <row r="1513" s="627" customFormat="true" ht="18" hidden="false" customHeight="false" outlineLevel="0" collapsed="false">
      <c r="E1513" s="656"/>
    </row>
    <row r="1514" s="627" customFormat="true" ht="18" hidden="false" customHeight="false" outlineLevel="0" collapsed="false">
      <c r="E1514" s="656"/>
    </row>
    <row r="1515" s="627" customFormat="true" ht="18" hidden="false" customHeight="false" outlineLevel="0" collapsed="false">
      <c r="E1515" s="656"/>
    </row>
    <row r="1516" s="627" customFormat="true" ht="18" hidden="false" customHeight="false" outlineLevel="0" collapsed="false">
      <c r="E1516" s="656"/>
    </row>
    <row r="1517" s="627" customFormat="true" ht="18" hidden="false" customHeight="false" outlineLevel="0" collapsed="false">
      <c r="E1517" s="656"/>
    </row>
    <row r="1518" s="627" customFormat="true" ht="18" hidden="false" customHeight="false" outlineLevel="0" collapsed="false">
      <c r="E1518" s="656"/>
    </row>
    <row r="1519" s="627" customFormat="true" ht="18" hidden="false" customHeight="false" outlineLevel="0" collapsed="false">
      <c r="E1519" s="656"/>
    </row>
    <row r="1520" s="627" customFormat="true" ht="18" hidden="false" customHeight="false" outlineLevel="0" collapsed="false">
      <c r="E1520" s="656"/>
    </row>
    <row r="1521" s="627" customFormat="true" ht="18" hidden="false" customHeight="false" outlineLevel="0" collapsed="false">
      <c r="E1521" s="656"/>
    </row>
    <row r="1522" s="627" customFormat="true" ht="18" hidden="false" customHeight="false" outlineLevel="0" collapsed="false">
      <c r="E1522" s="656"/>
    </row>
    <row r="1523" s="627" customFormat="true" ht="18" hidden="false" customHeight="false" outlineLevel="0" collapsed="false">
      <c r="E1523" s="656"/>
    </row>
    <row r="1524" s="627" customFormat="true" ht="18" hidden="false" customHeight="false" outlineLevel="0" collapsed="false">
      <c r="E1524" s="656"/>
    </row>
    <row r="1525" s="627" customFormat="true" ht="18" hidden="false" customHeight="false" outlineLevel="0" collapsed="false">
      <c r="E1525" s="656"/>
    </row>
    <row r="1526" s="627" customFormat="true" ht="18" hidden="false" customHeight="false" outlineLevel="0" collapsed="false">
      <c r="E1526" s="656"/>
    </row>
    <row r="1527" s="627" customFormat="true" ht="18" hidden="false" customHeight="false" outlineLevel="0" collapsed="false">
      <c r="E1527" s="656"/>
    </row>
    <row r="1528" s="627" customFormat="true" ht="18" hidden="false" customHeight="false" outlineLevel="0" collapsed="false">
      <c r="E1528" s="656"/>
    </row>
    <row r="1529" s="627" customFormat="true" ht="18" hidden="false" customHeight="false" outlineLevel="0" collapsed="false">
      <c r="E1529" s="656"/>
    </row>
    <row r="1530" s="627" customFormat="true" ht="18" hidden="false" customHeight="false" outlineLevel="0" collapsed="false">
      <c r="E1530" s="656"/>
    </row>
    <row r="1531" s="627" customFormat="true" ht="18" hidden="false" customHeight="false" outlineLevel="0" collapsed="false">
      <c r="E1531" s="656"/>
    </row>
    <row r="1532" s="627" customFormat="true" ht="18" hidden="false" customHeight="false" outlineLevel="0" collapsed="false">
      <c r="E1532" s="656"/>
    </row>
    <row r="1533" s="627" customFormat="true" ht="18" hidden="false" customHeight="false" outlineLevel="0" collapsed="false">
      <c r="E1533" s="656"/>
    </row>
    <row r="1534" s="627" customFormat="true" ht="18" hidden="false" customHeight="false" outlineLevel="0" collapsed="false">
      <c r="E1534" s="656"/>
    </row>
    <row r="1535" s="627" customFormat="true" ht="18" hidden="false" customHeight="false" outlineLevel="0" collapsed="false">
      <c r="E1535" s="656"/>
    </row>
    <row r="1536" s="627" customFormat="true" ht="18" hidden="false" customHeight="false" outlineLevel="0" collapsed="false">
      <c r="E1536" s="656"/>
    </row>
    <row r="1537" s="627" customFormat="true" ht="18" hidden="false" customHeight="false" outlineLevel="0" collapsed="false">
      <c r="E1537" s="656"/>
    </row>
    <row r="1538" s="627" customFormat="true" ht="18" hidden="false" customHeight="false" outlineLevel="0" collapsed="false">
      <c r="E1538" s="656"/>
    </row>
    <row r="1539" s="627" customFormat="true" ht="18" hidden="false" customHeight="false" outlineLevel="0" collapsed="false">
      <c r="E1539" s="656"/>
    </row>
    <row r="1540" s="627" customFormat="true" ht="18" hidden="false" customHeight="false" outlineLevel="0" collapsed="false">
      <c r="E1540" s="656"/>
    </row>
    <row r="1541" s="627" customFormat="true" ht="18" hidden="false" customHeight="false" outlineLevel="0" collapsed="false">
      <c r="E1541" s="656"/>
    </row>
    <row r="1542" s="627" customFormat="true" ht="18" hidden="false" customHeight="false" outlineLevel="0" collapsed="false">
      <c r="E1542" s="656"/>
    </row>
    <row r="1543" s="627" customFormat="true" ht="18" hidden="false" customHeight="false" outlineLevel="0" collapsed="false">
      <c r="E1543" s="656"/>
    </row>
    <row r="1544" s="627" customFormat="true" ht="18" hidden="false" customHeight="false" outlineLevel="0" collapsed="false">
      <c r="E1544" s="656"/>
    </row>
    <row r="1545" s="627" customFormat="true" ht="18" hidden="false" customHeight="false" outlineLevel="0" collapsed="false">
      <c r="E1545" s="656"/>
    </row>
    <row r="1546" s="627" customFormat="true" ht="18" hidden="false" customHeight="false" outlineLevel="0" collapsed="false">
      <c r="E1546" s="656"/>
    </row>
    <row r="1547" s="627" customFormat="true" ht="18" hidden="false" customHeight="false" outlineLevel="0" collapsed="false">
      <c r="E1547" s="656"/>
    </row>
    <row r="1548" s="627" customFormat="true" ht="18" hidden="false" customHeight="false" outlineLevel="0" collapsed="false">
      <c r="E1548" s="656"/>
    </row>
    <row r="1549" s="627" customFormat="true" ht="18" hidden="false" customHeight="false" outlineLevel="0" collapsed="false">
      <c r="E1549" s="656"/>
    </row>
    <row r="1550" s="627" customFormat="true" ht="18" hidden="false" customHeight="false" outlineLevel="0" collapsed="false">
      <c r="E1550" s="656"/>
    </row>
    <row r="1551" s="627" customFormat="true" ht="18" hidden="false" customHeight="false" outlineLevel="0" collapsed="false">
      <c r="E1551" s="656"/>
    </row>
    <row r="1552" s="627" customFormat="true" ht="18" hidden="false" customHeight="false" outlineLevel="0" collapsed="false">
      <c r="E1552" s="656"/>
    </row>
    <row r="1553" s="627" customFormat="true" ht="18" hidden="false" customHeight="false" outlineLevel="0" collapsed="false">
      <c r="E1553" s="656"/>
    </row>
    <row r="1554" s="627" customFormat="true" ht="18" hidden="false" customHeight="false" outlineLevel="0" collapsed="false">
      <c r="E1554" s="656"/>
    </row>
    <row r="1555" s="627" customFormat="true" ht="18" hidden="false" customHeight="false" outlineLevel="0" collapsed="false">
      <c r="E1555" s="656"/>
    </row>
    <row r="1556" s="627" customFormat="true" ht="18" hidden="false" customHeight="false" outlineLevel="0" collapsed="false">
      <c r="E1556" s="656"/>
    </row>
    <row r="1557" s="627" customFormat="true" ht="18" hidden="false" customHeight="false" outlineLevel="0" collapsed="false">
      <c r="E1557" s="656"/>
    </row>
    <row r="1558" s="627" customFormat="true" ht="18" hidden="false" customHeight="false" outlineLevel="0" collapsed="false">
      <c r="E1558" s="656"/>
    </row>
    <row r="1559" s="627" customFormat="true" ht="18" hidden="false" customHeight="false" outlineLevel="0" collapsed="false">
      <c r="E1559" s="656"/>
    </row>
    <row r="1560" s="627" customFormat="true" ht="18" hidden="false" customHeight="false" outlineLevel="0" collapsed="false">
      <c r="E1560" s="656"/>
    </row>
    <row r="1561" s="627" customFormat="true" ht="18" hidden="false" customHeight="false" outlineLevel="0" collapsed="false">
      <c r="E1561" s="656"/>
    </row>
    <row r="1562" s="627" customFormat="true" ht="18" hidden="false" customHeight="false" outlineLevel="0" collapsed="false">
      <c r="E1562" s="656"/>
    </row>
    <row r="1563" s="627" customFormat="true" ht="18" hidden="false" customHeight="false" outlineLevel="0" collapsed="false">
      <c r="E1563" s="656"/>
    </row>
    <row r="1564" s="627" customFormat="true" ht="18" hidden="false" customHeight="false" outlineLevel="0" collapsed="false">
      <c r="E1564" s="656"/>
    </row>
    <row r="1565" s="627" customFormat="true" ht="18" hidden="false" customHeight="false" outlineLevel="0" collapsed="false">
      <c r="E1565" s="656"/>
    </row>
    <row r="1566" s="627" customFormat="true" ht="18" hidden="false" customHeight="false" outlineLevel="0" collapsed="false">
      <c r="E1566" s="656"/>
    </row>
    <row r="1567" s="627" customFormat="true" ht="18" hidden="false" customHeight="false" outlineLevel="0" collapsed="false">
      <c r="E1567" s="656"/>
    </row>
    <row r="1568" s="627" customFormat="true" ht="18" hidden="false" customHeight="false" outlineLevel="0" collapsed="false">
      <c r="E1568" s="656"/>
    </row>
    <row r="1569" s="627" customFormat="true" ht="18" hidden="false" customHeight="false" outlineLevel="0" collapsed="false">
      <c r="E1569" s="656"/>
    </row>
    <row r="1570" s="627" customFormat="true" ht="18" hidden="false" customHeight="false" outlineLevel="0" collapsed="false">
      <c r="E1570" s="656"/>
    </row>
    <row r="1571" s="627" customFormat="true" ht="18" hidden="false" customHeight="false" outlineLevel="0" collapsed="false">
      <c r="E1571" s="656"/>
    </row>
    <row r="1572" s="627" customFormat="true" ht="18" hidden="false" customHeight="false" outlineLevel="0" collapsed="false">
      <c r="E1572" s="656"/>
    </row>
    <row r="1573" s="627" customFormat="true" ht="18" hidden="false" customHeight="false" outlineLevel="0" collapsed="false">
      <c r="E1573" s="656"/>
    </row>
    <row r="1574" s="627" customFormat="true" ht="18" hidden="false" customHeight="false" outlineLevel="0" collapsed="false">
      <c r="E1574" s="656"/>
    </row>
    <row r="1575" s="627" customFormat="true" ht="18" hidden="false" customHeight="false" outlineLevel="0" collapsed="false">
      <c r="E1575" s="656"/>
    </row>
    <row r="1576" s="627" customFormat="true" ht="18" hidden="false" customHeight="false" outlineLevel="0" collapsed="false">
      <c r="E1576" s="656"/>
    </row>
    <row r="1577" s="627" customFormat="true" ht="18" hidden="false" customHeight="false" outlineLevel="0" collapsed="false">
      <c r="E1577" s="656"/>
    </row>
    <row r="1578" s="627" customFormat="true" ht="18" hidden="false" customHeight="false" outlineLevel="0" collapsed="false">
      <c r="E1578" s="656"/>
    </row>
    <row r="1579" s="627" customFormat="true" ht="18" hidden="false" customHeight="false" outlineLevel="0" collapsed="false">
      <c r="E1579" s="656"/>
    </row>
    <row r="1580" s="627" customFormat="true" ht="18" hidden="false" customHeight="false" outlineLevel="0" collapsed="false">
      <c r="E1580" s="656"/>
    </row>
    <row r="1581" s="627" customFormat="true" ht="18" hidden="false" customHeight="false" outlineLevel="0" collapsed="false">
      <c r="E1581" s="656"/>
    </row>
    <row r="1582" s="627" customFormat="true" ht="18" hidden="false" customHeight="false" outlineLevel="0" collapsed="false">
      <c r="E1582" s="656"/>
    </row>
    <row r="1583" s="627" customFormat="true" ht="18" hidden="false" customHeight="false" outlineLevel="0" collapsed="false">
      <c r="E1583" s="656"/>
    </row>
    <row r="1584" s="627" customFormat="true" ht="18" hidden="false" customHeight="false" outlineLevel="0" collapsed="false">
      <c r="E1584" s="656"/>
    </row>
    <row r="1585" s="627" customFormat="true" ht="18" hidden="false" customHeight="false" outlineLevel="0" collapsed="false">
      <c r="E1585" s="656"/>
    </row>
    <row r="1586" s="627" customFormat="true" ht="18" hidden="false" customHeight="false" outlineLevel="0" collapsed="false">
      <c r="E1586" s="656"/>
    </row>
    <row r="1587" s="627" customFormat="true" ht="18" hidden="false" customHeight="false" outlineLevel="0" collapsed="false">
      <c r="E1587" s="656"/>
    </row>
    <row r="1588" s="627" customFormat="true" ht="18" hidden="false" customHeight="false" outlineLevel="0" collapsed="false">
      <c r="E1588" s="656"/>
    </row>
    <row r="1589" s="627" customFormat="true" ht="18" hidden="false" customHeight="false" outlineLevel="0" collapsed="false">
      <c r="E1589" s="656"/>
    </row>
    <row r="1590" s="627" customFormat="true" ht="18" hidden="false" customHeight="false" outlineLevel="0" collapsed="false">
      <c r="E1590" s="656"/>
    </row>
    <row r="1591" s="627" customFormat="true" ht="18" hidden="false" customHeight="false" outlineLevel="0" collapsed="false">
      <c r="E1591" s="656"/>
    </row>
    <row r="1592" s="627" customFormat="true" ht="18" hidden="false" customHeight="false" outlineLevel="0" collapsed="false">
      <c r="E1592" s="656"/>
    </row>
    <row r="1593" s="627" customFormat="true" ht="18" hidden="false" customHeight="false" outlineLevel="0" collapsed="false">
      <c r="E1593" s="656"/>
    </row>
    <row r="1594" s="627" customFormat="true" ht="18" hidden="false" customHeight="false" outlineLevel="0" collapsed="false">
      <c r="E1594" s="656"/>
    </row>
    <row r="1595" s="627" customFormat="true" ht="18" hidden="false" customHeight="false" outlineLevel="0" collapsed="false">
      <c r="E1595" s="656"/>
    </row>
    <row r="1596" s="627" customFormat="true" ht="18" hidden="false" customHeight="false" outlineLevel="0" collapsed="false">
      <c r="E1596" s="656"/>
    </row>
    <row r="1597" s="627" customFormat="true" ht="18" hidden="false" customHeight="false" outlineLevel="0" collapsed="false">
      <c r="E1597" s="656"/>
    </row>
    <row r="1598" s="627" customFormat="true" ht="18" hidden="false" customHeight="false" outlineLevel="0" collapsed="false">
      <c r="E1598" s="656"/>
    </row>
    <row r="1599" s="627" customFormat="true" ht="18" hidden="false" customHeight="false" outlineLevel="0" collapsed="false">
      <c r="E1599" s="656"/>
    </row>
    <row r="1600" s="627" customFormat="true" ht="18" hidden="false" customHeight="false" outlineLevel="0" collapsed="false">
      <c r="E1600" s="656"/>
    </row>
    <row r="1601" s="627" customFormat="true" ht="18" hidden="false" customHeight="false" outlineLevel="0" collapsed="false">
      <c r="E1601" s="656"/>
    </row>
    <row r="1602" s="627" customFormat="true" ht="18" hidden="false" customHeight="false" outlineLevel="0" collapsed="false">
      <c r="E1602" s="656"/>
    </row>
    <row r="1603" s="627" customFormat="true" ht="18" hidden="false" customHeight="false" outlineLevel="0" collapsed="false">
      <c r="E1603" s="656"/>
    </row>
    <row r="1604" s="627" customFormat="true" ht="18" hidden="false" customHeight="false" outlineLevel="0" collapsed="false">
      <c r="E1604" s="656"/>
    </row>
    <row r="1605" s="627" customFormat="true" ht="18" hidden="false" customHeight="false" outlineLevel="0" collapsed="false">
      <c r="E1605" s="656"/>
    </row>
    <row r="1606" s="627" customFormat="true" ht="18" hidden="false" customHeight="false" outlineLevel="0" collapsed="false">
      <c r="E1606" s="656"/>
    </row>
    <row r="1607" s="627" customFormat="true" ht="18" hidden="false" customHeight="false" outlineLevel="0" collapsed="false">
      <c r="E1607" s="656"/>
    </row>
    <row r="1608" s="627" customFormat="true" ht="18" hidden="false" customHeight="false" outlineLevel="0" collapsed="false">
      <c r="E1608" s="656"/>
    </row>
    <row r="1609" s="627" customFormat="true" ht="18" hidden="false" customHeight="false" outlineLevel="0" collapsed="false">
      <c r="E1609" s="656"/>
    </row>
    <row r="1610" s="627" customFormat="true" ht="18" hidden="false" customHeight="false" outlineLevel="0" collapsed="false">
      <c r="E1610" s="656"/>
    </row>
    <row r="1611" s="627" customFormat="true" ht="18" hidden="false" customHeight="false" outlineLevel="0" collapsed="false">
      <c r="E1611" s="656"/>
    </row>
    <row r="1612" s="627" customFormat="true" ht="18" hidden="false" customHeight="false" outlineLevel="0" collapsed="false">
      <c r="E1612" s="656"/>
    </row>
    <row r="1613" s="627" customFormat="true" ht="18" hidden="false" customHeight="false" outlineLevel="0" collapsed="false">
      <c r="E1613" s="656"/>
    </row>
    <row r="1614" s="627" customFormat="true" ht="18" hidden="false" customHeight="false" outlineLevel="0" collapsed="false">
      <c r="E1614" s="656"/>
    </row>
    <row r="1615" s="627" customFormat="true" ht="18" hidden="false" customHeight="false" outlineLevel="0" collapsed="false">
      <c r="E1615" s="656"/>
    </row>
    <row r="1616" s="627" customFormat="true" ht="18" hidden="false" customHeight="false" outlineLevel="0" collapsed="false">
      <c r="E1616" s="656"/>
    </row>
    <row r="1617" s="627" customFormat="true" ht="18" hidden="false" customHeight="false" outlineLevel="0" collapsed="false">
      <c r="E1617" s="656"/>
    </row>
    <row r="1618" s="627" customFormat="true" ht="18" hidden="false" customHeight="false" outlineLevel="0" collapsed="false">
      <c r="E1618" s="656"/>
    </row>
    <row r="1619" s="627" customFormat="true" ht="18" hidden="false" customHeight="false" outlineLevel="0" collapsed="false">
      <c r="E1619" s="656"/>
    </row>
    <row r="1620" s="627" customFormat="true" ht="18" hidden="false" customHeight="false" outlineLevel="0" collapsed="false">
      <c r="E1620" s="656"/>
    </row>
    <row r="1621" s="627" customFormat="true" ht="18" hidden="false" customHeight="false" outlineLevel="0" collapsed="false">
      <c r="E1621" s="656"/>
    </row>
    <row r="1622" s="627" customFormat="true" ht="18" hidden="false" customHeight="false" outlineLevel="0" collapsed="false">
      <c r="E1622" s="656"/>
    </row>
    <row r="1623" s="627" customFormat="true" ht="18" hidden="false" customHeight="false" outlineLevel="0" collapsed="false">
      <c r="E1623" s="656"/>
    </row>
    <row r="1624" s="627" customFormat="true" ht="18" hidden="false" customHeight="false" outlineLevel="0" collapsed="false">
      <c r="E1624" s="656"/>
    </row>
    <row r="1625" s="627" customFormat="true" ht="18" hidden="false" customHeight="false" outlineLevel="0" collapsed="false">
      <c r="E1625" s="656"/>
    </row>
    <row r="1626" s="627" customFormat="true" ht="18" hidden="false" customHeight="false" outlineLevel="0" collapsed="false">
      <c r="E1626" s="656"/>
    </row>
    <row r="1627" s="627" customFormat="true" ht="18" hidden="false" customHeight="false" outlineLevel="0" collapsed="false">
      <c r="E1627" s="656"/>
    </row>
    <row r="1628" s="627" customFormat="true" ht="18" hidden="false" customHeight="false" outlineLevel="0" collapsed="false">
      <c r="E1628" s="656"/>
    </row>
    <row r="1629" s="627" customFormat="true" ht="18" hidden="false" customHeight="false" outlineLevel="0" collapsed="false">
      <c r="E1629" s="656"/>
    </row>
    <row r="1630" s="627" customFormat="true" ht="18" hidden="false" customHeight="false" outlineLevel="0" collapsed="false">
      <c r="E1630" s="656"/>
    </row>
    <row r="1631" s="627" customFormat="true" ht="18" hidden="false" customHeight="false" outlineLevel="0" collapsed="false">
      <c r="E1631" s="656"/>
    </row>
    <row r="1632" s="627" customFormat="true" ht="18" hidden="false" customHeight="false" outlineLevel="0" collapsed="false">
      <c r="E1632" s="656"/>
    </row>
    <row r="1633" s="627" customFormat="true" ht="18" hidden="false" customHeight="false" outlineLevel="0" collapsed="false">
      <c r="E1633" s="656"/>
    </row>
    <row r="1634" s="627" customFormat="true" ht="18" hidden="false" customHeight="false" outlineLevel="0" collapsed="false">
      <c r="E1634" s="656"/>
    </row>
    <row r="1635" s="627" customFormat="true" ht="18" hidden="false" customHeight="false" outlineLevel="0" collapsed="false">
      <c r="E1635" s="656"/>
    </row>
    <row r="1636" s="627" customFormat="true" ht="18" hidden="false" customHeight="false" outlineLevel="0" collapsed="false">
      <c r="E1636" s="656"/>
    </row>
    <row r="1637" s="627" customFormat="true" ht="18" hidden="false" customHeight="false" outlineLevel="0" collapsed="false">
      <c r="E1637" s="656"/>
    </row>
    <row r="1638" s="627" customFormat="true" ht="18" hidden="false" customHeight="false" outlineLevel="0" collapsed="false">
      <c r="E1638" s="656"/>
    </row>
    <row r="1639" s="627" customFormat="true" ht="18" hidden="false" customHeight="false" outlineLevel="0" collapsed="false">
      <c r="E1639" s="656"/>
    </row>
    <row r="1640" s="627" customFormat="true" ht="18" hidden="false" customHeight="false" outlineLevel="0" collapsed="false">
      <c r="E1640" s="656"/>
    </row>
    <row r="1641" s="627" customFormat="true" ht="18" hidden="false" customHeight="false" outlineLevel="0" collapsed="false">
      <c r="E1641" s="656"/>
    </row>
    <row r="1642" s="627" customFormat="true" ht="18" hidden="false" customHeight="false" outlineLevel="0" collapsed="false">
      <c r="E1642" s="656"/>
    </row>
    <row r="1643" s="627" customFormat="true" ht="18" hidden="false" customHeight="false" outlineLevel="0" collapsed="false">
      <c r="E1643" s="656"/>
    </row>
    <row r="1644" s="627" customFormat="true" ht="18" hidden="false" customHeight="false" outlineLevel="0" collapsed="false">
      <c r="E1644" s="656"/>
    </row>
    <row r="1645" s="627" customFormat="true" ht="18" hidden="false" customHeight="false" outlineLevel="0" collapsed="false">
      <c r="E1645" s="656"/>
    </row>
    <row r="1646" s="627" customFormat="true" ht="18" hidden="false" customHeight="false" outlineLevel="0" collapsed="false">
      <c r="E1646" s="656"/>
    </row>
    <row r="1647" s="627" customFormat="true" ht="18" hidden="false" customHeight="false" outlineLevel="0" collapsed="false">
      <c r="E1647" s="656"/>
    </row>
    <row r="1648" s="627" customFormat="true" ht="18" hidden="false" customHeight="false" outlineLevel="0" collapsed="false">
      <c r="E1648" s="656"/>
    </row>
    <row r="1649" s="627" customFormat="true" ht="18" hidden="false" customHeight="false" outlineLevel="0" collapsed="false">
      <c r="E1649" s="656"/>
    </row>
    <row r="1650" s="627" customFormat="true" ht="18" hidden="false" customHeight="false" outlineLevel="0" collapsed="false">
      <c r="E1650" s="656"/>
    </row>
    <row r="1651" s="627" customFormat="true" ht="18" hidden="false" customHeight="false" outlineLevel="0" collapsed="false">
      <c r="E1651" s="656"/>
    </row>
    <row r="1652" s="627" customFormat="true" ht="18" hidden="false" customHeight="false" outlineLevel="0" collapsed="false">
      <c r="E1652" s="656"/>
    </row>
    <row r="1653" s="627" customFormat="true" ht="18" hidden="false" customHeight="false" outlineLevel="0" collapsed="false">
      <c r="E1653" s="656"/>
    </row>
    <row r="1654" s="627" customFormat="true" ht="18" hidden="false" customHeight="false" outlineLevel="0" collapsed="false">
      <c r="E1654" s="656"/>
    </row>
    <row r="1655" s="627" customFormat="true" ht="18" hidden="false" customHeight="false" outlineLevel="0" collapsed="false">
      <c r="E1655" s="656"/>
    </row>
    <row r="1656" s="627" customFormat="true" ht="18" hidden="false" customHeight="false" outlineLevel="0" collapsed="false">
      <c r="E1656" s="656"/>
    </row>
    <row r="1657" s="627" customFormat="true" ht="18" hidden="false" customHeight="false" outlineLevel="0" collapsed="false">
      <c r="E1657" s="656"/>
    </row>
    <row r="1658" s="627" customFormat="true" ht="18" hidden="false" customHeight="false" outlineLevel="0" collapsed="false">
      <c r="E1658" s="656"/>
    </row>
    <row r="1659" s="627" customFormat="true" ht="18" hidden="false" customHeight="false" outlineLevel="0" collapsed="false">
      <c r="E1659" s="656"/>
    </row>
    <row r="1660" s="627" customFormat="true" ht="18" hidden="false" customHeight="false" outlineLevel="0" collapsed="false">
      <c r="E1660" s="656"/>
    </row>
    <row r="1661" s="627" customFormat="true" ht="18" hidden="false" customHeight="false" outlineLevel="0" collapsed="false">
      <c r="E1661" s="656"/>
    </row>
    <row r="1662" s="627" customFormat="true" ht="18" hidden="false" customHeight="false" outlineLevel="0" collapsed="false">
      <c r="E1662" s="656"/>
    </row>
    <row r="1663" s="627" customFormat="true" ht="18" hidden="false" customHeight="false" outlineLevel="0" collapsed="false">
      <c r="E1663" s="656"/>
    </row>
    <row r="1664" s="627" customFormat="true" ht="18" hidden="false" customHeight="false" outlineLevel="0" collapsed="false">
      <c r="E1664" s="656"/>
    </row>
    <row r="1665" s="627" customFormat="true" ht="18" hidden="false" customHeight="false" outlineLevel="0" collapsed="false">
      <c r="E1665" s="656"/>
    </row>
    <row r="1666" s="627" customFormat="true" ht="18" hidden="false" customHeight="false" outlineLevel="0" collapsed="false">
      <c r="E1666" s="656"/>
    </row>
    <row r="1667" s="627" customFormat="true" ht="18" hidden="false" customHeight="false" outlineLevel="0" collapsed="false">
      <c r="E1667" s="656"/>
    </row>
    <row r="1668" s="627" customFormat="true" ht="18" hidden="false" customHeight="false" outlineLevel="0" collapsed="false">
      <c r="E1668" s="656"/>
    </row>
    <row r="1669" s="627" customFormat="true" ht="18" hidden="false" customHeight="false" outlineLevel="0" collapsed="false">
      <c r="E1669" s="656"/>
    </row>
    <row r="1670" s="627" customFormat="true" ht="18" hidden="false" customHeight="false" outlineLevel="0" collapsed="false">
      <c r="E1670" s="656"/>
    </row>
    <row r="1671" s="627" customFormat="true" ht="18" hidden="false" customHeight="false" outlineLevel="0" collapsed="false">
      <c r="E1671" s="656"/>
    </row>
    <row r="1672" s="627" customFormat="true" ht="18" hidden="false" customHeight="false" outlineLevel="0" collapsed="false">
      <c r="E1672" s="656"/>
    </row>
    <row r="1673" s="627" customFormat="true" ht="18" hidden="false" customHeight="false" outlineLevel="0" collapsed="false">
      <c r="E1673" s="656"/>
    </row>
    <row r="1674" s="627" customFormat="true" ht="18" hidden="false" customHeight="false" outlineLevel="0" collapsed="false">
      <c r="E1674" s="656"/>
    </row>
    <row r="1675" s="627" customFormat="true" ht="18" hidden="false" customHeight="false" outlineLevel="0" collapsed="false">
      <c r="E1675" s="656"/>
    </row>
    <row r="1676" s="627" customFormat="true" ht="18" hidden="false" customHeight="false" outlineLevel="0" collapsed="false">
      <c r="E1676" s="656"/>
    </row>
    <row r="1677" s="627" customFormat="true" ht="18" hidden="false" customHeight="false" outlineLevel="0" collapsed="false">
      <c r="E1677" s="656"/>
    </row>
    <row r="1678" s="627" customFormat="true" ht="18" hidden="false" customHeight="false" outlineLevel="0" collapsed="false">
      <c r="E1678" s="656"/>
    </row>
    <row r="1679" s="627" customFormat="true" ht="18" hidden="false" customHeight="false" outlineLevel="0" collapsed="false">
      <c r="E1679" s="656"/>
    </row>
    <row r="1680" s="627" customFormat="true" ht="18" hidden="false" customHeight="false" outlineLevel="0" collapsed="false">
      <c r="E1680" s="656"/>
    </row>
    <row r="1681" s="627" customFormat="true" ht="18" hidden="false" customHeight="false" outlineLevel="0" collapsed="false">
      <c r="E1681" s="656"/>
    </row>
    <row r="1682" s="627" customFormat="true" ht="18" hidden="false" customHeight="false" outlineLevel="0" collapsed="false">
      <c r="E1682" s="656"/>
    </row>
    <row r="1683" s="627" customFormat="true" ht="18" hidden="false" customHeight="false" outlineLevel="0" collapsed="false">
      <c r="E1683" s="656"/>
    </row>
    <row r="1684" s="627" customFormat="true" ht="18" hidden="false" customHeight="false" outlineLevel="0" collapsed="false">
      <c r="E1684" s="656"/>
    </row>
    <row r="1685" s="627" customFormat="true" ht="18" hidden="false" customHeight="false" outlineLevel="0" collapsed="false">
      <c r="E1685" s="656"/>
    </row>
    <row r="1686" s="627" customFormat="true" ht="18" hidden="false" customHeight="false" outlineLevel="0" collapsed="false">
      <c r="E1686" s="656"/>
    </row>
    <row r="1687" s="627" customFormat="true" ht="18" hidden="false" customHeight="false" outlineLevel="0" collapsed="false">
      <c r="E1687" s="656"/>
    </row>
    <row r="1688" s="627" customFormat="true" ht="18" hidden="false" customHeight="false" outlineLevel="0" collapsed="false">
      <c r="E1688" s="656"/>
    </row>
    <row r="1689" s="627" customFormat="true" ht="18" hidden="false" customHeight="false" outlineLevel="0" collapsed="false">
      <c r="E1689" s="656"/>
    </row>
    <row r="1690" s="627" customFormat="true" ht="18" hidden="false" customHeight="false" outlineLevel="0" collapsed="false">
      <c r="E1690" s="656"/>
    </row>
    <row r="1691" s="627" customFormat="true" ht="18" hidden="false" customHeight="false" outlineLevel="0" collapsed="false">
      <c r="E1691" s="656"/>
    </row>
    <row r="1692" s="627" customFormat="true" ht="18" hidden="false" customHeight="false" outlineLevel="0" collapsed="false">
      <c r="E1692" s="656"/>
    </row>
    <row r="1693" s="627" customFormat="true" ht="18" hidden="false" customHeight="false" outlineLevel="0" collapsed="false">
      <c r="E1693" s="656"/>
    </row>
    <row r="1694" s="627" customFormat="true" ht="18" hidden="false" customHeight="false" outlineLevel="0" collapsed="false">
      <c r="E1694" s="656"/>
    </row>
    <row r="1695" s="627" customFormat="true" ht="18" hidden="false" customHeight="false" outlineLevel="0" collapsed="false">
      <c r="E1695" s="656"/>
    </row>
    <row r="1696" s="627" customFormat="true" ht="18" hidden="false" customHeight="false" outlineLevel="0" collapsed="false">
      <c r="E1696" s="656"/>
    </row>
    <row r="1697" s="627" customFormat="true" ht="18" hidden="false" customHeight="false" outlineLevel="0" collapsed="false">
      <c r="E1697" s="656"/>
    </row>
    <row r="1698" s="627" customFormat="true" ht="18" hidden="false" customHeight="false" outlineLevel="0" collapsed="false">
      <c r="E1698" s="656"/>
    </row>
    <row r="1699" s="627" customFormat="true" ht="18" hidden="false" customHeight="false" outlineLevel="0" collapsed="false">
      <c r="E1699" s="656"/>
    </row>
    <row r="1700" s="627" customFormat="true" ht="18" hidden="false" customHeight="false" outlineLevel="0" collapsed="false">
      <c r="E1700" s="656"/>
    </row>
    <row r="1701" s="627" customFormat="true" ht="18" hidden="false" customHeight="false" outlineLevel="0" collapsed="false">
      <c r="E1701" s="656"/>
    </row>
    <row r="1702" s="627" customFormat="true" ht="18" hidden="false" customHeight="false" outlineLevel="0" collapsed="false">
      <c r="E1702" s="656"/>
    </row>
    <row r="1703" s="627" customFormat="true" ht="18" hidden="false" customHeight="false" outlineLevel="0" collapsed="false">
      <c r="E1703" s="656"/>
    </row>
    <row r="1704" s="627" customFormat="true" ht="18" hidden="false" customHeight="false" outlineLevel="0" collapsed="false">
      <c r="E1704" s="656"/>
    </row>
    <row r="1705" s="627" customFormat="true" ht="18" hidden="false" customHeight="false" outlineLevel="0" collapsed="false">
      <c r="E1705" s="656"/>
    </row>
    <row r="1706" s="627" customFormat="true" ht="18" hidden="false" customHeight="false" outlineLevel="0" collapsed="false">
      <c r="E1706" s="656"/>
    </row>
    <row r="1707" s="627" customFormat="true" ht="18" hidden="false" customHeight="false" outlineLevel="0" collapsed="false">
      <c r="E1707" s="656"/>
    </row>
    <row r="1708" s="627" customFormat="true" ht="18" hidden="false" customHeight="false" outlineLevel="0" collapsed="false">
      <c r="E1708" s="656"/>
    </row>
    <row r="1709" s="627" customFormat="true" ht="18" hidden="false" customHeight="false" outlineLevel="0" collapsed="false">
      <c r="E1709" s="656"/>
    </row>
    <row r="1710" s="627" customFormat="true" ht="18" hidden="false" customHeight="false" outlineLevel="0" collapsed="false">
      <c r="E1710" s="656"/>
    </row>
    <row r="1711" s="627" customFormat="true" ht="18" hidden="false" customHeight="false" outlineLevel="0" collapsed="false">
      <c r="E1711" s="656"/>
    </row>
    <row r="1712" s="627" customFormat="true" ht="18" hidden="false" customHeight="false" outlineLevel="0" collapsed="false">
      <c r="E1712" s="656"/>
    </row>
    <row r="1713" s="627" customFormat="true" ht="18" hidden="false" customHeight="false" outlineLevel="0" collapsed="false">
      <c r="E1713" s="656"/>
    </row>
    <row r="1714" s="627" customFormat="true" ht="18" hidden="false" customHeight="false" outlineLevel="0" collapsed="false">
      <c r="E1714" s="656"/>
    </row>
    <row r="1715" s="627" customFormat="true" ht="18" hidden="false" customHeight="false" outlineLevel="0" collapsed="false">
      <c r="E1715" s="656"/>
    </row>
    <row r="1716" s="627" customFormat="true" ht="18" hidden="false" customHeight="false" outlineLevel="0" collapsed="false">
      <c r="E1716" s="656"/>
    </row>
    <row r="1717" s="627" customFormat="true" ht="18" hidden="false" customHeight="false" outlineLevel="0" collapsed="false">
      <c r="E1717" s="656"/>
    </row>
    <row r="1718" s="627" customFormat="true" ht="18" hidden="false" customHeight="false" outlineLevel="0" collapsed="false">
      <c r="E1718" s="656"/>
    </row>
    <row r="1719" s="627" customFormat="true" ht="18" hidden="false" customHeight="false" outlineLevel="0" collapsed="false">
      <c r="E1719" s="656"/>
    </row>
    <row r="1720" s="627" customFormat="true" ht="18" hidden="false" customHeight="false" outlineLevel="0" collapsed="false">
      <c r="E1720" s="656"/>
    </row>
    <row r="1721" s="627" customFormat="true" ht="18" hidden="false" customHeight="false" outlineLevel="0" collapsed="false">
      <c r="E1721" s="656"/>
    </row>
    <row r="1722" s="627" customFormat="true" ht="18" hidden="false" customHeight="false" outlineLevel="0" collapsed="false">
      <c r="E1722" s="656"/>
    </row>
    <row r="1723" s="627" customFormat="true" ht="18" hidden="false" customHeight="false" outlineLevel="0" collapsed="false">
      <c r="E1723" s="656"/>
    </row>
    <row r="1724" s="627" customFormat="true" ht="18" hidden="false" customHeight="false" outlineLevel="0" collapsed="false">
      <c r="E1724" s="656"/>
    </row>
    <row r="1725" s="627" customFormat="true" ht="18" hidden="false" customHeight="false" outlineLevel="0" collapsed="false">
      <c r="E1725" s="656"/>
    </row>
    <row r="1726" s="627" customFormat="true" ht="18" hidden="false" customHeight="false" outlineLevel="0" collapsed="false">
      <c r="E1726" s="656"/>
    </row>
    <row r="1727" s="627" customFormat="true" ht="18" hidden="false" customHeight="false" outlineLevel="0" collapsed="false">
      <c r="E1727" s="656"/>
    </row>
    <row r="1728" s="627" customFormat="true" ht="18" hidden="false" customHeight="false" outlineLevel="0" collapsed="false">
      <c r="E1728" s="656"/>
    </row>
    <row r="1729" s="627" customFormat="true" ht="18" hidden="false" customHeight="false" outlineLevel="0" collapsed="false">
      <c r="E1729" s="656"/>
    </row>
    <row r="1730" s="627" customFormat="true" ht="18" hidden="false" customHeight="false" outlineLevel="0" collapsed="false">
      <c r="E1730" s="656"/>
    </row>
    <row r="1731" s="627" customFormat="true" ht="18" hidden="false" customHeight="false" outlineLevel="0" collapsed="false">
      <c r="E1731" s="656"/>
    </row>
    <row r="1732" s="627" customFormat="true" ht="18" hidden="false" customHeight="false" outlineLevel="0" collapsed="false">
      <c r="E1732" s="656"/>
    </row>
    <row r="1733" s="627" customFormat="true" ht="18" hidden="false" customHeight="false" outlineLevel="0" collapsed="false">
      <c r="E1733" s="656"/>
    </row>
    <row r="1734" s="627" customFormat="true" ht="18" hidden="false" customHeight="false" outlineLevel="0" collapsed="false">
      <c r="E1734" s="656"/>
    </row>
    <row r="1735" s="627" customFormat="true" ht="18" hidden="false" customHeight="false" outlineLevel="0" collapsed="false">
      <c r="E1735" s="656"/>
    </row>
    <row r="1736" s="627" customFormat="true" ht="18" hidden="false" customHeight="false" outlineLevel="0" collapsed="false">
      <c r="E1736" s="656"/>
    </row>
    <row r="1737" s="627" customFormat="true" ht="18" hidden="false" customHeight="false" outlineLevel="0" collapsed="false">
      <c r="E1737" s="656"/>
    </row>
    <row r="1738" s="627" customFormat="true" ht="18" hidden="false" customHeight="false" outlineLevel="0" collapsed="false">
      <c r="E1738" s="656"/>
    </row>
    <row r="1739" s="627" customFormat="true" ht="18" hidden="false" customHeight="false" outlineLevel="0" collapsed="false">
      <c r="E1739" s="656"/>
    </row>
    <row r="1740" s="627" customFormat="true" ht="18" hidden="false" customHeight="false" outlineLevel="0" collapsed="false">
      <c r="E1740" s="656"/>
    </row>
    <row r="1741" s="627" customFormat="true" ht="18" hidden="false" customHeight="false" outlineLevel="0" collapsed="false">
      <c r="E1741" s="656"/>
    </row>
    <row r="1742" s="627" customFormat="true" ht="18" hidden="false" customHeight="false" outlineLevel="0" collapsed="false">
      <c r="E1742" s="656"/>
    </row>
    <row r="1743" s="627" customFormat="true" ht="18" hidden="false" customHeight="false" outlineLevel="0" collapsed="false">
      <c r="E1743" s="656"/>
    </row>
    <row r="1744" s="627" customFormat="true" ht="18" hidden="false" customHeight="false" outlineLevel="0" collapsed="false">
      <c r="E1744" s="656"/>
    </row>
    <row r="1745" s="627" customFormat="true" ht="18" hidden="false" customHeight="false" outlineLevel="0" collapsed="false">
      <c r="E1745" s="656"/>
    </row>
    <row r="1746" s="627" customFormat="true" ht="18" hidden="false" customHeight="false" outlineLevel="0" collapsed="false">
      <c r="E1746" s="656"/>
    </row>
    <row r="1747" s="627" customFormat="true" ht="18" hidden="false" customHeight="false" outlineLevel="0" collapsed="false">
      <c r="E1747" s="656"/>
    </row>
    <row r="1748" s="627" customFormat="true" ht="18" hidden="false" customHeight="false" outlineLevel="0" collapsed="false">
      <c r="E1748" s="656"/>
    </row>
    <row r="1749" s="627" customFormat="true" ht="18" hidden="false" customHeight="false" outlineLevel="0" collapsed="false">
      <c r="E1749" s="656"/>
    </row>
    <row r="1750" s="627" customFormat="true" ht="18" hidden="false" customHeight="false" outlineLevel="0" collapsed="false">
      <c r="E1750" s="656"/>
    </row>
    <row r="1751" s="627" customFormat="true" ht="18" hidden="false" customHeight="false" outlineLevel="0" collapsed="false">
      <c r="E1751" s="656"/>
    </row>
    <row r="1752" s="627" customFormat="true" ht="18" hidden="false" customHeight="false" outlineLevel="0" collapsed="false">
      <c r="E1752" s="656"/>
    </row>
    <row r="1753" s="627" customFormat="true" ht="18" hidden="false" customHeight="false" outlineLevel="0" collapsed="false">
      <c r="E1753" s="656"/>
    </row>
    <row r="1754" s="627" customFormat="true" ht="18" hidden="false" customHeight="false" outlineLevel="0" collapsed="false">
      <c r="E1754" s="656"/>
    </row>
    <row r="1755" s="627" customFormat="true" ht="18" hidden="false" customHeight="false" outlineLevel="0" collapsed="false">
      <c r="E1755" s="656"/>
    </row>
    <row r="1756" s="627" customFormat="true" ht="18" hidden="false" customHeight="false" outlineLevel="0" collapsed="false">
      <c r="E1756" s="656"/>
    </row>
    <row r="1757" s="627" customFormat="true" ht="18" hidden="false" customHeight="false" outlineLevel="0" collapsed="false">
      <c r="E1757" s="656"/>
    </row>
    <row r="1758" s="627" customFormat="true" ht="18" hidden="false" customHeight="false" outlineLevel="0" collapsed="false">
      <c r="E1758" s="656"/>
    </row>
    <row r="1759" s="627" customFormat="true" ht="18" hidden="false" customHeight="false" outlineLevel="0" collapsed="false">
      <c r="E1759" s="656"/>
    </row>
    <row r="1760" s="627" customFormat="true" ht="18" hidden="false" customHeight="false" outlineLevel="0" collapsed="false">
      <c r="E1760" s="656"/>
    </row>
    <row r="1761" s="627" customFormat="true" ht="18" hidden="false" customHeight="false" outlineLevel="0" collapsed="false">
      <c r="E1761" s="656"/>
    </row>
    <row r="1762" s="627" customFormat="true" ht="18" hidden="false" customHeight="false" outlineLevel="0" collapsed="false">
      <c r="E1762" s="656"/>
    </row>
    <row r="1763" s="627" customFormat="true" ht="18" hidden="false" customHeight="false" outlineLevel="0" collapsed="false">
      <c r="E1763" s="656"/>
    </row>
    <row r="1764" s="627" customFormat="true" ht="18" hidden="false" customHeight="false" outlineLevel="0" collapsed="false">
      <c r="E1764" s="656"/>
    </row>
    <row r="1765" s="627" customFormat="true" ht="18" hidden="false" customHeight="false" outlineLevel="0" collapsed="false">
      <c r="E1765" s="656"/>
    </row>
    <row r="1766" s="627" customFormat="true" ht="18" hidden="false" customHeight="false" outlineLevel="0" collapsed="false">
      <c r="E1766" s="656"/>
    </row>
    <row r="1767" s="627" customFormat="true" ht="18" hidden="false" customHeight="false" outlineLevel="0" collapsed="false">
      <c r="E1767" s="656"/>
    </row>
    <row r="1768" s="627" customFormat="true" ht="18" hidden="false" customHeight="false" outlineLevel="0" collapsed="false">
      <c r="E1768" s="656"/>
    </row>
    <row r="1769" s="627" customFormat="true" ht="18" hidden="false" customHeight="false" outlineLevel="0" collapsed="false">
      <c r="E1769" s="656"/>
    </row>
    <row r="1770" s="627" customFormat="true" ht="18" hidden="false" customHeight="false" outlineLevel="0" collapsed="false">
      <c r="E1770" s="656"/>
    </row>
    <row r="1771" s="627" customFormat="true" ht="18" hidden="false" customHeight="false" outlineLevel="0" collapsed="false">
      <c r="E1771" s="656"/>
    </row>
    <row r="1772" s="627" customFormat="true" ht="18" hidden="false" customHeight="false" outlineLevel="0" collapsed="false">
      <c r="E1772" s="656"/>
    </row>
    <row r="1773" s="627" customFormat="true" ht="18" hidden="false" customHeight="false" outlineLevel="0" collapsed="false">
      <c r="E1773" s="656"/>
    </row>
    <row r="1774" s="627" customFormat="true" ht="18" hidden="false" customHeight="false" outlineLevel="0" collapsed="false">
      <c r="E1774" s="656"/>
    </row>
    <row r="1775" s="627" customFormat="true" ht="18" hidden="false" customHeight="false" outlineLevel="0" collapsed="false">
      <c r="E1775" s="656"/>
    </row>
    <row r="1776" s="627" customFormat="true" ht="18" hidden="false" customHeight="false" outlineLevel="0" collapsed="false">
      <c r="E1776" s="656"/>
    </row>
    <row r="1777" s="627" customFormat="true" ht="18" hidden="false" customHeight="false" outlineLevel="0" collapsed="false">
      <c r="E1777" s="656"/>
    </row>
    <row r="1778" s="627" customFormat="true" ht="18" hidden="false" customHeight="false" outlineLevel="0" collapsed="false">
      <c r="E1778" s="656"/>
    </row>
    <row r="1779" s="627" customFormat="true" ht="18" hidden="false" customHeight="false" outlineLevel="0" collapsed="false">
      <c r="E1779" s="656"/>
    </row>
    <row r="1780" s="627" customFormat="true" ht="18" hidden="false" customHeight="false" outlineLevel="0" collapsed="false">
      <c r="E1780" s="656"/>
    </row>
    <row r="1781" s="627" customFormat="true" ht="18" hidden="false" customHeight="false" outlineLevel="0" collapsed="false">
      <c r="E1781" s="656"/>
    </row>
    <row r="1782" s="627" customFormat="true" ht="18" hidden="false" customHeight="false" outlineLevel="0" collapsed="false">
      <c r="E1782" s="656"/>
    </row>
    <row r="1783" s="627" customFormat="true" ht="18" hidden="false" customHeight="false" outlineLevel="0" collapsed="false">
      <c r="E1783" s="656"/>
    </row>
    <row r="1784" s="627" customFormat="true" ht="18" hidden="false" customHeight="false" outlineLevel="0" collapsed="false">
      <c r="E1784" s="656"/>
    </row>
    <row r="1785" s="627" customFormat="true" ht="18" hidden="false" customHeight="false" outlineLevel="0" collapsed="false">
      <c r="E1785" s="656"/>
    </row>
    <row r="1786" s="627" customFormat="true" ht="18" hidden="false" customHeight="false" outlineLevel="0" collapsed="false">
      <c r="E1786" s="656"/>
    </row>
    <row r="1787" s="627" customFormat="true" ht="18" hidden="false" customHeight="false" outlineLevel="0" collapsed="false">
      <c r="E1787" s="656"/>
    </row>
    <row r="1788" s="627" customFormat="true" ht="18" hidden="false" customHeight="false" outlineLevel="0" collapsed="false">
      <c r="E1788" s="656"/>
    </row>
    <row r="1789" s="627" customFormat="true" ht="18" hidden="false" customHeight="false" outlineLevel="0" collapsed="false">
      <c r="E1789" s="656"/>
    </row>
    <row r="1790" s="627" customFormat="true" ht="18" hidden="false" customHeight="false" outlineLevel="0" collapsed="false">
      <c r="E1790" s="656"/>
    </row>
    <row r="1791" s="627" customFormat="true" ht="18" hidden="false" customHeight="false" outlineLevel="0" collapsed="false">
      <c r="E1791" s="656"/>
    </row>
    <row r="1792" s="627" customFormat="true" ht="18" hidden="false" customHeight="false" outlineLevel="0" collapsed="false">
      <c r="E1792" s="656"/>
    </row>
    <row r="1793" s="627" customFormat="true" ht="18" hidden="false" customHeight="false" outlineLevel="0" collapsed="false">
      <c r="E1793" s="656"/>
    </row>
    <row r="1794" s="627" customFormat="true" ht="18" hidden="false" customHeight="false" outlineLevel="0" collapsed="false">
      <c r="E1794" s="656"/>
    </row>
    <row r="1795" s="627" customFormat="true" ht="18" hidden="false" customHeight="false" outlineLevel="0" collapsed="false">
      <c r="E1795" s="656"/>
    </row>
    <row r="1796" s="627" customFormat="true" ht="18" hidden="false" customHeight="false" outlineLevel="0" collapsed="false">
      <c r="E1796" s="656"/>
    </row>
    <row r="1797" s="627" customFormat="true" ht="18" hidden="false" customHeight="false" outlineLevel="0" collapsed="false">
      <c r="E1797" s="656"/>
    </row>
    <row r="1798" s="627" customFormat="true" ht="18" hidden="false" customHeight="false" outlineLevel="0" collapsed="false">
      <c r="E1798" s="656"/>
    </row>
    <row r="1799" s="627" customFormat="true" ht="18" hidden="false" customHeight="false" outlineLevel="0" collapsed="false">
      <c r="E1799" s="656"/>
    </row>
    <row r="1800" s="627" customFormat="true" ht="18" hidden="false" customHeight="false" outlineLevel="0" collapsed="false">
      <c r="E1800" s="656"/>
    </row>
    <row r="1801" s="627" customFormat="true" ht="18" hidden="false" customHeight="false" outlineLevel="0" collapsed="false">
      <c r="E1801" s="656"/>
    </row>
    <row r="1802" s="627" customFormat="true" ht="18" hidden="false" customHeight="false" outlineLevel="0" collapsed="false">
      <c r="E1802" s="656"/>
    </row>
    <row r="1803" s="627" customFormat="true" ht="18" hidden="false" customHeight="false" outlineLevel="0" collapsed="false">
      <c r="E1803" s="656"/>
    </row>
    <row r="1804" s="627" customFormat="true" ht="18" hidden="false" customHeight="false" outlineLevel="0" collapsed="false">
      <c r="E1804" s="656"/>
    </row>
    <row r="1805" s="627" customFormat="true" ht="18" hidden="false" customHeight="false" outlineLevel="0" collapsed="false">
      <c r="E1805" s="656"/>
    </row>
    <row r="1806" s="627" customFormat="true" ht="18" hidden="false" customHeight="false" outlineLevel="0" collapsed="false">
      <c r="E1806" s="656"/>
    </row>
    <row r="1807" s="627" customFormat="true" ht="18" hidden="false" customHeight="false" outlineLevel="0" collapsed="false">
      <c r="E1807" s="656"/>
    </row>
    <row r="1808" s="627" customFormat="true" ht="18" hidden="false" customHeight="false" outlineLevel="0" collapsed="false">
      <c r="E1808" s="656"/>
    </row>
    <row r="1809" s="627" customFormat="true" ht="18" hidden="false" customHeight="false" outlineLevel="0" collapsed="false">
      <c r="E1809" s="656"/>
    </row>
    <row r="1810" s="627" customFormat="true" ht="18" hidden="false" customHeight="false" outlineLevel="0" collapsed="false">
      <c r="E1810" s="656"/>
    </row>
    <row r="1811" s="627" customFormat="true" ht="18" hidden="false" customHeight="false" outlineLevel="0" collapsed="false">
      <c r="E1811" s="656"/>
    </row>
    <row r="1812" s="627" customFormat="true" ht="18" hidden="false" customHeight="false" outlineLevel="0" collapsed="false">
      <c r="E1812" s="656"/>
    </row>
    <row r="1813" s="627" customFormat="true" ht="18" hidden="false" customHeight="false" outlineLevel="0" collapsed="false">
      <c r="E1813" s="656"/>
    </row>
    <row r="1814" s="627" customFormat="true" ht="18" hidden="false" customHeight="false" outlineLevel="0" collapsed="false">
      <c r="E1814" s="656"/>
    </row>
    <row r="1815" s="627" customFormat="true" ht="18" hidden="false" customHeight="false" outlineLevel="0" collapsed="false">
      <c r="E1815" s="656"/>
    </row>
    <row r="1816" s="627" customFormat="true" ht="18" hidden="false" customHeight="false" outlineLevel="0" collapsed="false">
      <c r="E1816" s="656"/>
    </row>
    <row r="1817" s="627" customFormat="true" ht="18" hidden="false" customHeight="false" outlineLevel="0" collapsed="false">
      <c r="E1817" s="656"/>
    </row>
    <row r="1818" s="627" customFormat="true" ht="18" hidden="false" customHeight="false" outlineLevel="0" collapsed="false">
      <c r="E1818" s="656"/>
    </row>
    <row r="1819" s="627" customFormat="true" ht="18" hidden="false" customHeight="false" outlineLevel="0" collapsed="false">
      <c r="E1819" s="656"/>
    </row>
    <row r="1820" s="627" customFormat="true" ht="18" hidden="false" customHeight="false" outlineLevel="0" collapsed="false">
      <c r="E1820" s="656"/>
    </row>
    <row r="1821" s="627" customFormat="true" ht="18" hidden="false" customHeight="false" outlineLevel="0" collapsed="false">
      <c r="E1821" s="656"/>
    </row>
    <row r="1822" s="627" customFormat="true" ht="18" hidden="false" customHeight="false" outlineLevel="0" collapsed="false">
      <c r="E1822" s="656"/>
    </row>
    <row r="1823" s="627" customFormat="true" ht="18" hidden="false" customHeight="false" outlineLevel="0" collapsed="false">
      <c r="E1823" s="656"/>
    </row>
    <row r="1824" s="627" customFormat="true" ht="18" hidden="false" customHeight="false" outlineLevel="0" collapsed="false">
      <c r="E1824" s="656"/>
    </row>
    <row r="1825" s="627" customFormat="true" ht="18" hidden="false" customHeight="false" outlineLevel="0" collapsed="false">
      <c r="E1825" s="656"/>
    </row>
    <row r="1826" s="627" customFormat="true" ht="18" hidden="false" customHeight="false" outlineLevel="0" collapsed="false">
      <c r="E1826" s="656"/>
    </row>
    <row r="1827" s="627" customFormat="true" ht="18" hidden="false" customHeight="false" outlineLevel="0" collapsed="false">
      <c r="E1827" s="656"/>
    </row>
    <row r="1828" s="627" customFormat="true" ht="18" hidden="false" customHeight="false" outlineLevel="0" collapsed="false">
      <c r="E1828" s="656"/>
    </row>
    <row r="1829" s="627" customFormat="true" ht="18" hidden="false" customHeight="false" outlineLevel="0" collapsed="false">
      <c r="E1829" s="656"/>
    </row>
    <row r="1830" s="627" customFormat="true" ht="18" hidden="false" customHeight="false" outlineLevel="0" collapsed="false">
      <c r="E1830" s="656"/>
    </row>
    <row r="1831" s="627" customFormat="true" ht="18" hidden="false" customHeight="false" outlineLevel="0" collapsed="false">
      <c r="E1831" s="656"/>
    </row>
    <row r="1832" s="627" customFormat="true" ht="18" hidden="false" customHeight="false" outlineLevel="0" collapsed="false">
      <c r="E1832" s="656"/>
    </row>
    <row r="1833" s="627" customFormat="true" ht="18" hidden="false" customHeight="false" outlineLevel="0" collapsed="false">
      <c r="E1833" s="656"/>
    </row>
    <row r="1834" s="627" customFormat="true" ht="18" hidden="false" customHeight="false" outlineLevel="0" collapsed="false">
      <c r="E1834" s="656"/>
    </row>
    <row r="1835" s="627" customFormat="true" ht="18" hidden="false" customHeight="false" outlineLevel="0" collapsed="false">
      <c r="E1835" s="656"/>
    </row>
    <row r="1836" s="627" customFormat="true" ht="18" hidden="false" customHeight="false" outlineLevel="0" collapsed="false">
      <c r="E1836" s="656"/>
    </row>
    <row r="1837" s="627" customFormat="true" ht="18" hidden="false" customHeight="false" outlineLevel="0" collapsed="false">
      <c r="E1837" s="656"/>
    </row>
    <row r="1838" s="627" customFormat="true" ht="18" hidden="false" customHeight="false" outlineLevel="0" collapsed="false">
      <c r="E1838" s="656"/>
    </row>
    <row r="1839" s="627" customFormat="true" ht="18" hidden="false" customHeight="false" outlineLevel="0" collapsed="false">
      <c r="E1839" s="656"/>
    </row>
    <row r="1840" s="627" customFormat="true" ht="18" hidden="false" customHeight="false" outlineLevel="0" collapsed="false">
      <c r="E1840" s="656"/>
    </row>
    <row r="1841" s="627" customFormat="true" ht="18" hidden="false" customHeight="false" outlineLevel="0" collapsed="false">
      <c r="E1841" s="656"/>
    </row>
    <row r="1842" s="627" customFormat="true" ht="18" hidden="false" customHeight="false" outlineLevel="0" collapsed="false">
      <c r="E1842" s="656"/>
    </row>
    <row r="1843" s="627" customFormat="true" ht="18" hidden="false" customHeight="false" outlineLevel="0" collapsed="false">
      <c r="E1843" s="656"/>
    </row>
    <row r="1844" s="627" customFormat="true" ht="18" hidden="false" customHeight="false" outlineLevel="0" collapsed="false">
      <c r="E1844" s="656"/>
    </row>
    <row r="1845" s="627" customFormat="true" ht="18" hidden="false" customHeight="false" outlineLevel="0" collapsed="false">
      <c r="E1845" s="656"/>
    </row>
    <row r="1846" s="627" customFormat="true" ht="18" hidden="false" customHeight="false" outlineLevel="0" collapsed="false">
      <c r="E1846" s="656"/>
    </row>
    <row r="1847" s="627" customFormat="true" ht="18" hidden="false" customHeight="false" outlineLevel="0" collapsed="false">
      <c r="E1847" s="656"/>
    </row>
    <row r="1848" s="627" customFormat="true" ht="18" hidden="false" customHeight="false" outlineLevel="0" collapsed="false">
      <c r="E1848" s="656"/>
    </row>
    <row r="1849" s="627" customFormat="true" ht="18" hidden="false" customHeight="false" outlineLevel="0" collapsed="false">
      <c r="E1849" s="656"/>
    </row>
    <row r="1850" s="627" customFormat="true" ht="18" hidden="false" customHeight="false" outlineLevel="0" collapsed="false">
      <c r="E1850" s="656"/>
    </row>
    <row r="1851" s="627" customFormat="true" ht="18" hidden="false" customHeight="false" outlineLevel="0" collapsed="false">
      <c r="E1851" s="656"/>
    </row>
    <row r="1852" s="627" customFormat="true" ht="18" hidden="false" customHeight="false" outlineLevel="0" collapsed="false">
      <c r="E1852" s="656"/>
    </row>
    <row r="1853" s="627" customFormat="true" ht="18" hidden="false" customHeight="false" outlineLevel="0" collapsed="false">
      <c r="E1853" s="656"/>
    </row>
    <row r="1854" s="627" customFormat="true" ht="18" hidden="false" customHeight="false" outlineLevel="0" collapsed="false">
      <c r="E1854" s="656"/>
    </row>
    <row r="1855" s="627" customFormat="true" ht="18" hidden="false" customHeight="false" outlineLevel="0" collapsed="false">
      <c r="E1855" s="656"/>
    </row>
    <row r="1856" s="627" customFormat="true" ht="18" hidden="false" customHeight="false" outlineLevel="0" collapsed="false">
      <c r="E1856" s="656"/>
    </row>
    <row r="1857" s="627" customFormat="true" ht="18" hidden="false" customHeight="false" outlineLevel="0" collapsed="false">
      <c r="E1857" s="656"/>
    </row>
    <row r="1858" s="627" customFormat="true" ht="18" hidden="false" customHeight="false" outlineLevel="0" collapsed="false">
      <c r="E1858" s="656"/>
    </row>
    <row r="1859" s="627" customFormat="true" ht="18" hidden="false" customHeight="false" outlineLevel="0" collapsed="false">
      <c r="E1859" s="656"/>
    </row>
    <row r="1860" s="627" customFormat="true" ht="18" hidden="false" customHeight="false" outlineLevel="0" collapsed="false">
      <c r="E1860" s="656"/>
    </row>
    <row r="1861" s="627" customFormat="true" ht="18" hidden="false" customHeight="false" outlineLevel="0" collapsed="false">
      <c r="E1861" s="656"/>
    </row>
    <row r="1862" s="627" customFormat="true" ht="18" hidden="false" customHeight="false" outlineLevel="0" collapsed="false">
      <c r="E1862" s="656"/>
    </row>
    <row r="1863" s="627" customFormat="true" ht="18" hidden="false" customHeight="false" outlineLevel="0" collapsed="false">
      <c r="E1863" s="656"/>
    </row>
    <row r="1864" s="627" customFormat="true" ht="18" hidden="false" customHeight="false" outlineLevel="0" collapsed="false">
      <c r="E1864" s="656"/>
    </row>
    <row r="1865" s="627" customFormat="true" ht="18" hidden="false" customHeight="false" outlineLevel="0" collapsed="false">
      <c r="E1865" s="656"/>
    </row>
    <row r="1866" s="627" customFormat="true" ht="18" hidden="false" customHeight="false" outlineLevel="0" collapsed="false">
      <c r="E1866" s="656"/>
    </row>
    <row r="1867" s="627" customFormat="true" ht="18" hidden="false" customHeight="false" outlineLevel="0" collapsed="false">
      <c r="E1867" s="656"/>
    </row>
    <row r="1868" s="627" customFormat="true" ht="18" hidden="false" customHeight="false" outlineLevel="0" collapsed="false">
      <c r="E1868" s="656"/>
    </row>
    <row r="1869" s="627" customFormat="true" ht="18" hidden="false" customHeight="false" outlineLevel="0" collapsed="false">
      <c r="E1869" s="656"/>
    </row>
    <row r="1870" s="627" customFormat="true" ht="18" hidden="false" customHeight="false" outlineLevel="0" collapsed="false">
      <c r="E1870" s="656"/>
    </row>
    <row r="1871" s="627" customFormat="true" ht="18" hidden="false" customHeight="false" outlineLevel="0" collapsed="false">
      <c r="E1871" s="656"/>
    </row>
    <row r="1872" s="627" customFormat="true" ht="18" hidden="false" customHeight="false" outlineLevel="0" collapsed="false">
      <c r="E1872" s="656"/>
    </row>
    <row r="1873" s="627" customFormat="true" ht="18" hidden="false" customHeight="false" outlineLevel="0" collapsed="false">
      <c r="E1873" s="656"/>
    </row>
    <row r="1874" s="627" customFormat="true" ht="18" hidden="false" customHeight="false" outlineLevel="0" collapsed="false">
      <c r="E1874" s="656"/>
    </row>
    <row r="1875" s="627" customFormat="true" ht="18" hidden="false" customHeight="false" outlineLevel="0" collapsed="false">
      <c r="E1875" s="656"/>
    </row>
    <row r="1876" s="627" customFormat="true" ht="18" hidden="false" customHeight="false" outlineLevel="0" collapsed="false">
      <c r="E1876" s="656"/>
    </row>
    <row r="1877" s="627" customFormat="true" ht="18" hidden="false" customHeight="false" outlineLevel="0" collapsed="false">
      <c r="E1877" s="656"/>
    </row>
    <row r="1878" s="627" customFormat="true" ht="18" hidden="false" customHeight="false" outlineLevel="0" collapsed="false">
      <c r="E1878" s="656"/>
    </row>
    <row r="1879" s="627" customFormat="true" ht="18" hidden="false" customHeight="false" outlineLevel="0" collapsed="false">
      <c r="E1879" s="656"/>
    </row>
    <row r="1880" s="627" customFormat="true" ht="18" hidden="false" customHeight="false" outlineLevel="0" collapsed="false">
      <c r="E1880" s="656"/>
    </row>
    <row r="1881" s="627" customFormat="true" ht="18" hidden="false" customHeight="false" outlineLevel="0" collapsed="false">
      <c r="E1881" s="656"/>
    </row>
    <row r="1882" s="627" customFormat="true" ht="18" hidden="false" customHeight="false" outlineLevel="0" collapsed="false">
      <c r="E1882" s="656"/>
    </row>
    <row r="1883" s="627" customFormat="true" ht="18" hidden="false" customHeight="false" outlineLevel="0" collapsed="false">
      <c r="E1883" s="656"/>
    </row>
  </sheetData>
  <mergeCells count="88">
    <mergeCell ref="A1:C1"/>
    <mergeCell ref="D1:H1"/>
    <mergeCell ref="I1:O1"/>
    <mergeCell ref="A2:B2"/>
    <mergeCell ref="C2:D2"/>
    <mergeCell ref="E2:F2"/>
    <mergeCell ref="G2:H2"/>
    <mergeCell ref="A3:H3"/>
    <mergeCell ref="A4:C4"/>
    <mergeCell ref="A5:C5"/>
    <mergeCell ref="W7:AC7"/>
    <mergeCell ref="B784:H784"/>
    <mergeCell ref="B785:H785"/>
    <mergeCell ref="B786:H786"/>
    <mergeCell ref="B787:H787"/>
    <mergeCell ref="B788:H788"/>
    <mergeCell ref="B789:H789"/>
    <mergeCell ref="B790:H790"/>
    <mergeCell ref="B791:H791"/>
    <mergeCell ref="B792:H792"/>
    <mergeCell ref="B793:H793"/>
    <mergeCell ref="B794:H794"/>
    <mergeCell ref="B795:H795"/>
    <mergeCell ref="B796:H796"/>
    <mergeCell ref="B797:H797"/>
    <mergeCell ref="B798:H798"/>
    <mergeCell ref="B799:H799"/>
    <mergeCell ref="B800:H800"/>
    <mergeCell ref="B801:H801"/>
    <mergeCell ref="B802:H802"/>
    <mergeCell ref="B803:H803"/>
    <mergeCell ref="B804:H804"/>
    <mergeCell ref="B805:H805"/>
    <mergeCell ref="B806:H806"/>
    <mergeCell ref="B807:H807"/>
    <mergeCell ref="B808:H808"/>
    <mergeCell ref="B809:H809"/>
    <mergeCell ref="B810:H810"/>
    <mergeCell ref="B811:H811"/>
    <mergeCell ref="B812:H812"/>
    <mergeCell ref="B813:H813"/>
    <mergeCell ref="B814:H814"/>
    <mergeCell ref="B815:H815"/>
    <mergeCell ref="B816:H816"/>
    <mergeCell ref="B817:H817"/>
    <mergeCell ref="B818:H818"/>
    <mergeCell ref="B819:H819"/>
    <mergeCell ref="B820:H820"/>
    <mergeCell ref="B840:H840"/>
    <mergeCell ref="B845:H845"/>
    <mergeCell ref="B846:H846"/>
    <mergeCell ref="B847:H847"/>
    <mergeCell ref="B848:H848"/>
    <mergeCell ref="B849:H849"/>
    <mergeCell ref="B850:H850"/>
    <mergeCell ref="B851:H851"/>
    <mergeCell ref="B852:H852"/>
    <mergeCell ref="B853:H853"/>
    <mergeCell ref="B854:H854"/>
    <mergeCell ref="B855:H855"/>
    <mergeCell ref="B856:H856"/>
    <mergeCell ref="B857:H857"/>
    <mergeCell ref="B858:H858"/>
    <mergeCell ref="B859:H859"/>
    <mergeCell ref="B860:H860"/>
    <mergeCell ref="B861:H861"/>
    <mergeCell ref="B862:H862"/>
    <mergeCell ref="B863:H863"/>
    <mergeCell ref="B864:H864"/>
    <mergeCell ref="B865:H865"/>
    <mergeCell ref="B866:H866"/>
    <mergeCell ref="B867:H867"/>
    <mergeCell ref="B868:H868"/>
    <mergeCell ref="B869:H869"/>
    <mergeCell ref="B870:H870"/>
    <mergeCell ref="B871:H871"/>
    <mergeCell ref="B872:H872"/>
    <mergeCell ref="B873:H873"/>
    <mergeCell ref="B874:H874"/>
    <mergeCell ref="B875:H875"/>
    <mergeCell ref="B876:H876"/>
    <mergeCell ref="B877:H877"/>
    <mergeCell ref="B878:H878"/>
    <mergeCell ref="B879:H879"/>
    <mergeCell ref="B880:H880"/>
    <mergeCell ref="B881:H881"/>
    <mergeCell ref="B882:H882"/>
    <mergeCell ref="B883:H883"/>
  </mergeCells>
  <conditionalFormatting sqref="F9:H782">
    <cfRule type="expression" priority="2" aboveAverage="0" equalAverage="0" bottom="0" percent="0" rank="0" text="" dxfId="29">
      <formula>$AF9=1</formula>
    </cfRule>
    <cfRule type="expression" priority="3" aboveAverage="0" equalAverage="0" bottom="0" percent="0" rank="0" text="" dxfId="30">
      <formula>"$AF8=TRUE"</formula>
    </cfRule>
    <cfRule type="expression" priority="4" aboveAverage="0" equalAverage="0" bottom="0" percent="0" rank="0" text="" dxfId="31">
      <formula>$S9=1</formula>
    </cfRule>
    <cfRule type="expression" priority="5" aboveAverage="0" equalAverage="0" bottom="0" percent="0" rank="0" text="" dxfId="32">
      <formula>"$AF8=TRUE"</formula>
    </cfRule>
    <cfRule type="expression" priority="6" aboveAverage="0" equalAverage="0" bottom="0" percent="0" rank="0" text="" dxfId="33">
      <formula>"$S8=TRUE"</formula>
    </cfRule>
  </conditionalFormatting>
  <conditionalFormatting sqref="F177:H180 F182:H199 F304:H304">
    <cfRule type="expression" priority="7" aboveAverage="0" equalAverage="0" bottom="0" percent="0" rank="0" text="" dxfId="34">
      <formula>$P$3="Non-risk"</formula>
    </cfRule>
  </conditionalFormatting>
  <dataValidations count="3">
    <dataValidation allowBlank="true" errorStyle="stop" operator="between" showDropDown="false" showErrorMessage="true" showInputMessage="true" sqref="D5" type="list">
      <formula1>INDIRECT($S$2)</formula1>
      <formula2>0</formula2>
    </dataValidation>
    <dataValidation allowBlank="true" errorStyle="stop" operator="between" showDropDown="false" showErrorMessage="true" showInputMessage="true" sqref="F9:F12 F14:F29 F31:F34 F36:F39 F41:F56 F58:F61 F63:F72 F74:F115 F117:F123 F125:F126 F128:F134 F136 F138:F148 F150:F151 F153:F159 F161:F166 F168:F173 F175 F177:F180 F182:F199 F201:F205 F207:F213 F215:F218 F220:F231 F233:F236 F238:F241 F243:F249 F251:F254 F256:F261 F263:F266 F268:F286 F288:F291 F293:F302 F304 F306:F307 F309:F310 F312:F315 F317:F322 F324:F330 F332:F334 F336:F353 F355:F359 F361:F365 F367 F369:F376 F378:F385 F387:F392 F394:F396 F398:F409 F411:F416 F418:F421 F423:F430 F432:F436 F438:F440 F442:F450 F452:F457 F459:F461 F463:F467 F469:F479 F481:F490 F492:F504 F506:F510 F512:F517 F519:F526 F528:F539 F541 F543 F545:F552 F554:F566 F568:F569 F571:F577 F579:F597 F599:F614 F616:F630 F632:F645 F647:F650 F652:F662 F664:F679 F681:F697 F699:F712 F714:F717 F719:F720 F722 F724:F731 F733 F735:F756 F758:F761 F763:F772 F774:F782" type="list">
      <formula1>"Met,Not Met,Unsure,N/A"</formula1>
      <formula2>0</formula2>
    </dataValidation>
    <dataValidation allowBlank="true" errorStyle="stop" operator="between" showDropDown="false" showErrorMessage="true" showInputMessage="true" sqref="D4" type="list">
      <formula1>$AK$1:$AK$2</formula1>
      <formula2>0</formula2>
    </dataValidation>
  </dataValidations>
  <hyperlinks>
    <hyperlink ref="E24" location="'L. Attestation'!A783" display="#'L. Attestation'.A783"/>
    <hyperlink ref="E27" location="'L. Attestation'!A784" display="#'L. Attestation'.A784"/>
    <hyperlink ref="E51" location="'L. Attestation'!A785" display="#'L. Attestation'.A785"/>
    <hyperlink ref="E54" location="'L. Attestation'!A786" display="#'L. Attestation'.A786"/>
    <hyperlink ref="E65" location="'L. Attestation'!A787" display="#'L. Attestation'.A787"/>
    <hyperlink ref="E67" location="'L. Attestation'!A788" display="#'L. Attestation'.A788"/>
    <hyperlink ref="E68" location="'L. Attestation'!A788" display="#'L. Attestation'.A788"/>
    <hyperlink ref="E74" location="'L. Attestation'!A788" display="#'L. Attestation'.A788"/>
    <hyperlink ref="E75" location="'L. Attestation'!A788" display="#'L. Attestation'.A788"/>
    <hyperlink ref="E76" location="'L. Attestation'!A788" display="#'L. Attestation'.A788"/>
    <hyperlink ref="E77" location="'L. Attestation'!A788" display="6, 11"/>
    <hyperlink ref="E78" location="'L. Attestation'!A788" display="#'L. Attestation'.A788"/>
    <hyperlink ref="E79" location="'L. Attestation'!A788" display="#'L. Attestation'.A788"/>
    <hyperlink ref="E80" location="'L. Attestation'!A788" display="#'L. Attestation'.A788"/>
    <hyperlink ref="E81" location="'L. Attestation'!A788" display="#'L. Attestation'.A788"/>
    <hyperlink ref="E82" location="'L. Attestation'!A788" display="#'L. Attestation'.A788"/>
    <hyperlink ref="E83" location="'L. Attestation'!A788" display="#'L. Attestation'.A788"/>
    <hyperlink ref="E84" location="'L. Attestation'!A788" display="6, 7"/>
    <hyperlink ref="E85" location="'L. Attestation'!A788" display="6, 7"/>
    <hyperlink ref="E86" location="'L. Attestation'!A788" display="6, 7"/>
    <hyperlink ref="E87" location="'L. Attestation'!A788" display="#'L. Attestation'.A788"/>
    <hyperlink ref="E88" location="'L. Attestation'!A788" display="#'L. Attestation'.A788"/>
    <hyperlink ref="E89" location="'L. Attestation'!A788" display="#'L. Attestation'.A788"/>
    <hyperlink ref="E90" location="'L. Attestation'!A788" display="#'L. Attestation'.A788"/>
    <hyperlink ref="E91" location="'L. Attestation'!A788" display="#'L. Attestation'.A788"/>
    <hyperlink ref="E92" location="'L. Attestation'!A788" display="#'L. Attestation'.A788"/>
    <hyperlink ref="E93" location="'L. Attestation'!A788" display="#'L. Attestation'.A788"/>
    <hyperlink ref="E94" location="'L. Attestation'!A788" display="#'L. Attestation'.A788"/>
    <hyperlink ref="E95" location="'L. Attestation'!A788" display="#'L. Attestation'.A788"/>
    <hyperlink ref="E96" location="'L. Attestation'!A788" display="#'L. Attestation'.A788"/>
    <hyperlink ref="E97" location="'L. Attestation'!A788" display="#'L. Attestation'.A788"/>
    <hyperlink ref="E98" location="'L. Attestation'!A788" display="#'L. Attestation'.A788"/>
    <hyperlink ref="E99" location="'L. Attestation'!A788" display="6, 8"/>
    <hyperlink ref="E100" location="'L. Attestation'!A788" display="#'L. Attestation'.A788"/>
    <hyperlink ref="E101" location="'L. Attestation'!A788" display="6, 9"/>
    <hyperlink ref="E102" location="'L. Attestation'!A788" display="#'L. Attestation'.A788"/>
    <hyperlink ref="E103" location="'L. Attestation'!A788" display="#'L. Attestation'.A788"/>
    <hyperlink ref="E104" location="'L. Attestation'!A788" display="#'L. Attestation'.A788"/>
    <hyperlink ref="E105" location="'L. Attestation'!A788" display="#'L. Attestation'.A788"/>
    <hyperlink ref="E106" location="'L. Attestation'!A788" display="#'L. Attestation'.A788"/>
    <hyperlink ref="E107" location="'L. Attestation'!A788" display="#'L. Attestation'.A788"/>
    <hyperlink ref="E108" location="'L. Attestation'!A788" display="#'L. Attestation'.A788"/>
    <hyperlink ref="E109" location="'L. Attestation'!A788" display="#'L. Attestation'.A788"/>
    <hyperlink ref="E110" location="'L. Attestation'!A788" display="#'L. Attestation'.A788"/>
    <hyperlink ref="E111" location="'L. Attestation'!A788" display="#'L. Attestation'.A788"/>
    <hyperlink ref="E112" location="'L. Attestation'!A788" display="#'L. Attestation'.A788"/>
    <hyperlink ref="E113" location="'L. Attestation'!A788" display="#'L. Attestation'.A788"/>
    <hyperlink ref="E114" location="'L. Attestation'!A792" display="#'L. Attestation'.A792"/>
    <hyperlink ref="E117" location="'L. Attestation'!A793" display="#'L. Attestation'.A793"/>
    <hyperlink ref="E118" location="'L. Attestation'!A793" display="#'L. Attestation'.A793"/>
    <hyperlink ref="E119" location="'L. Attestation'!A793" display="#'L. Attestation'.A793"/>
    <hyperlink ref="E120" location="'L. Attestation'!A793" display="#'L. Attestation'.A793"/>
    <hyperlink ref="E121" location="'L. Attestation'!A793" display="#'L. Attestation'.A793"/>
    <hyperlink ref="E122" location="'L. Attestation'!A793" display="#'L. Attestation'.A793"/>
    <hyperlink ref="E123" location="'L. Attestation'!A793" display="#'L. Attestation'.A793"/>
    <hyperlink ref="E125" location="'L. Attestation'!A794" display="12, 13"/>
    <hyperlink ref="E126" location="'L. Attestation'!A794" display="12, 13"/>
    <hyperlink ref="E130" location="'L. Attestation'!A796" display="#'L. Attestation'.A796"/>
    <hyperlink ref="E136" location="'L. Attestation'!A797" display="#'L. Attestation'.A797"/>
    <hyperlink ref="E139" location="'L. Attestation'!A798" display="16, 17"/>
    <hyperlink ref="E140" location="'L. Attestation'!A799" display="#'L. Attestation'.A799"/>
    <hyperlink ref="E141" location="'L. Attestation'!A799" display="#'L. Attestation'.A799"/>
    <hyperlink ref="E143" location="'L. Attestation'!A800" display="#'L. Attestation'.A800"/>
    <hyperlink ref="E144" location="'L. Attestation'!A800" display="#'L. Attestation'.A800"/>
    <hyperlink ref="E150" location="'L. Attestation'!A801" display="19, 20"/>
    <hyperlink ref="E151" location="'L. Attestation'!A801" display="19, 20"/>
    <hyperlink ref="E155" location="'L. Attestation'!A803" display="#'L. Attestation'.A803"/>
    <hyperlink ref="E161" location="'L. Attestation'!A804" display="22, 23, 25"/>
    <hyperlink ref="E162" location="'L. Attestation'!A804" display="22, 23, 25"/>
    <hyperlink ref="E163" location="'L. Attestation'!A804" display="22, 23, 25"/>
    <hyperlink ref="E164" location="'L. Attestation'!A804" display="22, 23, 25"/>
    <hyperlink ref="E165" location="'L. Attestation'!A804" display="22, 23, 25"/>
    <hyperlink ref="E166" location="'L. Attestation'!A804" display="22, 23, 25, 26"/>
    <hyperlink ref="E168" location="'L. Attestation'!A804" display="22, 23, 26"/>
    <hyperlink ref="E169" location="'L. Attestation'!A804" display="22, 23, 26"/>
    <hyperlink ref="E170" location="'L. Attestation'!A804" display="22, 23, 26"/>
    <hyperlink ref="E171" location="'L. Attestation'!A804" display="22, 23, 26"/>
    <hyperlink ref="E172" location="'L. Attestation'!A804" display="22, 23, 26"/>
    <hyperlink ref="E173" location="'L. Attestation'!A804" display="22, 23, 26, 27"/>
    <hyperlink ref="E175" location="'L. Attestation'!A833" display="#'L. Attestation'.A833"/>
    <hyperlink ref="E177" location="'L. Attestation'!A816" display="34, 35, 36"/>
    <hyperlink ref="E178" location="'L. Attestation'!A816" display="34, 35, 36"/>
    <hyperlink ref="E179" location="'L. Attestation'!A816" display="34, 35, 36"/>
    <hyperlink ref="E180" location="'L. Attestation'!A816" display="34, 35, 36, 37"/>
    <hyperlink ref="E182" location="'L. Attestation'!A805" display="23, 28"/>
    <hyperlink ref="E183" location="'L. Attestation'!A805" display="23, 28"/>
    <hyperlink ref="E184" location="'L. Attestation'!A805" display="23, 28, 29"/>
    <hyperlink ref="E185" location="'L. Attestation'!A805" display="23, 28, 29"/>
    <hyperlink ref="E186" location="'L. Attestation'!A805" display="23, 28, 29, 32"/>
    <hyperlink ref="E187" location="'L. Attestation'!A805" display="23, 28, 29"/>
    <hyperlink ref="E188" location="'L. Attestation'!A805" display="23, 28, 29"/>
    <hyperlink ref="E189" location="'L. Attestation'!A805" display="23, 28, 29"/>
    <hyperlink ref="E190" location="'L. Attestation'!A805" display="23, 28, 29"/>
    <hyperlink ref="E191" location="'L. Attestation'!A805" display="23, 28, 29, 31"/>
    <hyperlink ref="E192" location="'L. Attestation'!A805" display="23, 28, 29"/>
    <hyperlink ref="E193" location="'L. Attestation'!A805" display="23, 28, 29"/>
    <hyperlink ref="E194" location="'L. Attestation'!A805" display="23, 28, 29"/>
    <hyperlink ref="E195" location="'L. Attestation'!A805" display="23, 28, 29"/>
    <hyperlink ref="E196" location="'L. Attestation'!A805" display="23, 28, 29"/>
    <hyperlink ref="E197" location="'L. Attestation'!A805" display="23, 28, 29"/>
    <hyperlink ref="E198" location="'L. Attestation'!A805" display="23, 28, 29"/>
    <hyperlink ref="E199" location="'L. Attestation'!A805" display="23, 28, 29"/>
    <hyperlink ref="E203" location="'L. Attestation'!A820" display="#'L. Attestation'.A820"/>
    <hyperlink ref="E226" location="'L. Attestation'!A821" display="#'L. Attestation'.A821"/>
    <hyperlink ref="E227" location="'L. Attestation'!A821" display="#'L. Attestation'.A821"/>
    <hyperlink ref="E228" location="'L. Attestation'!A821" display="#'L. Attestation'.A821"/>
    <hyperlink ref="E229" location="'L. Attestation'!A821" display="#'L. Attestation'.A821"/>
    <hyperlink ref="E230" location="'L. Attestation'!A821" display="#'L. Attestation'.A821"/>
    <hyperlink ref="E231" location="'L. Attestation'!A821" display="#'L. Attestation'.A821"/>
    <hyperlink ref="E269" location="'L. Attestation'!A822" display="#'L. Attestation'.A822"/>
    <hyperlink ref="E270" location="'L. Attestation'!A822" display="#'L. Attestation'.A822"/>
    <hyperlink ref="E271" location="'L. Attestation'!A822" display="#'L. Attestation'.A822"/>
    <hyperlink ref="E272" location="'L. Attestation'!A822" display="40, 42"/>
    <hyperlink ref="E273" location="'L. Attestation'!A822" display="#'L. Attestation'.A822"/>
    <hyperlink ref="E274" location="'L. Attestation'!A822" display="#'L. Attestation'.A822"/>
    <hyperlink ref="E275" location="'L. Attestation'!A822" display="#'L. Attestation'.A822"/>
    <hyperlink ref="E276" location="'L. Attestation'!A822" display="#'L. Attestation'.A822"/>
    <hyperlink ref="E277" location="'L. Attestation'!A822" display="#'L. Attestation'.A822"/>
    <hyperlink ref="E278" location="'L. Attestation'!A822" display="#'L. Attestation'.A822"/>
    <hyperlink ref="E279" location="'L. Attestation'!A822" display="#'L. Attestation'.A822"/>
    <hyperlink ref="E280" location="'L. Attestation'!A822" display="#'L. Attestation'.A822"/>
    <hyperlink ref="E281" location="'L. Attestation'!A822" display="#'L. Attestation'.A822"/>
    <hyperlink ref="E282" location="'L. Attestation'!A822" display="#'L. Attestation'.A822"/>
    <hyperlink ref="E283" location="'L. Attestation'!A822" display="#'L. Attestation'.A822"/>
    <hyperlink ref="E284" location="'L. Attestation'!A822" display="#'L. Attestation'.A822"/>
    <hyperlink ref="E285" location="'L. Attestation'!A822" display="#'L. Attestation'.A822"/>
    <hyperlink ref="E288" location="'L. Attestation'!A826" display="#'L. Attestation'.A826"/>
    <hyperlink ref="E293" location="'L. Attestation'!A829" display="#'L. Attestation'.A829"/>
    <hyperlink ref="E294" location="'L. Attestation'!A829" display="#'L. Attestation'.A829"/>
    <hyperlink ref="E298" location="'L. Attestation'!A831" display="49,50,51"/>
    <hyperlink ref="E299" location="'L. Attestation'!A831" display="#'L. Attestation'.A831"/>
    <hyperlink ref="E300" location="'L. Attestation'!A831" display="#'L. Attestation'.A831"/>
    <hyperlink ref="E301" location="'L. Attestation'!A831" display="#'L. Attestation'.A831"/>
    <hyperlink ref="E302" location="'L. Attestation'!A831" display="#'L. Attestation'.A831"/>
    <hyperlink ref="E304" location="'L. Attestation'!A831" display="49, 50"/>
    <hyperlink ref="E306" location="'L. Attestation'!A833" display="#'L. Attestation'.A833"/>
    <hyperlink ref="E309" location="'L. Attestation'!A834" display="#'L. Attestation'.A834"/>
    <hyperlink ref="E317" location="'L. Attestation'!A847" display="65,66"/>
    <hyperlink ref="E318" location="'L. Attestation'!A847" display="65,66"/>
    <hyperlink ref="E319" location="'L. Attestation'!A847" display="65,66"/>
    <hyperlink ref="E320" location="'L. Attestation'!A847" display="65,66"/>
    <hyperlink ref="E321" location="'L. Attestation'!A847" display="65,66, 67"/>
    <hyperlink ref="E322" location="'L. Attestation'!A847" display="65,66, 67"/>
    <hyperlink ref="E324" location="'L. Attestation'!A839" display="57,58,59,60,61"/>
    <hyperlink ref="E325" location="'L. Attestation'!A839" display="57,58,59,60,61"/>
    <hyperlink ref="E326" location="'L. Attestation'!A839" display="57,58,59,60,61"/>
    <hyperlink ref="E327" location="'L. Attestation'!A835" display="53,56"/>
    <hyperlink ref="E328" location="'L. Attestation'!A835" display="#'L. Attestation'.A835"/>
    <hyperlink ref="E329" location="'L. Attestation'!A835" display="#'L. Attestation'.A835"/>
    <hyperlink ref="E330" location="'L. Attestation'!A831" display="49,50,54"/>
    <hyperlink ref="E332" location="'L. Attestation'!A843" display="#'L. Attestation'.A843"/>
    <hyperlink ref="E333" location="'L. Attestation'!A843" display="#'L. Attestation'.A843"/>
    <hyperlink ref="E334" location="'L. Attestation'!A843" display="#'L. Attestation'.A843"/>
    <hyperlink ref="E336" location="'L. Attestation'!A822" display="#'L. Attestation'.A822"/>
    <hyperlink ref="E337" location="'L. Attestation'!A822" display="#'L. Attestation'.A822"/>
    <hyperlink ref="E338" location="'L. Attestation'!A822" display="#'L. Attestation'.A822"/>
    <hyperlink ref="E339" location="'L. Attestation'!A822" display="#'L. Attestation'.A822"/>
    <hyperlink ref="E340" location="'L. Attestation'!A822" display="#'L. Attestation'.A822"/>
    <hyperlink ref="E341" location="'L. Attestation'!A822" display="#'L. Attestation'.A822"/>
    <hyperlink ref="E342" location="'L. Attestation'!A822" display="#'L. Attestation'.A822"/>
    <hyperlink ref="E343" location="'L. Attestation'!A822" display="#'L. Attestation'.A822"/>
    <hyperlink ref="E344" location="'L. Attestation'!A822" display="#'L. Attestation'.A822"/>
    <hyperlink ref="E345" location="'L. Attestation'!A822" display="#'L. Attestation'.A822"/>
    <hyperlink ref="E346" location="'L. Attestation'!A822" display="#'L. Attestation'.A822"/>
    <hyperlink ref="E347" location="'L. Attestation'!A822" display="#'L. Attestation'.A822"/>
    <hyperlink ref="E348" location="'L. Attestation'!A822" display="#'L. Attestation'.A822"/>
    <hyperlink ref="E349" location="'L. Attestation'!A822" display="#'L. Attestation'.A822"/>
    <hyperlink ref="E350" location="'L. Attestation'!A822" display="#'L. Attestation'.A822"/>
    <hyperlink ref="E351" location="'L. Attestation'!A822" display="#'L. Attestation'.A822"/>
    <hyperlink ref="E352" location="'L. Attestation'!A822" display="#'L. Attestation'.A822"/>
    <hyperlink ref="E353" location="'L. Attestation'!A822" display="#'L. Attestation'.A822"/>
    <hyperlink ref="E355" location="'L. Attestation'!A826" display="#'L. Attestation'.A826"/>
    <hyperlink ref="E359" location="'L. Attestation'!A828" display="#'L. Attestation'.A828"/>
    <hyperlink ref="E367" location="'L. Attestation'!A835" display="#'L. Attestation'.A835"/>
    <hyperlink ref="E368" location="'L. Attestation'!A852" display="68, 69"/>
    <hyperlink ref="E369" location="'L. Attestation'!A840" display="58,60,61"/>
    <hyperlink ref="E370" location="'L. Attestation'!A840" display="58,60,61"/>
    <hyperlink ref="E371" location="'L. Attestation'!A840" display="58,60,61"/>
    <hyperlink ref="E372" location="'L. Attestation'!A843" display="#'L. Attestation'.A843"/>
    <hyperlink ref="E375" location="'L. Attestation'!A832" display="#'L. Attestation'.A832"/>
    <hyperlink ref="E381" location="'L. Attestation'!A859" display="75,76"/>
    <hyperlink ref="E399" location="'L. Attestation'!A857" display="73,74"/>
    <hyperlink ref="E400" location="'L. Attestation'!A857" display="73,74"/>
    <hyperlink ref="E411" location="'L. Attestation'!A864" display="#'L. Attestation'.A864"/>
    <hyperlink ref="E412" location="'L. Attestation'!A864" display="80, 83"/>
    <hyperlink ref="E413" location="'L. Attestation'!A864" display="#'L. Attestation'.A864"/>
    <hyperlink ref="E414" location="'L. Attestation'!A864" display="80, 81"/>
    <hyperlink ref="E415" location="'L. Attestation'!A864" display="#'L. Attestation'.A864"/>
    <hyperlink ref="E416" location="'L. Attestation'!A864" display="80, 81"/>
    <hyperlink ref="E426" location="'L. Attestation'!A860" display="#'L. Attestation'.A860"/>
    <hyperlink ref="E443" location="'L. Attestation'!A858" display="74,83"/>
    <hyperlink ref="E444" location="'L. Attestation'!A858" display="74,83"/>
    <hyperlink ref="E453" location="'L. Attestation'!A868" display="#'L. Attestation'.A868"/>
    <hyperlink ref="E455" location="'L. Attestation'!A866" display="#'L. Attestation'.A866"/>
    <hyperlink ref="E457" location="'L. Attestation'!A866" display="#'L. Attestation'.A866"/>
    <hyperlink ref="E463" location="'L. Attestation'!A869" display="85,86"/>
    <hyperlink ref="E464" location="'L. Attestation'!A869" display="85,86"/>
    <hyperlink ref="E465" location="'L. Attestation'!A869" display="85,86"/>
    <hyperlink ref="E466" location="'L. Attestation'!A869" display="85,86"/>
    <hyperlink ref="E467" location="'L. Attestation'!A869" display="85,86"/>
    <hyperlink ref="E476" location="'L. Attestation'!A871" display="#'L. Attestation'.A871"/>
    <hyperlink ref="E477" location="'L. Attestation'!A871" display="#'L. Attestation'.A871"/>
    <hyperlink ref="E479" location="'L. Attestation'!A872" display="#'L. Attestation'.A872"/>
    <hyperlink ref="E482" location="'L. Attestation'!A873" display="#'L. Attestation'.A873"/>
    <hyperlink ref="E508" location="'L. Attestation'!A876" display="#'L. Attestation'.A876"/>
    <hyperlink ref="E539" location="'L. Attestation'!A875" display="#'L. Attestation'.A875"/>
    <hyperlink ref="E568" location="'L. Attestation'!A876" display="#'L. Attestation'.A876"/>
    <hyperlink ref="E569" location="'L. Attestation'!A878" display="#'L. Attestation'.A878"/>
    <hyperlink ref="E579" location="'L. Attestation'!A882" display="98,99,100"/>
    <hyperlink ref="E580" location="'L. Attestation'!A885" display="#'L. Attestation'.A885"/>
    <hyperlink ref="E581" location="'L. Attestation'!A885" display="#'L. Attestation'.A885"/>
    <hyperlink ref="E582" location="'L. Attestation'!A886" display="#'L. Attestation'.A886"/>
    <hyperlink ref="E583" location="'L. Attestation'!A886" display="#'L. Attestation'.A886"/>
    <hyperlink ref="E584" location="'L. Attestation'!A886" display="#'L. Attestation'.A886"/>
    <hyperlink ref="E585" location="'L. Attestation'!A886" display="#'L. Attestation'.A886"/>
    <hyperlink ref="E586" location="'L. Attestation'!A886" display="102, 104"/>
    <hyperlink ref="E587" location="'L. Attestation'!A886" display="102, 104"/>
    <hyperlink ref="E610" location="'L. Attestation'!A891" display="#'L. Attestation'.A891"/>
    <hyperlink ref="E628" location="'L. Attestation'!A890" display="#'L. Attestation'.A890"/>
    <hyperlink ref="E629" location="'L. Attestation'!A890" display="#'L. Attestation'.A890"/>
    <hyperlink ref="E630" location="'L. Attestation'!A890" display="#'L. Attestation'.A890"/>
    <hyperlink ref="E643" location="'L. Attestation'!A894" display="#'L. Attestation'.A894"/>
    <hyperlink ref="E647" location="'L. Attestation'!A895" display="#'L. Attestation'.A895"/>
    <hyperlink ref="E648" location="'L. Attestation'!A895" display="#'L. Attestation'.A895"/>
    <hyperlink ref="E652" location="'L. Attestation'!A882" display="98,99,100"/>
    <hyperlink ref="E675" location="'L. Attestation'!A891" display="#'L. Attestation'.A891"/>
    <hyperlink ref="E692" location="'L. Attestation'!A890" display="#'L. Attestation'.A890"/>
    <hyperlink ref="E693" location="'L. Attestation'!A890" display="#'L. Attestation'.A890"/>
    <hyperlink ref="E694" location="'L. Attestation'!A890" display="#'L. Attestation'.A890"/>
    <hyperlink ref="E714" location="'L. Attestation'!A893" display="#'L. Attestation'.A893"/>
    <hyperlink ref="E715" location="'L. Attestation'!A893" display="#'L. Attestation'.A893"/>
    <hyperlink ref="E724" location="'L. Attestation'!A899" display="#'L. Attestation'.A899"/>
    <hyperlink ref="E725" location="'L. Attestation'!A899" display="#'L. Attestation'.A899"/>
    <hyperlink ref="E726" location="'L. Attestation'!A899" display="#'L. Attestation'.A899"/>
    <hyperlink ref="E727" location="'L. Attestation'!A899" display="#'L. Attestation'.A899"/>
    <hyperlink ref="E728" location="'L. Attestation'!A899" display="#'L. Attestation'.A899"/>
    <hyperlink ref="E729" location="'L. Attestation'!A899" display="#'L. Attestation'.A899"/>
    <hyperlink ref="E730" location="'L. Attestation'!A899" display="#'L. Attestation'.A899"/>
    <hyperlink ref="E731" location="'L. Attestation'!A899" display="#'L. Attestation'.A899"/>
    <hyperlink ref="E735" location="'L. Attestation'!A901" display="#'L. Attestation'.A901"/>
    <hyperlink ref="E736" location="'L. Attestation'!A901" display="#'L. Attestation'.A901"/>
    <hyperlink ref="E737" location="'L. Attestation'!A901" display="117, 118"/>
    <hyperlink ref="E738" location="'L. Attestation'!A901" display="#'L. Attestation'.A901"/>
    <hyperlink ref="E739" location="'L. Attestation'!A901" display="#'L. Attestation'.A901"/>
    <hyperlink ref="E740" location="'L. Attestation'!A901" display="117, 119"/>
    <hyperlink ref="E741" location="'L. Attestation'!A901" display="#'L. Attestation'.A901"/>
    <hyperlink ref="E743" location="'L. Attestation'!A904" display="#'L. Attestation'.A904"/>
    <hyperlink ref="E744" location="'L. Attestation'!A905" display="#'L. Attestation'.A905"/>
    <hyperlink ref="E745" location="'L. Attestation'!A905" display="#'L. Attestation'.A905"/>
    <hyperlink ref="E746" location="'L. Attestation'!A905" display="121, 122"/>
    <hyperlink ref="E747" location="'L. Attestation'!A905" display="#'L. Attestation'.A905"/>
    <hyperlink ref="E748" location="'L. Attestation'!A905" display="#'L. Attestation'.A905"/>
    <hyperlink ref="E749" location="'L. Attestation'!A905" display="#'L. Attestation'.A905"/>
    <hyperlink ref="E750" location="'L. Attestation'!A905" display="#'L. Attestation'.A905"/>
    <hyperlink ref="E751" location="'L. Attestation'!A905" display="#'L. Attestation'.A905"/>
    <hyperlink ref="E753" location="'L. Attestation'!A905" display="#'L. Attestation'.A905"/>
    <hyperlink ref="E754" location="'L. Attestation'!A905" display="#'L. Attestation'.A905"/>
    <hyperlink ref="E756" location="'L. Attestation'!A905" display="#'L. Attestation'.A905"/>
    <hyperlink ref="E769" location="'L. Attestation'!A909" display="#'L. Attestation'.A909"/>
    <hyperlink ref="E772" location="'L. Attestation'!A911" display="#'L. Attestation'.A911"/>
    <hyperlink ref="E782" location="'L. Attestation'!A911" display="#'L. Attestation'.A911"/>
    <hyperlink ref="BJ784" location="'L. Attestation'!E23" display="Return to location"/>
    <hyperlink ref="BN784" location="'L. Attestation'!E23" display="Return to item number"/>
    <hyperlink ref="BJ785" location="'L. Attestation'!E26" display="Return to location"/>
    <hyperlink ref="BN785" location="'L. Attestation'!E26" display="Return to item number"/>
    <hyperlink ref="BJ786" location="'L. Attestation'!E50" display="Return to location"/>
    <hyperlink ref="BN786" location="'L. Attestation'!E50" display="Return to item number"/>
    <hyperlink ref="BJ787" location="'L. Attestation'!E53" display="Return to location"/>
    <hyperlink ref="BN787" location="'L. Attestation'!E53" display="Return to item number"/>
    <hyperlink ref="BJ788" location="'L. Attestation'!E64" display="Return to location"/>
    <hyperlink ref="BN788" location="'L. Attestation'!E64" display="Return to item number"/>
    <hyperlink ref="BJ789" location="'L. Attestation'!E66" display="Return to location"/>
    <hyperlink ref="BN789" location="'L. Attestation'!E66" display="Return to item number"/>
    <hyperlink ref="BJ790" location="'L. Attestation'!E83" display="Return to location"/>
    <hyperlink ref="BN790" location="'L. Attestation'!E83" display="Return to item number"/>
    <hyperlink ref="BJ791" location="'L. Attestation'!E98" display="Return to location"/>
    <hyperlink ref="BN791" location="'L. Attestation'!E98" display="Return to item number"/>
    <hyperlink ref="BJ792" location="'L. Attestation'!E100" display="Return to location"/>
    <hyperlink ref="BN792" location="'L. Attestation'!E100" display="Return to item number"/>
    <hyperlink ref="BJ793" location="'L. Attestation'!E113" display="Return to location"/>
    <hyperlink ref="BN793" location="'L. Attestation'!E113" display="Return to item number"/>
    <hyperlink ref="BJ794" location="'L. Attestation'!E116" display="Return to location"/>
    <hyperlink ref="BN794" location="'L. Attestation'!E116" display="Return to item number"/>
    <hyperlink ref="BJ795" location="'L. Attestation'!E124" display="Return to location"/>
    <hyperlink ref="BN795" location="'L. Attestation'!E124" display="Return to item number"/>
    <hyperlink ref="BJ796" location="'L. Attestation'!E124" display="Return to location"/>
    <hyperlink ref="BN796" location="'L. Attestation'!E124" display="Return to item number"/>
    <hyperlink ref="BJ797" location="'L. Attestation'!E129" display="Return to location"/>
    <hyperlink ref="BN797" location="'L. Attestation'!E129" display="Return to item number"/>
    <hyperlink ref="BJ798" location="'L. Attestation'!E135" display="Return to location"/>
    <hyperlink ref="BN798" location="'L. Attestation'!E135" display="Return to item number"/>
    <hyperlink ref="BJ799" location="'L. Attestation'!E138" display="Return to location"/>
    <hyperlink ref="BN799" location="'L. Attestation'!E138" display="Return to item number"/>
    <hyperlink ref="BJ800" location="'L. Attestation'!E139" display="Return to location"/>
    <hyperlink ref="BN800" location="'L. Attestation'!E139" display="Return to item number"/>
    <hyperlink ref="BJ801" location="'L. Attestation'!E142" display="Return to location"/>
    <hyperlink ref="BN801" location="'L. Attestation'!E142" display="Return to item number"/>
    <hyperlink ref="BJ802" location="'L. Attestation'!E149" display="Return to location"/>
    <hyperlink ref="BN802" location="'L. Attestation'!E149" display="Return to item number"/>
    <hyperlink ref="BJ803" location="'L. Attestation'!E149" display="Return to location"/>
    <hyperlink ref="BN803" location="'L. Attestation'!E149" display="Return to item number"/>
    <hyperlink ref="BJ804" location="'L. Attestation'!E154" display="Return to location"/>
    <hyperlink ref="BN804" location="'L. Attestation'!E154" display="Return to item number"/>
    <hyperlink ref="BJ805" location="'L. Attestation'!E160" display="Return to location"/>
    <hyperlink ref="BN805" location="'L. Attestation'!E160" display="Return to item number"/>
    <hyperlink ref="BJ806" location="'L. Attestation'!E160" display="Return to location"/>
    <hyperlink ref="BN806" location="'L. Attestation'!E181" display="Return to item number"/>
    <hyperlink ref="BJ807" location="'L. Attestation'!E160" display="Return to location"/>
    <hyperlink ref="BN807" location="'L. Attestation'!E160" display="Return to item number"/>
    <hyperlink ref="BJ808" location="'L. Attestation'!E165" display="Return to location"/>
    <hyperlink ref="BN808" location="'L. Attestation'!E160" display="Return to item number"/>
    <hyperlink ref="BJ809" location="'L. Attestation'!E172" display="Return to location"/>
    <hyperlink ref="BN809" location="'L. Attestation'!E172" display="Return to item number"/>
    <hyperlink ref="BJ810" location="'L. Attestation'!E181" display="Return to location"/>
    <hyperlink ref="BN810" location="'L. Attestation'!E181" display="Return to item number"/>
    <hyperlink ref="BJ811" location="'L. Attestation'!E183" display="Return to location"/>
    <hyperlink ref="BN811" location="'L. Attestation'!E183" display="Return to item number"/>
    <hyperlink ref="BJ812" location="'L. Attestation'!E190" display="Return to location"/>
    <hyperlink ref="BN812" location="'L. Attestation'!E190" display="Return to item number"/>
    <hyperlink ref="BJ813" location="'L. Attestation'!E185" display="Return to location"/>
    <hyperlink ref="BN813" location="'L. Attestation'!E185" display="Return to item number"/>
    <hyperlink ref="BJ814" location="'L. Attestation'!E174" display="Return to location"/>
    <hyperlink ref="BN814" location="'L. Attestation'!E174" display="Return to item number"/>
    <hyperlink ref="BJ815" location="'L. Attestation'!E176" display="Return to location"/>
    <hyperlink ref="BN815" location="'L. Attestation'!E176" display="Return to item number"/>
    <hyperlink ref="BJ816" location="'L. Attestation'!E176" display="Return to location"/>
    <hyperlink ref="BN816" location="'L. Attestation'!E176" display="Return to item number"/>
    <hyperlink ref="BJ817" location="'L. Attestation'!E176" display="Return to location"/>
    <hyperlink ref="BN817" location="'L. Attestation'!E176" display="Return to item number"/>
    <hyperlink ref="BJ818" location="'L. Attestation'!E179" display="Return to location"/>
    <hyperlink ref="BN818" location="'L. Attestation'!E179" display="Return to item number"/>
    <hyperlink ref="BJ819" location="'L. Attestation'!E202" display="Return to location"/>
    <hyperlink ref="BN819" location="'L. Attestation'!E202" display="Return to item number"/>
    <hyperlink ref="BJ820" location="'L. Attestation'!E225" display="Return to location"/>
    <hyperlink ref="BN820" location="'L. Attestation'!E225" display="Return to item number"/>
    <hyperlink ref="BJ821" location="'L. Attestation'!E263" display="Return to location"/>
    <hyperlink ref="BN821" location="'L. Attestation'!E268" display="Return to item number"/>
    <hyperlink ref="BJ822" location="'L. Attestation'!E271" display="Return to location"/>
    <hyperlink ref="BN822" location="'L. Attestation'!E271" display="Return to item number"/>
    <hyperlink ref="BJ823" location="'L. Attestation'!E287" display="Return to location"/>
    <hyperlink ref="BN823" location="'L. Attestation'!E287" display="Return to item number"/>
    <hyperlink ref="BN824" location="'L. Attestation'!E358" display="Return to item number"/>
    <hyperlink ref="BJ825" location="'L. Attestation'!E292" display="Return to location"/>
    <hyperlink ref="BN825" location="'L. Attestation'!E292" display="Return to item number"/>
    <hyperlink ref="BJ826" location="'L. Attestation'!E297" display="Return to location"/>
    <hyperlink ref="BN826" location="'L. Attestation'!E297" display="Return to item number"/>
    <hyperlink ref="BN827" location="'L. Attestation'!E374" display="Return to item number"/>
    <hyperlink ref="BN828" location="'L. Attestation'!E305" display="Return to item number"/>
    <hyperlink ref="BN829" location="'L. Attestation'!E308" display="Return to item number"/>
    <hyperlink ref="BN830" location="'L. Attestation'!E326" display="Return to item number"/>
    <hyperlink ref="BN831" location="'L. Attestation'!E329" display="Return to item number"/>
    <hyperlink ref="BN832" location="'L. Attestation'!E326" display="Return to item number"/>
    <hyperlink ref="BN833" location="'L. Attestation'!E323" display="Return to item number"/>
    <hyperlink ref="BN834" location="'L. Attestation'!E368" display="Return to item number"/>
    <hyperlink ref="BN835" location="'L. Attestation'!E323" display="Return to item number"/>
    <hyperlink ref="BN836" location="'L. Attestation'!E323" display="Return to item number"/>
    <hyperlink ref="BN837" location="'L. Attestation'!E371" display="Return to item number"/>
    <hyperlink ref="BN838" location="'L. Attestation'!E316" display="Return to item number"/>
    <hyperlink ref="BN841" location="'L. Attestation'!E316" display="Return to item number"/>
    <hyperlink ref="BN842" location="'L. Attestation'!E320" display="Return to item number"/>
    <hyperlink ref="BN843" location="'L. Attestation'!E367" display="Return to item number"/>
    <hyperlink ref="BN844" location="'L. Attestation'!E367" display="Return to item number"/>
    <hyperlink ref="BN845" location="'L. Attestation'!E398" display="Return to item number"/>
    <hyperlink ref="BN846" location="'L. Attestation'!E442" display="Return to item number"/>
    <hyperlink ref="BN847" location="'L. Attestation'!E380" display="Return to item number"/>
    <hyperlink ref="BN848" location="'L. Attestation'!E425" display="Return to item number"/>
    <hyperlink ref="BN849" location="'L. Attestation'!E410" display="Return to item number"/>
    <hyperlink ref="BN850" location="'L. Attestation'!E413" display="Return to item number"/>
    <hyperlink ref="BN851" location="'L. Attestation'!E454" display="Return to item number"/>
    <hyperlink ref="BN852" location="'L. Attestation'!E411" display="Return to item number"/>
    <hyperlink ref="BN853" location="'L. Attestation'!E452" display="Return to item number"/>
    <hyperlink ref="BN854" location="'L. Attestation'!E462" display="Return to item number"/>
    <hyperlink ref="BN855" location="'L. Attestation'!E462" display="Return to item number"/>
    <hyperlink ref="BN856" location="'L. Attestation'!E475" display="Return to item number"/>
    <hyperlink ref="BN857" location="'L. Attestation'!E478" display="Return to item number"/>
    <hyperlink ref="BN858" location="'L. Attestation'!E481" display="Return to item number"/>
    <hyperlink ref="BN859" location="'L. Attestation'!E538" display="Return to item number"/>
    <hyperlink ref="BN860" location="'L. Attestation'!E507" display="Return to item number"/>
    <hyperlink ref="BN861" location="'L. Attestation'!E568" display="Return to item number"/>
    <hyperlink ref="BN862" location="'L. Attestation'!E578" display="Return to item number"/>
    <hyperlink ref="BN863" location="'L. Attestation'!E578" display="Return to item number"/>
    <hyperlink ref="BN864" location="'L. Attestation'!E578" display="Return to item number"/>
    <hyperlink ref="BN865" location="'L. Attestation'!E579" display="Return to item number"/>
    <hyperlink ref="BN866" location="'L. Attestation'!E581" display="Return to item number"/>
    <hyperlink ref="BN867" location="'L. Attestation'!E585" display="Return to item number"/>
    <hyperlink ref="BN868" location="'L. Attestation'!E627" display="Return to item number"/>
    <hyperlink ref="BN869" location="'L. Attestation'!E609" display="Return to item number"/>
    <hyperlink ref="BN870" location="'L. Attestation'!E609" display="Return to item number"/>
    <hyperlink ref="BN871" location="'L. Attestation'!E713" display="Return to item number"/>
    <hyperlink ref="BN872" location="'L. Attestation'!E642" display="Return to item number"/>
    <hyperlink ref="BN873" location="'L. Attestation'!E646" display="Return to item number"/>
    <hyperlink ref="BN874" location="'L. Attestation'!E723" display="Return to item number"/>
    <hyperlink ref="BN875" location="'L. Attestation'!E734" display="Return to item number"/>
    <hyperlink ref="BN876" location="'L. Attestation'!E734" display="Return to item number"/>
    <hyperlink ref="BN877" location="'L. Attestation'!E739" display="Return to item number"/>
    <hyperlink ref="BN878" location="'L. Attestation'!E742" display="Return to item number"/>
    <hyperlink ref="BN879" location="'L. Attestation'!E743" display="Return to item number"/>
    <hyperlink ref="BN880" location="'L. Attestation'!E745" display="Return to item number"/>
    <hyperlink ref="BN881" location="'L. Attestation'!E768" display="Return to item number"/>
    <hyperlink ref="BN882" location="'L. Attestation'!E768" display="Return to item number"/>
    <hyperlink ref="BN883" location="'L. Attestation'!E771"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4" manualBreakCount="4">
    <brk id="175" man="true" max="16383" min="0"/>
    <brk id="738" man="true" max="16383" min="0"/>
    <brk id="772" man="true" max="16383" min="0"/>
    <brk id="782" man="true" max="16383" min="0"/>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4"/>
  <sheetViews>
    <sheetView showFormulas="false" showGridLines="true" showRowColHeaders="true" showZeros="true" rightToLeft="false" tabSelected="false" showOutlineSymbols="true" defaultGridColor="true" view="pageBreakPreview" topLeftCell="A1" colorId="64" zoomScale="88" zoomScaleNormal="70" zoomScalePageLayoutView="88" workbookViewId="0">
      <selection pane="topLeft" activeCell="G10" activeCellId="0" sqref="G10"/>
    </sheetView>
  </sheetViews>
  <sheetFormatPr defaultColWidth="9.15625" defaultRowHeight="18" zeroHeight="false" outlineLevelRow="0" outlineLevelCol="0"/>
  <cols>
    <col collapsed="false" customWidth="true" hidden="false" outlineLevel="0" max="1" min="1" style="85" width="14.28"/>
    <col collapsed="false" customWidth="true" hidden="false" outlineLevel="0" max="2" min="2" style="714" width="33.86"/>
    <col collapsed="false" customWidth="true" hidden="false" outlineLevel="0" max="3" min="3" style="85" width="23.28"/>
    <col collapsed="false" customWidth="true" hidden="false" outlineLevel="0" max="4" min="4" style="85" width="26.71"/>
    <col collapsed="false" customWidth="true" hidden="false" outlineLevel="0" max="5" min="5" style="85" width="54.71"/>
    <col collapsed="false" customWidth="true" hidden="false" outlineLevel="0" max="6" min="6" style="714" width="55.86"/>
    <col collapsed="false" customWidth="true" hidden="false" outlineLevel="0" max="7" min="7" style="103" width="56.57"/>
    <col collapsed="false" customWidth="true" hidden="false" outlineLevel="0" max="8" min="8" style="85" width="37.99"/>
    <col collapsed="false" customWidth="true" hidden="true" outlineLevel="0" max="9" min="9" style="85" width="35.85"/>
    <col collapsed="false" customWidth="true" hidden="true" outlineLevel="0" max="10" min="10" style="85" width="26.58"/>
    <col collapsed="false" customWidth="true" hidden="true" outlineLevel="0" max="11" min="11" style="85" width="25.29"/>
    <col collapsed="false" customWidth="true" hidden="true" outlineLevel="0" max="12" min="12" style="85" width="23.71"/>
    <col collapsed="false" customWidth="true" hidden="true" outlineLevel="0" max="13" min="13" style="715" width="38.29"/>
    <col collapsed="false" customWidth="true" hidden="true" outlineLevel="0" max="14" min="14" style="715" width="33.14"/>
    <col collapsed="false" customWidth="true" hidden="true" outlineLevel="0" max="15" min="15" style="715" width="17.42"/>
    <col collapsed="false" customWidth="true" hidden="true" outlineLevel="0" max="54" min="16" style="85" width="11.52"/>
    <col collapsed="false" customWidth="false" hidden="false" outlineLevel="0" max="1024" min="55" style="85" width="9.14"/>
  </cols>
  <sheetData>
    <row r="1" customFormat="false" ht="76.5" hidden="false" customHeight="true" outlineLevel="0" collapsed="false">
      <c r="A1" s="716" t="s">
        <v>163</v>
      </c>
      <c r="B1" s="716"/>
      <c r="C1" s="717" t="s">
        <v>170</v>
      </c>
      <c r="D1" s="717"/>
      <c r="E1" s="717"/>
      <c r="F1" s="717"/>
      <c r="G1" s="717"/>
      <c r="H1" s="718"/>
    </row>
    <row r="2" customFormat="false" ht="16.5" hidden="false" customHeight="true" outlineLevel="0" collapsed="false">
      <c r="A2" s="719" t="s">
        <v>177</v>
      </c>
      <c r="B2" s="720"/>
      <c r="C2" s="115"/>
      <c r="D2" s="115"/>
      <c r="E2" s="114"/>
      <c r="F2" s="721"/>
      <c r="G2" s="722"/>
      <c r="H2" s="723"/>
    </row>
    <row r="3" customFormat="false" ht="74.25" hidden="false" customHeight="true" outlineLevel="0" collapsed="false">
      <c r="A3" s="724" t="s">
        <v>4352</v>
      </c>
      <c r="B3" s="724"/>
      <c r="C3" s="724"/>
      <c r="D3" s="724"/>
      <c r="E3" s="724"/>
      <c r="F3" s="724"/>
      <c r="G3" s="724"/>
      <c r="H3" s="725"/>
      <c r="I3" s="714"/>
    </row>
    <row r="4" customFormat="false" ht="55.5" hidden="false" customHeight="true" outlineLevel="0" collapsed="false">
      <c r="A4" s="726" t="s">
        <v>4353</v>
      </c>
      <c r="B4" s="726"/>
      <c r="C4" s="726"/>
      <c r="D4" s="726"/>
      <c r="E4" s="726"/>
      <c r="F4" s="726"/>
      <c r="G4" s="726"/>
      <c r="H4" s="725"/>
      <c r="I4" s="714"/>
    </row>
    <row r="5" customFormat="false" ht="90" hidden="true" customHeight="true" outlineLevel="0" collapsed="false">
      <c r="A5" s="727"/>
      <c r="B5" s="727"/>
      <c r="C5" s="727"/>
      <c r="D5" s="727"/>
      <c r="E5" s="727"/>
      <c r="F5" s="727"/>
      <c r="G5" s="727"/>
      <c r="H5" s="728"/>
      <c r="I5" s="714"/>
    </row>
    <row r="6" s="85" customFormat="true" ht="123.75" hidden="false" customHeight="true" outlineLevel="0" collapsed="false">
      <c r="A6" s="120" t="s">
        <v>185</v>
      </c>
      <c r="B6" s="121" t="s">
        <v>186</v>
      </c>
      <c r="C6" s="121" t="s">
        <v>187</v>
      </c>
      <c r="D6" s="121" t="s">
        <v>188</v>
      </c>
      <c r="E6" s="121" t="s">
        <v>4354</v>
      </c>
      <c r="F6" s="124" t="s">
        <v>4355</v>
      </c>
      <c r="G6" s="124" t="s">
        <v>191</v>
      </c>
      <c r="H6" s="729" t="s">
        <v>4356</v>
      </c>
    </row>
    <row r="7" customFormat="false" ht="18" hidden="false" customHeight="false" outlineLevel="0" collapsed="false">
      <c r="E7" s="730"/>
      <c r="F7" s="730"/>
      <c r="G7" s="730"/>
      <c r="H7" s="730"/>
    </row>
    <row r="8" s="95" customFormat="true" ht="65.25" hidden="false" customHeight="true" outlineLevel="0" collapsed="false">
      <c r="E8" s="730"/>
      <c r="F8" s="730"/>
      <c r="G8" s="730"/>
      <c r="H8" s="730"/>
    </row>
    <row r="9" s="95" customFormat="true" ht="18" hidden="false" customHeight="false" outlineLevel="0" collapsed="false">
      <c r="E9" s="730"/>
      <c r="F9" s="730"/>
      <c r="G9" s="730"/>
      <c r="H9" s="730"/>
    </row>
    <row r="10" s="95" customFormat="true" ht="18" hidden="false" customHeight="false" outlineLevel="0" collapsed="false">
      <c r="E10" s="730"/>
      <c r="F10" s="730"/>
      <c r="G10" s="730"/>
      <c r="H10" s="730"/>
    </row>
    <row r="11" s="95" customFormat="true" ht="61.5" hidden="false" customHeight="true" outlineLevel="0" collapsed="false">
      <c r="E11" s="730"/>
      <c r="F11" s="730"/>
      <c r="G11" s="730"/>
      <c r="H11" s="730"/>
    </row>
    <row r="12" s="95" customFormat="true" ht="18" hidden="false" customHeight="false" outlineLevel="0" collapsed="false">
      <c r="E12" s="730"/>
      <c r="F12" s="730"/>
      <c r="G12" s="730"/>
      <c r="H12" s="730"/>
    </row>
    <row r="13" s="95" customFormat="true" ht="65.25" hidden="false" customHeight="true" outlineLevel="0" collapsed="false">
      <c r="E13" s="730"/>
      <c r="F13" s="730"/>
      <c r="G13" s="730"/>
      <c r="H13" s="730"/>
    </row>
    <row r="14" s="95" customFormat="true" ht="64.5" hidden="false" customHeight="true" outlineLevel="0" collapsed="false">
      <c r="E14" s="730"/>
      <c r="F14" s="730"/>
      <c r="G14" s="730"/>
      <c r="H14" s="730"/>
    </row>
    <row r="15" s="95" customFormat="true" ht="18" hidden="false" customHeight="false" outlineLevel="0" collapsed="false">
      <c r="E15" s="730"/>
      <c r="F15" s="730"/>
      <c r="G15" s="730"/>
      <c r="H15" s="730"/>
    </row>
    <row r="16" s="95" customFormat="true" ht="18" hidden="false" customHeight="false" outlineLevel="0" collapsed="false">
      <c r="E16" s="730"/>
      <c r="F16" s="730"/>
      <c r="G16" s="730"/>
      <c r="H16" s="730"/>
    </row>
    <row r="17" s="95" customFormat="true" ht="37.5" hidden="false" customHeight="true" outlineLevel="0" collapsed="false">
      <c r="E17" s="730"/>
      <c r="F17" s="730"/>
      <c r="G17" s="730"/>
      <c r="H17" s="730"/>
    </row>
    <row r="18" s="95" customFormat="true" ht="62.25" hidden="false" customHeight="true" outlineLevel="0" collapsed="false">
      <c r="E18" s="730"/>
      <c r="F18" s="730"/>
      <c r="G18" s="730"/>
      <c r="H18" s="730"/>
    </row>
    <row r="19" s="95" customFormat="true" ht="18" hidden="false" customHeight="false" outlineLevel="0" collapsed="false">
      <c r="E19" s="730"/>
      <c r="F19" s="730"/>
      <c r="G19" s="730"/>
      <c r="H19" s="730"/>
    </row>
    <row r="20" s="95" customFormat="true" ht="64.5" hidden="false" customHeight="true" outlineLevel="0" collapsed="false">
      <c r="E20" s="730"/>
      <c r="F20" s="730"/>
      <c r="G20" s="730"/>
      <c r="H20" s="730"/>
    </row>
    <row r="21" s="95" customFormat="true" ht="18" hidden="false" customHeight="false" outlineLevel="0" collapsed="false">
      <c r="E21" s="730"/>
      <c r="F21" s="730"/>
      <c r="G21" s="730"/>
      <c r="H21" s="730"/>
    </row>
    <row r="22" s="95" customFormat="true" ht="18" hidden="false" customHeight="false" outlineLevel="0" collapsed="false">
      <c r="E22" s="730"/>
      <c r="F22" s="730"/>
      <c r="G22" s="730"/>
      <c r="H22" s="730"/>
    </row>
    <row r="23" s="95" customFormat="true" ht="18" hidden="false" customHeight="false" outlineLevel="0" collapsed="false">
      <c r="E23" s="730"/>
      <c r="F23" s="730"/>
      <c r="G23" s="730"/>
      <c r="H23" s="730"/>
    </row>
    <row r="24" s="95" customFormat="true" ht="18" hidden="false" customHeight="false" outlineLevel="0" collapsed="false">
      <c r="E24" s="730"/>
      <c r="F24" s="730"/>
      <c r="G24" s="730"/>
      <c r="H24" s="730"/>
    </row>
    <row r="25" s="95" customFormat="true" ht="60.75" hidden="false" customHeight="true" outlineLevel="0" collapsed="false">
      <c r="E25" s="730"/>
      <c r="F25" s="730"/>
      <c r="G25" s="730"/>
      <c r="H25" s="730"/>
    </row>
    <row r="26" s="95" customFormat="true" ht="34.5" hidden="false" customHeight="true" outlineLevel="0" collapsed="false">
      <c r="E26" s="730"/>
      <c r="F26" s="730"/>
      <c r="G26" s="730"/>
      <c r="H26" s="730"/>
    </row>
    <row r="27" s="95" customFormat="true" ht="34.5" hidden="false" customHeight="true" outlineLevel="0" collapsed="false">
      <c r="E27" s="730"/>
      <c r="F27" s="730"/>
      <c r="G27" s="730"/>
      <c r="H27" s="730"/>
    </row>
    <row r="28" s="95" customFormat="true" ht="46.5" hidden="false" customHeight="true" outlineLevel="0" collapsed="false">
      <c r="E28" s="730"/>
      <c r="F28" s="730"/>
      <c r="G28" s="730"/>
      <c r="H28" s="730"/>
    </row>
    <row r="29" s="95" customFormat="true" ht="18" hidden="false" customHeight="false" outlineLevel="0" collapsed="false">
      <c r="E29" s="730"/>
      <c r="F29" s="730"/>
      <c r="G29" s="730"/>
      <c r="H29" s="730"/>
    </row>
    <row r="30" s="95" customFormat="true" ht="18" hidden="false" customHeight="false" outlineLevel="0" collapsed="false">
      <c r="E30" s="730"/>
      <c r="F30" s="730"/>
      <c r="G30" s="730"/>
      <c r="H30" s="730"/>
    </row>
    <row r="31" s="95" customFormat="true" ht="108.75" hidden="false" customHeight="true" outlineLevel="0" collapsed="false">
      <c r="E31" s="730"/>
      <c r="F31" s="730"/>
      <c r="G31" s="730"/>
      <c r="H31" s="730"/>
    </row>
    <row r="32" s="95" customFormat="true" ht="18" hidden="false" customHeight="false" outlineLevel="0" collapsed="false">
      <c r="E32" s="730"/>
      <c r="F32" s="730"/>
      <c r="G32" s="730"/>
      <c r="H32" s="730"/>
    </row>
    <row r="33" s="627" customFormat="true" ht="18" hidden="false" customHeight="false" outlineLevel="0" collapsed="false">
      <c r="E33" s="730"/>
      <c r="F33" s="730"/>
      <c r="G33" s="730"/>
      <c r="H33" s="730"/>
    </row>
    <row r="34" s="95" customFormat="true" ht="18" hidden="false" customHeight="false" outlineLevel="0" collapsed="false">
      <c r="E34" s="730"/>
      <c r="F34" s="730"/>
      <c r="G34" s="730"/>
      <c r="H34" s="730"/>
    </row>
    <row r="35" s="95" customFormat="true" ht="18" hidden="false" customHeight="false" outlineLevel="0" collapsed="false">
      <c r="E35" s="730"/>
      <c r="F35" s="730"/>
      <c r="G35" s="730"/>
      <c r="H35" s="730"/>
    </row>
    <row r="36" s="95" customFormat="true" ht="18" hidden="false" customHeight="false" outlineLevel="0" collapsed="false">
      <c r="E36" s="730"/>
      <c r="F36" s="730"/>
      <c r="G36" s="730"/>
      <c r="H36" s="730"/>
    </row>
    <row r="37" s="95" customFormat="true" ht="36" hidden="false" customHeight="true" outlineLevel="0" collapsed="false">
      <c r="E37" s="730"/>
      <c r="F37" s="730"/>
      <c r="G37" s="730"/>
      <c r="H37" s="730"/>
    </row>
    <row r="38" s="95" customFormat="true" ht="18" hidden="false" customHeight="false" outlineLevel="0" collapsed="false">
      <c r="E38" s="730"/>
      <c r="F38" s="730"/>
      <c r="G38" s="730"/>
      <c r="H38" s="730"/>
    </row>
    <row r="39" s="95" customFormat="true" ht="18" hidden="false" customHeight="false" outlineLevel="0" collapsed="false">
      <c r="E39" s="730"/>
      <c r="F39" s="730"/>
      <c r="G39" s="730"/>
      <c r="H39" s="730"/>
    </row>
    <row r="40" s="95" customFormat="true" ht="108.75" hidden="false" customHeight="true" outlineLevel="0" collapsed="false">
      <c r="E40" s="730"/>
      <c r="F40" s="730"/>
      <c r="G40" s="730"/>
      <c r="H40" s="730"/>
    </row>
    <row r="41" s="95" customFormat="true" ht="18" hidden="false" customHeight="false" outlineLevel="0" collapsed="false">
      <c r="E41" s="730"/>
      <c r="F41" s="730"/>
      <c r="G41" s="730"/>
      <c r="H41" s="730"/>
    </row>
    <row r="42" s="95" customFormat="true" ht="128.25" hidden="false" customHeight="true" outlineLevel="0" collapsed="false">
      <c r="E42" s="730"/>
      <c r="F42" s="730"/>
      <c r="G42" s="730"/>
      <c r="H42" s="730"/>
    </row>
    <row r="43" s="627" customFormat="true" ht="18" hidden="false" customHeight="false" outlineLevel="0" collapsed="false">
      <c r="E43" s="730"/>
      <c r="F43" s="730"/>
      <c r="G43" s="730"/>
      <c r="H43" s="730"/>
    </row>
    <row r="44" customFormat="false" ht="18" hidden="false" customHeight="false" outlineLevel="0" collapsed="false">
      <c r="E44" s="730"/>
      <c r="F44" s="730"/>
      <c r="G44" s="730"/>
      <c r="H44" s="730"/>
    </row>
    <row r="45" customFormat="false" ht="65.25" hidden="false" customHeight="true" outlineLevel="0" collapsed="false">
      <c r="E45" s="730"/>
      <c r="F45" s="730"/>
      <c r="G45" s="730"/>
      <c r="H45" s="730"/>
    </row>
    <row r="46" customFormat="false" ht="36" hidden="false" customHeight="true" outlineLevel="0" collapsed="false">
      <c r="E46" s="730"/>
      <c r="F46" s="730"/>
      <c r="G46" s="730"/>
      <c r="H46" s="730"/>
    </row>
    <row r="47" customFormat="false" ht="18" hidden="false" customHeight="false" outlineLevel="0" collapsed="false">
      <c r="E47" s="730"/>
      <c r="F47" s="730"/>
      <c r="G47" s="730"/>
      <c r="H47" s="730"/>
    </row>
    <row r="48" customFormat="false" ht="72" hidden="false" customHeight="true" outlineLevel="0" collapsed="false">
      <c r="E48" s="730"/>
      <c r="F48" s="730"/>
      <c r="G48" s="730"/>
      <c r="H48" s="730"/>
    </row>
    <row r="49" customFormat="false" ht="18" hidden="false" customHeight="false" outlineLevel="0" collapsed="false">
      <c r="E49" s="730"/>
      <c r="F49" s="730"/>
      <c r="G49" s="730"/>
      <c r="H49" s="730"/>
    </row>
    <row r="50" customFormat="false" ht="18" hidden="false" customHeight="false" outlineLevel="0" collapsed="false">
      <c r="E50" s="730"/>
      <c r="F50" s="730"/>
      <c r="G50" s="730"/>
      <c r="H50" s="730"/>
    </row>
    <row r="51" customFormat="false" ht="79.5" hidden="false" customHeight="true" outlineLevel="0" collapsed="false">
      <c r="E51" s="730"/>
      <c r="F51" s="730"/>
      <c r="G51" s="730"/>
      <c r="H51" s="730"/>
    </row>
    <row r="52" customFormat="false" ht="65.25" hidden="false" customHeight="true" outlineLevel="0" collapsed="false">
      <c r="E52" s="730"/>
      <c r="F52" s="730"/>
      <c r="G52" s="730"/>
      <c r="H52" s="730"/>
    </row>
    <row r="53" customFormat="false" ht="63.75" hidden="false" customHeight="true" outlineLevel="0" collapsed="false">
      <c r="E53" s="730"/>
      <c r="F53" s="730"/>
      <c r="G53" s="730"/>
      <c r="H53" s="730"/>
    </row>
    <row r="54" customFormat="false" ht="38.25" hidden="false" customHeight="true" outlineLevel="0" collapsed="false">
      <c r="E54" s="730"/>
      <c r="F54" s="730"/>
      <c r="G54" s="730"/>
      <c r="H54" s="730"/>
    </row>
    <row r="55" customFormat="false" ht="45.75" hidden="false" customHeight="true" outlineLevel="0" collapsed="false">
      <c r="E55" s="730"/>
      <c r="F55" s="730"/>
      <c r="G55" s="730"/>
      <c r="H55" s="730"/>
    </row>
    <row r="56" customFormat="false" ht="18" hidden="false" customHeight="false" outlineLevel="0" collapsed="false">
      <c r="E56" s="730"/>
      <c r="F56" s="730"/>
      <c r="G56" s="730"/>
      <c r="H56" s="730"/>
    </row>
    <row r="57" customFormat="false" ht="65.25" hidden="false" customHeight="true" outlineLevel="0" collapsed="false">
      <c r="E57" s="730"/>
      <c r="F57" s="730"/>
      <c r="G57" s="730"/>
      <c r="H57" s="730"/>
    </row>
    <row r="58" customFormat="false" ht="36" hidden="false" customHeight="true" outlineLevel="0" collapsed="false">
      <c r="E58" s="730"/>
      <c r="F58" s="730"/>
      <c r="G58" s="730"/>
      <c r="H58" s="730"/>
    </row>
    <row r="59" customFormat="false" ht="18" hidden="false" customHeight="false" outlineLevel="0" collapsed="false">
      <c r="E59" s="730"/>
      <c r="F59" s="730"/>
      <c r="G59" s="730"/>
      <c r="H59" s="730"/>
    </row>
    <row r="60" customFormat="false" ht="72" hidden="false" customHeight="true" outlineLevel="0" collapsed="false">
      <c r="E60" s="730"/>
      <c r="F60" s="730"/>
      <c r="G60" s="730"/>
      <c r="H60" s="730"/>
    </row>
    <row r="61" customFormat="false" ht="18" hidden="false" customHeight="false" outlineLevel="0" collapsed="false">
      <c r="E61" s="730"/>
      <c r="F61" s="730"/>
      <c r="G61" s="730"/>
      <c r="H61" s="730"/>
    </row>
    <row r="62" customFormat="false" ht="18" hidden="false" customHeight="false" outlineLevel="0" collapsed="false">
      <c r="E62" s="730"/>
      <c r="F62" s="730"/>
      <c r="G62" s="730"/>
      <c r="H62" s="730"/>
    </row>
    <row r="63" customFormat="false" ht="79.5" hidden="false" customHeight="true" outlineLevel="0" collapsed="false">
      <c r="E63" s="730"/>
      <c r="F63" s="730"/>
      <c r="G63" s="730"/>
      <c r="H63" s="730"/>
    </row>
    <row r="64" customFormat="false" ht="65.25" hidden="false" customHeight="true" outlineLevel="0" collapsed="false">
      <c r="E64" s="730"/>
      <c r="F64" s="730"/>
      <c r="G64" s="730"/>
      <c r="H64" s="730"/>
    </row>
    <row r="65" customFormat="false" ht="63.75" hidden="false" customHeight="true" outlineLevel="0" collapsed="false">
      <c r="E65" s="730"/>
      <c r="F65" s="730"/>
      <c r="G65" s="730"/>
      <c r="H65" s="730"/>
    </row>
    <row r="66" customFormat="false" ht="38.25" hidden="false" customHeight="true" outlineLevel="0" collapsed="false">
      <c r="E66" s="730"/>
      <c r="F66" s="730"/>
      <c r="G66" s="730"/>
      <c r="H66" s="730"/>
    </row>
    <row r="67" customFormat="false" ht="45.75" hidden="false" customHeight="true" outlineLevel="0" collapsed="false">
      <c r="E67" s="730"/>
      <c r="F67" s="730"/>
      <c r="G67" s="730"/>
      <c r="H67" s="730"/>
    </row>
    <row r="68" customFormat="false" ht="18" hidden="false" customHeight="false" outlineLevel="0" collapsed="false">
      <c r="E68" s="730"/>
      <c r="F68" s="730"/>
      <c r="G68" s="730"/>
      <c r="H68" s="730"/>
    </row>
    <row r="69" customFormat="false" ht="65.25" hidden="false" customHeight="true" outlineLevel="0" collapsed="false">
      <c r="E69" s="730"/>
      <c r="F69" s="730"/>
      <c r="G69" s="730"/>
      <c r="H69" s="730"/>
    </row>
    <row r="70" customFormat="false" ht="36" hidden="false" customHeight="true" outlineLevel="0" collapsed="false">
      <c r="E70" s="730"/>
      <c r="F70" s="730"/>
      <c r="G70" s="730"/>
      <c r="H70" s="730"/>
    </row>
    <row r="71" customFormat="false" ht="18" hidden="false" customHeight="false" outlineLevel="0" collapsed="false">
      <c r="E71" s="730"/>
      <c r="F71" s="730"/>
      <c r="G71" s="730"/>
      <c r="H71" s="730"/>
    </row>
    <row r="72" customFormat="false" ht="72" hidden="false" customHeight="true" outlineLevel="0" collapsed="false">
      <c r="E72" s="730"/>
      <c r="F72" s="730"/>
      <c r="G72" s="730"/>
      <c r="H72" s="730"/>
    </row>
    <row r="73" customFormat="false" ht="18" hidden="false" customHeight="false" outlineLevel="0" collapsed="false">
      <c r="E73" s="730"/>
      <c r="F73" s="730"/>
      <c r="G73" s="730"/>
      <c r="H73" s="730"/>
    </row>
    <row r="74" customFormat="false" ht="18" hidden="false" customHeight="false" outlineLevel="0" collapsed="false">
      <c r="E74" s="730"/>
      <c r="F74" s="730"/>
      <c r="G74" s="730"/>
      <c r="H74" s="730"/>
    </row>
    <row r="75" customFormat="false" ht="79.5" hidden="false" customHeight="true" outlineLevel="0" collapsed="false">
      <c r="E75" s="730"/>
      <c r="F75" s="730"/>
      <c r="G75" s="730"/>
      <c r="H75" s="730"/>
    </row>
    <row r="76" customFormat="false" ht="65.25" hidden="false" customHeight="true" outlineLevel="0" collapsed="false">
      <c r="E76" s="730"/>
      <c r="F76" s="730"/>
      <c r="G76" s="730"/>
      <c r="H76" s="730"/>
    </row>
    <row r="77" customFormat="false" ht="63.75" hidden="false" customHeight="true" outlineLevel="0" collapsed="false">
      <c r="E77" s="730"/>
      <c r="F77" s="730"/>
      <c r="G77" s="730"/>
      <c r="H77" s="730"/>
    </row>
    <row r="78" customFormat="false" ht="38.25" hidden="false" customHeight="true" outlineLevel="0" collapsed="false">
      <c r="E78" s="730"/>
      <c r="F78" s="730"/>
      <c r="G78" s="730"/>
      <c r="H78" s="730"/>
    </row>
    <row r="79" customFormat="false" ht="45.75" hidden="false" customHeight="true" outlineLevel="0" collapsed="false">
      <c r="E79" s="730"/>
      <c r="F79" s="730"/>
      <c r="G79" s="730"/>
      <c r="H79" s="730"/>
    </row>
    <row r="80" customFormat="false" ht="18" hidden="false" customHeight="false" outlineLevel="0" collapsed="false">
      <c r="E80" s="730"/>
      <c r="F80" s="730"/>
      <c r="G80" s="730"/>
      <c r="H80" s="730"/>
    </row>
    <row r="81" customFormat="false" ht="65.25" hidden="false" customHeight="true" outlineLevel="0" collapsed="false">
      <c r="E81" s="730"/>
      <c r="F81" s="730"/>
      <c r="G81" s="730"/>
      <c r="H81" s="730"/>
    </row>
    <row r="82" customFormat="false" ht="36" hidden="false" customHeight="true" outlineLevel="0" collapsed="false">
      <c r="E82" s="730"/>
      <c r="F82" s="730"/>
      <c r="G82" s="730"/>
      <c r="H82" s="730"/>
    </row>
    <row r="83" customFormat="false" ht="18" hidden="false" customHeight="false" outlineLevel="0" collapsed="false">
      <c r="E83" s="730"/>
      <c r="F83" s="730"/>
      <c r="G83" s="730"/>
      <c r="H83" s="730"/>
    </row>
    <row r="84" customFormat="false" ht="72" hidden="false" customHeight="true" outlineLevel="0" collapsed="false">
      <c r="E84" s="730"/>
      <c r="F84" s="730"/>
      <c r="G84" s="730"/>
      <c r="H84" s="730"/>
    </row>
    <row r="85" customFormat="false" ht="18" hidden="false" customHeight="false" outlineLevel="0" collapsed="false">
      <c r="E85" s="730"/>
      <c r="F85" s="730"/>
      <c r="G85" s="730"/>
      <c r="H85" s="730"/>
    </row>
    <row r="86" customFormat="false" ht="18" hidden="false" customHeight="false" outlineLevel="0" collapsed="false">
      <c r="E86" s="730"/>
      <c r="F86" s="730"/>
      <c r="G86" s="730"/>
      <c r="H86" s="730"/>
    </row>
    <row r="87" customFormat="false" ht="79.5" hidden="false" customHeight="true" outlineLevel="0" collapsed="false">
      <c r="E87" s="730"/>
      <c r="F87" s="730"/>
      <c r="G87" s="730"/>
      <c r="H87" s="730"/>
    </row>
    <row r="88" customFormat="false" ht="65.25" hidden="false" customHeight="true" outlineLevel="0" collapsed="false">
      <c r="E88" s="730"/>
      <c r="F88" s="730"/>
      <c r="G88" s="730"/>
      <c r="H88" s="730"/>
    </row>
    <row r="89" customFormat="false" ht="63.75" hidden="false" customHeight="true" outlineLevel="0" collapsed="false">
      <c r="E89" s="730"/>
      <c r="F89" s="730"/>
      <c r="G89" s="730"/>
      <c r="H89" s="730"/>
    </row>
    <row r="90" customFormat="false" ht="38.25" hidden="false" customHeight="true" outlineLevel="0" collapsed="false">
      <c r="E90" s="730"/>
      <c r="F90" s="730"/>
      <c r="G90" s="730"/>
      <c r="H90" s="730"/>
    </row>
    <row r="91" customFormat="false" ht="45.75" hidden="false" customHeight="true" outlineLevel="0" collapsed="false">
      <c r="E91" s="730"/>
      <c r="F91" s="730"/>
      <c r="G91" s="730"/>
      <c r="H91" s="730"/>
    </row>
    <row r="92" customFormat="false" ht="18" hidden="false" customHeight="false" outlineLevel="0" collapsed="false">
      <c r="E92" s="730"/>
      <c r="F92" s="730"/>
      <c r="G92" s="730"/>
      <c r="H92" s="730"/>
    </row>
    <row r="93" customFormat="false" ht="65.25" hidden="false" customHeight="true" outlineLevel="0" collapsed="false">
      <c r="E93" s="730"/>
      <c r="F93" s="730"/>
      <c r="G93" s="730"/>
      <c r="H93" s="730"/>
    </row>
    <row r="94" customFormat="false" ht="36" hidden="false" customHeight="true" outlineLevel="0" collapsed="false">
      <c r="E94" s="730"/>
      <c r="F94" s="730"/>
      <c r="G94" s="730"/>
      <c r="H94" s="730"/>
    </row>
    <row r="95" customFormat="false" ht="18" hidden="false" customHeight="false" outlineLevel="0" collapsed="false">
      <c r="E95" s="730"/>
      <c r="F95" s="730"/>
      <c r="G95" s="730"/>
      <c r="H95" s="730"/>
    </row>
    <row r="96" customFormat="false" ht="72" hidden="false" customHeight="true" outlineLevel="0" collapsed="false">
      <c r="E96" s="730"/>
      <c r="F96" s="730"/>
      <c r="G96" s="730"/>
      <c r="H96" s="730"/>
    </row>
    <row r="97" customFormat="false" ht="18" hidden="false" customHeight="false" outlineLevel="0" collapsed="false">
      <c r="E97" s="730"/>
      <c r="F97" s="730"/>
      <c r="G97" s="730"/>
      <c r="H97" s="730"/>
    </row>
    <row r="98" customFormat="false" ht="18" hidden="false" customHeight="false" outlineLevel="0" collapsed="false">
      <c r="E98" s="730"/>
      <c r="F98" s="730"/>
      <c r="G98" s="730"/>
      <c r="H98" s="730"/>
    </row>
    <row r="99" customFormat="false" ht="79.5" hidden="false" customHeight="true" outlineLevel="0" collapsed="false">
      <c r="E99" s="730"/>
      <c r="F99" s="730"/>
      <c r="G99" s="730"/>
      <c r="H99" s="730"/>
    </row>
    <row r="100" customFormat="false" ht="65.25" hidden="false" customHeight="true" outlineLevel="0" collapsed="false">
      <c r="E100" s="730"/>
      <c r="F100" s="730"/>
      <c r="G100" s="730"/>
      <c r="H100" s="730"/>
    </row>
    <row r="101" customFormat="false" ht="63.75" hidden="false" customHeight="true" outlineLevel="0" collapsed="false">
      <c r="E101" s="730"/>
      <c r="F101" s="730"/>
      <c r="G101" s="730"/>
      <c r="H101" s="730"/>
    </row>
    <row r="102" customFormat="false" ht="38.25" hidden="false" customHeight="true" outlineLevel="0" collapsed="false">
      <c r="E102" s="730"/>
      <c r="F102" s="730"/>
      <c r="G102" s="730"/>
      <c r="H102" s="730"/>
    </row>
    <row r="103" customFormat="false" ht="45.75" hidden="false" customHeight="true" outlineLevel="0" collapsed="false">
      <c r="E103" s="730"/>
      <c r="F103" s="730"/>
      <c r="G103" s="730"/>
      <c r="H103" s="730"/>
    </row>
    <row r="104" customFormat="false" ht="18" hidden="false" customHeight="false" outlineLevel="0" collapsed="false">
      <c r="E104" s="730"/>
      <c r="F104" s="730"/>
      <c r="G104" s="730"/>
      <c r="H104" s="730"/>
    </row>
    <row r="105" customFormat="false" ht="65.25" hidden="false" customHeight="true" outlineLevel="0" collapsed="false">
      <c r="E105" s="730"/>
      <c r="F105" s="730"/>
      <c r="G105" s="730"/>
      <c r="H105" s="730"/>
    </row>
    <row r="106" customFormat="false" ht="36" hidden="false" customHeight="true" outlineLevel="0" collapsed="false">
      <c r="E106" s="730"/>
      <c r="F106" s="730"/>
      <c r="G106" s="730"/>
      <c r="H106" s="730"/>
    </row>
    <row r="107" customFormat="false" ht="18" hidden="false" customHeight="false" outlineLevel="0" collapsed="false">
      <c r="E107" s="730"/>
      <c r="F107" s="730"/>
      <c r="G107" s="730"/>
      <c r="H107" s="730"/>
    </row>
    <row r="108" customFormat="false" ht="72" hidden="false" customHeight="true" outlineLevel="0" collapsed="false">
      <c r="E108" s="730"/>
      <c r="F108" s="730"/>
      <c r="G108" s="730"/>
      <c r="H108" s="730"/>
    </row>
    <row r="109" customFormat="false" ht="18" hidden="false" customHeight="false" outlineLevel="0" collapsed="false">
      <c r="E109" s="730"/>
      <c r="F109" s="730"/>
      <c r="G109" s="730"/>
      <c r="H109" s="730"/>
    </row>
    <row r="110" customFormat="false" ht="18" hidden="false" customHeight="false" outlineLevel="0" collapsed="false">
      <c r="E110" s="730"/>
      <c r="F110" s="730"/>
      <c r="G110" s="730"/>
      <c r="H110" s="730"/>
    </row>
    <row r="111" customFormat="false" ht="79.5" hidden="false" customHeight="true" outlineLevel="0" collapsed="false">
      <c r="E111" s="730"/>
      <c r="F111" s="730"/>
      <c r="G111" s="730"/>
      <c r="H111" s="730"/>
    </row>
    <row r="112" customFormat="false" ht="65.25" hidden="false" customHeight="true" outlineLevel="0" collapsed="false">
      <c r="E112" s="730"/>
      <c r="F112" s="730"/>
      <c r="G112" s="730"/>
      <c r="H112" s="730"/>
    </row>
    <row r="113" customFormat="false" ht="63.75" hidden="false" customHeight="true" outlineLevel="0" collapsed="false">
      <c r="E113" s="730"/>
      <c r="F113" s="730"/>
      <c r="G113" s="730"/>
      <c r="H113" s="730"/>
    </row>
    <row r="114" customFormat="false" ht="38.25" hidden="false" customHeight="true" outlineLevel="0" collapsed="false">
      <c r="E114" s="730"/>
      <c r="F114" s="730"/>
      <c r="G114" s="730"/>
      <c r="H114" s="730"/>
    </row>
    <row r="115" customFormat="false" ht="45.75" hidden="false" customHeight="true" outlineLevel="0" collapsed="false">
      <c r="E115" s="730"/>
      <c r="F115" s="730"/>
      <c r="G115" s="730"/>
      <c r="H115" s="730"/>
    </row>
    <row r="116" customFormat="false" ht="18" hidden="false" customHeight="false" outlineLevel="0" collapsed="false">
      <c r="E116" s="730"/>
      <c r="F116" s="730"/>
      <c r="G116" s="730"/>
      <c r="H116" s="730"/>
    </row>
    <row r="117" customFormat="false" ht="65.25" hidden="false" customHeight="true" outlineLevel="0" collapsed="false">
      <c r="E117" s="730"/>
      <c r="F117" s="730"/>
      <c r="G117" s="730"/>
      <c r="H117" s="730"/>
    </row>
    <row r="118" customFormat="false" ht="36" hidden="false" customHeight="true" outlineLevel="0" collapsed="false">
      <c r="E118" s="730"/>
      <c r="F118" s="730"/>
      <c r="G118" s="730"/>
      <c r="H118" s="730"/>
    </row>
    <row r="119" customFormat="false" ht="18" hidden="false" customHeight="false" outlineLevel="0" collapsed="false">
      <c r="E119" s="730"/>
      <c r="F119" s="730"/>
      <c r="G119" s="730"/>
      <c r="H119" s="730"/>
    </row>
    <row r="120" customFormat="false" ht="72" hidden="false" customHeight="true" outlineLevel="0" collapsed="false">
      <c r="E120" s="730"/>
      <c r="F120" s="730"/>
      <c r="G120" s="730"/>
      <c r="H120" s="730"/>
    </row>
    <row r="121" customFormat="false" ht="18" hidden="false" customHeight="false" outlineLevel="0" collapsed="false">
      <c r="E121" s="730"/>
      <c r="F121" s="730"/>
      <c r="G121" s="730"/>
      <c r="H121" s="730"/>
    </row>
    <row r="122" customFormat="false" ht="18" hidden="false" customHeight="false" outlineLevel="0" collapsed="false">
      <c r="E122" s="730"/>
      <c r="F122" s="730"/>
      <c r="G122" s="730"/>
      <c r="H122" s="730"/>
    </row>
    <row r="123" customFormat="false" ht="79.5" hidden="false" customHeight="true" outlineLevel="0" collapsed="false">
      <c r="E123" s="730"/>
      <c r="F123" s="730"/>
      <c r="G123" s="730"/>
      <c r="H123" s="730"/>
    </row>
    <row r="124" customFormat="false" ht="65.25" hidden="false" customHeight="true" outlineLevel="0" collapsed="false">
      <c r="E124" s="730"/>
      <c r="F124" s="730"/>
      <c r="G124" s="730"/>
      <c r="H124" s="730"/>
    </row>
    <row r="125" customFormat="false" ht="63.75" hidden="false" customHeight="true" outlineLevel="0" collapsed="false">
      <c r="E125" s="730"/>
      <c r="F125" s="730"/>
      <c r="G125" s="730"/>
      <c r="H125" s="730"/>
    </row>
    <row r="126" customFormat="false" ht="38.25" hidden="false" customHeight="true" outlineLevel="0" collapsed="false">
      <c r="E126" s="730"/>
      <c r="F126" s="730"/>
      <c r="G126" s="730"/>
      <c r="H126" s="730"/>
    </row>
    <row r="127" customFormat="false" ht="45.75" hidden="false" customHeight="true" outlineLevel="0" collapsed="false">
      <c r="E127" s="730"/>
      <c r="F127" s="730"/>
      <c r="G127" s="730"/>
      <c r="H127" s="730"/>
    </row>
    <row r="128" customFormat="false" ht="18" hidden="false" customHeight="false" outlineLevel="0" collapsed="false">
      <c r="E128" s="730"/>
      <c r="F128" s="730"/>
      <c r="G128" s="730"/>
      <c r="H128" s="730"/>
    </row>
    <row r="129" customFormat="false" ht="65.25" hidden="false" customHeight="true" outlineLevel="0" collapsed="false">
      <c r="E129" s="730"/>
      <c r="F129" s="730"/>
      <c r="G129" s="730"/>
      <c r="H129" s="730"/>
    </row>
    <row r="130" customFormat="false" ht="36" hidden="false" customHeight="true" outlineLevel="0" collapsed="false">
      <c r="E130" s="730"/>
      <c r="F130" s="730"/>
      <c r="G130" s="730"/>
      <c r="H130" s="730"/>
    </row>
    <row r="131" customFormat="false" ht="18" hidden="false" customHeight="false" outlineLevel="0" collapsed="false">
      <c r="E131" s="730"/>
      <c r="F131" s="730"/>
      <c r="G131" s="730"/>
      <c r="H131" s="730"/>
    </row>
    <row r="132" customFormat="false" ht="72" hidden="false" customHeight="true" outlineLevel="0" collapsed="false">
      <c r="E132" s="730"/>
      <c r="F132" s="730"/>
      <c r="G132" s="730"/>
      <c r="H132" s="730"/>
    </row>
    <row r="133" customFormat="false" ht="18" hidden="false" customHeight="false" outlineLevel="0" collapsed="false">
      <c r="E133" s="730"/>
      <c r="F133" s="730"/>
      <c r="G133" s="730"/>
      <c r="H133" s="730"/>
    </row>
    <row r="134" customFormat="false" ht="18" hidden="false" customHeight="false" outlineLevel="0" collapsed="false">
      <c r="E134" s="730"/>
      <c r="F134" s="730"/>
      <c r="G134" s="730"/>
      <c r="H134" s="730"/>
    </row>
    <row r="135" customFormat="false" ht="79.5" hidden="false" customHeight="true" outlineLevel="0" collapsed="false">
      <c r="E135" s="730"/>
      <c r="F135" s="730"/>
      <c r="G135" s="730"/>
      <c r="H135" s="730"/>
    </row>
    <row r="136" customFormat="false" ht="65.25" hidden="false" customHeight="true" outlineLevel="0" collapsed="false">
      <c r="E136" s="730"/>
      <c r="F136" s="730"/>
      <c r="G136" s="730"/>
      <c r="H136" s="730"/>
    </row>
    <row r="137" customFormat="false" ht="63.75" hidden="false" customHeight="true" outlineLevel="0" collapsed="false">
      <c r="E137" s="730"/>
      <c r="F137" s="730"/>
      <c r="G137" s="730"/>
      <c r="H137" s="730"/>
    </row>
    <row r="138" customFormat="false" ht="38.25" hidden="false" customHeight="true" outlineLevel="0" collapsed="false">
      <c r="E138" s="730"/>
      <c r="F138" s="730"/>
      <c r="G138" s="730"/>
      <c r="H138" s="730"/>
    </row>
    <row r="139" customFormat="false" ht="45.75" hidden="false" customHeight="true" outlineLevel="0" collapsed="false">
      <c r="E139" s="730"/>
      <c r="F139" s="730"/>
      <c r="G139" s="730"/>
      <c r="H139" s="730"/>
    </row>
    <row r="140" customFormat="false" ht="18" hidden="false" customHeight="false" outlineLevel="0" collapsed="false">
      <c r="E140" s="730"/>
      <c r="F140" s="730"/>
      <c r="G140" s="730"/>
      <c r="H140" s="730"/>
    </row>
    <row r="141" customFormat="false" ht="65.25" hidden="false" customHeight="true" outlineLevel="0" collapsed="false">
      <c r="E141" s="730"/>
      <c r="F141" s="730"/>
      <c r="G141" s="730"/>
      <c r="H141" s="730"/>
    </row>
    <row r="142" customFormat="false" ht="36" hidden="false" customHeight="true" outlineLevel="0" collapsed="false">
      <c r="E142" s="730"/>
      <c r="F142" s="730"/>
      <c r="G142" s="730"/>
      <c r="H142" s="730"/>
    </row>
    <row r="143" customFormat="false" ht="18" hidden="false" customHeight="false" outlineLevel="0" collapsed="false">
      <c r="E143" s="730"/>
      <c r="F143" s="730"/>
      <c r="G143" s="730"/>
      <c r="H143" s="730"/>
    </row>
    <row r="144" customFormat="false" ht="72" hidden="false" customHeight="true" outlineLevel="0" collapsed="false">
      <c r="E144" s="730"/>
      <c r="F144" s="730"/>
      <c r="G144" s="730"/>
      <c r="H144" s="730"/>
    </row>
    <row r="145" customFormat="false" ht="18" hidden="false" customHeight="false" outlineLevel="0" collapsed="false">
      <c r="E145" s="730"/>
      <c r="F145" s="730"/>
      <c r="G145" s="730"/>
      <c r="H145" s="730"/>
    </row>
    <row r="146" customFormat="false" ht="18" hidden="false" customHeight="false" outlineLevel="0" collapsed="false">
      <c r="E146" s="730"/>
      <c r="F146" s="730"/>
      <c r="G146" s="730"/>
      <c r="H146" s="730"/>
    </row>
    <row r="147" customFormat="false" ht="79.5" hidden="false" customHeight="true" outlineLevel="0" collapsed="false">
      <c r="E147" s="730"/>
      <c r="F147" s="730"/>
      <c r="G147" s="730"/>
      <c r="H147" s="730"/>
    </row>
    <row r="148" customFormat="false" ht="65.25" hidden="false" customHeight="true" outlineLevel="0" collapsed="false">
      <c r="E148" s="730"/>
      <c r="F148" s="730"/>
      <c r="G148" s="730"/>
      <c r="H148" s="730"/>
    </row>
    <row r="149" customFormat="false" ht="63.75" hidden="false" customHeight="true" outlineLevel="0" collapsed="false">
      <c r="E149" s="730"/>
      <c r="F149" s="730"/>
      <c r="G149" s="730"/>
      <c r="H149" s="730"/>
    </row>
    <row r="150" customFormat="false" ht="38.25" hidden="false" customHeight="true" outlineLevel="0" collapsed="false">
      <c r="E150" s="730"/>
      <c r="F150" s="730"/>
      <c r="G150" s="730"/>
      <c r="H150" s="730"/>
    </row>
    <row r="151" customFormat="false" ht="45.75" hidden="false" customHeight="true" outlineLevel="0" collapsed="false">
      <c r="E151" s="730"/>
      <c r="F151" s="730"/>
      <c r="G151" s="730"/>
      <c r="H151" s="730"/>
    </row>
    <row r="152" customFormat="false" ht="18" hidden="false" customHeight="false" outlineLevel="0" collapsed="false">
      <c r="E152" s="730"/>
      <c r="F152" s="730"/>
      <c r="G152" s="730"/>
      <c r="H152" s="730"/>
    </row>
    <row r="153" customFormat="false" ht="65.25" hidden="false" customHeight="true" outlineLevel="0" collapsed="false">
      <c r="E153" s="730"/>
      <c r="F153" s="730"/>
      <c r="G153" s="730"/>
      <c r="H153" s="730"/>
    </row>
    <row r="154" customFormat="false" ht="36" hidden="false" customHeight="true" outlineLevel="0" collapsed="false">
      <c r="E154" s="730"/>
      <c r="F154" s="730"/>
      <c r="G154" s="730"/>
      <c r="H154" s="730"/>
    </row>
    <row r="155" customFormat="false" ht="18" hidden="false" customHeight="false" outlineLevel="0" collapsed="false">
      <c r="E155" s="730"/>
      <c r="F155" s="730"/>
      <c r="G155" s="730"/>
      <c r="H155" s="730"/>
    </row>
    <row r="156" customFormat="false" ht="72" hidden="false" customHeight="true" outlineLevel="0" collapsed="false">
      <c r="E156" s="730"/>
      <c r="F156" s="730"/>
      <c r="G156" s="730"/>
      <c r="H156" s="730"/>
    </row>
    <row r="157" customFormat="false" ht="18" hidden="false" customHeight="false" outlineLevel="0" collapsed="false">
      <c r="E157" s="730"/>
      <c r="F157" s="730"/>
      <c r="G157" s="730"/>
      <c r="H157" s="730"/>
    </row>
    <row r="158" customFormat="false" ht="18" hidden="false" customHeight="false" outlineLevel="0" collapsed="false">
      <c r="E158" s="730"/>
      <c r="F158" s="730"/>
      <c r="G158" s="730"/>
      <c r="H158" s="730"/>
    </row>
    <row r="159" customFormat="false" ht="79.5" hidden="false" customHeight="true" outlineLevel="0" collapsed="false">
      <c r="E159" s="730"/>
      <c r="F159" s="730"/>
      <c r="G159" s="730"/>
      <c r="H159" s="730"/>
    </row>
    <row r="160" customFormat="false" ht="65.25" hidden="false" customHeight="true" outlineLevel="0" collapsed="false">
      <c r="E160" s="730"/>
      <c r="F160" s="730"/>
      <c r="G160" s="730"/>
      <c r="H160" s="730"/>
    </row>
    <row r="161" customFormat="false" ht="63.75" hidden="false" customHeight="true" outlineLevel="0" collapsed="false">
      <c r="E161" s="730"/>
      <c r="F161" s="730"/>
      <c r="G161" s="730"/>
      <c r="H161" s="730"/>
    </row>
    <row r="162" customFormat="false" ht="38.25" hidden="false" customHeight="true" outlineLevel="0" collapsed="false">
      <c r="E162" s="730"/>
      <c r="F162" s="730"/>
      <c r="G162" s="730"/>
      <c r="H162" s="730"/>
    </row>
    <row r="163" customFormat="false" ht="45.75" hidden="false" customHeight="true" outlineLevel="0" collapsed="false">
      <c r="E163" s="730"/>
      <c r="F163" s="730"/>
      <c r="G163" s="730"/>
      <c r="H163" s="730"/>
    </row>
    <row r="164" customFormat="false" ht="18" hidden="false" customHeight="false" outlineLevel="0" collapsed="false">
      <c r="E164" s="730"/>
      <c r="F164" s="730"/>
      <c r="G164" s="730"/>
      <c r="H164" s="730"/>
    </row>
    <row r="165" customFormat="false" ht="65.25" hidden="false" customHeight="true" outlineLevel="0" collapsed="false">
      <c r="E165" s="730"/>
      <c r="F165" s="730"/>
      <c r="G165" s="730"/>
      <c r="H165" s="730"/>
    </row>
    <row r="166" customFormat="false" ht="36" hidden="false" customHeight="true" outlineLevel="0" collapsed="false">
      <c r="E166" s="730"/>
      <c r="F166" s="730"/>
      <c r="G166" s="730"/>
      <c r="H166" s="730"/>
    </row>
    <row r="167" customFormat="false" ht="18" hidden="false" customHeight="false" outlineLevel="0" collapsed="false">
      <c r="E167" s="730"/>
      <c r="F167" s="730"/>
      <c r="G167" s="730"/>
      <c r="H167" s="730"/>
    </row>
    <row r="168" customFormat="false" ht="72" hidden="false" customHeight="true" outlineLevel="0" collapsed="false">
      <c r="E168" s="730"/>
      <c r="F168" s="730"/>
      <c r="G168" s="730"/>
      <c r="H168" s="730"/>
    </row>
    <row r="169" customFormat="false" ht="18" hidden="false" customHeight="false" outlineLevel="0" collapsed="false">
      <c r="E169" s="730"/>
      <c r="F169" s="730"/>
      <c r="G169" s="730"/>
      <c r="H169" s="730"/>
    </row>
    <row r="170" customFormat="false" ht="18" hidden="false" customHeight="false" outlineLevel="0" collapsed="false">
      <c r="E170" s="730"/>
      <c r="F170" s="730"/>
      <c r="G170" s="730"/>
      <c r="H170" s="730"/>
    </row>
    <row r="171" customFormat="false" ht="79.5" hidden="false" customHeight="true" outlineLevel="0" collapsed="false">
      <c r="E171" s="730"/>
      <c r="F171" s="730"/>
      <c r="G171" s="730"/>
      <c r="H171" s="730"/>
    </row>
    <row r="172" customFormat="false" ht="65.25" hidden="false" customHeight="true" outlineLevel="0" collapsed="false">
      <c r="E172" s="730"/>
      <c r="F172" s="730"/>
      <c r="G172" s="730"/>
      <c r="H172" s="730"/>
    </row>
    <row r="173" customFormat="false" ht="63.75" hidden="false" customHeight="true" outlineLevel="0" collapsed="false">
      <c r="E173" s="730"/>
      <c r="F173" s="730"/>
      <c r="G173" s="730"/>
      <c r="H173" s="730"/>
    </row>
    <row r="174" customFormat="false" ht="38.25" hidden="false" customHeight="true" outlineLevel="0" collapsed="false">
      <c r="E174" s="730"/>
      <c r="F174" s="730"/>
      <c r="G174" s="730"/>
      <c r="H174" s="730"/>
    </row>
    <row r="175" customFormat="false" ht="45.75" hidden="false" customHeight="true" outlineLevel="0" collapsed="false">
      <c r="E175" s="730"/>
      <c r="F175" s="730"/>
      <c r="G175" s="730"/>
      <c r="H175" s="730"/>
    </row>
    <row r="176" customFormat="false" ht="18" hidden="false" customHeight="false" outlineLevel="0" collapsed="false">
      <c r="E176" s="730"/>
      <c r="F176" s="730"/>
      <c r="G176" s="730"/>
      <c r="H176" s="730"/>
    </row>
    <row r="177" customFormat="false" ht="65.25" hidden="false" customHeight="true" outlineLevel="0" collapsed="false">
      <c r="E177" s="730"/>
      <c r="F177" s="730"/>
      <c r="G177" s="730"/>
      <c r="H177" s="730"/>
    </row>
    <row r="178" customFormat="false" ht="36" hidden="false" customHeight="true" outlineLevel="0" collapsed="false">
      <c r="E178" s="730"/>
      <c r="F178" s="730"/>
      <c r="G178" s="730"/>
      <c r="H178" s="730"/>
    </row>
    <row r="179" customFormat="false" ht="18" hidden="false" customHeight="false" outlineLevel="0" collapsed="false">
      <c r="E179" s="730"/>
      <c r="F179" s="730"/>
      <c r="G179" s="730"/>
      <c r="H179" s="730"/>
    </row>
    <row r="180" customFormat="false" ht="72" hidden="false" customHeight="true" outlineLevel="0" collapsed="false">
      <c r="E180" s="730"/>
      <c r="F180" s="730"/>
      <c r="G180" s="730"/>
      <c r="H180" s="730"/>
    </row>
    <row r="181" customFormat="false" ht="18" hidden="false" customHeight="false" outlineLevel="0" collapsed="false">
      <c r="E181" s="730"/>
      <c r="F181" s="730"/>
      <c r="G181" s="730"/>
      <c r="H181" s="730"/>
    </row>
    <row r="182" customFormat="false" ht="18" hidden="false" customHeight="false" outlineLevel="0" collapsed="false">
      <c r="E182" s="730"/>
      <c r="F182" s="730"/>
      <c r="G182" s="730"/>
      <c r="H182" s="730"/>
    </row>
    <row r="183" customFormat="false" ht="79.5" hidden="false" customHeight="true" outlineLevel="0" collapsed="false">
      <c r="E183" s="730"/>
      <c r="F183" s="730"/>
      <c r="G183" s="730"/>
      <c r="H183" s="730"/>
    </row>
    <row r="184" customFormat="false" ht="65.25" hidden="false" customHeight="true" outlineLevel="0" collapsed="false">
      <c r="E184" s="730"/>
      <c r="F184" s="730"/>
      <c r="G184" s="730"/>
      <c r="H184" s="730"/>
    </row>
    <row r="185" customFormat="false" ht="63.75" hidden="false" customHeight="true" outlineLevel="0" collapsed="false">
      <c r="E185" s="730"/>
      <c r="F185" s="730"/>
      <c r="G185" s="730"/>
      <c r="H185" s="730"/>
    </row>
    <row r="186" customFormat="false" ht="38.25" hidden="false" customHeight="true" outlineLevel="0" collapsed="false">
      <c r="E186" s="730"/>
      <c r="F186" s="730"/>
      <c r="G186" s="730"/>
      <c r="H186" s="730"/>
    </row>
    <row r="187" customFormat="false" ht="45.75" hidden="false" customHeight="true" outlineLevel="0" collapsed="false">
      <c r="E187" s="730"/>
      <c r="F187" s="730"/>
      <c r="G187" s="730"/>
      <c r="H187" s="730"/>
    </row>
    <row r="188" customFormat="false" ht="18" hidden="false" customHeight="false" outlineLevel="0" collapsed="false">
      <c r="E188" s="730"/>
      <c r="F188" s="730"/>
      <c r="G188" s="730"/>
      <c r="H188" s="730"/>
    </row>
    <row r="189" customFormat="false" ht="65.25" hidden="false" customHeight="true" outlineLevel="0" collapsed="false">
      <c r="E189" s="730"/>
      <c r="F189" s="730"/>
      <c r="G189" s="730"/>
      <c r="H189" s="730"/>
    </row>
    <row r="190" customFormat="false" ht="36" hidden="false" customHeight="true" outlineLevel="0" collapsed="false">
      <c r="E190" s="730"/>
      <c r="F190" s="730"/>
      <c r="G190" s="730"/>
      <c r="H190" s="730"/>
    </row>
    <row r="191" customFormat="false" ht="18" hidden="false" customHeight="false" outlineLevel="0" collapsed="false">
      <c r="E191" s="730"/>
      <c r="F191" s="730"/>
      <c r="G191" s="730"/>
      <c r="H191" s="730"/>
    </row>
    <row r="192" customFormat="false" ht="72" hidden="false" customHeight="true" outlineLevel="0" collapsed="false">
      <c r="E192" s="730"/>
      <c r="F192" s="730"/>
      <c r="G192" s="730"/>
      <c r="H192" s="730"/>
    </row>
    <row r="193" customFormat="false" ht="18" hidden="false" customHeight="false" outlineLevel="0" collapsed="false">
      <c r="E193" s="730"/>
      <c r="F193" s="730"/>
      <c r="G193" s="730"/>
      <c r="H193" s="730"/>
    </row>
    <row r="194" customFormat="false" ht="18" hidden="false" customHeight="false" outlineLevel="0" collapsed="false">
      <c r="E194" s="730"/>
      <c r="F194" s="730"/>
      <c r="G194" s="730"/>
      <c r="H194" s="730"/>
    </row>
    <row r="195" customFormat="false" ht="79.5" hidden="false" customHeight="true" outlineLevel="0" collapsed="false">
      <c r="E195" s="730"/>
      <c r="F195" s="730"/>
      <c r="G195" s="730"/>
      <c r="H195" s="730"/>
    </row>
    <row r="196" customFormat="false" ht="65.25" hidden="false" customHeight="true" outlineLevel="0" collapsed="false">
      <c r="E196" s="730"/>
      <c r="F196" s="730"/>
      <c r="G196" s="730"/>
      <c r="H196" s="730"/>
    </row>
    <row r="197" customFormat="false" ht="63.75" hidden="false" customHeight="true" outlineLevel="0" collapsed="false">
      <c r="E197" s="730"/>
      <c r="F197" s="730"/>
      <c r="G197" s="730"/>
      <c r="H197" s="730"/>
    </row>
    <row r="198" customFormat="false" ht="38.25" hidden="false" customHeight="true" outlineLevel="0" collapsed="false">
      <c r="E198" s="730"/>
      <c r="F198" s="730"/>
      <c r="G198" s="730"/>
      <c r="H198" s="730"/>
    </row>
    <row r="199" customFormat="false" ht="45.75" hidden="false" customHeight="true" outlineLevel="0" collapsed="false">
      <c r="E199" s="730"/>
      <c r="F199" s="730"/>
      <c r="G199" s="730"/>
      <c r="H199" s="730"/>
    </row>
    <row r="200" customFormat="false" ht="18" hidden="false" customHeight="false" outlineLevel="0" collapsed="false">
      <c r="E200" s="730"/>
      <c r="F200" s="730"/>
      <c r="G200" s="730"/>
      <c r="H200" s="730"/>
    </row>
    <row r="201" customFormat="false" ht="65.25" hidden="false" customHeight="true" outlineLevel="0" collapsed="false">
      <c r="E201" s="730"/>
      <c r="F201" s="730"/>
      <c r="G201" s="730"/>
      <c r="H201" s="730"/>
    </row>
    <row r="202" customFormat="false" ht="36" hidden="false" customHeight="true" outlineLevel="0" collapsed="false">
      <c r="E202" s="730"/>
      <c r="F202" s="730"/>
      <c r="G202" s="730"/>
      <c r="H202" s="730"/>
    </row>
    <row r="203" customFormat="false" ht="18" hidden="false" customHeight="false" outlineLevel="0" collapsed="false">
      <c r="E203" s="730"/>
      <c r="F203" s="730"/>
      <c r="G203" s="730"/>
      <c r="H203" s="730"/>
    </row>
    <row r="204" customFormat="false" ht="72" hidden="false" customHeight="true" outlineLevel="0" collapsed="false">
      <c r="E204" s="730"/>
      <c r="F204" s="730"/>
      <c r="G204" s="730"/>
      <c r="H204" s="730"/>
    </row>
    <row r="205" customFormat="false" ht="18" hidden="false" customHeight="false" outlineLevel="0" collapsed="false">
      <c r="E205" s="730"/>
      <c r="F205" s="730"/>
      <c r="G205" s="730"/>
      <c r="H205" s="730"/>
    </row>
    <row r="206" customFormat="false" ht="18" hidden="false" customHeight="false" outlineLevel="0" collapsed="false">
      <c r="E206" s="730"/>
      <c r="F206" s="730"/>
      <c r="G206" s="730"/>
      <c r="H206" s="730"/>
    </row>
    <row r="207" customFormat="false" ht="79.5" hidden="false" customHeight="true" outlineLevel="0" collapsed="false">
      <c r="E207" s="730"/>
      <c r="F207" s="730"/>
      <c r="G207" s="730"/>
      <c r="H207" s="730"/>
    </row>
    <row r="208" customFormat="false" ht="65.25" hidden="false" customHeight="true" outlineLevel="0" collapsed="false">
      <c r="E208" s="730"/>
      <c r="F208" s="730"/>
      <c r="G208" s="730"/>
      <c r="H208" s="730"/>
    </row>
    <row r="209" customFormat="false" ht="63.75" hidden="false" customHeight="true" outlineLevel="0" collapsed="false">
      <c r="E209" s="730"/>
      <c r="F209" s="730"/>
      <c r="G209" s="730"/>
      <c r="H209" s="730"/>
    </row>
    <row r="210" customFormat="false" ht="38.25" hidden="false" customHeight="true" outlineLevel="0" collapsed="false">
      <c r="E210" s="730"/>
      <c r="F210" s="730"/>
      <c r="G210" s="730"/>
      <c r="H210" s="730"/>
    </row>
    <row r="211" customFormat="false" ht="45.75" hidden="false" customHeight="true" outlineLevel="0" collapsed="false">
      <c r="E211" s="730"/>
      <c r="F211" s="730"/>
      <c r="G211" s="730"/>
      <c r="H211" s="730"/>
    </row>
    <row r="212" customFormat="false" ht="18" hidden="false" customHeight="false" outlineLevel="0" collapsed="false">
      <c r="E212" s="730"/>
      <c r="F212" s="730"/>
      <c r="G212" s="730"/>
      <c r="H212" s="730"/>
    </row>
    <row r="213" customFormat="false" ht="65.25" hidden="false" customHeight="true" outlineLevel="0" collapsed="false">
      <c r="E213" s="730"/>
      <c r="F213" s="730"/>
      <c r="G213" s="730"/>
      <c r="H213" s="730"/>
    </row>
    <row r="214" customFormat="false" ht="36" hidden="false" customHeight="true" outlineLevel="0" collapsed="false">
      <c r="E214" s="730"/>
      <c r="F214" s="730"/>
      <c r="G214" s="730"/>
      <c r="H214" s="730"/>
    </row>
    <row r="215" customFormat="false" ht="18" hidden="false" customHeight="false" outlineLevel="0" collapsed="false">
      <c r="E215" s="730"/>
      <c r="F215" s="730"/>
      <c r="G215" s="730"/>
      <c r="H215" s="730"/>
    </row>
    <row r="216" customFormat="false" ht="72" hidden="false" customHeight="true" outlineLevel="0" collapsed="false">
      <c r="E216" s="730"/>
      <c r="F216" s="730"/>
      <c r="G216" s="730"/>
      <c r="H216" s="730"/>
    </row>
    <row r="217" customFormat="false" ht="18" hidden="false" customHeight="false" outlineLevel="0" collapsed="false">
      <c r="E217" s="730"/>
      <c r="F217" s="730"/>
      <c r="G217" s="730"/>
      <c r="H217" s="730"/>
    </row>
    <row r="218" customFormat="false" ht="18" hidden="false" customHeight="false" outlineLevel="0" collapsed="false">
      <c r="E218" s="730"/>
      <c r="F218" s="730"/>
      <c r="G218" s="730"/>
      <c r="H218" s="730"/>
    </row>
    <row r="219" customFormat="false" ht="79.5" hidden="false" customHeight="true" outlineLevel="0" collapsed="false">
      <c r="E219" s="730"/>
      <c r="F219" s="730"/>
      <c r="G219" s="730"/>
      <c r="H219" s="730"/>
    </row>
    <row r="220" customFormat="false" ht="65.25" hidden="false" customHeight="true" outlineLevel="0" collapsed="false">
      <c r="E220" s="730"/>
      <c r="F220" s="730"/>
      <c r="G220" s="730"/>
      <c r="H220" s="730"/>
    </row>
    <row r="221" customFormat="false" ht="63.75" hidden="false" customHeight="true" outlineLevel="0" collapsed="false">
      <c r="E221" s="730"/>
      <c r="F221" s="730"/>
      <c r="G221" s="730"/>
      <c r="H221" s="730"/>
    </row>
    <row r="222" customFormat="false" ht="38.25" hidden="false" customHeight="true" outlineLevel="0" collapsed="false">
      <c r="E222" s="730"/>
      <c r="F222" s="730"/>
      <c r="G222" s="730"/>
      <c r="H222" s="730"/>
    </row>
    <row r="223" customFormat="false" ht="45.75" hidden="false" customHeight="true" outlineLevel="0" collapsed="false">
      <c r="E223" s="730"/>
      <c r="F223" s="730"/>
      <c r="G223" s="730"/>
      <c r="H223" s="730"/>
    </row>
    <row r="224" customFormat="false" ht="18" hidden="false" customHeight="false" outlineLevel="0" collapsed="false">
      <c r="E224" s="730"/>
      <c r="F224" s="730"/>
      <c r="G224" s="730"/>
      <c r="H224" s="730"/>
    </row>
    <row r="225" customFormat="false" ht="65.25" hidden="false" customHeight="true" outlineLevel="0" collapsed="false">
      <c r="E225" s="730"/>
      <c r="F225" s="730"/>
      <c r="G225" s="730"/>
      <c r="H225" s="730"/>
    </row>
    <row r="226" customFormat="false" ht="36" hidden="false" customHeight="true" outlineLevel="0" collapsed="false">
      <c r="E226" s="730"/>
      <c r="F226" s="730"/>
      <c r="G226" s="730"/>
      <c r="H226" s="730"/>
    </row>
    <row r="227" customFormat="false" ht="18" hidden="false" customHeight="false" outlineLevel="0" collapsed="false">
      <c r="E227" s="730"/>
      <c r="F227" s="730"/>
      <c r="G227" s="730"/>
      <c r="H227" s="730"/>
    </row>
    <row r="228" customFormat="false" ht="72" hidden="false" customHeight="true" outlineLevel="0" collapsed="false">
      <c r="E228" s="730"/>
      <c r="F228" s="730"/>
      <c r="G228" s="730"/>
      <c r="H228" s="730"/>
    </row>
    <row r="229" customFormat="false" ht="18" hidden="false" customHeight="false" outlineLevel="0" collapsed="false">
      <c r="E229" s="730"/>
      <c r="F229" s="730"/>
      <c r="G229" s="730"/>
      <c r="H229" s="730"/>
    </row>
    <row r="230" customFormat="false" ht="18" hidden="false" customHeight="false" outlineLevel="0" collapsed="false">
      <c r="E230" s="730"/>
      <c r="F230" s="730"/>
      <c r="G230" s="730"/>
      <c r="H230" s="730"/>
    </row>
    <row r="231" customFormat="false" ht="79.5" hidden="false" customHeight="true" outlineLevel="0" collapsed="false">
      <c r="E231" s="730"/>
      <c r="F231" s="730"/>
      <c r="G231" s="730"/>
      <c r="H231" s="730"/>
    </row>
    <row r="232" customFormat="false" ht="65.25" hidden="false" customHeight="true" outlineLevel="0" collapsed="false">
      <c r="E232" s="730"/>
      <c r="F232" s="730"/>
      <c r="G232" s="730"/>
      <c r="H232" s="730"/>
    </row>
    <row r="233" customFormat="false" ht="63.75" hidden="false" customHeight="true" outlineLevel="0" collapsed="false">
      <c r="E233" s="730"/>
      <c r="F233" s="730"/>
      <c r="G233" s="730"/>
      <c r="H233" s="730"/>
    </row>
    <row r="234" customFormat="false" ht="38.25" hidden="false" customHeight="true" outlineLevel="0" collapsed="false">
      <c r="E234" s="730"/>
      <c r="F234" s="730"/>
      <c r="G234" s="730"/>
      <c r="H234" s="730"/>
    </row>
    <row r="235" customFormat="false" ht="45.75" hidden="false" customHeight="true" outlineLevel="0" collapsed="false">
      <c r="E235" s="730"/>
      <c r="F235" s="730"/>
      <c r="G235" s="730"/>
      <c r="H235" s="730"/>
    </row>
    <row r="236" customFormat="false" ht="18" hidden="false" customHeight="false" outlineLevel="0" collapsed="false">
      <c r="E236" s="730"/>
      <c r="F236" s="730"/>
      <c r="G236" s="730"/>
      <c r="H236" s="730"/>
    </row>
    <row r="237" customFormat="false" ht="65.25" hidden="false" customHeight="true" outlineLevel="0" collapsed="false">
      <c r="E237" s="730"/>
      <c r="F237" s="730"/>
      <c r="G237" s="730"/>
      <c r="H237" s="730"/>
    </row>
    <row r="238" customFormat="false" ht="36" hidden="false" customHeight="true" outlineLevel="0" collapsed="false">
      <c r="E238" s="730"/>
      <c r="F238" s="730"/>
      <c r="G238" s="730"/>
      <c r="H238" s="730"/>
    </row>
    <row r="239" customFormat="false" ht="18" hidden="false" customHeight="false" outlineLevel="0" collapsed="false">
      <c r="E239" s="730"/>
      <c r="F239" s="730"/>
      <c r="G239" s="730"/>
      <c r="H239" s="730"/>
    </row>
    <row r="240" customFormat="false" ht="72" hidden="false" customHeight="true" outlineLevel="0" collapsed="false">
      <c r="E240" s="730"/>
      <c r="F240" s="730"/>
      <c r="G240" s="730"/>
      <c r="H240" s="730"/>
    </row>
    <row r="241" customFormat="false" ht="18" hidden="false" customHeight="false" outlineLevel="0" collapsed="false">
      <c r="E241" s="730"/>
      <c r="F241" s="730"/>
      <c r="G241" s="730"/>
      <c r="H241" s="730"/>
    </row>
    <row r="242" customFormat="false" ht="18" hidden="false" customHeight="false" outlineLevel="0" collapsed="false">
      <c r="E242" s="730"/>
      <c r="F242" s="730"/>
      <c r="G242" s="730"/>
      <c r="H242" s="730"/>
    </row>
    <row r="243" customFormat="false" ht="79.5" hidden="false" customHeight="true" outlineLevel="0" collapsed="false">
      <c r="E243" s="730"/>
      <c r="F243" s="730"/>
      <c r="G243" s="730"/>
      <c r="H243" s="730"/>
    </row>
    <row r="244" customFormat="false" ht="65.25" hidden="false" customHeight="true" outlineLevel="0" collapsed="false">
      <c r="E244" s="730"/>
      <c r="F244" s="730"/>
      <c r="G244" s="730"/>
      <c r="H244" s="730"/>
    </row>
    <row r="245" customFormat="false" ht="63.75" hidden="false" customHeight="true" outlineLevel="0" collapsed="false">
      <c r="E245" s="730"/>
      <c r="F245" s="730"/>
      <c r="G245" s="730"/>
      <c r="H245" s="730"/>
    </row>
    <row r="246" customFormat="false" ht="38.25" hidden="false" customHeight="true" outlineLevel="0" collapsed="false">
      <c r="E246" s="730"/>
      <c r="F246" s="730"/>
      <c r="G246" s="730"/>
      <c r="H246" s="730"/>
    </row>
    <row r="247" customFormat="false" ht="45.75" hidden="false" customHeight="true" outlineLevel="0" collapsed="false">
      <c r="E247" s="730"/>
      <c r="F247" s="730"/>
      <c r="G247" s="730"/>
      <c r="H247" s="730"/>
    </row>
    <row r="248" customFormat="false" ht="18" hidden="false" customHeight="false" outlineLevel="0" collapsed="false">
      <c r="E248" s="730"/>
      <c r="F248" s="730"/>
      <c r="G248" s="730"/>
      <c r="H248" s="730"/>
    </row>
    <row r="249" customFormat="false" ht="65.25" hidden="false" customHeight="true" outlineLevel="0" collapsed="false">
      <c r="E249" s="730"/>
      <c r="F249" s="730"/>
      <c r="G249" s="730"/>
      <c r="H249" s="730"/>
    </row>
    <row r="250" customFormat="false" ht="36" hidden="false" customHeight="true" outlineLevel="0" collapsed="false">
      <c r="E250" s="730"/>
      <c r="F250" s="730"/>
      <c r="G250" s="730"/>
      <c r="H250" s="730"/>
    </row>
    <row r="251" customFormat="false" ht="18" hidden="false" customHeight="false" outlineLevel="0" collapsed="false">
      <c r="E251" s="730"/>
      <c r="F251" s="730"/>
      <c r="G251" s="730"/>
      <c r="H251" s="730"/>
    </row>
    <row r="252" customFormat="false" ht="72" hidden="false" customHeight="true" outlineLevel="0" collapsed="false">
      <c r="E252" s="730"/>
      <c r="F252" s="730"/>
      <c r="G252" s="730"/>
      <c r="H252" s="730"/>
    </row>
    <row r="253" customFormat="false" ht="18" hidden="false" customHeight="false" outlineLevel="0" collapsed="false">
      <c r="E253" s="730"/>
      <c r="F253" s="730"/>
      <c r="G253" s="730"/>
      <c r="H253" s="730"/>
    </row>
    <row r="254" customFormat="false" ht="18" hidden="false" customHeight="false" outlineLevel="0" collapsed="false">
      <c r="E254" s="730"/>
      <c r="F254" s="730"/>
      <c r="G254" s="730"/>
      <c r="H254" s="730"/>
    </row>
    <row r="255" customFormat="false" ht="79.5" hidden="false" customHeight="true" outlineLevel="0" collapsed="false">
      <c r="E255" s="730"/>
      <c r="F255" s="730"/>
      <c r="G255" s="730"/>
      <c r="H255" s="730"/>
    </row>
    <row r="256" customFormat="false" ht="65.25" hidden="false" customHeight="true" outlineLevel="0" collapsed="false">
      <c r="E256" s="730"/>
      <c r="F256" s="730"/>
      <c r="G256" s="730"/>
      <c r="H256" s="730"/>
    </row>
    <row r="257" customFormat="false" ht="63.75" hidden="false" customHeight="true" outlineLevel="0" collapsed="false">
      <c r="E257" s="730"/>
      <c r="F257" s="730"/>
      <c r="G257" s="730"/>
      <c r="H257" s="730"/>
    </row>
    <row r="258" customFormat="false" ht="38.25" hidden="false" customHeight="true" outlineLevel="0" collapsed="false">
      <c r="E258" s="730"/>
      <c r="F258" s="730"/>
      <c r="G258" s="730"/>
      <c r="H258" s="730"/>
    </row>
    <row r="259" customFormat="false" ht="45.75" hidden="false" customHeight="true" outlineLevel="0" collapsed="false">
      <c r="E259" s="730"/>
      <c r="F259" s="730"/>
      <c r="G259" s="730"/>
      <c r="H259" s="730"/>
    </row>
    <row r="260" customFormat="false" ht="18" hidden="false" customHeight="false" outlineLevel="0" collapsed="false">
      <c r="E260" s="730"/>
      <c r="F260" s="730"/>
      <c r="G260" s="730"/>
      <c r="H260" s="730"/>
    </row>
    <row r="261" customFormat="false" ht="65.25" hidden="false" customHeight="true" outlineLevel="0" collapsed="false">
      <c r="E261" s="730"/>
      <c r="F261" s="730"/>
      <c r="G261" s="730"/>
      <c r="H261" s="730"/>
    </row>
    <row r="262" customFormat="false" ht="36" hidden="false" customHeight="true" outlineLevel="0" collapsed="false">
      <c r="E262" s="730"/>
      <c r="F262" s="730"/>
      <c r="G262" s="730"/>
      <c r="H262" s="730"/>
    </row>
    <row r="263" customFormat="false" ht="18" hidden="false" customHeight="false" outlineLevel="0" collapsed="false">
      <c r="E263" s="730"/>
      <c r="F263" s="730"/>
      <c r="G263" s="730"/>
      <c r="H263" s="730"/>
    </row>
    <row r="264" customFormat="false" ht="72" hidden="false" customHeight="true" outlineLevel="0" collapsed="false">
      <c r="E264" s="730"/>
      <c r="F264" s="730"/>
      <c r="G264" s="730"/>
      <c r="H264" s="730"/>
    </row>
    <row r="265" customFormat="false" ht="18" hidden="false" customHeight="false" outlineLevel="0" collapsed="false">
      <c r="E265" s="730"/>
      <c r="F265" s="730"/>
      <c r="G265" s="730"/>
      <c r="H265" s="730"/>
    </row>
    <row r="266" customFormat="false" ht="18" hidden="false" customHeight="false" outlineLevel="0" collapsed="false">
      <c r="E266" s="730"/>
      <c r="F266" s="730"/>
      <c r="G266" s="730"/>
      <c r="H266" s="730"/>
    </row>
    <row r="267" customFormat="false" ht="79.5" hidden="false" customHeight="true" outlineLevel="0" collapsed="false">
      <c r="E267" s="730"/>
      <c r="F267" s="730"/>
      <c r="G267" s="730"/>
      <c r="H267" s="730"/>
    </row>
    <row r="268" customFormat="false" ht="65.25" hidden="false" customHeight="true" outlineLevel="0" collapsed="false">
      <c r="E268" s="730"/>
      <c r="F268" s="730"/>
      <c r="G268" s="730"/>
      <c r="H268" s="730"/>
    </row>
    <row r="269" customFormat="false" ht="63.75" hidden="false" customHeight="true" outlineLevel="0" collapsed="false">
      <c r="E269" s="730"/>
      <c r="F269" s="730"/>
      <c r="G269" s="730"/>
      <c r="H269" s="730"/>
    </row>
    <row r="270" customFormat="false" ht="38.25" hidden="false" customHeight="true" outlineLevel="0" collapsed="false">
      <c r="E270" s="730"/>
      <c r="F270" s="730"/>
      <c r="G270" s="730"/>
      <c r="H270" s="730"/>
    </row>
    <row r="271" customFormat="false" ht="45.75" hidden="false" customHeight="true" outlineLevel="0" collapsed="false">
      <c r="E271" s="730"/>
      <c r="F271" s="730"/>
      <c r="G271" s="730"/>
      <c r="H271" s="730"/>
    </row>
    <row r="272" customFormat="false" ht="18" hidden="false" customHeight="false" outlineLevel="0" collapsed="false">
      <c r="E272" s="730"/>
      <c r="F272" s="730"/>
      <c r="G272" s="730"/>
      <c r="H272" s="730"/>
    </row>
    <row r="273" customFormat="false" ht="65.25" hidden="false" customHeight="true" outlineLevel="0" collapsed="false">
      <c r="E273" s="730"/>
      <c r="F273" s="730"/>
      <c r="G273" s="730"/>
      <c r="H273" s="730"/>
    </row>
    <row r="274" customFormat="false" ht="36" hidden="false" customHeight="true" outlineLevel="0" collapsed="false">
      <c r="E274" s="730"/>
      <c r="F274" s="730"/>
      <c r="G274" s="730"/>
      <c r="H274" s="730"/>
    </row>
    <row r="275" customFormat="false" ht="18" hidden="false" customHeight="false" outlineLevel="0" collapsed="false">
      <c r="E275" s="730"/>
      <c r="F275" s="730"/>
      <c r="G275" s="730"/>
      <c r="H275" s="730"/>
    </row>
    <row r="276" customFormat="false" ht="72" hidden="false" customHeight="true" outlineLevel="0" collapsed="false">
      <c r="E276" s="730"/>
      <c r="F276" s="730"/>
      <c r="G276" s="730"/>
      <c r="H276" s="730"/>
    </row>
    <row r="277" customFormat="false" ht="18" hidden="false" customHeight="false" outlineLevel="0" collapsed="false">
      <c r="E277" s="730"/>
      <c r="F277" s="730"/>
      <c r="G277" s="730"/>
      <c r="H277" s="730"/>
    </row>
    <row r="278" customFormat="false" ht="18" hidden="false" customHeight="false" outlineLevel="0" collapsed="false">
      <c r="E278" s="730"/>
      <c r="F278" s="730"/>
      <c r="G278" s="730"/>
      <c r="H278" s="730"/>
    </row>
    <row r="279" customFormat="false" ht="79.5" hidden="false" customHeight="true" outlineLevel="0" collapsed="false">
      <c r="E279" s="730"/>
      <c r="F279" s="730"/>
      <c r="G279" s="730"/>
      <c r="H279" s="730"/>
    </row>
    <row r="280" customFormat="false" ht="65.25" hidden="false" customHeight="true" outlineLevel="0" collapsed="false">
      <c r="E280" s="730"/>
      <c r="F280" s="730"/>
      <c r="G280" s="730"/>
      <c r="H280" s="730"/>
    </row>
    <row r="281" customFormat="false" ht="63.75" hidden="false" customHeight="true" outlineLevel="0" collapsed="false">
      <c r="E281" s="730"/>
      <c r="F281" s="730"/>
      <c r="G281" s="730"/>
      <c r="H281" s="730"/>
    </row>
    <row r="282" customFormat="false" ht="38.25" hidden="false" customHeight="true" outlineLevel="0" collapsed="false">
      <c r="E282" s="730"/>
      <c r="F282" s="730"/>
      <c r="G282" s="730"/>
      <c r="H282" s="730"/>
    </row>
    <row r="283" customFormat="false" ht="45.75" hidden="false" customHeight="true" outlineLevel="0" collapsed="false">
      <c r="E283" s="730"/>
      <c r="F283" s="730"/>
      <c r="G283" s="730"/>
      <c r="H283" s="730"/>
    </row>
    <row r="284" customFormat="false" ht="18" hidden="false" customHeight="false" outlineLevel="0" collapsed="false">
      <c r="E284" s="730"/>
      <c r="F284" s="730"/>
      <c r="G284" s="730"/>
      <c r="H284" s="730"/>
    </row>
    <row r="285" customFormat="false" ht="65.25" hidden="false" customHeight="true" outlineLevel="0" collapsed="false">
      <c r="E285" s="730"/>
      <c r="F285" s="730"/>
      <c r="G285" s="730"/>
      <c r="H285" s="730"/>
    </row>
    <row r="286" customFormat="false" ht="36" hidden="false" customHeight="true" outlineLevel="0" collapsed="false">
      <c r="E286" s="730"/>
      <c r="F286" s="730"/>
      <c r="G286" s="730"/>
      <c r="H286" s="730"/>
    </row>
    <row r="287" customFormat="false" ht="18" hidden="false" customHeight="false" outlineLevel="0" collapsed="false">
      <c r="E287" s="730"/>
      <c r="F287" s="730"/>
      <c r="G287" s="730"/>
      <c r="H287" s="730"/>
    </row>
    <row r="288" customFormat="false" ht="72" hidden="false" customHeight="true" outlineLevel="0" collapsed="false">
      <c r="E288" s="730"/>
      <c r="F288" s="730"/>
      <c r="G288" s="730"/>
      <c r="H288" s="730"/>
    </row>
    <row r="289" customFormat="false" ht="18" hidden="false" customHeight="false" outlineLevel="0" collapsed="false">
      <c r="E289" s="730"/>
      <c r="F289" s="730"/>
      <c r="G289" s="730"/>
      <c r="H289" s="730"/>
    </row>
    <row r="290" customFormat="false" ht="18" hidden="false" customHeight="false" outlineLevel="0" collapsed="false">
      <c r="E290" s="730"/>
      <c r="F290" s="730"/>
      <c r="G290" s="730"/>
      <c r="H290" s="730"/>
    </row>
    <row r="291" customFormat="false" ht="79.5" hidden="false" customHeight="true" outlineLevel="0" collapsed="false">
      <c r="E291" s="730"/>
      <c r="F291" s="730"/>
      <c r="G291" s="730"/>
      <c r="H291" s="730"/>
    </row>
    <row r="292" customFormat="false" ht="65.25" hidden="false" customHeight="true" outlineLevel="0" collapsed="false">
      <c r="E292" s="730"/>
      <c r="F292" s="730"/>
      <c r="G292" s="730"/>
      <c r="H292" s="730"/>
    </row>
    <row r="293" customFormat="false" ht="63.75" hidden="false" customHeight="true" outlineLevel="0" collapsed="false">
      <c r="E293" s="730"/>
      <c r="F293" s="730"/>
      <c r="G293" s="730"/>
      <c r="H293" s="730"/>
    </row>
    <row r="294" customFormat="false" ht="38.25" hidden="false" customHeight="true" outlineLevel="0" collapsed="false">
      <c r="E294" s="730"/>
      <c r="F294" s="730"/>
      <c r="G294" s="730"/>
      <c r="H294" s="730"/>
    </row>
    <row r="295" customFormat="false" ht="45.75" hidden="false" customHeight="true" outlineLevel="0" collapsed="false">
      <c r="E295" s="730"/>
      <c r="F295" s="730"/>
      <c r="G295" s="730"/>
      <c r="H295" s="730"/>
    </row>
    <row r="296" customFormat="false" ht="18" hidden="false" customHeight="false" outlineLevel="0" collapsed="false">
      <c r="E296" s="730"/>
      <c r="F296" s="730"/>
      <c r="G296" s="730"/>
      <c r="H296" s="730"/>
    </row>
    <row r="297" customFormat="false" ht="65.25" hidden="false" customHeight="true" outlineLevel="0" collapsed="false">
      <c r="E297" s="730"/>
      <c r="F297" s="730"/>
      <c r="G297" s="730"/>
      <c r="H297" s="730"/>
    </row>
    <row r="298" customFormat="false" ht="36" hidden="false" customHeight="true" outlineLevel="0" collapsed="false">
      <c r="E298" s="730"/>
      <c r="F298" s="730"/>
      <c r="G298" s="730"/>
      <c r="H298" s="730"/>
    </row>
    <row r="299" customFormat="false" ht="18" hidden="false" customHeight="false" outlineLevel="0" collapsed="false">
      <c r="E299" s="730"/>
      <c r="F299" s="730"/>
      <c r="G299" s="730"/>
      <c r="H299" s="730"/>
    </row>
    <row r="300" customFormat="false" ht="72" hidden="false" customHeight="true" outlineLevel="0" collapsed="false">
      <c r="E300" s="730"/>
      <c r="F300" s="730"/>
      <c r="G300" s="730"/>
      <c r="H300" s="730"/>
    </row>
    <row r="301" customFormat="false" ht="18" hidden="false" customHeight="false" outlineLevel="0" collapsed="false">
      <c r="E301" s="730"/>
      <c r="F301" s="730"/>
      <c r="G301" s="730"/>
      <c r="H301" s="730"/>
    </row>
    <row r="302" customFormat="false" ht="18" hidden="false" customHeight="false" outlineLevel="0" collapsed="false">
      <c r="E302" s="730"/>
      <c r="F302" s="730"/>
      <c r="G302" s="730"/>
      <c r="H302" s="730"/>
    </row>
    <row r="303" customFormat="false" ht="79.5" hidden="false" customHeight="true" outlineLevel="0" collapsed="false">
      <c r="E303" s="730"/>
      <c r="F303" s="730"/>
      <c r="G303" s="730"/>
      <c r="H303" s="730"/>
    </row>
    <row r="304" customFormat="false" ht="65.25" hidden="false" customHeight="true" outlineLevel="0" collapsed="false">
      <c r="E304" s="730"/>
      <c r="F304" s="730"/>
      <c r="G304" s="730"/>
      <c r="H304" s="730"/>
    </row>
    <row r="305" customFormat="false" ht="63.75" hidden="false" customHeight="true" outlineLevel="0" collapsed="false">
      <c r="E305" s="730"/>
      <c r="F305" s="730"/>
      <c r="G305" s="730"/>
      <c r="H305" s="730"/>
    </row>
    <row r="306" customFormat="false" ht="38.25" hidden="false" customHeight="true" outlineLevel="0" collapsed="false">
      <c r="E306" s="730"/>
      <c r="F306" s="730"/>
      <c r="G306" s="730"/>
      <c r="H306" s="730"/>
    </row>
    <row r="307" customFormat="false" ht="45.75" hidden="false" customHeight="true" outlineLevel="0" collapsed="false">
      <c r="E307" s="730"/>
      <c r="F307" s="730"/>
      <c r="G307" s="730"/>
      <c r="H307" s="730"/>
    </row>
    <row r="308" customFormat="false" ht="18" hidden="false" customHeight="false" outlineLevel="0" collapsed="false">
      <c r="E308" s="730"/>
      <c r="F308" s="730"/>
      <c r="G308" s="730"/>
      <c r="H308" s="730"/>
    </row>
    <row r="309" customFormat="false" ht="65.25" hidden="false" customHeight="true" outlineLevel="0" collapsed="false">
      <c r="E309" s="730"/>
      <c r="F309" s="730"/>
      <c r="G309" s="730"/>
      <c r="H309" s="730"/>
    </row>
    <row r="310" customFormat="false" ht="36" hidden="false" customHeight="true" outlineLevel="0" collapsed="false">
      <c r="E310" s="730"/>
      <c r="F310" s="730"/>
      <c r="G310" s="730"/>
      <c r="H310" s="730"/>
    </row>
    <row r="311" customFormat="false" ht="18" hidden="false" customHeight="false" outlineLevel="0" collapsed="false">
      <c r="E311" s="730"/>
      <c r="F311" s="730"/>
      <c r="G311" s="730"/>
      <c r="H311" s="730"/>
    </row>
    <row r="312" customFormat="false" ht="72" hidden="false" customHeight="true" outlineLevel="0" collapsed="false">
      <c r="E312" s="730"/>
      <c r="F312" s="730"/>
      <c r="G312" s="730"/>
      <c r="H312" s="730"/>
    </row>
    <row r="313" customFormat="false" ht="18" hidden="false" customHeight="false" outlineLevel="0" collapsed="false">
      <c r="E313" s="730"/>
      <c r="F313" s="730"/>
      <c r="G313" s="730"/>
      <c r="H313" s="730"/>
    </row>
    <row r="314" customFormat="false" ht="18" hidden="false" customHeight="false" outlineLevel="0" collapsed="false">
      <c r="E314" s="730"/>
      <c r="F314" s="730"/>
      <c r="G314" s="730"/>
      <c r="H314" s="730"/>
    </row>
    <row r="315" customFormat="false" ht="79.5" hidden="false" customHeight="true" outlineLevel="0" collapsed="false">
      <c r="E315" s="730"/>
      <c r="F315" s="730"/>
      <c r="G315" s="730"/>
      <c r="H315" s="730"/>
    </row>
    <row r="316" customFormat="false" ht="65.25" hidden="false" customHeight="true" outlineLevel="0" collapsed="false">
      <c r="E316" s="730"/>
      <c r="F316" s="730"/>
      <c r="G316" s="730"/>
      <c r="H316" s="730"/>
    </row>
    <row r="317" customFormat="false" ht="63.75" hidden="false" customHeight="true" outlineLevel="0" collapsed="false">
      <c r="E317" s="730"/>
      <c r="F317" s="730"/>
      <c r="G317" s="730"/>
      <c r="H317" s="730"/>
    </row>
    <row r="318" customFormat="false" ht="38.25" hidden="false" customHeight="true" outlineLevel="0" collapsed="false">
      <c r="E318" s="730"/>
      <c r="F318" s="730"/>
      <c r="G318" s="730"/>
      <c r="H318" s="730"/>
    </row>
    <row r="319" customFormat="false" ht="45.75" hidden="false" customHeight="true" outlineLevel="0" collapsed="false">
      <c r="E319" s="730"/>
      <c r="F319" s="730"/>
      <c r="G319" s="730"/>
      <c r="H319" s="730"/>
    </row>
    <row r="320" customFormat="false" ht="18" hidden="false" customHeight="false" outlineLevel="0" collapsed="false">
      <c r="E320" s="730"/>
      <c r="F320" s="730"/>
      <c r="G320" s="730"/>
      <c r="H320" s="730"/>
    </row>
    <row r="321" customFormat="false" ht="65.25" hidden="false" customHeight="true" outlineLevel="0" collapsed="false">
      <c r="E321" s="730"/>
      <c r="F321" s="730"/>
      <c r="G321" s="730"/>
      <c r="H321" s="730"/>
    </row>
    <row r="322" customFormat="false" ht="36" hidden="false" customHeight="true" outlineLevel="0" collapsed="false">
      <c r="E322" s="730"/>
      <c r="F322" s="730"/>
      <c r="G322" s="730"/>
      <c r="H322" s="730"/>
    </row>
    <row r="323" customFormat="false" ht="18" hidden="false" customHeight="false" outlineLevel="0" collapsed="false">
      <c r="E323" s="730"/>
      <c r="F323" s="730"/>
      <c r="G323" s="730"/>
      <c r="H323" s="730"/>
    </row>
    <row r="324" customFormat="false" ht="72" hidden="false" customHeight="true" outlineLevel="0" collapsed="false">
      <c r="E324" s="730"/>
      <c r="F324" s="730"/>
      <c r="G324" s="730"/>
      <c r="H324" s="730"/>
    </row>
    <row r="325" customFormat="false" ht="18" hidden="false" customHeight="false" outlineLevel="0" collapsed="false">
      <c r="E325" s="730"/>
      <c r="F325" s="730"/>
      <c r="G325" s="730"/>
      <c r="H325" s="730"/>
    </row>
    <row r="326" customFormat="false" ht="18" hidden="false" customHeight="false" outlineLevel="0" collapsed="false">
      <c r="E326" s="730"/>
      <c r="F326" s="730"/>
      <c r="G326" s="730"/>
      <c r="H326" s="730"/>
    </row>
    <row r="327" customFormat="false" ht="79.5" hidden="false" customHeight="true" outlineLevel="0" collapsed="false">
      <c r="E327" s="730"/>
      <c r="F327" s="730"/>
      <c r="G327" s="730"/>
      <c r="H327" s="730"/>
    </row>
    <row r="328" customFormat="false" ht="65.25" hidden="false" customHeight="true" outlineLevel="0" collapsed="false">
      <c r="E328" s="730"/>
      <c r="F328" s="730"/>
      <c r="G328" s="730"/>
      <c r="H328" s="730"/>
    </row>
    <row r="329" customFormat="false" ht="63.75" hidden="false" customHeight="true" outlineLevel="0" collapsed="false">
      <c r="E329" s="730"/>
      <c r="F329" s="730"/>
      <c r="G329" s="730"/>
      <c r="H329" s="730"/>
    </row>
    <row r="330" customFormat="false" ht="38.25" hidden="false" customHeight="true" outlineLevel="0" collapsed="false">
      <c r="E330" s="730"/>
      <c r="F330" s="730"/>
      <c r="G330" s="730"/>
      <c r="H330" s="730"/>
    </row>
    <row r="331" customFormat="false" ht="45.75" hidden="false" customHeight="true" outlineLevel="0" collapsed="false">
      <c r="E331" s="730"/>
      <c r="F331" s="730"/>
      <c r="G331" s="730"/>
      <c r="H331" s="730"/>
    </row>
    <row r="332" customFormat="false" ht="18" hidden="false" customHeight="false" outlineLevel="0" collapsed="false">
      <c r="E332" s="730"/>
      <c r="F332" s="730"/>
      <c r="G332" s="730"/>
      <c r="H332" s="730"/>
    </row>
    <row r="333" customFormat="false" ht="65.25" hidden="false" customHeight="true" outlineLevel="0" collapsed="false">
      <c r="E333" s="730"/>
      <c r="F333" s="730"/>
      <c r="G333" s="730"/>
      <c r="H333" s="730"/>
    </row>
    <row r="334" customFormat="false" ht="36" hidden="false" customHeight="true" outlineLevel="0" collapsed="false">
      <c r="E334" s="730"/>
      <c r="F334" s="730"/>
      <c r="G334" s="730"/>
      <c r="H334" s="730"/>
    </row>
    <row r="335" customFormat="false" ht="18" hidden="false" customHeight="false" outlineLevel="0" collapsed="false">
      <c r="E335" s="730"/>
      <c r="F335" s="730"/>
      <c r="G335" s="730"/>
      <c r="H335" s="730"/>
    </row>
    <row r="336" customFormat="false" ht="72" hidden="false" customHeight="true" outlineLevel="0" collapsed="false">
      <c r="E336" s="730"/>
      <c r="F336" s="730"/>
      <c r="G336" s="730"/>
      <c r="H336" s="730"/>
    </row>
    <row r="337" customFormat="false" ht="18" hidden="false" customHeight="false" outlineLevel="0" collapsed="false">
      <c r="E337" s="730"/>
      <c r="F337" s="730"/>
      <c r="G337" s="730"/>
      <c r="H337" s="730"/>
    </row>
    <row r="338" customFormat="false" ht="18" hidden="false" customHeight="false" outlineLevel="0" collapsed="false">
      <c r="E338" s="730"/>
      <c r="F338" s="730"/>
      <c r="G338" s="730"/>
      <c r="H338" s="730"/>
    </row>
    <row r="339" customFormat="false" ht="79.5" hidden="false" customHeight="true" outlineLevel="0" collapsed="false">
      <c r="E339" s="730"/>
      <c r="F339" s="730"/>
      <c r="G339" s="730"/>
      <c r="H339" s="730"/>
    </row>
    <row r="340" customFormat="false" ht="65.25" hidden="false" customHeight="true" outlineLevel="0" collapsed="false">
      <c r="E340" s="730"/>
      <c r="F340" s="730"/>
      <c r="G340" s="730"/>
      <c r="H340" s="730"/>
    </row>
    <row r="341" customFormat="false" ht="63.75" hidden="false" customHeight="true" outlineLevel="0" collapsed="false">
      <c r="E341" s="730"/>
      <c r="F341" s="730"/>
      <c r="G341" s="730"/>
      <c r="H341" s="730"/>
    </row>
    <row r="342" customFormat="false" ht="38.25" hidden="false" customHeight="true" outlineLevel="0" collapsed="false">
      <c r="E342" s="730"/>
      <c r="F342" s="730"/>
      <c r="G342" s="730"/>
      <c r="H342" s="730"/>
    </row>
    <row r="343" customFormat="false" ht="45.75" hidden="false" customHeight="true" outlineLevel="0" collapsed="false">
      <c r="E343" s="730"/>
      <c r="F343" s="730"/>
      <c r="G343" s="730"/>
      <c r="H343" s="730"/>
    </row>
    <row r="344" customFormat="false" ht="18" hidden="false" customHeight="false" outlineLevel="0" collapsed="false">
      <c r="E344" s="730"/>
      <c r="F344" s="730"/>
      <c r="G344" s="730"/>
      <c r="H344" s="730"/>
    </row>
    <row r="345" customFormat="false" ht="65.25" hidden="false" customHeight="true" outlineLevel="0" collapsed="false">
      <c r="E345" s="730"/>
      <c r="F345" s="730"/>
      <c r="G345" s="730"/>
      <c r="H345" s="730"/>
    </row>
    <row r="346" customFormat="false" ht="36" hidden="false" customHeight="true" outlineLevel="0" collapsed="false">
      <c r="E346" s="730"/>
      <c r="F346" s="730"/>
      <c r="G346" s="730"/>
      <c r="H346" s="730"/>
    </row>
    <row r="347" customFormat="false" ht="18" hidden="false" customHeight="false" outlineLevel="0" collapsed="false">
      <c r="E347" s="730"/>
      <c r="F347" s="730"/>
      <c r="G347" s="730"/>
      <c r="H347" s="730"/>
    </row>
    <row r="348" customFormat="false" ht="72" hidden="false" customHeight="true" outlineLevel="0" collapsed="false">
      <c r="E348" s="730"/>
      <c r="F348" s="730"/>
      <c r="G348" s="730"/>
      <c r="H348" s="730"/>
    </row>
    <row r="349" customFormat="false" ht="18" hidden="false" customHeight="false" outlineLevel="0" collapsed="false">
      <c r="E349" s="730"/>
      <c r="F349" s="730"/>
      <c r="G349" s="730"/>
      <c r="H349" s="730"/>
    </row>
    <row r="350" customFormat="false" ht="18" hidden="false" customHeight="false" outlineLevel="0" collapsed="false">
      <c r="E350" s="730"/>
      <c r="F350" s="730"/>
      <c r="G350" s="730"/>
      <c r="H350" s="730"/>
    </row>
    <row r="351" customFormat="false" ht="79.5" hidden="false" customHeight="true" outlineLevel="0" collapsed="false">
      <c r="E351" s="730"/>
      <c r="F351" s="730"/>
      <c r="G351" s="730"/>
      <c r="H351" s="730"/>
    </row>
    <row r="352" customFormat="false" ht="65.25" hidden="false" customHeight="true" outlineLevel="0" collapsed="false">
      <c r="E352" s="730"/>
      <c r="F352" s="730"/>
      <c r="G352" s="730"/>
      <c r="H352" s="730"/>
    </row>
    <row r="353" customFormat="false" ht="63.75" hidden="false" customHeight="true" outlineLevel="0" collapsed="false">
      <c r="E353" s="730"/>
      <c r="F353" s="730"/>
      <c r="G353" s="730"/>
      <c r="H353" s="730"/>
    </row>
    <row r="354" customFormat="false" ht="38.25" hidden="false" customHeight="true" outlineLevel="0" collapsed="false">
      <c r="E354" s="730"/>
      <c r="F354" s="730"/>
      <c r="G354" s="730"/>
      <c r="H354" s="730"/>
    </row>
    <row r="355" customFormat="false" ht="45.75" hidden="false" customHeight="true" outlineLevel="0" collapsed="false">
      <c r="E355" s="730"/>
      <c r="F355" s="730"/>
      <c r="G355" s="730"/>
      <c r="H355" s="730"/>
    </row>
    <row r="356" customFormat="false" ht="18" hidden="false" customHeight="false" outlineLevel="0" collapsed="false">
      <c r="E356" s="730"/>
      <c r="F356" s="730"/>
      <c r="G356" s="730"/>
      <c r="H356" s="730"/>
    </row>
    <row r="357" customFormat="false" ht="65.25" hidden="false" customHeight="true" outlineLevel="0" collapsed="false">
      <c r="E357" s="730"/>
      <c r="F357" s="730"/>
      <c r="G357" s="730"/>
      <c r="H357" s="730"/>
    </row>
    <row r="358" customFormat="false" ht="36" hidden="false" customHeight="true" outlineLevel="0" collapsed="false">
      <c r="E358" s="730"/>
      <c r="F358" s="730"/>
      <c r="G358" s="730"/>
      <c r="H358" s="730"/>
    </row>
    <row r="359" customFormat="false" ht="18" hidden="false" customHeight="false" outlineLevel="0" collapsed="false">
      <c r="E359" s="730"/>
      <c r="F359" s="730"/>
      <c r="G359" s="730"/>
      <c r="H359" s="730"/>
    </row>
    <row r="360" customFormat="false" ht="72" hidden="false" customHeight="true" outlineLevel="0" collapsed="false">
      <c r="E360" s="730"/>
      <c r="F360" s="730"/>
      <c r="G360" s="730"/>
      <c r="H360" s="730"/>
    </row>
    <row r="361" customFormat="false" ht="18" hidden="false" customHeight="false" outlineLevel="0" collapsed="false">
      <c r="E361" s="730"/>
      <c r="F361" s="730"/>
      <c r="G361" s="730"/>
      <c r="H361" s="730"/>
    </row>
    <row r="362" customFormat="false" ht="18" hidden="false" customHeight="false" outlineLevel="0" collapsed="false">
      <c r="E362" s="730"/>
      <c r="F362" s="730"/>
      <c r="G362" s="730"/>
      <c r="H362" s="730"/>
    </row>
    <row r="363" customFormat="false" ht="79.5" hidden="false" customHeight="true" outlineLevel="0" collapsed="false">
      <c r="E363" s="730"/>
      <c r="F363" s="730"/>
      <c r="G363" s="730"/>
      <c r="H363" s="730"/>
    </row>
    <row r="364" customFormat="false" ht="65.25" hidden="false" customHeight="true" outlineLevel="0" collapsed="false">
      <c r="E364" s="730"/>
      <c r="F364" s="730"/>
      <c r="G364" s="730"/>
      <c r="H364" s="730"/>
    </row>
    <row r="365" customFormat="false" ht="63.75" hidden="false" customHeight="true" outlineLevel="0" collapsed="false">
      <c r="E365" s="730"/>
      <c r="F365" s="730"/>
      <c r="G365" s="730"/>
      <c r="H365" s="730"/>
    </row>
    <row r="366" customFormat="false" ht="38.25" hidden="false" customHeight="true" outlineLevel="0" collapsed="false">
      <c r="E366" s="730"/>
      <c r="F366" s="730"/>
      <c r="G366" s="730"/>
      <c r="H366" s="730"/>
    </row>
    <row r="367" customFormat="false" ht="45.75" hidden="false" customHeight="true" outlineLevel="0" collapsed="false">
      <c r="E367" s="730"/>
      <c r="F367" s="730"/>
      <c r="G367" s="730"/>
      <c r="H367" s="730"/>
    </row>
    <row r="368" customFormat="false" ht="18" hidden="false" customHeight="false" outlineLevel="0" collapsed="false">
      <c r="E368" s="730"/>
      <c r="F368" s="730"/>
      <c r="G368" s="730"/>
      <c r="H368" s="730"/>
    </row>
    <row r="369" customFormat="false" ht="65.25" hidden="false" customHeight="true" outlineLevel="0" collapsed="false">
      <c r="E369" s="730"/>
      <c r="F369" s="730"/>
      <c r="G369" s="730"/>
      <c r="H369" s="730"/>
    </row>
    <row r="370" customFormat="false" ht="36" hidden="false" customHeight="true" outlineLevel="0" collapsed="false">
      <c r="E370" s="730"/>
      <c r="F370" s="730"/>
      <c r="G370" s="730"/>
      <c r="H370" s="730"/>
    </row>
    <row r="371" customFormat="false" ht="18" hidden="false" customHeight="false" outlineLevel="0" collapsed="false">
      <c r="E371" s="730"/>
      <c r="F371" s="730"/>
      <c r="G371" s="730"/>
      <c r="H371" s="730"/>
    </row>
    <row r="372" customFormat="false" ht="72" hidden="false" customHeight="true" outlineLevel="0" collapsed="false">
      <c r="E372" s="730"/>
      <c r="F372" s="730"/>
      <c r="G372" s="730"/>
      <c r="H372" s="730"/>
    </row>
    <row r="373" customFormat="false" ht="18" hidden="false" customHeight="false" outlineLevel="0" collapsed="false">
      <c r="E373" s="730"/>
      <c r="F373" s="730"/>
      <c r="G373" s="730"/>
      <c r="H373" s="730"/>
    </row>
    <row r="374" customFormat="false" ht="18" hidden="false" customHeight="false" outlineLevel="0" collapsed="false">
      <c r="E374" s="730"/>
      <c r="F374" s="730"/>
      <c r="G374" s="730"/>
      <c r="H374" s="730"/>
    </row>
    <row r="375" customFormat="false" ht="79.5" hidden="false" customHeight="true" outlineLevel="0" collapsed="false">
      <c r="E375" s="730"/>
      <c r="F375" s="730"/>
      <c r="G375" s="730"/>
      <c r="H375" s="730"/>
    </row>
    <row r="376" customFormat="false" ht="65.25" hidden="false" customHeight="true" outlineLevel="0" collapsed="false">
      <c r="E376" s="730"/>
      <c r="F376" s="730"/>
      <c r="G376" s="730"/>
      <c r="H376" s="730"/>
    </row>
    <row r="377" customFormat="false" ht="63.75" hidden="false" customHeight="true" outlineLevel="0" collapsed="false">
      <c r="E377" s="730"/>
      <c r="F377" s="730"/>
      <c r="G377" s="730"/>
      <c r="H377" s="730"/>
    </row>
    <row r="378" customFormat="false" ht="38.25" hidden="false" customHeight="true" outlineLevel="0" collapsed="false">
      <c r="E378" s="730"/>
      <c r="F378" s="730"/>
      <c r="G378" s="730"/>
      <c r="H378" s="730"/>
    </row>
    <row r="379" customFormat="false" ht="45.75" hidden="false" customHeight="true" outlineLevel="0" collapsed="false">
      <c r="E379" s="730"/>
      <c r="F379" s="730"/>
      <c r="G379" s="730"/>
      <c r="H379" s="730"/>
    </row>
    <row r="380" customFormat="false" ht="18" hidden="false" customHeight="false" outlineLevel="0" collapsed="false">
      <c r="E380" s="730"/>
      <c r="F380" s="730"/>
      <c r="G380" s="730"/>
      <c r="H380" s="730"/>
    </row>
    <row r="381" customFormat="false" ht="65.25" hidden="false" customHeight="true" outlineLevel="0" collapsed="false">
      <c r="E381" s="730"/>
      <c r="F381" s="730"/>
      <c r="G381" s="730"/>
      <c r="H381" s="730"/>
    </row>
    <row r="382" customFormat="false" ht="36" hidden="false" customHeight="true" outlineLevel="0" collapsed="false">
      <c r="E382" s="730"/>
      <c r="F382" s="730"/>
      <c r="G382" s="730"/>
      <c r="H382" s="730"/>
    </row>
    <row r="383" customFormat="false" ht="18" hidden="false" customHeight="false" outlineLevel="0" collapsed="false">
      <c r="E383" s="730"/>
      <c r="F383" s="730"/>
      <c r="G383" s="730"/>
      <c r="H383" s="730"/>
    </row>
    <row r="384" customFormat="false" ht="72" hidden="false" customHeight="true" outlineLevel="0" collapsed="false">
      <c r="E384" s="730"/>
      <c r="F384" s="730"/>
      <c r="G384" s="730"/>
      <c r="H384" s="730"/>
    </row>
    <row r="385" customFormat="false" ht="18" hidden="false" customHeight="false" outlineLevel="0" collapsed="false">
      <c r="E385" s="730"/>
      <c r="F385" s="730"/>
      <c r="G385" s="730"/>
      <c r="H385" s="730"/>
    </row>
    <row r="386" customFormat="false" ht="18" hidden="false" customHeight="false" outlineLevel="0" collapsed="false">
      <c r="E386" s="730"/>
      <c r="F386" s="730"/>
      <c r="G386" s="730"/>
      <c r="H386" s="730"/>
    </row>
    <row r="387" customFormat="false" ht="79.5" hidden="false" customHeight="true" outlineLevel="0" collapsed="false">
      <c r="E387" s="730"/>
      <c r="F387" s="730"/>
      <c r="G387" s="730"/>
      <c r="H387" s="730"/>
    </row>
    <row r="388" customFormat="false" ht="65.25" hidden="false" customHeight="true" outlineLevel="0" collapsed="false">
      <c r="E388" s="730"/>
      <c r="F388" s="730"/>
      <c r="G388" s="730"/>
      <c r="H388" s="730"/>
    </row>
    <row r="389" customFormat="false" ht="63.75" hidden="false" customHeight="true" outlineLevel="0" collapsed="false">
      <c r="E389" s="730"/>
      <c r="F389" s="730"/>
      <c r="G389" s="730"/>
      <c r="H389" s="730"/>
    </row>
    <row r="390" customFormat="false" ht="38.25" hidden="false" customHeight="true" outlineLevel="0" collapsed="false">
      <c r="E390" s="730"/>
      <c r="F390" s="730"/>
      <c r="G390" s="730"/>
      <c r="H390" s="730"/>
    </row>
    <row r="391" customFormat="false" ht="45.75" hidden="false" customHeight="true" outlineLevel="0" collapsed="false">
      <c r="E391" s="730"/>
      <c r="F391" s="730"/>
      <c r="G391" s="730"/>
      <c r="H391" s="730"/>
    </row>
    <row r="392" customFormat="false" ht="18" hidden="false" customHeight="false" outlineLevel="0" collapsed="false">
      <c r="E392" s="730"/>
      <c r="F392" s="730"/>
      <c r="G392" s="730"/>
      <c r="H392" s="730"/>
    </row>
    <row r="393" customFormat="false" ht="65.25" hidden="false" customHeight="true" outlineLevel="0" collapsed="false">
      <c r="E393" s="730"/>
      <c r="F393" s="730"/>
      <c r="G393" s="730"/>
      <c r="H393" s="730"/>
    </row>
    <row r="394" customFormat="false" ht="36" hidden="false" customHeight="true" outlineLevel="0" collapsed="false">
      <c r="E394" s="730"/>
      <c r="F394" s="730"/>
      <c r="G394" s="730"/>
      <c r="H394" s="730"/>
    </row>
    <row r="395" customFormat="false" ht="18" hidden="false" customHeight="false" outlineLevel="0" collapsed="false">
      <c r="E395" s="730"/>
      <c r="F395" s="730"/>
      <c r="G395" s="730"/>
      <c r="H395" s="730"/>
    </row>
    <row r="396" customFormat="false" ht="72" hidden="false" customHeight="true" outlineLevel="0" collapsed="false">
      <c r="E396" s="730"/>
      <c r="F396" s="730"/>
      <c r="G396" s="730"/>
      <c r="H396" s="730"/>
    </row>
    <row r="397" customFormat="false" ht="18" hidden="false" customHeight="false" outlineLevel="0" collapsed="false">
      <c r="E397" s="730"/>
      <c r="F397" s="730"/>
      <c r="G397" s="730"/>
      <c r="H397" s="730"/>
    </row>
    <row r="398" customFormat="false" ht="18" hidden="false" customHeight="false" outlineLevel="0" collapsed="false">
      <c r="E398" s="730"/>
      <c r="F398" s="730"/>
      <c r="G398" s="730"/>
      <c r="H398" s="730"/>
    </row>
    <row r="399" customFormat="false" ht="79.5" hidden="false" customHeight="true" outlineLevel="0" collapsed="false">
      <c r="E399" s="730"/>
      <c r="F399" s="730"/>
      <c r="G399" s="730"/>
      <c r="H399" s="730"/>
    </row>
    <row r="400" customFormat="false" ht="65.25" hidden="false" customHeight="true" outlineLevel="0" collapsed="false">
      <c r="E400" s="730"/>
      <c r="F400" s="730"/>
      <c r="G400" s="730"/>
      <c r="H400" s="730"/>
    </row>
    <row r="401" customFormat="false" ht="63.75" hidden="false" customHeight="true" outlineLevel="0" collapsed="false">
      <c r="E401" s="730"/>
      <c r="F401" s="730"/>
      <c r="G401" s="730"/>
      <c r="H401" s="730"/>
    </row>
    <row r="402" customFormat="false" ht="38.25" hidden="false" customHeight="true" outlineLevel="0" collapsed="false">
      <c r="E402" s="730"/>
      <c r="F402" s="730"/>
      <c r="G402" s="730"/>
      <c r="H402" s="730"/>
    </row>
    <row r="403" customFormat="false" ht="45.75" hidden="false" customHeight="true" outlineLevel="0" collapsed="false">
      <c r="E403" s="730"/>
      <c r="F403" s="730"/>
      <c r="G403" s="730"/>
      <c r="H403" s="730"/>
    </row>
    <row r="404" customFormat="false" ht="18" hidden="false" customHeight="false" outlineLevel="0" collapsed="false">
      <c r="E404" s="730"/>
      <c r="F404" s="730"/>
      <c r="G404" s="730"/>
      <c r="H404" s="730"/>
    </row>
    <row r="405" customFormat="false" ht="65.25" hidden="false" customHeight="true" outlineLevel="0" collapsed="false">
      <c r="E405" s="730"/>
      <c r="F405" s="730"/>
      <c r="G405" s="730"/>
      <c r="H405" s="730"/>
    </row>
    <row r="406" customFormat="false" ht="36" hidden="false" customHeight="true" outlineLevel="0" collapsed="false">
      <c r="E406" s="730"/>
      <c r="F406" s="730"/>
      <c r="G406" s="730"/>
      <c r="H406" s="730"/>
    </row>
    <row r="407" customFormat="false" ht="18" hidden="false" customHeight="false" outlineLevel="0" collapsed="false">
      <c r="E407" s="730"/>
      <c r="F407" s="730"/>
      <c r="G407" s="730"/>
      <c r="H407" s="730"/>
    </row>
    <row r="408" customFormat="false" ht="72" hidden="false" customHeight="true" outlineLevel="0" collapsed="false">
      <c r="E408" s="730"/>
      <c r="F408" s="730"/>
      <c r="G408" s="730"/>
      <c r="H408" s="730"/>
    </row>
    <row r="409" customFormat="false" ht="18" hidden="false" customHeight="false" outlineLevel="0" collapsed="false">
      <c r="E409" s="730"/>
      <c r="F409" s="730"/>
      <c r="G409" s="730"/>
      <c r="H409" s="730"/>
    </row>
    <row r="410" customFormat="false" ht="18" hidden="false" customHeight="false" outlineLevel="0" collapsed="false">
      <c r="E410" s="730"/>
      <c r="F410" s="730"/>
      <c r="G410" s="730"/>
      <c r="H410" s="730"/>
    </row>
    <row r="411" customFormat="false" ht="79.5" hidden="false" customHeight="true" outlineLevel="0" collapsed="false">
      <c r="E411" s="730"/>
      <c r="F411" s="730"/>
      <c r="G411" s="730"/>
      <c r="H411" s="730"/>
    </row>
    <row r="412" customFormat="false" ht="65.25" hidden="false" customHeight="true" outlineLevel="0" collapsed="false">
      <c r="E412" s="730"/>
      <c r="F412" s="730"/>
      <c r="G412" s="730"/>
      <c r="H412" s="730"/>
    </row>
    <row r="413" customFormat="false" ht="63.75" hidden="false" customHeight="true" outlineLevel="0" collapsed="false">
      <c r="E413" s="730"/>
      <c r="F413" s="730"/>
      <c r="G413" s="730"/>
      <c r="H413" s="730"/>
    </row>
    <row r="414" customFormat="false" ht="38.25" hidden="false" customHeight="true" outlineLevel="0" collapsed="false">
      <c r="E414" s="730"/>
      <c r="F414" s="730"/>
      <c r="G414" s="730"/>
      <c r="H414" s="730"/>
    </row>
    <row r="415" customFormat="false" ht="45.75" hidden="false" customHeight="true" outlineLevel="0" collapsed="false">
      <c r="E415" s="730"/>
      <c r="F415" s="730"/>
      <c r="G415" s="730"/>
      <c r="H415" s="730"/>
    </row>
    <row r="416" customFormat="false" ht="18" hidden="false" customHeight="false" outlineLevel="0" collapsed="false">
      <c r="E416" s="730"/>
      <c r="F416" s="730"/>
      <c r="G416" s="730"/>
      <c r="H416" s="730"/>
    </row>
    <row r="417" customFormat="false" ht="65.25" hidden="false" customHeight="true" outlineLevel="0" collapsed="false">
      <c r="E417" s="730"/>
      <c r="F417" s="730"/>
      <c r="G417" s="730"/>
      <c r="H417" s="730"/>
    </row>
    <row r="418" customFormat="false" ht="36" hidden="false" customHeight="true" outlineLevel="0" collapsed="false">
      <c r="E418" s="730"/>
      <c r="F418" s="730"/>
      <c r="G418" s="730"/>
      <c r="H418" s="730"/>
    </row>
    <row r="419" customFormat="false" ht="18" hidden="false" customHeight="false" outlineLevel="0" collapsed="false">
      <c r="E419" s="730"/>
      <c r="F419" s="730"/>
      <c r="G419" s="730"/>
      <c r="H419" s="730"/>
    </row>
    <row r="420" customFormat="false" ht="72" hidden="false" customHeight="true" outlineLevel="0" collapsed="false">
      <c r="E420" s="730"/>
      <c r="F420" s="730"/>
      <c r="G420" s="730"/>
      <c r="H420" s="730"/>
    </row>
    <row r="421" customFormat="false" ht="18" hidden="false" customHeight="false" outlineLevel="0" collapsed="false">
      <c r="E421" s="730"/>
      <c r="F421" s="730"/>
      <c r="G421" s="730"/>
      <c r="H421" s="730"/>
    </row>
    <row r="422" customFormat="false" ht="18" hidden="false" customHeight="false" outlineLevel="0" collapsed="false">
      <c r="E422" s="730"/>
      <c r="F422" s="730"/>
      <c r="G422" s="730"/>
      <c r="H422" s="730"/>
    </row>
    <row r="423" customFormat="false" ht="79.5" hidden="false" customHeight="true" outlineLevel="0" collapsed="false">
      <c r="E423" s="730"/>
      <c r="F423" s="730"/>
      <c r="G423" s="730"/>
      <c r="H423" s="730"/>
    </row>
    <row r="424" customFormat="false" ht="65.25" hidden="false" customHeight="true" outlineLevel="0" collapsed="false">
      <c r="E424" s="730"/>
      <c r="F424" s="730"/>
      <c r="G424" s="730"/>
      <c r="H424" s="730"/>
    </row>
    <row r="425" customFormat="false" ht="63.75" hidden="false" customHeight="true" outlineLevel="0" collapsed="false">
      <c r="E425" s="730"/>
      <c r="F425" s="730"/>
      <c r="G425" s="730"/>
      <c r="H425" s="730"/>
    </row>
    <row r="426" customFormat="false" ht="38.25" hidden="false" customHeight="true" outlineLevel="0" collapsed="false">
      <c r="E426" s="730"/>
      <c r="F426" s="730"/>
      <c r="G426" s="730"/>
      <c r="H426" s="730"/>
    </row>
    <row r="427" customFormat="false" ht="45.75" hidden="false" customHeight="true" outlineLevel="0" collapsed="false">
      <c r="E427" s="730"/>
      <c r="F427" s="730"/>
      <c r="G427" s="730"/>
      <c r="H427" s="730"/>
    </row>
    <row r="428" customFormat="false" ht="18" hidden="false" customHeight="false" outlineLevel="0" collapsed="false">
      <c r="E428" s="730"/>
      <c r="F428" s="730"/>
      <c r="G428" s="730"/>
      <c r="H428" s="730"/>
    </row>
    <row r="429" customFormat="false" ht="65.25" hidden="false" customHeight="true" outlineLevel="0" collapsed="false">
      <c r="E429" s="730"/>
      <c r="F429" s="730"/>
      <c r="G429" s="730"/>
      <c r="H429" s="730"/>
    </row>
    <row r="430" customFormat="false" ht="36" hidden="false" customHeight="true" outlineLevel="0" collapsed="false">
      <c r="E430" s="730"/>
      <c r="F430" s="730"/>
      <c r="G430" s="730"/>
      <c r="H430" s="730"/>
    </row>
    <row r="431" customFormat="false" ht="18" hidden="false" customHeight="false" outlineLevel="0" collapsed="false">
      <c r="E431" s="730"/>
      <c r="F431" s="730"/>
      <c r="G431" s="730"/>
      <c r="H431" s="730"/>
    </row>
    <row r="432" customFormat="false" ht="72" hidden="false" customHeight="true" outlineLevel="0" collapsed="false">
      <c r="E432" s="730"/>
      <c r="F432" s="730"/>
      <c r="G432" s="730"/>
      <c r="H432" s="730"/>
    </row>
    <row r="433" customFormat="false" ht="18" hidden="false" customHeight="false" outlineLevel="0" collapsed="false">
      <c r="E433" s="730"/>
      <c r="F433" s="730"/>
      <c r="G433" s="730"/>
      <c r="H433" s="730"/>
    </row>
    <row r="434" customFormat="false" ht="18" hidden="false" customHeight="false" outlineLevel="0" collapsed="false">
      <c r="E434" s="730"/>
      <c r="F434" s="730"/>
      <c r="G434" s="730"/>
      <c r="H434" s="730"/>
    </row>
    <row r="435" customFormat="false" ht="79.5" hidden="false" customHeight="true" outlineLevel="0" collapsed="false">
      <c r="E435" s="730"/>
      <c r="F435" s="730"/>
      <c r="G435" s="730"/>
      <c r="H435" s="730"/>
    </row>
    <row r="436" customFormat="false" ht="65.25" hidden="false" customHeight="true" outlineLevel="0" collapsed="false">
      <c r="E436" s="730"/>
      <c r="F436" s="730"/>
      <c r="G436" s="730"/>
      <c r="H436" s="730"/>
    </row>
    <row r="437" customFormat="false" ht="63.75" hidden="false" customHeight="true" outlineLevel="0" collapsed="false">
      <c r="E437" s="730"/>
      <c r="F437" s="730"/>
      <c r="G437" s="730"/>
      <c r="H437" s="730"/>
    </row>
    <row r="438" customFormat="false" ht="38.25" hidden="false" customHeight="true" outlineLevel="0" collapsed="false">
      <c r="E438" s="730"/>
      <c r="F438" s="730"/>
      <c r="G438" s="730"/>
      <c r="H438" s="730"/>
    </row>
    <row r="439" customFormat="false" ht="45.75" hidden="false" customHeight="true" outlineLevel="0" collapsed="false">
      <c r="E439" s="730"/>
      <c r="F439" s="730"/>
      <c r="G439" s="730"/>
      <c r="H439" s="730"/>
    </row>
    <row r="440" customFormat="false" ht="18" hidden="false" customHeight="false" outlineLevel="0" collapsed="false">
      <c r="E440" s="730"/>
      <c r="F440" s="730"/>
      <c r="G440" s="730"/>
      <c r="H440" s="730"/>
    </row>
    <row r="441" customFormat="false" ht="65.25" hidden="false" customHeight="true" outlineLevel="0" collapsed="false">
      <c r="E441" s="730"/>
      <c r="F441" s="730"/>
      <c r="G441" s="730"/>
      <c r="H441" s="730"/>
    </row>
    <row r="442" customFormat="false" ht="36" hidden="false" customHeight="true" outlineLevel="0" collapsed="false">
      <c r="E442" s="730"/>
      <c r="F442" s="730"/>
      <c r="G442" s="730"/>
      <c r="H442" s="730"/>
    </row>
    <row r="443" customFormat="false" ht="18" hidden="false" customHeight="false" outlineLevel="0" collapsed="false">
      <c r="E443" s="730"/>
      <c r="F443" s="730"/>
      <c r="G443" s="730"/>
      <c r="H443" s="730"/>
    </row>
    <row r="444" customFormat="false" ht="72" hidden="false" customHeight="true" outlineLevel="0" collapsed="false">
      <c r="E444" s="730"/>
      <c r="F444" s="730"/>
      <c r="G444" s="730"/>
      <c r="H444" s="730"/>
    </row>
    <row r="445" customFormat="false" ht="18" hidden="false" customHeight="false" outlineLevel="0" collapsed="false">
      <c r="E445" s="730"/>
      <c r="F445" s="730"/>
      <c r="G445" s="730"/>
      <c r="H445" s="730"/>
    </row>
    <row r="446" customFormat="false" ht="18" hidden="false" customHeight="false" outlineLevel="0" collapsed="false">
      <c r="E446" s="730"/>
      <c r="F446" s="730"/>
      <c r="G446" s="730"/>
      <c r="H446" s="730"/>
    </row>
    <row r="447" customFormat="false" ht="79.5" hidden="false" customHeight="true" outlineLevel="0" collapsed="false">
      <c r="E447" s="730"/>
      <c r="F447" s="730"/>
      <c r="G447" s="730"/>
      <c r="H447" s="730"/>
    </row>
    <row r="448" customFormat="false" ht="65.25" hidden="false" customHeight="true" outlineLevel="0" collapsed="false">
      <c r="E448" s="730"/>
      <c r="F448" s="730"/>
      <c r="G448" s="730"/>
      <c r="H448" s="730"/>
    </row>
    <row r="449" customFormat="false" ht="63.75" hidden="false" customHeight="true" outlineLevel="0" collapsed="false">
      <c r="E449" s="730"/>
      <c r="F449" s="730"/>
      <c r="G449" s="730"/>
      <c r="H449" s="730"/>
    </row>
    <row r="450" customFormat="false" ht="38.25" hidden="false" customHeight="true" outlineLevel="0" collapsed="false">
      <c r="E450" s="730"/>
      <c r="F450" s="730"/>
      <c r="G450" s="730"/>
      <c r="H450" s="730"/>
    </row>
    <row r="451" customFormat="false" ht="45.75" hidden="false" customHeight="true" outlineLevel="0" collapsed="false">
      <c r="E451" s="730"/>
      <c r="F451" s="730"/>
      <c r="G451" s="730"/>
      <c r="H451" s="730"/>
    </row>
    <row r="452" customFormat="false" ht="18" hidden="false" customHeight="false" outlineLevel="0" collapsed="false">
      <c r="E452" s="730"/>
      <c r="F452" s="730"/>
      <c r="G452" s="730"/>
      <c r="H452" s="730"/>
    </row>
    <row r="453" customFormat="false" ht="65.25" hidden="false" customHeight="true" outlineLevel="0" collapsed="false">
      <c r="E453" s="730"/>
      <c r="F453" s="730"/>
      <c r="G453" s="730"/>
      <c r="H453" s="730"/>
    </row>
    <row r="454" customFormat="false" ht="36" hidden="false" customHeight="true" outlineLevel="0" collapsed="false">
      <c r="E454" s="730"/>
      <c r="F454" s="730"/>
      <c r="G454" s="730"/>
      <c r="H454" s="730"/>
    </row>
    <row r="455" customFormat="false" ht="18" hidden="false" customHeight="false" outlineLevel="0" collapsed="false">
      <c r="E455" s="730"/>
      <c r="F455" s="730"/>
      <c r="G455" s="730"/>
      <c r="H455" s="730"/>
    </row>
    <row r="456" customFormat="false" ht="72" hidden="false" customHeight="true" outlineLevel="0" collapsed="false">
      <c r="E456" s="730"/>
      <c r="F456" s="730"/>
      <c r="G456" s="730"/>
      <c r="H456" s="730"/>
    </row>
    <row r="457" customFormat="false" ht="18" hidden="false" customHeight="false" outlineLevel="0" collapsed="false">
      <c r="E457" s="730"/>
      <c r="F457" s="730"/>
      <c r="G457" s="730"/>
      <c r="H457" s="730"/>
    </row>
    <row r="458" customFormat="false" ht="18" hidden="false" customHeight="false" outlineLevel="0" collapsed="false">
      <c r="E458" s="730"/>
      <c r="F458" s="730"/>
      <c r="G458" s="730"/>
      <c r="H458" s="730"/>
    </row>
    <row r="459" customFormat="false" ht="79.5" hidden="false" customHeight="true" outlineLevel="0" collapsed="false">
      <c r="E459" s="730"/>
      <c r="F459" s="730"/>
      <c r="G459" s="730"/>
      <c r="H459" s="730"/>
    </row>
    <row r="460" customFormat="false" ht="65.25" hidden="false" customHeight="true" outlineLevel="0" collapsed="false">
      <c r="E460" s="730"/>
      <c r="F460" s="730"/>
      <c r="G460" s="730"/>
      <c r="H460" s="730"/>
    </row>
    <row r="461" customFormat="false" ht="63.75" hidden="false" customHeight="true" outlineLevel="0" collapsed="false">
      <c r="E461" s="730"/>
      <c r="F461" s="730"/>
      <c r="G461" s="730"/>
      <c r="H461" s="730"/>
    </row>
    <row r="462" customFormat="false" ht="38.25" hidden="false" customHeight="true" outlineLevel="0" collapsed="false">
      <c r="E462" s="730"/>
      <c r="F462" s="730"/>
      <c r="G462" s="730"/>
      <c r="H462" s="730"/>
    </row>
    <row r="463" customFormat="false" ht="45.75" hidden="false" customHeight="true" outlineLevel="0" collapsed="false">
      <c r="E463" s="730"/>
      <c r="F463" s="730"/>
      <c r="G463" s="730"/>
      <c r="H463" s="730"/>
    </row>
    <row r="464" customFormat="false" ht="18" hidden="false" customHeight="false" outlineLevel="0" collapsed="false">
      <c r="E464" s="730"/>
      <c r="F464" s="730"/>
      <c r="G464" s="730"/>
      <c r="H464" s="730"/>
    </row>
    <row r="465" customFormat="false" ht="65.25" hidden="false" customHeight="true" outlineLevel="0" collapsed="false">
      <c r="E465" s="730"/>
      <c r="F465" s="730"/>
      <c r="G465" s="730"/>
      <c r="H465" s="730"/>
    </row>
    <row r="466" customFormat="false" ht="36" hidden="false" customHeight="true" outlineLevel="0" collapsed="false">
      <c r="E466" s="730"/>
      <c r="F466" s="730"/>
      <c r="G466" s="730"/>
      <c r="H466" s="730"/>
    </row>
    <row r="467" customFormat="false" ht="18" hidden="false" customHeight="false" outlineLevel="0" collapsed="false">
      <c r="E467" s="730"/>
      <c r="F467" s="730"/>
      <c r="G467" s="730"/>
      <c r="H467" s="730"/>
    </row>
    <row r="468" customFormat="false" ht="72" hidden="false" customHeight="true" outlineLevel="0" collapsed="false">
      <c r="E468" s="730"/>
      <c r="F468" s="730"/>
      <c r="G468" s="730"/>
      <c r="H468" s="730"/>
    </row>
    <row r="469" customFormat="false" ht="18" hidden="false" customHeight="false" outlineLevel="0" collapsed="false">
      <c r="E469" s="730"/>
      <c r="F469" s="730"/>
      <c r="G469" s="730"/>
      <c r="H469" s="730"/>
    </row>
    <row r="470" customFormat="false" ht="18" hidden="false" customHeight="false" outlineLevel="0" collapsed="false">
      <c r="E470" s="730"/>
      <c r="F470" s="730"/>
      <c r="G470" s="730"/>
      <c r="H470" s="730"/>
    </row>
    <row r="471" customFormat="false" ht="79.5" hidden="false" customHeight="true" outlineLevel="0" collapsed="false">
      <c r="E471" s="730"/>
      <c r="F471" s="730"/>
      <c r="G471" s="730"/>
      <c r="H471" s="730"/>
    </row>
    <row r="472" customFormat="false" ht="65.25" hidden="false" customHeight="true" outlineLevel="0" collapsed="false">
      <c r="E472" s="730"/>
      <c r="F472" s="730"/>
      <c r="G472" s="730"/>
      <c r="H472" s="730"/>
    </row>
    <row r="473" customFormat="false" ht="63.75" hidden="false" customHeight="true" outlineLevel="0" collapsed="false">
      <c r="E473" s="730"/>
      <c r="F473" s="730"/>
      <c r="G473" s="730"/>
      <c r="H473" s="730"/>
    </row>
    <row r="474" customFormat="false" ht="38.25" hidden="false" customHeight="true" outlineLevel="0" collapsed="false">
      <c r="E474" s="730"/>
      <c r="F474" s="730"/>
      <c r="G474" s="730"/>
      <c r="H474" s="730"/>
    </row>
    <row r="475" customFormat="false" ht="45.75" hidden="false" customHeight="true" outlineLevel="0" collapsed="false">
      <c r="E475" s="730"/>
      <c r="F475" s="730"/>
      <c r="G475" s="730"/>
      <c r="H475" s="730"/>
    </row>
    <row r="476" customFormat="false" ht="18" hidden="false" customHeight="false" outlineLevel="0" collapsed="false">
      <c r="E476" s="730"/>
      <c r="F476" s="730"/>
      <c r="G476" s="730"/>
      <c r="H476" s="730"/>
    </row>
    <row r="477" customFormat="false" ht="65.25" hidden="false" customHeight="true" outlineLevel="0" collapsed="false">
      <c r="E477" s="730"/>
      <c r="F477" s="730"/>
      <c r="G477" s="730"/>
      <c r="H477" s="730"/>
    </row>
    <row r="478" customFormat="false" ht="36" hidden="false" customHeight="true" outlineLevel="0" collapsed="false">
      <c r="E478" s="730"/>
      <c r="F478" s="730"/>
      <c r="G478" s="730"/>
      <c r="H478" s="730"/>
    </row>
    <row r="479" customFormat="false" ht="18" hidden="false" customHeight="false" outlineLevel="0" collapsed="false">
      <c r="E479" s="730"/>
      <c r="F479" s="730"/>
      <c r="G479" s="730"/>
      <c r="H479" s="730"/>
    </row>
    <row r="480" customFormat="false" ht="72" hidden="false" customHeight="true" outlineLevel="0" collapsed="false">
      <c r="E480" s="730"/>
      <c r="F480" s="730"/>
      <c r="G480" s="730"/>
      <c r="H480" s="730"/>
    </row>
    <row r="481" customFormat="false" ht="18" hidden="false" customHeight="false" outlineLevel="0" collapsed="false">
      <c r="E481" s="730"/>
      <c r="F481" s="730"/>
      <c r="G481" s="730"/>
      <c r="H481" s="730"/>
    </row>
    <row r="482" customFormat="false" ht="18" hidden="false" customHeight="false" outlineLevel="0" collapsed="false">
      <c r="E482" s="730"/>
      <c r="F482" s="730"/>
      <c r="G482" s="730"/>
      <c r="H482" s="730"/>
    </row>
    <row r="483" customFormat="false" ht="79.5" hidden="false" customHeight="true" outlineLevel="0" collapsed="false">
      <c r="E483" s="730"/>
      <c r="F483" s="730"/>
      <c r="G483" s="730"/>
      <c r="H483" s="730"/>
    </row>
    <row r="484" customFormat="false" ht="65.25" hidden="false" customHeight="true" outlineLevel="0" collapsed="false">
      <c r="E484" s="730"/>
      <c r="F484" s="730"/>
      <c r="G484" s="730"/>
      <c r="H484" s="730"/>
    </row>
    <row r="485" customFormat="false" ht="63.75" hidden="false" customHeight="true" outlineLevel="0" collapsed="false">
      <c r="E485" s="730"/>
      <c r="F485" s="730"/>
      <c r="G485" s="730"/>
      <c r="H485" s="730"/>
    </row>
    <row r="486" customFormat="false" ht="38.25" hidden="false" customHeight="true" outlineLevel="0" collapsed="false">
      <c r="E486" s="730"/>
      <c r="F486" s="730"/>
      <c r="G486" s="730"/>
      <c r="H486" s="730"/>
    </row>
    <row r="487" customFormat="false" ht="45.75" hidden="false" customHeight="true" outlineLevel="0" collapsed="false">
      <c r="E487" s="730"/>
      <c r="F487" s="730"/>
      <c r="G487" s="730"/>
      <c r="H487" s="730"/>
    </row>
    <row r="488" customFormat="false" ht="18" hidden="false" customHeight="false" outlineLevel="0" collapsed="false">
      <c r="E488" s="730"/>
      <c r="F488" s="730"/>
      <c r="G488" s="730"/>
      <c r="H488" s="730"/>
    </row>
    <row r="489" customFormat="false" ht="65.25" hidden="false" customHeight="true" outlineLevel="0" collapsed="false">
      <c r="E489" s="730"/>
      <c r="F489" s="730"/>
      <c r="G489" s="730"/>
      <c r="H489" s="730"/>
    </row>
    <row r="490" customFormat="false" ht="36" hidden="false" customHeight="true" outlineLevel="0" collapsed="false">
      <c r="E490" s="730"/>
      <c r="F490" s="730"/>
      <c r="G490" s="730"/>
      <c r="H490" s="730"/>
    </row>
    <row r="491" customFormat="false" ht="18" hidden="false" customHeight="false" outlineLevel="0" collapsed="false">
      <c r="E491" s="730"/>
      <c r="F491" s="730"/>
      <c r="G491" s="730"/>
      <c r="H491" s="730"/>
    </row>
    <row r="492" customFormat="false" ht="72" hidden="false" customHeight="true" outlineLevel="0" collapsed="false">
      <c r="E492" s="730"/>
      <c r="F492" s="730"/>
      <c r="G492" s="730"/>
      <c r="H492" s="730"/>
    </row>
    <row r="493" customFormat="false" ht="18" hidden="false" customHeight="false" outlineLevel="0" collapsed="false">
      <c r="E493" s="730"/>
      <c r="F493" s="730"/>
      <c r="G493" s="730"/>
      <c r="H493" s="730"/>
    </row>
    <row r="494" customFormat="false" ht="18" hidden="false" customHeight="false" outlineLevel="0" collapsed="false">
      <c r="E494" s="730"/>
      <c r="F494" s="730"/>
      <c r="G494" s="730"/>
      <c r="H494" s="730"/>
    </row>
    <row r="495" customFormat="false" ht="79.5" hidden="false" customHeight="true" outlineLevel="0" collapsed="false">
      <c r="E495" s="730"/>
      <c r="F495" s="730"/>
      <c r="G495" s="730"/>
      <c r="H495" s="730"/>
    </row>
    <row r="496" customFormat="false" ht="65.25" hidden="false" customHeight="true" outlineLevel="0" collapsed="false">
      <c r="E496" s="730"/>
      <c r="F496" s="730"/>
      <c r="G496" s="730"/>
      <c r="H496" s="730"/>
    </row>
    <row r="497" customFormat="false" ht="63.75" hidden="false" customHeight="true" outlineLevel="0" collapsed="false">
      <c r="E497" s="730"/>
      <c r="F497" s="730"/>
      <c r="G497" s="730"/>
      <c r="H497" s="730"/>
    </row>
    <row r="498" customFormat="false" ht="38.25" hidden="false" customHeight="true" outlineLevel="0" collapsed="false">
      <c r="E498" s="730"/>
      <c r="F498" s="730"/>
      <c r="G498" s="730"/>
      <c r="H498" s="730"/>
    </row>
    <row r="499" customFormat="false" ht="45.75" hidden="false" customHeight="true" outlineLevel="0" collapsed="false">
      <c r="E499" s="730"/>
      <c r="F499" s="730"/>
      <c r="G499" s="730"/>
      <c r="H499" s="730"/>
    </row>
    <row r="500" customFormat="false" ht="18" hidden="false" customHeight="false" outlineLevel="0" collapsed="false">
      <c r="E500" s="730"/>
      <c r="F500" s="730"/>
      <c r="G500" s="730"/>
      <c r="H500" s="730"/>
    </row>
    <row r="501" customFormat="false" ht="65.25" hidden="false" customHeight="true" outlineLevel="0" collapsed="false">
      <c r="E501" s="730"/>
      <c r="F501" s="730"/>
      <c r="G501" s="730"/>
      <c r="H501" s="730"/>
    </row>
    <row r="502" customFormat="false" ht="36" hidden="false" customHeight="true" outlineLevel="0" collapsed="false">
      <c r="E502" s="730"/>
      <c r="F502" s="730"/>
      <c r="G502" s="730"/>
      <c r="H502" s="730"/>
    </row>
    <row r="503" customFormat="false" ht="18" hidden="false" customHeight="false" outlineLevel="0" collapsed="false">
      <c r="E503" s="730"/>
      <c r="F503" s="730"/>
      <c r="G503" s="730"/>
      <c r="H503" s="730"/>
    </row>
    <row r="504" customFormat="false" ht="72" hidden="false" customHeight="true" outlineLevel="0" collapsed="false">
      <c r="E504" s="730"/>
      <c r="F504" s="730"/>
      <c r="G504" s="730"/>
      <c r="H504" s="730"/>
    </row>
    <row r="505" customFormat="false" ht="18" hidden="false" customHeight="false" outlineLevel="0" collapsed="false">
      <c r="E505" s="730"/>
      <c r="F505" s="730"/>
      <c r="G505" s="730"/>
      <c r="H505" s="730"/>
    </row>
    <row r="506" customFormat="false" ht="18" hidden="false" customHeight="false" outlineLevel="0" collapsed="false">
      <c r="E506" s="730"/>
      <c r="F506" s="730"/>
      <c r="G506" s="730"/>
      <c r="H506" s="730"/>
    </row>
    <row r="507" customFormat="false" ht="79.5" hidden="false" customHeight="true" outlineLevel="0" collapsed="false">
      <c r="E507" s="730"/>
      <c r="F507" s="730"/>
      <c r="G507" s="730"/>
      <c r="H507" s="730"/>
    </row>
    <row r="508" customFormat="false" ht="65.25" hidden="false" customHeight="true" outlineLevel="0" collapsed="false">
      <c r="E508" s="730"/>
      <c r="F508" s="730"/>
      <c r="G508" s="730"/>
      <c r="H508" s="730"/>
    </row>
    <row r="509" customFormat="false" ht="63.75" hidden="false" customHeight="true" outlineLevel="0" collapsed="false">
      <c r="E509" s="730"/>
      <c r="F509" s="730"/>
      <c r="G509" s="730"/>
      <c r="H509" s="730"/>
    </row>
    <row r="510" customFormat="false" ht="38.25" hidden="false" customHeight="true" outlineLevel="0" collapsed="false">
      <c r="E510" s="730"/>
      <c r="F510" s="730"/>
      <c r="G510" s="730"/>
      <c r="H510" s="730"/>
    </row>
    <row r="511" customFormat="false" ht="45.75" hidden="false" customHeight="true" outlineLevel="0" collapsed="false">
      <c r="E511" s="730"/>
      <c r="F511" s="730"/>
      <c r="G511" s="730"/>
      <c r="H511" s="730"/>
    </row>
    <row r="512" customFormat="false" ht="18" hidden="false" customHeight="false" outlineLevel="0" collapsed="false">
      <c r="E512" s="730"/>
      <c r="F512" s="730"/>
      <c r="G512" s="730"/>
      <c r="H512" s="730"/>
    </row>
    <row r="513" customFormat="false" ht="65.25" hidden="false" customHeight="true" outlineLevel="0" collapsed="false">
      <c r="E513" s="730"/>
      <c r="F513" s="730"/>
      <c r="G513" s="730"/>
      <c r="H513" s="730"/>
    </row>
    <row r="514" customFormat="false" ht="36" hidden="false" customHeight="true" outlineLevel="0" collapsed="false">
      <c r="E514" s="730"/>
      <c r="F514" s="730"/>
      <c r="G514" s="730"/>
      <c r="H514" s="730"/>
    </row>
    <row r="515" customFormat="false" ht="18" hidden="false" customHeight="false" outlineLevel="0" collapsed="false">
      <c r="E515" s="730"/>
      <c r="F515" s="730"/>
      <c r="G515" s="730"/>
      <c r="H515" s="730"/>
    </row>
    <row r="516" customFormat="false" ht="72" hidden="false" customHeight="true" outlineLevel="0" collapsed="false">
      <c r="E516" s="730"/>
      <c r="F516" s="730"/>
      <c r="G516" s="730"/>
      <c r="H516" s="730"/>
    </row>
    <row r="517" customFormat="false" ht="18" hidden="false" customHeight="false" outlineLevel="0" collapsed="false">
      <c r="E517" s="730"/>
      <c r="F517" s="730"/>
      <c r="G517" s="730"/>
      <c r="H517" s="730"/>
    </row>
    <row r="518" customFormat="false" ht="18" hidden="false" customHeight="false" outlineLevel="0" collapsed="false">
      <c r="E518" s="730"/>
      <c r="F518" s="730"/>
      <c r="G518" s="730"/>
      <c r="H518" s="730"/>
    </row>
    <row r="519" customFormat="false" ht="79.5" hidden="false" customHeight="true" outlineLevel="0" collapsed="false">
      <c r="E519" s="730"/>
      <c r="F519" s="730"/>
      <c r="G519" s="730"/>
      <c r="H519" s="730"/>
    </row>
    <row r="520" customFormat="false" ht="65.25" hidden="false" customHeight="true" outlineLevel="0" collapsed="false">
      <c r="E520" s="730"/>
      <c r="F520" s="730"/>
      <c r="G520" s="730"/>
      <c r="H520" s="730"/>
    </row>
    <row r="521" customFormat="false" ht="63.75" hidden="false" customHeight="true" outlineLevel="0" collapsed="false">
      <c r="E521" s="730"/>
      <c r="F521" s="730"/>
      <c r="G521" s="730"/>
      <c r="H521" s="730"/>
    </row>
    <row r="522" customFormat="false" ht="38.25" hidden="false" customHeight="true" outlineLevel="0" collapsed="false">
      <c r="E522" s="730"/>
      <c r="F522" s="730"/>
      <c r="G522" s="730"/>
      <c r="H522" s="730"/>
    </row>
    <row r="523" customFormat="false" ht="45.75" hidden="false" customHeight="true" outlineLevel="0" collapsed="false">
      <c r="E523" s="730"/>
      <c r="F523" s="730"/>
      <c r="G523" s="730"/>
      <c r="H523" s="730"/>
    </row>
    <row r="524" customFormat="false" ht="18" hidden="false" customHeight="false" outlineLevel="0" collapsed="false">
      <c r="E524" s="730"/>
      <c r="F524" s="730"/>
      <c r="G524" s="730"/>
      <c r="H524" s="730"/>
    </row>
    <row r="525" customFormat="false" ht="65.25" hidden="false" customHeight="true" outlineLevel="0" collapsed="false">
      <c r="E525" s="730"/>
      <c r="F525" s="730"/>
      <c r="G525" s="730"/>
      <c r="H525" s="730"/>
    </row>
    <row r="526" customFormat="false" ht="36" hidden="false" customHeight="true" outlineLevel="0" collapsed="false">
      <c r="E526" s="730"/>
      <c r="F526" s="730"/>
      <c r="G526" s="730"/>
      <c r="H526" s="730"/>
    </row>
    <row r="527" customFormat="false" ht="18" hidden="false" customHeight="false" outlineLevel="0" collapsed="false">
      <c r="E527" s="730"/>
      <c r="F527" s="730"/>
      <c r="G527" s="730"/>
      <c r="H527" s="730"/>
    </row>
    <row r="528" customFormat="false" ht="72" hidden="false" customHeight="true" outlineLevel="0" collapsed="false">
      <c r="E528" s="730"/>
      <c r="F528" s="730"/>
      <c r="G528" s="730"/>
      <c r="H528" s="730"/>
    </row>
    <row r="529" customFormat="false" ht="18" hidden="false" customHeight="false" outlineLevel="0" collapsed="false">
      <c r="E529" s="730"/>
      <c r="F529" s="730"/>
      <c r="G529" s="730"/>
      <c r="H529" s="730"/>
    </row>
    <row r="530" customFormat="false" ht="18" hidden="false" customHeight="false" outlineLevel="0" collapsed="false">
      <c r="E530" s="730"/>
      <c r="F530" s="730"/>
      <c r="G530" s="730"/>
      <c r="H530" s="730"/>
    </row>
    <row r="531" customFormat="false" ht="79.5" hidden="false" customHeight="true" outlineLevel="0" collapsed="false">
      <c r="E531" s="730"/>
      <c r="F531" s="730"/>
      <c r="G531" s="730"/>
      <c r="H531" s="730"/>
    </row>
    <row r="532" customFormat="false" ht="65.25" hidden="false" customHeight="true" outlineLevel="0" collapsed="false">
      <c r="E532" s="730"/>
      <c r="F532" s="730"/>
      <c r="G532" s="730"/>
      <c r="H532" s="730"/>
    </row>
    <row r="533" customFormat="false" ht="63.75" hidden="false" customHeight="true" outlineLevel="0" collapsed="false">
      <c r="E533" s="730"/>
      <c r="F533" s="730"/>
      <c r="G533" s="730"/>
      <c r="H533" s="730"/>
    </row>
    <row r="534" customFormat="false" ht="38.25" hidden="false" customHeight="true" outlineLevel="0" collapsed="false">
      <c r="E534" s="730"/>
      <c r="F534" s="730"/>
      <c r="G534" s="730"/>
      <c r="H534" s="730"/>
    </row>
    <row r="535" customFormat="false" ht="45.75" hidden="false" customHeight="true" outlineLevel="0" collapsed="false">
      <c r="E535" s="730"/>
      <c r="F535" s="730"/>
      <c r="G535" s="730"/>
      <c r="H535" s="730"/>
    </row>
    <row r="536" customFormat="false" ht="18" hidden="false" customHeight="false" outlineLevel="0" collapsed="false">
      <c r="E536" s="730"/>
      <c r="F536" s="730"/>
      <c r="G536" s="730"/>
      <c r="H536" s="730"/>
    </row>
    <row r="537" customFormat="false" ht="65.25" hidden="false" customHeight="true" outlineLevel="0" collapsed="false">
      <c r="E537" s="730"/>
      <c r="F537" s="730"/>
      <c r="G537" s="730"/>
      <c r="H537" s="730"/>
    </row>
    <row r="538" customFormat="false" ht="36" hidden="false" customHeight="true" outlineLevel="0" collapsed="false">
      <c r="E538" s="730"/>
      <c r="F538" s="730"/>
      <c r="G538" s="730"/>
      <c r="H538" s="730"/>
    </row>
    <row r="539" customFormat="false" ht="18" hidden="false" customHeight="false" outlineLevel="0" collapsed="false">
      <c r="E539" s="730"/>
      <c r="F539" s="730"/>
      <c r="G539" s="730"/>
      <c r="H539" s="730"/>
    </row>
    <row r="540" customFormat="false" ht="72" hidden="false" customHeight="true" outlineLevel="0" collapsed="false">
      <c r="E540" s="730"/>
      <c r="F540" s="730"/>
      <c r="G540" s="730"/>
      <c r="H540" s="730"/>
    </row>
    <row r="541" customFormat="false" ht="18" hidden="false" customHeight="false" outlineLevel="0" collapsed="false">
      <c r="E541" s="730"/>
      <c r="F541" s="730"/>
      <c r="G541" s="730"/>
      <c r="H541" s="730"/>
    </row>
    <row r="542" customFormat="false" ht="18" hidden="false" customHeight="false" outlineLevel="0" collapsed="false">
      <c r="E542" s="730"/>
      <c r="F542" s="730"/>
      <c r="G542" s="730"/>
      <c r="H542" s="730"/>
    </row>
    <row r="543" customFormat="false" ht="79.5" hidden="false" customHeight="true" outlineLevel="0" collapsed="false">
      <c r="E543" s="730"/>
      <c r="F543" s="730"/>
      <c r="G543" s="730"/>
      <c r="H543" s="730"/>
    </row>
    <row r="544" customFormat="false" ht="65.25" hidden="false" customHeight="true" outlineLevel="0" collapsed="false">
      <c r="E544" s="730"/>
      <c r="F544" s="730"/>
      <c r="G544" s="730"/>
      <c r="H544" s="730"/>
    </row>
    <row r="545" customFormat="false" ht="63.75" hidden="false" customHeight="true" outlineLevel="0" collapsed="false">
      <c r="E545" s="730"/>
      <c r="F545" s="730"/>
      <c r="G545" s="730"/>
      <c r="H545" s="730"/>
    </row>
    <row r="546" customFormat="false" ht="38.25" hidden="false" customHeight="true" outlineLevel="0" collapsed="false">
      <c r="E546" s="730"/>
      <c r="F546" s="730"/>
      <c r="G546" s="730"/>
      <c r="H546" s="730"/>
    </row>
    <row r="547" customFormat="false" ht="45.75" hidden="false" customHeight="true" outlineLevel="0" collapsed="false">
      <c r="E547" s="730"/>
      <c r="F547" s="730"/>
      <c r="G547" s="730"/>
      <c r="H547" s="730"/>
    </row>
    <row r="548" customFormat="false" ht="18" hidden="false" customHeight="false" outlineLevel="0" collapsed="false">
      <c r="E548" s="730"/>
      <c r="F548" s="730"/>
      <c r="G548" s="730"/>
      <c r="H548" s="730"/>
    </row>
    <row r="549" customFormat="false" ht="65.25" hidden="false" customHeight="true" outlineLevel="0" collapsed="false">
      <c r="E549" s="730"/>
      <c r="F549" s="730"/>
      <c r="G549" s="730"/>
      <c r="H549" s="730"/>
    </row>
    <row r="550" customFormat="false" ht="36" hidden="false" customHeight="true" outlineLevel="0" collapsed="false">
      <c r="E550" s="730"/>
      <c r="F550" s="730"/>
      <c r="G550" s="730"/>
      <c r="H550" s="730"/>
    </row>
    <row r="551" customFormat="false" ht="18" hidden="false" customHeight="false" outlineLevel="0" collapsed="false">
      <c r="E551" s="730"/>
      <c r="F551" s="730"/>
      <c r="G551" s="730"/>
      <c r="H551" s="730"/>
    </row>
    <row r="552" customFormat="false" ht="72" hidden="false" customHeight="true" outlineLevel="0" collapsed="false">
      <c r="E552" s="730"/>
      <c r="F552" s="730"/>
      <c r="G552" s="730"/>
      <c r="H552" s="730"/>
    </row>
    <row r="553" customFormat="false" ht="18" hidden="false" customHeight="false" outlineLevel="0" collapsed="false">
      <c r="E553" s="730"/>
      <c r="F553" s="730"/>
      <c r="G553" s="730"/>
      <c r="H553" s="730"/>
    </row>
    <row r="554" customFormat="false" ht="18" hidden="false" customHeight="false" outlineLevel="0" collapsed="false">
      <c r="E554" s="730"/>
      <c r="F554" s="730"/>
      <c r="G554" s="730"/>
      <c r="H554" s="730"/>
    </row>
    <row r="555" customFormat="false" ht="79.5" hidden="false" customHeight="true" outlineLevel="0" collapsed="false">
      <c r="E555" s="730"/>
      <c r="F555" s="730"/>
      <c r="G555" s="730"/>
      <c r="H555" s="730"/>
    </row>
    <row r="556" customFormat="false" ht="65.25" hidden="false" customHeight="true" outlineLevel="0" collapsed="false">
      <c r="E556" s="730"/>
      <c r="F556" s="730"/>
      <c r="G556" s="730"/>
      <c r="H556" s="730"/>
    </row>
    <row r="557" customFormat="false" ht="63.75" hidden="false" customHeight="true" outlineLevel="0" collapsed="false">
      <c r="E557" s="730"/>
      <c r="F557" s="730"/>
      <c r="G557" s="730"/>
      <c r="H557" s="730"/>
    </row>
    <row r="558" customFormat="false" ht="38.25" hidden="false" customHeight="true" outlineLevel="0" collapsed="false">
      <c r="E558" s="730"/>
      <c r="F558" s="730"/>
      <c r="G558" s="730"/>
      <c r="H558" s="730"/>
    </row>
    <row r="559" customFormat="false" ht="45.75" hidden="false" customHeight="true" outlineLevel="0" collapsed="false">
      <c r="E559" s="730"/>
      <c r="F559" s="730"/>
      <c r="G559" s="730"/>
      <c r="H559" s="730"/>
    </row>
    <row r="560" customFormat="false" ht="18" hidden="false" customHeight="false" outlineLevel="0" collapsed="false">
      <c r="E560" s="730"/>
      <c r="F560" s="730"/>
      <c r="G560" s="730"/>
      <c r="H560" s="730"/>
    </row>
    <row r="561" customFormat="false" ht="65.25" hidden="false" customHeight="true" outlineLevel="0" collapsed="false">
      <c r="E561" s="730"/>
      <c r="F561" s="730"/>
      <c r="G561" s="730"/>
      <c r="H561" s="730"/>
    </row>
    <row r="562" customFormat="false" ht="36" hidden="false" customHeight="true" outlineLevel="0" collapsed="false">
      <c r="E562" s="730"/>
      <c r="F562" s="730"/>
      <c r="G562" s="730"/>
      <c r="H562" s="730"/>
    </row>
    <row r="563" customFormat="false" ht="18" hidden="false" customHeight="false" outlineLevel="0" collapsed="false">
      <c r="E563" s="730"/>
      <c r="F563" s="730"/>
      <c r="G563" s="730"/>
      <c r="H563" s="730"/>
    </row>
    <row r="564" customFormat="false" ht="72" hidden="false" customHeight="true" outlineLevel="0" collapsed="false">
      <c r="E564" s="730"/>
      <c r="F564" s="730"/>
      <c r="G564" s="730"/>
      <c r="H564" s="730"/>
    </row>
    <row r="565" customFormat="false" ht="18" hidden="false" customHeight="false" outlineLevel="0" collapsed="false">
      <c r="E565" s="730"/>
      <c r="F565" s="730"/>
      <c r="G565" s="730"/>
      <c r="H565" s="730"/>
    </row>
    <row r="566" customFormat="false" ht="18" hidden="false" customHeight="false" outlineLevel="0" collapsed="false">
      <c r="E566" s="730"/>
      <c r="F566" s="730"/>
      <c r="G566" s="730"/>
      <c r="H566" s="730"/>
    </row>
    <row r="567" customFormat="false" ht="79.5" hidden="false" customHeight="true" outlineLevel="0" collapsed="false">
      <c r="E567" s="730"/>
      <c r="F567" s="730"/>
      <c r="G567" s="730"/>
      <c r="H567" s="730"/>
    </row>
    <row r="568" customFormat="false" ht="65.25" hidden="false" customHeight="true" outlineLevel="0" collapsed="false">
      <c r="E568" s="730"/>
      <c r="F568" s="730"/>
      <c r="G568" s="730"/>
      <c r="H568" s="730"/>
    </row>
    <row r="569" customFormat="false" ht="63.75" hidden="false" customHeight="true" outlineLevel="0" collapsed="false">
      <c r="E569" s="730"/>
      <c r="F569" s="730"/>
      <c r="G569" s="730"/>
      <c r="H569" s="730"/>
    </row>
    <row r="570" customFormat="false" ht="38.25" hidden="false" customHeight="true" outlineLevel="0" collapsed="false">
      <c r="E570" s="730"/>
      <c r="F570" s="730"/>
      <c r="G570" s="730"/>
      <c r="H570" s="730"/>
    </row>
    <row r="571" customFormat="false" ht="45.75" hidden="false" customHeight="true" outlineLevel="0" collapsed="false">
      <c r="E571" s="730"/>
      <c r="F571" s="730"/>
      <c r="G571" s="730"/>
      <c r="H571" s="730"/>
    </row>
    <row r="572" customFormat="false" ht="18" hidden="false" customHeight="false" outlineLevel="0" collapsed="false">
      <c r="E572" s="730"/>
      <c r="F572" s="730"/>
      <c r="G572" s="730"/>
      <c r="H572" s="730"/>
    </row>
    <row r="573" customFormat="false" ht="65.25" hidden="false" customHeight="true" outlineLevel="0" collapsed="false">
      <c r="E573" s="730"/>
      <c r="F573" s="730"/>
      <c r="G573" s="730"/>
      <c r="H573" s="730"/>
    </row>
    <row r="574" customFormat="false" ht="36" hidden="false" customHeight="true" outlineLevel="0" collapsed="false">
      <c r="E574" s="730"/>
      <c r="F574" s="730"/>
      <c r="G574" s="730"/>
      <c r="H574" s="730"/>
    </row>
    <row r="575" customFormat="false" ht="18" hidden="false" customHeight="false" outlineLevel="0" collapsed="false">
      <c r="E575" s="730"/>
      <c r="F575" s="730"/>
      <c r="G575" s="730"/>
      <c r="H575" s="730"/>
    </row>
    <row r="576" customFormat="false" ht="72" hidden="false" customHeight="true" outlineLevel="0" collapsed="false">
      <c r="E576" s="730"/>
      <c r="F576" s="730"/>
      <c r="G576" s="730"/>
      <c r="H576" s="730"/>
    </row>
    <row r="577" customFormat="false" ht="18" hidden="false" customHeight="false" outlineLevel="0" collapsed="false">
      <c r="E577" s="730"/>
      <c r="F577" s="730"/>
      <c r="G577" s="730"/>
      <c r="H577" s="730"/>
    </row>
    <row r="578" customFormat="false" ht="18" hidden="false" customHeight="false" outlineLevel="0" collapsed="false">
      <c r="E578" s="730"/>
      <c r="F578" s="730"/>
      <c r="G578" s="730"/>
      <c r="H578" s="730"/>
    </row>
    <row r="579" customFormat="false" ht="79.5" hidden="false" customHeight="true" outlineLevel="0" collapsed="false">
      <c r="E579" s="730"/>
      <c r="F579" s="730"/>
      <c r="G579" s="730"/>
      <c r="H579" s="730"/>
    </row>
    <row r="580" customFormat="false" ht="65.25" hidden="false" customHeight="true" outlineLevel="0" collapsed="false">
      <c r="E580" s="730"/>
      <c r="F580" s="730"/>
      <c r="G580" s="730"/>
      <c r="H580" s="730"/>
    </row>
    <row r="581" customFormat="false" ht="63.75" hidden="false" customHeight="true" outlineLevel="0" collapsed="false">
      <c r="E581" s="730"/>
      <c r="F581" s="730"/>
      <c r="G581" s="730"/>
      <c r="H581" s="730"/>
    </row>
    <row r="582" customFormat="false" ht="38.25" hidden="false" customHeight="true" outlineLevel="0" collapsed="false">
      <c r="E582" s="730"/>
      <c r="F582" s="730"/>
      <c r="G582" s="730"/>
      <c r="H582" s="730"/>
    </row>
    <row r="583" customFormat="false" ht="45.75" hidden="false" customHeight="true" outlineLevel="0" collapsed="false">
      <c r="E583" s="730"/>
      <c r="F583" s="730"/>
      <c r="G583" s="730"/>
      <c r="H583" s="730"/>
    </row>
    <row r="584" customFormat="false" ht="18" hidden="false" customHeight="false" outlineLevel="0" collapsed="false">
      <c r="E584" s="730"/>
      <c r="F584" s="730"/>
      <c r="G584" s="730"/>
      <c r="H584" s="730"/>
    </row>
    <row r="585" customFormat="false" ht="65.25" hidden="false" customHeight="true" outlineLevel="0" collapsed="false">
      <c r="E585" s="730"/>
      <c r="F585" s="730"/>
      <c r="G585" s="730"/>
      <c r="H585" s="730"/>
    </row>
    <row r="586" customFormat="false" ht="36" hidden="false" customHeight="true" outlineLevel="0" collapsed="false">
      <c r="E586" s="730"/>
      <c r="F586" s="730"/>
      <c r="G586" s="730"/>
      <c r="H586" s="730"/>
    </row>
    <row r="587" customFormat="false" ht="18" hidden="false" customHeight="false" outlineLevel="0" collapsed="false">
      <c r="E587" s="730"/>
      <c r="F587" s="730"/>
      <c r="G587" s="730"/>
      <c r="H587" s="730"/>
    </row>
    <row r="588" customFormat="false" ht="72" hidden="false" customHeight="true" outlineLevel="0" collapsed="false">
      <c r="E588" s="730"/>
      <c r="F588" s="730"/>
      <c r="G588" s="730"/>
      <c r="H588" s="730"/>
    </row>
    <row r="589" customFormat="false" ht="18" hidden="false" customHeight="false" outlineLevel="0" collapsed="false">
      <c r="E589" s="730"/>
      <c r="F589" s="730"/>
      <c r="G589" s="730"/>
      <c r="H589" s="730"/>
    </row>
    <row r="590" customFormat="false" ht="18" hidden="false" customHeight="false" outlineLevel="0" collapsed="false">
      <c r="E590" s="730"/>
      <c r="F590" s="730"/>
      <c r="G590" s="730"/>
      <c r="H590" s="730"/>
    </row>
    <row r="591" customFormat="false" ht="79.5" hidden="false" customHeight="true" outlineLevel="0" collapsed="false">
      <c r="E591" s="730"/>
      <c r="F591" s="730"/>
      <c r="G591" s="730"/>
      <c r="H591" s="730"/>
    </row>
    <row r="592" customFormat="false" ht="65.25" hidden="false" customHeight="true" outlineLevel="0" collapsed="false">
      <c r="E592" s="730"/>
      <c r="F592" s="730"/>
      <c r="G592" s="730"/>
      <c r="H592" s="730"/>
    </row>
    <row r="593" customFormat="false" ht="63.75" hidden="false" customHeight="true" outlineLevel="0" collapsed="false">
      <c r="E593" s="730"/>
      <c r="F593" s="730"/>
      <c r="G593" s="730"/>
      <c r="H593" s="730"/>
    </row>
    <row r="594" customFormat="false" ht="38.25" hidden="false" customHeight="true" outlineLevel="0" collapsed="false">
      <c r="E594" s="730"/>
      <c r="F594" s="730"/>
      <c r="G594" s="730"/>
      <c r="H594" s="730"/>
    </row>
    <row r="595" customFormat="false" ht="45.75" hidden="false" customHeight="true" outlineLevel="0" collapsed="false">
      <c r="E595" s="730"/>
      <c r="F595" s="730"/>
      <c r="G595" s="730"/>
      <c r="H595" s="730"/>
    </row>
    <row r="596" customFormat="false" ht="18" hidden="false" customHeight="false" outlineLevel="0" collapsed="false">
      <c r="E596" s="730"/>
      <c r="F596" s="730"/>
      <c r="G596" s="730"/>
      <c r="H596" s="730"/>
    </row>
    <row r="597" customFormat="false" ht="65.25" hidden="false" customHeight="true" outlineLevel="0" collapsed="false">
      <c r="E597" s="730"/>
      <c r="F597" s="730"/>
      <c r="G597" s="730"/>
      <c r="H597" s="730"/>
    </row>
    <row r="598" customFormat="false" ht="36" hidden="false" customHeight="true" outlineLevel="0" collapsed="false">
      <c r="E598" s="730"/>
      <c r="F598" s="730"/>
      <c r="G598" s="730"/>
      <c r="H598" s="730"/>
    </row>
    <row r="599" customFormat="false" ht="18" hidden="false" customHeight="false" outlineLevel="0" collapsed="false">
      <c r="E599" s="730"/>
      <c r="F599" s="730"/>
      <c r="G599" s="730"/>
      <c r="H599" s="730"/>
    </row>
    <row r="600" customFormat="false" ht="72" hidden="false" customHeight="true" outlineLevel="0" collapsed="false">
      <c r="E600" s="730"/>
      <c r="F600" s="730"/>
      <c r="G600" s="730"/>
      <c r="H600" s="730"/>
    </row>
    <row r="601" customFormat="false" ht="18" hidden="false" customHeight="false" outlineLevel="0" collapsed="false">
      <c r="E601" s="730"/>
      <c r="F601" s="730"/>
      <c r="G601" s="730"/>
      <c r="H601" s="730"/>
    </row>
    <row r="602" customFormat="false" ht="18" hidden="false" customHeight="false" outlineLevel="0" collapsed="false">
      <c r="E602" s="730"/>
      <c r="F602" s="730"/>
      <c r="G602" s="730"/>
      <c r="H602" s="730"/>
    </row>
    <row r="603" customFormat="false" ht="79.5" hidden="false" customHeight="true" outlineLevel="0" collapsed="false">
      <c r="E603" s="730"/>
      <c r="F603" s="730"/>
      <c r="G603" s="730"/>
      <c r="H603" s="730"/>
    </row>
    <row r="604" customFormat="false" ht="65.25" hidden="false" customHeight="true" outlineLevel="0" collapsed="false">
      <c r="E604" s="730"/>
      <c r="F604" s="730"/>
      <c r="G604" s="730"/>
      <c r="H604" s="730"/>
    </row>
    <row r="605" customFormat="false" ht="63.75" hidden="false" customHeight="true" outlineLevel="0" collapsed="false">
      <c r="E605" s="730"/>
      <c r="F605" s="730"/>
      <c r="G605" s="730"/>
      <c r="H605" s="730"/>
    </row>
    <row r="606" customFormat="false" ht="38.25" hidden="false" customHeight="true" outlineLevel="0" collapsed="false">
      <c r="E606" s="730"/>
      <c r="F606" s="730"/>
      <c r="G606" s="730"/>
      <c r="H606" s="730"/>
    </row>
    <row r="607" customFormat="false" ht="45.75" hidden="false" customHeight="true" outlineLevel="0" collapsed="false">
      <c r="E607" s="730"/>
      <c r="F607" s="730"/>
      <c r="G607" s="730"/>
      <c r="H607" s="730"/>
    </row>
    <row r="608" customFormat="false" ht="18" hidden="false" customHeight="false" outlineLevel="0" collapsed="false">
      <c r="E608" s="730"/>
      <c r="F608" s="730"/>
      <c r="G608" s="730"/>
      <c r="H608" s="730"/>
    </row>
    <row r="609" customFormat="false" ht="65.25" hidden="false" customHeight="true" outlineLevel="0" collapsed="false">
      <c r="E609" s="730"/>
      <c r="F609" s="730"/>
      <c r="G609" s="730"/>
      <c r="H609" s="730"/>
    </row>
    <row r="610" customFormat="false" ht="36" hidden="false" customHeight="true" outlineLevel="0" collapsed="false">
      <c r="E610" s="730"/>
      <c r="F610" s="730"/>
      <c r="G610" s="730"/>
      <c r="H610" s="730"/>
    </row>
    <row r="611" customFormat="false" ht="18" hidden="false" customHeight="false" outlineLevel="0" collapsed="false">
      <c r="E611" s="730"/>
      <c r="F611" s="730"/>
      <c r="G611" s="730"/>
      <c r="H611" s="730"/>
    </row>
    <row r="612" customFormat="false" ht="72" hidden="false" customHeight="true" outlineLevel="0" collapsed="false">
      <c r="E612" s="730"/>
      <c r="F612" s="730"/>
      <c r="G612" s="730"/>
      <c r="H612" s="730"/>
    </row>
    <row r="613" customFormat="false" ht="18" hidden="false" customHeight="false" outlineLevel="0" collapsed="false">
      <c r="E613" s="730"/>
      <c r="F613" s="730"/>
      <c r="G613" s="730"/>
      <c r="H613" s="730"/>
    </row>
    <row r="614" customFormat="false" ht="18" hidden="false" customHeight="false" outlineLevel="0" collapsed="false">
      <c r="E614" s="730"/>
      <c r="F614" s="730"/>
      <c r="G614" s="730"/>
      <c r="H614" s="730"/>
    </row>
    <row r="615" customFormat="false" ht="79.5" hidden="false" customHeight="true" outlineLevel="0" collapsed="false">
      <c r="E615" s="730"/>
      <c r="F615" s="730"/>
      <c r="G615" s="730"/>
      <c r="H615" s="730"/>
    </row>
    <row r="616" customFormat="false" ht="65.25" hidden="false" customHeight="true" outlineLevel="0" collapsed="false">
      <c r="E616" s="730"/>
      <c r="F616" s="730"/>
      <c r="G616" s="730"/>
      <c r="H616" s="730"/>
    </row>
    <row r="617" customFormat="false" ht="63.75" hidden="false" customHeight="true" outlineLevel="0" collapsed="false">
      <c r="E617" s="730"/>
      <c r="F617" s="730"/>
      <c r="G617" s="730"/>
      <c r="H617" s="730"/>
    </row>
    <row r="618" customFormat="false" ht="38.25" hidden="false" customHeight="true" outlineLevel="0" collapsed="false">
      <c r="E618" s="730"/>
      <c r="F618" s="730"/>
      <c r="G618" s="730"/>
      <c r="H618" s="730"/>
    </row>
    <row r="619" customFormat="false" ht="45.75" hidden="false" customHeight="true" outlineLevel="0" collapsed="false">
      <c r="E619" s="730"/>
      <c r="F619" s="730"/>
      <c r="G619" s="730"/>
      <c r="H619" s="730"/>
    </row>
    <row r="620" customFormat="false" ht="18" hidden="false" customHeight="false" outlineLevel="0" collapsed="false">
      <c r="E620" s="730"/>
      <c r="F620" s="730"/>
      <c r="G620" s="730"/>
      <c r="H620" s="730"/>
    </row>
    <row r="621" customFormat="false" ht="65.25" hidden="false" customHeight="true" outlineLevel="0" collapsed="false">
      <c r="E621" s="730"/>
      <c r="F621" s="730"/>
      <c r="G621" s="730"/>
      <c r="H621" s="730"/>
    </row>
    <row r="622" customFormat="false" ht="36" hidden="false" customHeight="true" outlineLevel="0" collapsed="false">
      <c r="E622" s="730"/>
      <c r="F622" s="730"/>
      <c r="G622" s="730"/>
      <c r="H622" s="730"/>
    </row>
    <row r="623" customFormat="false" ht="18" hidden="false" customHeight="false" outlineLevel="0" collapsed="false">
      <c r="E623" s="730"/>
      <c r="F623" s="730"/>
      <c r="G623" s="730"/>
      <c r="H623" s="730"/>
    </row>
    <row r="624" customFormat="false" ht="72" hidden="false" customHeight="true" outlineLevel="0" collapsed="false">
      <c r="E624" s="730"/>
      <c r="F624" s="730"/>
      <c r="G624" s="730"/>
      <c r="H624" s="730"/>
    </row>
    <row r="625" customFormat="false" ht="18" hidden="false" customHeight="false" outlineLevel="0" collapsed="false">
      <c r="E625" s="730"/>
      <c r="F625" s="730"/>
      <c r="G625" s="730"/>
      <c r="H625" s="730"/>
    </row>
    <row r="626" customFormat="false" ht="18" hidden="false" customHeight="false" outlineLevel="0" collapsed="false">
      <c r="E626" s="730"/>
      <c r="F626" s="730"/>
      <c r="G626" s="730"/>
      <c r="H626" s="730"/>
    </row>
    <row r="627" customFormat="false" ht="79.5" hidden="false" customHeight="true" outlineLevel="0" collapsed="false">
      <c r="E627" s="730"/>
      <c r="F627" s="730"/>
      <c r="G627" s="730"/>
      <c r="H627" s="730"/>
    </row>
    <row r="628" customFormat="false" ht="65.25" hidden="false" customHeight="true" outlineLevel="0" collapsed="false">
      <c r="E628" s="730"/>
      <c r="F628" s="730"/>
      <c r="G628" s="730"/>
      <c r="H628" s="730"/>
    </row>
    <row r="629" customFormat="false" ht="63.75" hidden="false" customHeight="true" outlineLevel="0" collapsed="false">
      <c r="E629" s="730"/>
      <c r="F629" s="730"/>
      <c r="G629" s="730"/>
      <c r="H629" s="730"/>
    </row>
    <row r="630" customFormat="false" ht="38.25" hidden="false" customHeight="true" outlineLevel="0" collapsed="false">
      <c r="E630" s="730"/>
      <c r="F630" s="730"/>
      <c r="G630" s="730"/>
      <c r="H630" s="730"/>
    </row>
    <row r="631" customFormat="false" ht="45.75" hidden="false" customHeight="true" outlineLevel="0" collapsed="false">
      <c r="E631" s="730"/>
      <c r="F631" s="730"/>
      <c r="G631" s="730"/>
      <c r="H631" s="730"/>
    </row>
    <row r="632" customFormat="false" ht="18" hidden="false" customHeight="false" outlineLevel="0" collapsed="false">
      <c r="E632" s="730"/>
      <c r="F632" s="730"/>
      <c r="G632" s="730"/>
      <c r="H632" s="730"/>
    </row>
    <row r="633" customFormat="false" ht="65.25" hidden="false" customHeight="true" outlineLevel="0" collapsed="false">
      <c r="E633" s="730"/>
      <c r="F633" s="730"/>
      <c r="G633" s="730"/>
      <c r="H633" s="730"/>
    </row>
    <row r="634" customFormat="false" ht="36" hidden="false" customHeight="true" outlineLevel="0" collapsed="false">
      <c r="E634" s="730"/>
      <c r="F634" s="730"/>
      <c r="G634" s="730"/>
      <c r="H634" s="730"/>
    </row>
    <row r="635" customFormat="false" ht="18" hidden="false" customHeight="false" outlineLevel="0" collapsed="false">
      <c r="E635" s="730"/>
      <c r="F635" s="730"/>
      <c r="G635" s="730"/>
      <c r="H635" s="730"/>
    </row>
    <row r="636" customFormat="false" ht="72" hidden="false" customHeight="true" outlineLevel="0" collapsed="false">
      <c r="E636" s="730"/>
      <c r="F636" s="730"/>
      <c r="G636" s="730"/>
      <c r="H636" s="730"/>
    </row>
    <row r="637" customFormat="false" ht="18" hidden="false" customHeight="false" outlineLevel="0" collapsed="false">
      <c r="E637" s="730"/>
      <c r="F637" s="730"/>
      <c r="G637" s="730"/>
      <c r="H637" s="730"/>
    </row>
    <row r="638" customFormat="false" ht="18" hidden="false" customHeight="false" outlineLevel="0" collapsed="false">
      <c r="E638" s="730"/>
      <c r="F638" s="730"/>
      <c r="G638" s="730"/>
      <c r="H638" s="730"/>
    </row>
    <row r="639" customFormat="false" ht="79.5" hidden="false" customHeight="true" outlineLevel="0" collapsed="false">
      <c r="E639" s="730"/>
      <c r="F639" s="730"/>
      <c r="G639" s="730"/>
      <c r="H639" s="730"/>
    </row>
    <row r="640" customFormat="false" ht="65.25" hidden="false" customHeight="true" outlineLevel="0" collapsed="false">
      <c r="E640" s="730"/>
      <c r="F640" s="730"/>
      <c r="G640" s="730"/>
      <c r="H640" s="730"/>
    </row>
    <row r="641" customFormat="false" ht="63.75" hidden="false" customHeight="true" outlineLevel="0" collapsed="false">
      <c r="E641" s="730"/>
      <c r="F641" s="730"/>
      <c r="G641" s="730"/>
      <c r="H641" s="730"/>
    </row>
    <row r="642" customFormat="false" ht="38.25" hidden="false" customHeight="true" outlineLevel="0" collapsed="false">
      <c r="E642" s="730"/>
      <c r="F642" s="730"/>
      <c r="G642" s="730"/>
      <c r="H642" s="730"/>
    </row>
    <row r="643" customFormat="false" ht="45.75" hidden="false" customHeight="true" outlineLevel="0" collapsed="false">
      <c r="E643" s="730"/>
      <c r="F643" s="730"/>
      <c r="G643" s="730"/>
      <c r="H643" s="730"/>
    </row>
    <row r="644" customFormat="false" ht="18" hidden="false" customHeight="false" outlineLevel="0" collapsed="false">
      <c r="E644" s="730"/>
      <c r="F644" s="730"/>
      <c r="G644" s="730"/>
      <c r="H644" s="730"/>
    </row>
    <row r="645" customFormat="false" ht="65.25" hidden="false" customHeight="true" outlineLevel="0" collapsed="false">
      <c r="E645" s="730"/>
      <c r="F645" s="730"/>
      <c r="G645" s="730"/>
      <c r="H645" s="730"/>
    </row>
    <row r="646" customFormat="false" ht="36" hidden="false" customHeight="true" outlineLevel="0" collapsed="false">
      <c r="E646" s="730"/>
      <c r="F646" s="730"/>
      <c r="G646" s="730"/>
      <c r="H646" s="730"/>
    </row>
    <row r="647" customFormat="false" ht="18" hidden="false" customHeight="false" outlineLevel="0" collapsed="false">
      <c r="E647" s="730"/>
      <c r="F647" s="730"/>
      <c r="G647" s="730"/>
      <c r="H647" s="730"/>
    </row>
    <row r="648" customFormat="false" ht="72" hidden="false" customHeight="true" outlineLevel="0" collapsed="false">
      <c r="E648" s="730"/>
      <c r="F648" s="730"/>
      <c r="G648" s="730"/>
      <c r="H648" s="730"/>
    </row>
    <row r="649" customFormat="false" ht="18" hidden="false" customHeight="false" outlineLevel="0" collapsed="false">
      <c r="E649" s="730"/>
      <c r="F649" s="730"/>
      <c r="G649" s="730"/>
      <c r="H649" s="730"/>
    </row>
    <row r="650" customFormat="false" ht="18" hidden="false" customHeight="false" outlineLevel="0" collapsed="false">
      <c r="E650" s="730"/>
      <c r="F650" s="730"/>
      <c r="G650" s="730"/>
      <c r="H650" s="730"/>
    </row>
    <row r="651" customFormat="false" ht="79.5" hidden="false" customHeight="true" outlineLevel="0" collapsed="false">
      <c r="E651" s="730"/>
      <c r="F651" s="730"/>
      <c r="G651" s="730"/>
      <c r="H651" s="730"/>
    </row>
    <row r="652" customFormat="false" ht="65.25" hidden="false" customHeight="true" outlineLevel="0" collapsed="false">
      <c r="E652" s="730"/>
      <c r="F652" s="730"/>
      <c r="G652" s="730"/>
      <c r="H652" s="730"/>
    </row>
    <row r="653" customFormat="false" ht="63.75" hidden="false" customHeight="true" outlineLevel="0" collapsed="false">
      <c r="E653" s="730"/>
      <c r="F653" s="730"/>
      <c r="G653" s="730"/>
      <c r="H653" s="730"/>
    </row>
    <row r="654" customFormat="false" ht="38.25" hidden="false" customHeight="true" outlineLevel="0" collapsed="false">
      <c r="E654" s="730"/>
      <c r="F654" s="730"/>
      <c r="G654" s="730"/>
      <c r="H654" s="730"/>
    </row>
    <row r="655" customFormat="false" ht="45.75" hidden="false" customHeight="true" outlineLevel="0" collapsed="false">
      <c r="E655" s="730"/>
      <c r="F655" s="730"/>
      <c r="G655" s="730"/>
      <c r="H655" s="730"/>
    </row>
    <row r="656" customFormat="false" ht="18" hidden="false" customHeight="false" outlineLevel="0" collapsed="false">
      <c r="E656" s="730"/>
      <c r="F656" s="730"/>
      <c r="G656" s="730"/>
      <c r="H656" s="730"/>
    </row>
    <row r="657" customFormat="false" ht="65.25" hidden="false" customHeight="true" outlineLevel="0" collapsed="false">
      <c r="E657" s="730"/>
      <c r="F657" s="730"/>
      <c r="G657" s="730"/>
      <c r="H657" s="730"/>
    </row>
    <row r="658" customFormat="false" ht="36" hidden="false" customHeight="true" outlineLevel="0" collapsed="false">
      <c r="E658" s="730"/>
      <c r="F658" s="730"/>
      <c r="G658" s="730"/>
      <c r="H658" s="730"/>
    </row>
    <row r="659" customFormat="false" ht="18" hidden="false" customHeight="false" outlineLevel="0" collapsed="false">
      <c r="E659" s="730"/>
      <c r="F659" s="730"/>
      <c r="G659" s="730"/>
      <c r="H659" s="730"/>
    </row>
    <row r="660" customFormat="false" ht="72" hidden="false" customHeight="true" outlineLevel="0" collapsed="false">
      <c r="E660" s="730"/>
      <c r="F660" s="730"/>
      <c r="G660" s="730"/>
      <c r="H660" s="730"/>
    </row>
    <row r="661" customFormat="false" ht="18" hidden="false" customHeight="false" outlineLevel="0" collapsed="false">
      <c r="E661" s="730"/>
      <c r="F661" s="730"/>
      <c r="G661" s="730"/>
      <c r="H661" s="730"/>
    </row>
    <row r="662" customFormat="false" ht="18" hidden="false" customHeight="false" outlineLevel="0" collapsed="false">
      <c r="E662" s="730"/>
      <c r="F662" s="730"/>
      <c r="G662" s="730"/>
      <c r="H662" s="730"/>
    </row>
    <row r="663" customFormat="false" ht="79.5" hidden="false" customHeight="true" outlineLevel="0" collapsed="false">
      <c r="E663" s="730"/>
      <c r="F663" s="730"/>
      <c r="G663" s="730"/>
      <c r="H663" s="730"/>
    </row>
    <row r="664" customFormat="false" ht="65.25" hidden="false" customHeight="true" outlineLevel="0" collapsed="false">
      <c r="E664" s="730"/>
      <c r="F664" s="730"/>
      <c r="G664" s="730"/>
      <c r="H664" s="730"/>
    </row>
    <row r="665" customFormat="false" ht="63.75" hidden="false" customHeight="true" outlineLevel="0" collapsed="false">
      <c r="E665" s="730"/>
      <c r="F665" s="730"/>
      <c r="G665" s="730"/>
      <c r="H665" s="730"/>
    </row>
    <row r="666" customFormat="false" ht="38.25" hidden="false" customHeight="true" outlineLevel="0" collapsed="false">
      <c r="E666" s="730"/>
      <c r="F666" s="730"/>
      <c r="G666" s="730"/>
      <c r="H666" s="730"/>
    </row>
    <row r="667" customFormat="false" ht="45.75" hidden="false" customHeight="true" outlineLevel="0" collapsed="false">
      <c r="E667" s="730"/>
      <c r="F667" s="730"/>
      <c r="G667" s="730"/>
      <c r="H667" s="730"/>
    </row>
    <row r="668" customFormat="false" ht="18" hidden="false" customHeight="false" outlineLevel="0" collapsed="false">
      <c r="E668" s="730"/>
      <c r="F668" s="730"/>
      <c r="G668" s="730"/>
      <c r="H668" s="730"/>
    </row>
    <row r="669" customFormat="false" ht="65.25" hidden="false" customHeight="true" outlineLevel="0" collapsed="false">
      <c r="E669" s="730"/>
      <c r="F669" s="730"/>
      <c r="G669" s="730"/>
      <c r="H669" s="730"/>
    </row>
    <row r="670" customFormat="false" ht="36" hidden="false" customHeight="true" outlineLevel="0" collapsed="false">
      <c r="E670" s="730"/>
      <c r="F670" s="730"/>
      <c r="G670" s="730"/>
      <c r="H670" s="730"/>
    </row>
    <row r="671" customFormat="false" ht="18" hidden="false" customHeight="false" outlineLevel="0" collapsed="false">
      <c r="E671" s="730"/>
      <c r="F671" s="730"/>
      <c r="G671" s="730"/>
      <c r="H671" s="730"/>
    </row>
    <row r="672" customFormat="false" ht="72" hidden="false" customHeight="true" outlineLevel="0" collapsed="false">
      <c r="E672" s="730"/>
      <c r="F672" s="730"/>
      <c r="G672" s="730"/>
      <c r="H672" s="730"/>
    </row>
    <row r="673" customFormat="false" ht="18" hidden="false" customHeight="false" outlineLevel="0" collapsed="false">
      <c r="E673" s="730"/>
      <c r="F673" s="730"/>
      <c r="G673" s="730"/>
      <c r="H673" s="730"/>
    </row>
    <row r="674" customFormat="false" ht="18" hidden="false" customHeight="false" outlineLevel="0" collapsed="false">
      <c r="E674" s="730"/>
      <c r="F674" s="730"/>
      <c r="G674" s="730"/>
      <c r="H674" s="730"/>
    </row>
    <row r="675" customFormat="false" ht="79.5" hidden="false" customHeight="true" outlineLevel="0" collapsed="false">
      <c r="E675" s="730"/>
      <c r="F675" s="730"/>
      <c r="G675" s="730"/>
      <c r="H675" s="730"/>
    </row>
    <row r="676" customFormat="false" ht="65.25" hidden="false" customHeight="true" outlineLevel="0" collapsed="false">
      <c r="E676" s="730"/>
      <c r="F676" s="730"/>
      <c r="G676" s="730"/>
      <c r="H676" s="730"/>
    </row>
    <row r="677" customFormat="false" ht="63.75" hidden="false" customHeight="true" outlineLevel="0" collapsed="false">
      <c r="E677" s="730"/>
      <c r="F677" s="730"/>
      <c r="G677" s="730"/>
      <c r="H677" s="730"/>
    </row>
    <row r="678" customFormat="false" ht="38.25" hidden="false" customHeight="true" outlineLevel="0" collapsed="false">
      <c r="E678" s="730"/>
      <c r="F678" s="730"/>
      <c r="G678" s="730"/>
      <c r="H678" s="730"/>
    </row>
    <row r="679" customFormat="false" ht="45.75" hidden="false" customHeight="true" outlineLevel="0" collapsed="false">
      <c r="E679" s="730"/>
      <c r="F679" s="730"/>
      <c r="G679" s="730"/>
      <c r="H679" s="730"/>
    </row>
    <row r="680" customFormat="false" ht="18" hidden="false" customHeight="false" outlineLevel="0" collapsed="false">
      <c r="E680" s="730"/>
      <c r="F680" s="730"/>
      <c r="G680" s="730"/>
      <c r="H680" s="730"/>
    </row>
    <row r="681" customFormat="false" ht="65.25" hidden="false" customHeight="true" outlineLevel="0" collapsed="false">
      <c r="E681" s="730"/>
      <c r="F681" s="730"/>
      <c r="G681" s="730"/>
      <c r="H681" s="730"/>
    </row>
    <row r="682" customFormat="false" ht="36" hidden="false" customHeight="true" outlineLevel="0" collapsed="false">
      <c r="E682" s="730"/>
      <c r="F682" s="730"/>
      <c r="G682" s="730"/>
      <c r="H682" s="730"/>
    </row>
    <row r="683" customFormat="false" ht="18" hidden="false" customHeight="false" outlineLevel="0" collapsed="false">
      <c r="E683" s="730"/>
      <c r="F683" s="730"/>
      <c r="G683" s="730"/>
      <c r="H683" s="730"/>
    </row>
    <row r="684" customFormat="false" ht="72" hidden="false" customHeight="true" outlineLevel="0" collapsed="false">
      <c r="E684" s="730"/>
      <c r="F684" s="730"/>
      <c r="G684" s="730"/>
      <c r="H684" s="730"/>
    </row>
    <row r="685" customFormat="false" ht="18" hidden="false" customHeight="false" outlineLevel="0" collapsed="false">
      <c r="E685" s="730"/>
      <c r="F685" s="730"/>
      <c r="G685" s="730"/>
      <c r="H685" s="730"/>
    </row>
    <row r="686" customFormat="false" ht="18" hidden="false" customHeight="false" outlineLevel="0" collapsed="false">
      <c r="E686" s="730"/>
      <c r="F686" s="730"/>
      <c r="G686" s="730"/>
      <c r="H686" s="730"/>
    </row>
    <row r="687" customFormat="false" ht="79.5" hidden="false" customHeight="true" outlineLevel="0" collapsed="false">
      <c r="E687" s="730"/>
      <c r="F687" s="730"/>
      <c r="G687" s="730"/>
      <c r="H687" s="730"/>
    </row>
    <row r="688" customFormat="false" ht="65.25" hidden="false" customHeight="true" outlineLevel="0" collapsed="false">
      <c r="E688" s="730"/>
      <c r="F688" s="730"/>
      <c r="G688" s="730"/>
      <c r="H688" s="730"/>
    </row>
    <row r="689" customFormat="false" ht="63.75" hidden="false" customHeight="true" outlineLevel="0" collapsed="false">
      <c r="E689" s="730"/>
      <c r="F689" s="730"/>
      <c r="G689" s="730"/>
      <c r="H689" s="730"/>
    </row>
    <row r="690" customFormat="false" ht="38.25" hidden="false" customHeight="true" outlineLevel="0" collapsed="false">
      <c r="E690" s="730"/>
      <c r="F690" s="730"/>
      <c r="G690" s="730"/>
      <c r="H690" s="730"/>
    </row>
    <row r="691" customFormat="false" ht="45.75" hidden="false" customHeight="true" outlineLevel="0" collapsed="false">
      <c r="E691" s="730"/>
      <c r="F691" s="730"/>
      <c r="G691" s="730"/>
      <c r="H691" s="730"/>
    </row>
    <row r="692" customFormat="false" ht="18" hidden="false" customHeight="false" outlineLevel="0" collapsed="false">
      <c r="E692" s="730"/>
      <c r="F692" s="730"/>
      <c r="G692" s="730"/>
      <c r="H692" s="730"/>
    </row>
    <row r="693" customFormat="false" ht="65.25" hidden="false" customHeight="true" outlineLevel="0" collapsed="false">
      <c r="E693" s="730"/>
      <c r="F693" s="730"/>
      <c r="G693" s="730"/>
      <c r="H693" s="730"/>
    </row>
    <row r="694" customFormat="false" ht="36" hidden="false" customHeight="true" outlineLevel="0" collapsed="false">
      <c r="E694" s="730"/>
      <c r="F694" s="730"/>
      <c r="G694" s="730"/>
      <c r="H694" s="730"/>
    </row>
    <row r="695" customFormat="false" ht="18" hidden="false" customHeight="false" outlineLevel="0" collapsed="false">
      <c r="E695" s="730"/>
      <c r="F695" s="730"/>
      <c r="G695" s="730"/>
      <c r="H695" s="730"/>
    </row>
    <row r="696" customFormat="false" ht="72" hidden="false" customHeight="true" outlineLevel="0" collapsed="false">
      <c r="E696" s="730"/>
      <c r="F696" s="730"/>
      <c r="G696" s="730"/>
      <c r="H696" s="730"/>
    </row>
    <row r="697" customFormat="false" ht="18" hidden="false" customHeight="false" outlineLevel="0" collapsed="false">
      <c r="E697" s="730"/>
      <c r="F697" s="730"/>
      <c r="G697" s="730"/>
      <c r="H697" s="730"/>
    </row>
    <row r="698" customFormat="false" ht="18" hidden="false" customHeight="false" outlineLevel="0" collapsed="false">
      <c r="E698" s="730"/>
      <c r="F698" s="730"/>
      <c r="G698" s="730"/>
      <c r="H698" s="730"/>
    </row>
    <row r="699" customFormat="false" ht="79.5" hidden="false" customHeight="true" outlineLevel="0" collapsed="false">
      <c r="E699" s="730"/>
      <c r="F699" s="730"/>
      <c r="G699" s="730"/>
      <c r="H699" s="730"/>
    </row>
    <row r="700" customFormat="false" ht="65.25" hidden="false" customHeight="true" outlineLevel="0" collapsed="false">
      <c r="E700" s="730"/>
      <c r="F700" s="730"/>
      <c r="G700" s="730"/>
      <c r="H700" s="730"/>
    </row>
    <row r="701" customFormat="false" ht="63.75" hidden="false" customHeight="true" outlineLevel="0" collapsed="false">
      <c r="E701" s="730"/>
      <c r="F701" s="730"/>
      <c r="G701" s="730"/>
      <c r="H701" s="730"/>
    </row>
    <row r="702" customFormat="false" ht="38.25" hidden="false" customHeight="true" outlineLevel="0" collapsed="false">
      <c r="E702" s="730"/>
      <c r="F702" s="730"/>
      <c r="G702" s="730"/>
      <c r="H702" s="730"/>
    </row>
    <row r="703" customFormat="false" ht="45.75" hidden="false" customHeight="true" outlineLevel="0" collapsed="false">
      <c r="E703" s="730"/>
      <c r="F703" s="730"/>
      <c r="G703" s="730"/>
      <c r="H703" s="730"/>
    </row>
    <row r="704" customFormat="false" ht="18" hidden="false" customHeight="false" outlineLevel="0" collapsed="false">
      <c r="E704" s="730"/>
      <c r="F704" s="730"/>
      <c r="G704" s="730"/>
      <c r="H704" s="730"/>
    </row>
    <row r="705" customFormat="false" ht="65.25" hidden="false" customHeight="true" outlineLevel="0" collapsed="false">
      <c r="E705" s="730"/>
      <c r="F705" s="730"/>
      <c r="G705" s="730"/>
      <c r="H705" s="730"/>
    </row>
    <row r="706" customFormat="false" ht="36" hidden="false" customHeight="true" outlineLevel="0" collapsed="false">
      <c r="E706" s="730"/>
      <c r="F706" s="730"/>
      <c r="G706" s="730"/>
      <c r="H706" s="730"/>
    </row>
    <row r="707" customFormat="false" ht="18" hidden="false" customHeight="false" outlineLevel="0" collapsed="false">
      <c r="E707" s="730"/>
      <c r="F707" s="730"/>
      <c r="G707" s="730"/>
      <c r="H707" s="730"/>
    </row>
    <row r="708" customFormat="false" ht="72" hidden="false" customHeight="true" outlineLevel="0" collapsed="false">
      <c r="E708" s="730"/>
      <c r="F708" s="730"/>
      <c r="G708" s="730"/>
      <c r="H708" s="730"/>
    </row>
    <row r="709" customFormat="false" ht="18" hidden="false" customHeight="false" outlineLevel="0" collapsed="false">
      <c r="E709" s="730"/>
      <c r="F709" s="730"/>
      <c r="G709" s="730"/>
      <c r="H709" s="730"/>
    </row>
    <row r="710" customFormat="false" ht="18" hidden="false" customHeight="false" outlineLevel="0" collapsed="false">
      <c r="E710" s="730"/>
      <c r="F710" s="730"/>
      <c r="G710" s="730"/>
      <c r="H710" s="730"/>
    </row>
    <row r="711" customFormat="false" ht="79.5" hidden="false" customHeight="true" outlineLevel="0" collapsed="false">
      <c r="E711" s="730"/>
      <c r="F711" s="730"/>
      <c r="G711" s="730"/>
      <c r="H711" s="730"/>
    </row>
    <row r="712" customFormat="false" ht="65.25" hidden="false" customHeight="true" outlineLevel="0" collapsed="false">
      <c r="E712" s="730"/>
      <c r="F712" s="730"/>
      <c r="G712" s="730"/>
      <c r="H712" s="730"/>
    </row>
    <row r="713" customFormat="false" ht="63.75" hidden="false" customHeight="true" outlineLevel="0" collapsed="false">
      <c r="E713" s="730"/>
      <c r="F713" s="730"/>
      <c r="G713" s="730"/>
      <c r="H713" s="730"/>
    </row>
    <row r="714" customFormat="false" ht="38.25" hidden="false" customHeight="true" outlineLevel="0" collapsed="false">
      <c r="E714" s="730"/>
      <c r="F714" s="730"/>
      <c r="G714" s="730"/>
      <c r="H714" s="730"/>
    </row>
    <row r="715" customFormat="false" ht="45.75" hidden="false" customHeight="true" outlineLevel="0" collapsed="false">
      <c r="E715" s="730"/>
      <c r="F715" s="730"/>
      <c r="G715" s="730"/>
      <c r="H715" s="730"/>
    </row>
    <row r="716" customFormat="false" ht="18" hidden="false" customHeight="false" outlineLevel="0" collapsed="false">
      <c r="E716" s="730"/>
      <c r="F716" s="730"/>
      <c r="G716" s="730"/>
      <c r="H716" s="730"/>
    </row>
    <row r="717" customFormat="false" ht="65.25" hidden="false" customHeight="true" outlineLevel="0" collapsed="false">
      <c r="E717" s="730"/>
      <c r="F717" s="730"/>
      <c r="G717" s="730"/>
      <c r="H717" s="730"/>
    </row>
    <row r="718" customFormat="false" ht="36" hidden="false" customHeight="true" outlineLevel="0" collapsed="false">
      <c r="E718" s="730"/>
      <c r="F718" s="730"/>
      <c r="G718" s="730"/>
      <c r="H718" s="730"/>
    </row>
    <row r="719" customFormat="false" ht="18" hidden="false" customHeight="false" outlineLevel="0" collapsed="false">
      <c r="E719" s="730"/>
      <c r="F719" s="730"/>
      <c r="G719" s="730"/>
      <c r="H719" s="730"/>
    </row>
    <row r="720" customFormat="false" ht="72" hidden="false" customHeight="true" outlineLevel="0" collapsed="false">
      <c r="E720" s="730"/>
      <c r="F720" s="730"/>
      <c r="G720" s="730"/>
      <c r="H720" s="730"/>
    </row>
    <row r="721" customFormat="false" ht="18" hidden="false" customHeight="false" outlineLevel="0" collapsed="false">
      <c r="E721" s="730"/>
      <c r="F721" s="730"/>
      <c r="G721" s="730"/>
      <c r="H721" s="730"/>
    </row>
    <row r="722" customFormat="false" ht="18" hidden="false" customHeight="false" outlineLevel="0" collapsed="false">
      <c r="E722" s="730"/>
      <c r="F722" s="730"/>
      <c r="G722" s="730"/>
      <c r="H722" s="730"/>
    </row>
    <row r="723" customFormat="false" ht="79.5" hidden="false" customHeight="true" outlineLevel="0" collapsed="false">
      <c r="E723" s="730"/>
      <c r="F723" s="730"/>
      <c r="G723" s="730"/>
      <c r="H723" s="730"/>
    </row>
    <row r="724" customFormat="false" ht="65.25" hidden="false" customHeight="true" outlineLevel="0" collapsed="false">
      <c r="E724" s="730"/>
      <c r="F724" s="730"/>
      <c r="G724" s="730"/>
      <c r="H724" s="730"/>
    </row>
    <row r="725" customFormat="false" ht="63.75" hidden="false" customHeight="true" outlineLevel="0" collapsed="false">
      <c r="E725" s="730"/>
      <c r="F725" s="730"/>
      <c r="G725" s="730"/>
      <c r="H725" s="730"/>
    </row>
    <row r="726" customFormat="false" ht="38.25" hidden="false" customHeight="true" outlineLevel="0" collapsed="false">
      <c r="E726" s="730"/>
      <c r="F726" s="730"/>
      <c r="G726" s="730"/>
      <c r="H726" s="730"/>
    </row>
    <row r="727" customFormat="false" ht="45.75" hidden="false" customHeight="true" outlineLevel="0" collapsed="false">
      <c r="E727" s="730"/>
      <c r="F727" s="730"/>
      <c r="G727" s="730"/>
      <c r="H727" s="730"/>
    </row>
    <row r="728" customFormat="false" ht="18" hidden="false" customHeight="false" outlineLevel="0" collapsed="false">
      <c r="E728" s="730"/>
      <c r="F728" s="730"/>
      <c r="G728" s="730"/>
      <c r="H728" s="730"/>
    </row>
    <row r="729" customFormat="false" ht="65.25" hidden="false" customHeight="true" outlineLevel="0" collapsed="false">
      <c r="E729" s="730"/>
      <c r="F729" s="730"/>
      <c r="G729" s="730"/>
      <c r="H729" s="730"/>
    </row>
    <row r="730" customFormat="false" ht="36" hidden="false" customHeight="true" outlineLevel="0" collapsed="false">
      <c r="E730" s="730"/>
      <c r="F730" s="730"/>
      <c r="G730" s="730"/>
      <c r="H730" s="730"/>
    </row>
    <row r="731" customFormat="false" ht="18" hidden="false" customHeight="false" outlineLevel="0" collapsed="false">
      <c r="E731" s="730"/>
      <c r="F731" s="730"/>
      <c r="G731" s="730"/>
      <c r="H731" s="730"/>
    </row>
    <row r="732" customFormat="false" ht="72" hidden="false" customHeight="true" outlineLevel="0" collapsed="false">
      <c r="E732" s="730"/>
      <c r="F732" s="730"/>
      <c r="G732" s="730"/>
      <c r="H732" s="730"/>
    </row>
    <row r="733" customFormat="false" ht="18" hidden="false" customHeight="false" outlineLevel="0" collapsed="false">
      <c r="E733" s="730"/>
      <c r="F733" s="730"/>
      <c r="G733" s="730"/>
      <c r="H733" s="730"/>
    </row>
    <row r="734" customFormat="false" ht="18" hidden="false" customHeight="false" outlineLevel="0" collapsed="false">
      <c r="E734" s="730"/>
      <c r="F734" s="730"/>
      <c r="G734" s="730"/>
      <c r="H734" s="730"/>
    </row>
    <row r="735" customFormat="false" ht="79.5" hidden="false" customHeight="true" outlineLevel="0" collapsed="false">
      <c r="E735" s="730"/>
      <c r="F735" s="730"/>
      <c r="G735" s="730"/>
      <c r="H735" s="730"/>
    </row>
    <row r="736" customFormat="false" ht="65.25" hidden="false" customHeight="true" outlineLevel="0" collapsed="false">
      <c r="E736" s="730"/>
      <c r="F736" s="730"/>
      <c r="G736" s="730"/>
      <c r="H736" s="730"/>
    </row>
    <row r="737" customFormat="false" ht="63.75" hidden="false" customHeight="true" outlineLevel="0" collapsed="false">
      <c r="E737" s="730"/>
      <c r="F737" s="730"/>
      <c r="G737" s="730"/>
      <c r="H737" s="730"/>
    </row>
    <row r="738" customFormat="false" ht="38.25" hidden="false" customHeight="true" outlineLevel="0" collapsed="false">
      <c r="E738" s="730"/>
      <c r="F738" s="730"/>
      <c r="G738" s="730"/>
      <c r="H738" s="730"/>
    </row>
    <row r="739" customFormat="false" ht="45.75" hidden="false" customHeight="true" outlineLevel="0" collapsed="false">
      <c r="E739" s="730"/>
      <c r="F739" s="730"/>
      <c r="G739" s="730"/>
      <c r="H739" s="730"/>
    </row>
    <row r="740" customFormat="false" ht="18" hidden="false" customHeight="false" outlineLevel="0" collapsed="false">
      <c r="E740" s="730"/>
      <c r="F740" s="730"/>
      <c r="G740" s="730"/>
      <c r="H740" s="730"/>
    </row>
    <row r="741" customFormat="false" ht="65.25" hidden="false" customHeight="true" outlineLevel="0" collapsed="false">
      <c r="E741" s="730"/>
      <c r="F741" s="730"/>
      <c r="G741" s="730"/>
      <c r="H741" s="730"/>
    </row>
    <row r="742" customFormat="false" ht="36" hidden="false" customHeight="true" outlineLevel="0" collapsed="false">
      <c r="E742" s="730"/>
      <c r="F742" s="730"/>
      <c r="G742" s="730"/>
      <c r="H742" s="730"/>
    </row>
    <row r="743" customFormat="false" ht="18" hidden="false" customHeight="false" outlineLevel="0" collapsed="false">
      <c r="E743" s="730"/>
      <c r="F743" s="730"/>
      <c r="G743" s="730"/>
      <c r="H743" s="730"/>
    </row>
    <row r="744" customFormat="false" ht="72" hidden="false" customHeight="true" outlineLevel="0" collapsed="false">
      <c r="E744" s="730"/>
      <c r="F744" s="730"/>
      <c r="G744" s="730"/>
      <c r="H744" s="730"/>
    </row>
    <row r="745" customFormat="false" ht="18" hidden="false" customHeight="false" outlineLevel="0" collapsed="false">
      <c r="E745" s="730"/>
      <c r="F745" s="730"/>
      <c r="G745" s="730"/>
      <c r="H745" s="730"/>
    </row>
    <row r="746" customFormat="false" ht="18" hidden="false" customHeight="false" outlineLevel="0" collapsed="false">
      <c r="E746" s="730"/>
      <c r="F746" s="730"/>
      <c r="G746" s="730"/>
      <c r="H746" s="730"/>
    </row>
    <row r="747" customFormat="false" ht="79.5" hidden="false" customHeight="true" outlineLevel="0" collapsed="false">
      <c r="E747" s="730"/>
      <c r="F747" s="730"/>
      <c r="G747" s="730"/>
      <c r="H747" s="730"/>
    </row>
    <row r="748" customFormat="false" ht="65.25" hidden="false" customHeight="true" outlineLevel="0" collapsed="false">
      <c r="E748" s="730"/>
      <c r="F748" s="730"/>
      <c r="G748" s="730"/>
      <c r="H748" s="730"/>
    </row>
    <row r="749" customFormat="false" ht="63.75" hidden="false" customHeight="true" outlineLevel="0" collapsed="false">
      <c r="E749" s="730"/>
      <c r="F749" s="730"/>
      <c r="G749" s="730"/>
      <c r="H749" s="730"/>
    </row>
    <row r="750" customFormat="false" ht="38.25" hidden="false" customHeight="true" outlineLevel="0" collapsed="false">
      <c r="E750" s="730"/>
      <c r="F750" s="730"/>
      <c r="G750" s="730"/>
      <c r="H750" s="730"/>
    </row>
    <row r="751" customFormat="false" ht="45.75" hidden="false" customHeight="true" outlineLevel="0" collapsed="false">
      <c r="E751" s="730"/>
      <c r="F751" s="730"/>
      <c r="G751" s="730"/>
      <c r="H751" s="730"/>
    </row>
    <row r="752" customFormat="false" ht="18" hidden="false" customHeight="false" outlineLevel="0" collapsed="false">
      <c r="E752" s="730"/>
      <c r="F752" s="730"/>
      <c r="G752" s="730"/>
      <c r="H752" s="730"/>
    </row>
    <row r="753" customFormat="false" ht="65.25" hidden="false" customHeight="true" outlineLevel="0" collapsed="false">
      <c r="E753" s="730"/>
      <c r="F753" s="730"/>
      <c r="G753" s="730"/>
      <c r="H753" s="730"/>
    </row>
    <row r="754" customFormat="false" ht="36" hidden="false" customHeight="true" outlineLevel="0" collapsed="false">
      <c r="E754" s="730"/>
      <c r="F754" s="730"/>
      <c r="G754" s="730"/>
      <c r="H754" s="730"/>
    </row>
    <row r="755" customFormat="false" ht="18" hidden="false" customHeight="false" outlineLevel="0" collapsed="false">
      <c r="E755" s="730"/>
      <c r="F755" s="730"/>
      <c r="G755" s="730"/>
      <c r="H755" s="730"/>
    </row>
    <row r="756" customFormat="false" ht="72" hidden="false" customHeight="true" outlineLevel="0" collapsed="false">
      <c r="E756" s="730"/>
      <c r="F756" s="730"/>
      <c r="G756" s="730"/>
      <c r="H756" s="730"/>
    </row>
    <row r="757" customFormat="false" ht="18" hidden="false" customHeight="false" outlineLevel="0" collapsed="false">
      <c r="E757" s="730"/>
      <c r="F757" s="730"/>
      <c r="G757" s="730"/>
      <c r="H757" s="730"/>
    </row>
    <row r="758" customFormat="false" ht="18" hidden="false" customHeight="false" outlineLevel="0" collapsed="false">
      <c r="E758" s="730"/>
      <c r="F758" s="730"/>
      <c r="G758" s="730"/>
      <c r="H758" s="730"/>
    </row>
    <row r="759" customFormat="false" ht="79.5" hidden="false" customHeight="true" outlineLevel="0" collapsed="false">
      <c r="E759" s="730"/>
      <c r="F759" s="730"/>
      <c r="G759" s="730"/>
      <c r="H759" s="730"/>
    </row>
    <row r="760" customFormat="false" ht="65.25" hidden="false" customHeight="true" outlineLevel="0" collapsed="false">
      <c r="E760" s="730"/>
      <c r="F760" s="730"/>
      <c r="G760" s="730"/>
      <c r="H760" s="730"/>
    </row>
    <row r="761" customFormat="false" ht="63.75" hidden="false" customHeight="true" outlineLevel="0" collapsed="false">
      <c r="E761" s="730"/>
      <c r="F761" s="730"/>
      <c r="G761" s="730"/>
      <c r="H761" s="730"/>
    </row>
    <row r="762" customFormat="false" ht="38.25" hidden="false" customHeight="true" outlineLevel="0" collapsed="false">
      <c r="E762" s="730"/>
      <c r="F762" s="730"/>
      <c r="G762" s="730"/>
      <c r="H762" s="730"/>
    </row>
    <row r="763" customFormat="false" ht="45.75" hidden="false" customHeight="true" outlineLevel="0" collapsed="false">
      <c r="E763" s="730"/>
      <c r="F763" s="730"/>
      <c r="G763" s="730"/>
      <c r="H763" s="730"/>
    </row>
    <row r="764" customFormat="false" ht="18" hidden="false" customHeight="false" outlineLevel="0" collapsed="false">
      <c r="E764" s="730"/>
      <c r="F764" s="730"/>
      <c r="G764" s="730"/>
      <c r="H764" s="730"/>
    </row>
    <row r="765" customFormat="false" ht="65.25" hidden="false" customHeight="true" outlineLevel="0" collapsed="false">
      <c r="E765" s="730"/>
      <c r="F765" s="730"/>
      <c r="G765" s="730"/>
      <c r="H765" s="730"/>
    </row>
    <row r="766" customFormat="false" ht="36" hidden="false" customHeight="true" outlineLevel="0" collapsed="false">
      <c r="E766" s="730"/>
      <c r="F766" s="730"/>
      <c r="G766" s="730"/>
      <c r="H766" s="730"/>
    </row>
    <row r="767" customFormat="false" ht="18" hidden="false" customHeight="false" outlineLevel="0" collapsed="false">
      <c r="E767" s="730"/>
      <c r="F767" s="730"/>
      <c r="G767" s="730"/>
      <c r="H767" s="730"/>
    </row>
    <row r="768" customFormat="false" ht="72" hidden="false" customHeight="true" outlineLevel="0" collapsed="false">
      <c r="E768" s="730"/>
      <c r="F768" s="730"/>
      <c r="G768" s="730"/>
      <c r="H768" s="730"/>
    </row>
    <row r="769" customFormat="false" ht="18" hidden="false" customHeight="false" outlineLevel="0" collapsed="false">
      <c r="E769" s="730"/>
      <c r="F769" s="730"/>
      <c r="G769" s="730"/>
      <c r="H769" s="730"/>
    </row>
    <row r="770" customFormat="false" ht="18" hidden="false" customHeight="false" outlineLevel="0" collapsed="false">
      <c r="E770" s="730"/>
      <c r="F770" s="730"/>
      <c r="G770" s="730"/>
      <c r="H770" s="730"/>
    </row>
    <row r="771" customFormat="false" ht="79.5" hidden="false" customHeight="true" outlineLevel="0" collapsed="false">
      <c r="E771" s="730"/>
      <c r="F771" s="730"/>
      <c r="G771" s="730"/>
      <c r="H771" s="730"/>
    </row>
    <row r="772" customFormat="false" ht="65.25" hidden="false" customHeight="true" outlineLevel="0" collapsed="false">
      <c r="E772" s="730"/>
      <c r="F772" s="730"/>
      <c r="G772" s="730"/>
      <c r="H772" s="730"/>
    </row>
    <row r="773" customFormat="false" ht="63.75" hidden="false" customHeight="true" outlineLevel="0" collapsed="false">
      <c r="E773" s="730"/>
      <c r="F773" s="730"/>
      <c r="G773" s="730"/>
      <c r="H773" s="730"/>
    </row>
    <row r="774" customFormat="false" ht="38.25" hidden="false" customHeight="true" outlineLevel="0" collapsed="false">
      <c r="E774" s="730"/>
      <c r="F774" s="730"/>
      <c r="G774" s="730"/>
      <c r="H774" s="730"/>
    </row>
    <row r="775" customFormat="false" ht="45.75" hidden="false" customHeight="true" outlineLevel="0" collapsed="false">
      <c r="E775" s="730"/>
      <c r="F775" s="730"/>
      <c r="G775" s="730"/>
      <c r="H775" s="730"/>
    </row>
    <row r="776" customFormat="false" ht="18" hidden="false" customHeight="false" outlineLevel="0" collapsed="false">
      <c r="E776" s="730"/>
      <c r="F776" s="730"/>
      <c r="G776" s="730"/>
      <c r="H776" s="730"/>
    </row>
    <row r="777" customFormat="false" ht="65.25" hidden="false" customHeight="true" outlineLevel="0" collapsed="false">
      <c r="E777" s="730"/>
      <c r="F777" s="730"/>
      <c r="G777" s="730"/>
      <c r="H777" s="730"/>
    </row>
    <row r="778" customFormat="false" ht="36" hidden="false" customHeight="true" outlineLevel="0" collapsed="false">
      <c r="E778" s="730"/>
      <c r="F778" s="730"/>
      <c r="G778" s="730"/>
      <c r="H778" s="730"/>
    </row>
    <row r="779" customFormat="false" ht="18" hidden="false" customHeight="false" outlineLevel="0" collapsed="false">
      <c r="E779" s="730"/>
      <c r="F779" s="730"/>
      <c r="G779" s="730"/>
      <c r="H779" s="730"/>
    </row>
    <row r="780" customFormat="false" ht="72" hidden="false" customHeight="true" outlineLevel="0" collapsed="false">
      <c r="E780" s="730"/>
      <c r="F780" s="730"/>
      <c r="G780" s="730"/>
      <c r="H780" s="730"/>
    </row>
    <row r="781" customFormat="false" ht="18" hidden="false" customHeight="false" outlineLevel="0" collapsed="false">
      <c r="E781" s="730"/>
      <c r="F781" s="730"/>
      <c r="G781" s="730"/>
      <c r="H781" s="730"/>
    </row>
    <row r="782" customFormat="false" ht="18" hidden="false" customHeight="false" outlineLevel="0" collapsed="false">
      <c r="E782" s="730"/>
      <c r="F782" s="730"/>
      <c r="G782" s="730"/>
      <c r="H782" s="730"/>
    </row>
    <row r="783" customFormat="false" ht="79.5" hidden="false" customHeight="true" outlineLevel="0" collapsed="false">
      <c r="E783" s="730"/>
      <c r="F783" s="730"/>
      <c r="G783" s="730"/>
      <c r="H783" s="730"/>
    </row>
    <row r="784" customFormat="false" ht="65.25" hidden="false" customHeight="true" outlineLevel="0" collapsed="false">
      <c r="E784" s="730"/>
      <c r="F784" s="730"/>
      <c r="G784" s="730"/>
      <c r="H784" s="730"/>
    </row>
    <row r="785" customFormat="false" ht="63.75" hidden="false" customHeight="true" outlineLevel="0" collapsed="false">
      <c r="E785" s="730"/>
      <c r="F785" s="730"/>
      <c r="G785" s="730"/>
      <c r="H785" s="730"/>
    </row>
    <row r="786" customFormat="false" ht="38.25" hidden="false" customHeight="true" outlineLevel="0" collapsed="false">
      <c r="E786" s="730"/>
      <c r="F786" s="730"/>
      <c r="G786" s="730"/>
      <c r="H786" s="730"/>
    </row>
    <row r="787" customFormat="false" ht="45.75" hidden="false" customHeight="true" outlineLevel="0" collapsed="false">
      <c r="E787" s="730"/>
      <c r="F787" s="730"/>
      <c r="G787" s="730"/>
      <c r="H787" s="730"/>
    </row>
    <row r="788" customFormat="false" ht="18" hidden="false" customHeight="false" outlineLevel="0" collapsed="false">
      <c r="E788" s="730"/>
      <c r="F788" s="730"/>
      <c r="G788" s="730"/>
      <c r="H788" s="730"/>
    </row>
    <row r="789" customFormat="false" ht="65.25" hidden="false" customHeight="true" outlineLevel="0" collapsed="false">
      <c r="E789" s="730"/>
      <c r="F789" s="730"/>
      <c r="G789" s="730"/>
      <c r="H789" s="730"/>
    </row>
    <row r="790" customFormat="false" ht="36" hidden="false" customHeight="true" outlineLevel="0" collapsed="false">
      <c r="E790" s="730"/>
      <c r="F790" s="730"/>
      <c r="G790" s="730"/>
      <c r="H790" s="730"/>
    </row>
    <row r="791" customFormat="false" ht="18" hidden="false" customHeight="false" outlineLevel="0" collapsed="false">
      <c r="E791" s="730"/>
      <c r="F791" s="730"/>
      <c r="G791" s="730"/>
      <c r="H791" s="730"/>
    </row>
    <row r="792" customFormat="false" ht="72" hidden="false" customHeight="true" outlineLevel="0" collapsed="false">
      <c r="E792" s="730"/>
      <c r="F792" s="730"/>
      <c r="G792" s="730"/>
      <c r="H792" s="730"/>
    </row>
    <row r="793" customFormat="false" ht="18" hidden="false" customHeight="false" outlineLevel="0" collapsed="false">
      <c r="E793" s="730"/>
      <c r="F793" s="730"/>
      <c r="G793" s="730"/>
      <c r="H793" s="730"/>
    </row>
    <row r="794" customFormat="false" ht="18" hidden="false" customHeight="false" outlineLevel="0" collapsed="false">
      <c r="E794" s="730"/>
      <c r="F794" s="730"/>
      <c r="G794" s="730"/>
      <c r="H794" s="730"/>
    </row>
    <row r="795" customFormat="false" ht="79.5" hidden="false" customHeight="true" outlineLevel="0" collapsed="false">
      <c r="E795" s="730"/>
      <c r="F795" s="730"/>
      <c r="G795" s="730"/>
      <c r="H795" s="730"/>
    </row>
    <row r="796" customFormat="false" ht="65.25" hidden="false" customHeight="true" outlineLevel="0" collapsed="false">
      <c r="E796" s="730"/>
      <c r="F796" s="730"/>
      <c r="G796" s="730"/>
      <c r="H796" s="730"/>
    </row>
    <row r="797" customFormat="false" ht="63.75" hidden="false" customHeight="true" outlineLevel="0" collapsed="false">
      <c r="E797" s="730"/>
      <c r="F797" s="730"/>
      <c r="G797" s="730"/>
      <c r="H797" s="730"/>
    </row>
    <row r="798" customFormat="false" ht="38.25" hidden="false" customHeight="true" outlineLevel="0" collapsed="false">
      <c r="E798" s="730"/>
      <c r="F798" s="730"/>
      <c r="G798" s="730"/>
      <c r="H798" s="730"/>
    </row>
    <row r="799" customFormat="false" ht="45.75" hidden="false" customHeight="true" outlineLevel="0" collapsed="false">
      <c r="E799" s="730"/>
      <c r="F799" s="730"/>
      <c r="G799" s="730"/>
      <c r="H799" s="730"/>
    </row>
    <row r="800" customFormat="false" ht="18" hidden="false" customHeight="false" outlineLevel="0" collapsed="false">
      <c r="E800" s="730"/>
      <c r="F800" s="730"/>
      <c r="G800" s="730"/>
      <c r="H800" s="730"/>
    </row>
    <row r="801" customFormat="false" ht="65.25" hidden="false" customHeight="true" outlineLevel="0" collapsed="false">
      <c r="E801" s="730"/>
      <c r="F801" s="730"/>
      <c r="G801" s="730"/>
      <c r="H801" s="730"/>
    </row>
    <row r="802" customFormat="false" ht="36" hidden="false" customHeight="true" outlineLevel="0" collapsed="false">
      <c r="E802" s="730"/>
      <c r="F802" s="730"/>
      <c r="G802" s="730"/>
      <c r="H802" s="730"/>
    </row>
    <row r="803" customFormat="false" ht="18" hidden="false" customHeight="false" outlineLevel="0" collapsed="false">
      <c r="E803" s="730"/>
      <c r="F803" s="730"/>
      <c r="G803" s="730"/>
      <c r="H803" s="730"/>
    </row>
    <row r="804" customFormat="false" ht="72" hidden="false" customHeight="true" outlineLevel="0" collapsed="false">
      <c r="E804" s="730"/>
      <c r="F804" s="730"/>
      <c r="G804" s="730"/>
      <c r="H804" s="730"/>
    </row>
    <row r="805" customFormat="false" ht="18" hidden="false" customHeight="false" outlineLevel="0" collapsed="false">
      <c r="E805" s="730"/>
      <c r="F805" s="730"/>
      <c r="G805" s="730"/>
      <c r="H805" s="730"/>
    </row>
    <row r="806" customFormat="false" ht="18" hidden="false" customHeight="false" outlineLevel="0" collapsed="false">
      <c r="E806" s="730"/>
      <c r="F806" s="730"/>
      <c r="G806" s="730"/>
      <c r="H806" s="730"/>
    </row>
    <row r="807" customFormat="false" ht="79.5" hidden="false" customHeight="true" outlineLevel="0" collapsed="false">
      <c r="E807" s="730"/>
      <c r="F807" s="730"/>
      <c r="G807" s="730"/>
      <c r="H807" s="730"/>
    </row>
    <row r="808" customFormat="false" ht="65.25" hidden="false" customHeight="true" outlineLevel="0" collapsed="false">
      <c r="E808" s="730"/>
      <c r="F808" s="730"/>
      <c r="G808" s="730"/>
      <c r="H808" s="730"/>
    </row>
    <row r="809" customFormat="false" ht="63.75" hidden="false" customHeight="true" outlineLevel="0" collapsed="false">
      <c r="E809" s="730"/>
      <c r="F809" s="730"/>
      <c r="G809" s="730"/>
      <c r="H809" s="730"/>
    </row>
    <row r="810" customFormat="false" ht="38.25" hidden="false" customHeight="true" outlineLevel="0" collapsed="false">
      <c r="E810" s="730"/>
      <c r="F810" s="730"/>
      <c r="G810" s="730"/>
      <c r="H810" s="730"/>
    </row>
    <row r="811" customFormat="false" ht="45.75" hidden="false" customHeight="true" outlineLevel="0" collapsed="false">
      <c r="E811" s="730"/>
      <c r="F811" s="730"/>
      <c r="G811" s="730"/>
      <c r="H811" s="730"/>
    </row>
    <row r="812" customFormat="false" ht="18" hidden="false" customHeight="false" outlineLevel="0" collapsed="false">
      <c r="E812" s="730"/>
      <c r="F812" s="730"/>
      <c r="G812" s="730"/>
      <c r="H812" s="730"/>
    </row>
    <row r="813" customFormat="false" ht="65.25" hidden="false" customHeight="true" outlineLevel="0" collapsed="false">
      <c r="E813" s="730"/>
      <c r="F813" s="730"/>
      <c r="G813" s="730"/>
      <c r="H813" s="730"/>
    </row>
    <row r="814" customFormat="false" ht="36" hidden="false" customHeight="true" outlineLevel="0" collapsed="false">
      <c r="E814" s="730"/>
      <c r="F814" s="730"/>
      <c r="G814" s="730"/>
      <c r="H814" s="730"/>
    </row>
    <row r="815" customFormat="false" ht="18" hidden="false" customHeight="false" outlineLevel="0" collapsed="false">
      <c r="E815" s="730"/>
      <c r="F815" s="730"/>
      <c r="G815" s="730"/>
      <c r="H815" s="730"/>
    </row>
    <row r="816" customFormat="false" ht="72" hidden="false" customHeight="true" outlineLevel="0" collapsed="false">
      <c r="E816" s="730"/>
      <c r="F816" s="730"/>
      <c r="G816" s="730"/>
      <c r="H816" s="730"/>
    </row>
    <row r="817" customFormat="false" ht="18" hidden="false" customHeight="false" outlineLevel="0" collapsed="false">
      <c r="E817" s="730"/>
      <c r="F817" s="730"/>
      <c r="G817" s="730"/>
      <c r="H817" s="730"/>
    </row>
    <row r="818" customFormat="false" ht="18" hidden="false" customHeight="false" outlineLevel="0" collapsed="false">
      <c r="E818" s="730"/>
      <c r="F818" s="730"/>
      <c r="G818" s="730"/>
      <c r="H818" s="730"/>
    </row>
    <row r="819" customFormat="false" ht="79.5" hidden="false" customHeight="true" outlineLevel="0" collapsed="false">
      <c r="E819" s="730"/>
      <c r="F819" s="730"/>
      <c r="G819" s="730"/>
      <c r="H819" s="730"/>
    </row>
    <row r="820" customFormat="false" ht="65.25" hidden="false" customHeight="true" outlineLevel="0" collapsed="false">
      <c r="E820" s="730"/>
      <c r="F820" s="730"/>
      <c r="G820" s="730"/>
      <c r="H820" s="730"/>
    </row>
    <row r="821" customFormat="false" ht="63.75" hidden="false" customHeight="true" outlineLevel="0" collapsed="false">
      <c r="E821" s="730"/>
      <c r="F821" s="730"/>
      <c r="G821" s="730"/>
      <c r="H821" s="730"/>
    </row>
    <row r="822" customFormat="false" ht="38.25" hidden="false" customHeight="true" outlineLevel="0" collapsed="false">
      <c r="E822" s="730"/>
      <c r="F822" s="730"/>
      <c r="G822" s="730"/>
      <c r="H822" s="730"/>
    </row>
    <row r="823" customFormat="false" ht="45.75" hidden="false" customHeight="true" outlineLevel="0" collapsed="false">
      <c r="E823" s="730"/>
      <c r="F823" s="730"/>
      <c r="G823" s="730"/>
      <c r="H823" s="730"/>
    </row>
    <row r="824" customFormat="false" ht="18" hidden="false" customHeight="false" outlineLevel="0" collapsed="false">
      <c r="E824" s="730"/>
      <c r="F824" s="730"/>
      <c r="G824" s="730"/>
      <c r="H824" s="730"/>
    </row>
    <row r="825" customFormat="false" ht="65.25" hidden="false" customHeight="true" outlineLevel="0" collapsed="false">
      <c r="E825" s="730"/>
      <c r="F825" s="730"/>
      <c r="G825" s="730"/>
      <c r="H825" s="730"/>
    </row>
    <row r="826" customFormat="false" ht="36" hidden="false" customHeight="true" outlineLevel="0" collapsed="false">
      <c r="E826" s="730"/>
      <c r="F826" s="730"/>
      <c r="G826" s="730"/>
      <c r="H826" s="730"/>
    </row>
    <row r="827" customFormat="false" ht="18" hidden="false" customHeight="false" outlineLevel="0" collapsed="false">
      <c r="E827" s="730"/>
      <c r="F827" s="730"/>
      <c r="G827" s="730"/>
      <c r="H827" s="730"/>
    </row>
    <row r="828" customFormat="false" ht="18" hidden="false" customHeight="false" outlineLevel="0" collapsed="false">
      <c r="E828" s="730"/>
      <c r="F828" s="730"/>
      <c r="G828" s="730"/>
      <c r="H828" s="730"/>
    </row>
    <row r="829" customFormat="false" ht="18" hidden="false" customHeight="false" outlineLevel="0" collapsed="false">
      <c r="E829" s="730"/>
      <c r="F829" s="730"/>
      <c r="G829" s="730"/>
      <c r="H829" s="730"/>
    </row>
    <row r="830" customFormat="false" ht="18" hidden="false" customHeight="false" outlineLevel="0" collapsed="false">
      <c r="E830" s="730"/>
      <c r="F830" s="730"/>
      <c r="G830" s="730"/>
      <c r="H830" s="730"/>
    </row>
    <row r="831" customFormat="false" ht="18" hidden="false" customHeight="false" outlineLevel="0" collapsed="false">
      <c r="E831" s="730"/>
      <c r="F831" s="730"/>
      <c r="G831" s="730"/>
      <c r="H831" s="730"/>
    </row>
    <row r="832" customFormat="false" ht="18" hidden="false" customHeight="false" outlineLevel="0" collapsed="false">
      <c r="E832" s="730"/>
      <c r="F832" s="730"/>
      <c r="G832" s="730"/>
      <c r="H832" s="730"/>
    </row>
    <row r="833" customFormat="false" ht="18" hidden="false" customHeight="false" outlineLevel="0" collapsed="false">
      <c r="E833" s="730"/>
      <c r="F833" s="730"/>
      <c r="G833" s="730"/>
      <c r="H833" s="730"/>
    </row>
    <row r="834" customFormat="false" ht="18" hidden="false" customHeight="false" outlineLevel="0" collapsed="false">
      <c r="E834" s="730"/>
      <c r="F834" s="730"/>
      <c r="G834" s="730"/>
      <c r="H834" s="730"/>
    </row>
    <row r="835" customFormat="false" ht="18" hidden="false" customHeight="false" outlineLevel="0" collapsed="false">
      <c r="E835" s="730"/>
      <c r="F835" s="730"/>
      <c r="G835" s="730"/>
      <c r="H835" s="730"/>
    </row>
    <row r="836" customFormat="false" ht="18" hidden="false" customHeight="false" outlineLevel="0" collapsed="false">
      <c r="E836" s="730"/>
      <c r="F836" s="730"/>
      <c r="G836" s="730"/>
      <c r="H836" s="730"/>
    </row>
    <row r="837" customFormat="false" ht="18" hidden="false" customHeight="false" outlineLevel="0" collapsed="false">
      <c r="E837" s="730"/>
      <c r="F837" s="730"/>
      <c r="G837" s="730"/>
      <c r="H837" s="730"/>
    </row>
    <row r="838" customFormat="false" ht="18" hidden="false" customHeight="false" outlineLevel="0" collapsed="false">
      <c r="E838" s="730"/>
      <c r="F838" s="730"/>
      <c r="G838" s="730"/>
      <c r="H838" s="730"/>
    </row>
    <row r="839" customFormat="false" ht="18" hidden="false" customHeight="false" outlineLevel="0" collapsed="false">
      <c r="E839" s="730"/>
      <c r="F839" s="730"/>
      <c r="G839" s="730"/>
      <c r="H839" s="730"/>
    </row>
    <row r="840" customFormat="false" ht="18" hidden="false" customHeight="false" outlineLevel="0" collapsed="false">
      <c r="E840" s="730"/>
      <c r="F840" s="730"/>
      <c r="G840" s="730"/>
      <c r="H840" s="730"/>
    </row>
    <row r="841" customFormat="false" ht="18" hidden="false" customHeight="false" outlineLevel="0" collapsed="false">
      <c r="E841" s="730"/>
      <c r="F841" s="730"/>
      <c r="G841" s="730"/>
      <c r="H841" s="730"/>
    </row>
    <row r="842" customFormat="false" ht="18" hidden="false" customHeight="false" outlineLevel="0" collapsed="false">
      <c r="E842" s="730"/>
      <c r="F842" s="730"/>
      <c r="G842" s="730"/>
      <c r="H842" s="730"/>
    </row>
    <row r="843" customFormat="false" ht="18" hidden="false" customHeight="false" outlineLevel="0" collapsed="false">
      <c r="E843" s="730"/>
      <c r="F843" s="730"/>
      <c r="G843" s="730"/>
      <c r="H843" s="730"/>
    </row>
    <row r="844" customFormat="false" ht="18" hidden="false" customHeight="false" outlineLevel="0" collapsed="false">
      <c r="E844" s="730"/>
      <c r="F844" s="730"/>
      <c r="G844" s="730"/>
      <c r="H844" s="730"/>
    </row>
    <row r="845" customFormat="false" ht="18" hidden="false" customHeight="false" outlineLevel="0" collapsed="false">
      <c r="E845" s="730"/>
      <c r="F845" s="730"/>
      <c r="G845" s="730"/>
      <c r="H845" s="730"/>
    </row>
    <row r="846" customFormat="false" ht="18" hidden="false" customHeight="false" outlineLevel="0" collapsed="false">
      <c r="E846" s="730"/>
      <c r="F846" s="730"/>
      <c r="G846" s="730"/>
      <c r="H846" s="730"/>
    </row>
    <row r="847" customFormat="false" ht="18" hidden="false" customHeight="false" outlineLevel="0" collapsed="false">
      <c r="E847" s="730"/>
      <c r="F847" s="730"/>
      <c r="G847" s="730"/>
      <c r="H847" s="730"/>
    </row>
    <row r="848" customFormat="false" ht="18" hidden="false" customHeight="false" outlineLevel="0" collapsed="false">
      <c r="E848" s="730"/>
      <c r="F848" s="730"/>
      <c r="G848" s="730"/>
      <c r="H848" s="730"/>
    </row>
    <row r="849" customFormat="false" ht="18" hidden="false" customHeight="false" outlineLevel="0" collapsed="false">
      <c r="E849" s="730"/>
      <c r="F849" s="730"/>
      <c r="G849" s="730"/>
      <c r="H849" s="730"/>
    </row>
    <row r="850" customFormat="false" ht="18" hidden="false" customHeight="false" outlineLevel="0" collapsed="false">
      <c r="E850" s="730"/>
      <c r="F850" s="730"/>
      <c r="G850" s="730"/>
      <c r="H850" s="730"/>
    </row>
    <row r="851" customFormat="false" ht="18" hidden="false" customHeight="false" outlineLevel="0" collapsed="false">
      <c r="E851" s="730"/>
      <c r="F851" s="730"/>
      <c r="G851" s="730"/>
      <c r="H851" s="730"/>
    </row>
    <row r="852" customFormat="false" ht="18" hidden="false" customHeight="false" outlineLevel="0" collapsed="false">
      <c r="E852" s="730"/>
      <c r="F852" s="730"/>
      <c r="G852" s="730"/>
      <c r="H852" s="730"/>
    </row>
    <row r="853" customFormat="false" ht="18" hidden="false" customHeight="false" outlineLevel="0" collapsed="false">
      <c r="E853" s="730"/>
      <c r="F853" s="730"/>
      <c r="G853" s="730"/>
      <c r="H853" s="730"/>
    </row>
    <row r="854" customFormat="false" ht="18" hidden="false" customHeight="false" outlineLevel="0" collapsed="false">
      <c r="E854" s="730"/>
      <c r="F854" s="730"/>
      <c r="G854" s="730"/>
      <c r="H854" s="730"/>
    </row>
    <row r="855" customFormat="false" ht="18" hidden="false" customHeight="false" outlineLevel="0" collapsed="false">
      <c r="E855" s="730"/>
      <c r="F855" s="730"/>
      <c r="G855" s="730"/>
      <c r="H855" s="730"/>
    </row>
    <row r="856" customFormat="false" ht="18" hidden="false" customHeight="false" outlineLevel="0" collapsed="false">
      <c r="E856" s="730"/>
      <c r="F856" s="730"/>
      <c r="G856" s="730"/>
      <c r="H856" s="730"/>
    </row>
    <row r="857" customFormat="false" ht="18" hidden="false" customHeight="false" outlineLevel="0" collapsed="false">
      <c r="E857" s="730"/>
      <c r="F857" s="730"/>
      <c r="G857" s="730"/>
      <c r="H857" s="730"/>
    </row>
    <row r="858" customFormat="false" ht="18" hidden="false" customHeight="false" outlineLevel="0" collapsed="false">
      <c r="E858" s="730"/>
      <c r="F858" s="730"/>
      <c r="G858" s="730"/>
      <c r="H858" s="730"/>
    </row>
    <row r="859" customFormat="false" ht="18" hidden="false" customHeight="false" outlineLevel="0" collapsed="false">
      <c r="E859" s="730"/>
      <c r="F859" s="730"/>
      <c r="G859" s="730"/>
      <c r="H859" s="730"/>
    </row>
    <row r="860" customFormat="false" ht="18" hidden="false" customHeight="false" outlineLevel="0" collapsed="false">
      <c r="E860" s="730"/>
      <c r="F860" s="730"/>
      <c r="G860" s="730"/>
      <c r="H860" s="730"/>
    </row>
    <row r="861" customFormat="false" ht="18" hidden="false" customHeight="false" outlineLevel="0" collapsed="false">
      <c r="E861" s="730"/>
      <c r="F861" s="730"/>
      <c r="G861" s="730"/>
      <c r="H861" s="730"/>
    </row>
    <row r="862" customFormat="false" ht="18" hidden="false" customHeight="false" outlineLevel="0" collapsed="false">
      <c r="E862" s="730"/>
      <c r="F862" s="730"/>
      <c r="G862" s="730"/>
      <c r="H862" s="730"/>
    </row>
    <row r="863" customFormat="false" ht="18" hidden="false" customHeight="false" outlineLevel="0" collapsed="false">
      <c r="E863" s="730"/>
      <c r="F863" s="730"/>
      <c r="G863" s="730"/>
      <c r="H863" s="730"/>
    </row>
    <row r="864" customFormat="false" ht="18" hidden="false" customHeight="false" outlineLevel="0" collapsed="false">
      <c r="E864" s="730"/>
      <c r="F864" s="730"/>
      <c r="G864" s="730"/>
      <c r="H864" s="730"/>
    </row>
    <row r="865" customFormat="false" ht="18" hidden="false" customHeight="false" outlineLevel="0" collapsed="false">
      <c r="E865" s="730"/>
      <c r="F865" s="730"/>
      <c r="G865" s="730"/>
      <c r="H865" s="730"/>
    </row>
    <row r="866" customFormat="false" ht="18" hidden="false" customHeight="false" outlineLevel="0" collapsed="false">
      <c r="E866" s="730"/>
      <c r="F866" s="730"/>
      <c r="G866" s="730"/>
      <c r="H866" s="730"/>
    </row>
    <row r="867" customFormat="false" ht="18" hidden="false" customHeight="false" outlineLevel="0" collapsed="false">
      <c r="E867" s="730"/>
      <c r="F867" s="730"/>
      <c r="G867" s="730"/>
      <c r="H867" s="730"/>
    </row>
    <row r="868" customFormat="false" ht="18" hidden="false" customHeight="false" outlineLevel="0" collapsed="false">
      <c r="E868" s="730"/>
      <c r="F868" s="730"/>
      <c r="G868" s="730"/>
      <c r="H868" s="730"/>
    </row>
    <row r="869" customFormat="false" ht="18" hidden="false" customHeight="false" outlineLevel="0" collapsed="false">
      <c r="E869" s="730"/>
      <c r="F869" s="730"/>
      <c r="G869" s="730"/>
      <c r="H869" s="730"/>
    </row>
    <row r="870" customFormat="false" ht="18" hidden="false" customHeight="false" outlineLevel="0" collapsed="false">
      <c r="E870" s="730"/>
      <c r="F870" s="730"/>
      <c r="G870" s="730"/>
      <c r="H870" s="730"/>
    </row>
    <row r="871" customFormat="false" ht="18" hidden="false" customHeight="false" outlineLevel="0" collapsed="false">
      <c r="E871" s="730"/>
      <c r="F871" s="730"/>
      <c r="G871" s="730"/>
      <c r="H871" s="730"/>
    </row>
    <row r="872" customFormat="false" ht="18" hidden="false" customHeight="false" outlineLevel="0" collapsed="false">
      <c r="E872" s="730"/>
      <c r="F872" s="730"/>
      <c r="G872" s="730"/>
      <c r="H872" s="730"/>
    </row>
    <row r="873" customFormat="false" ht="18" hidden="false" customHeight="false" outlineLevel="0" collapsed="false">
      <c r="E873" s="730"/>
      <c r="F873" s="730"/>
      <c r="G873" s="730"/>
      <c r="H873" s="730"/>
    </row>
    <row r="874" customFormat="false" ht="18" hidden="false" customHeight="false" outlineLevel="0" collapsed="false">
      <c r="E874" s="730"/>
      <c r="F874" s="730"/>
      <c r="G874" s="730"/>
      <c r="H874" s="730"/>
    </row>
    <row r="875" customFormat="false" ht="18" hidden="false" customHeight="false" outlineLevel="0" collapsed="false">
      <c r="E875" s="730"/>
      <c r="F875" s="730"/>
      <c r="G875" s="730"/>
      <c r="H875" s="730"/>
    </row>
    <row r="876" customFormat="false" ht="18" hidden="false" customHeight="false" outlineLevel="0" collapsed="false">
      <c r="E876" s="730"/>
      <c r="F876" s="730"/>
      <c r="G876" s="730"/>
      <c r="H876" s="730"/>
    </row>
    <row r="877" customFormat="false" ht="18" hidden="false" customHeight="false" outlineLevel="0" collapsed="false">
      <c r="E877" s="730"/>
      <c r="F877" s="730"/>
      <c r="G877" s="730"/>
      <c r="H877" s="730"/>
    </row>
    <row r="878" customFormat="false" ht="18" hidden="false" customHeight="false" outlineLevel="0" collapsed="false">
      <c r="E878" s="730"/>
      <c r="F878" s="730"/>
      <c r="G878" s="730"/>
      <c r="H878" s="730"/>
    </row>
    <row r="879" customFormat="false" ht="18" hidden="false" customHeight="false" outlineLevel="0" collapsed="false">
      <c r="E879" s="730"/>
      <c r="F879" s="730"/>
      <c r="G879" s="730"/>
      <c r="H879" s="730"/>
    </row>
    <row r="880" customFormat="false" ht="18" hidden="false" customHeight="false" outlineLevel="0" collapsed="false">
      <c r="E880" s="730"/>
      <c r="F880" s="730"/>
      <c r="G880" s="730"/>
      <c r="H880" s="730"/>
    </row>
    <row r="881" customFormat="false" ht="18" hidden="false" customHeight="false" outlineLevel="0" collapsed="false">
      <c r="E881" s="730"/>
      <c r="F881" s="730"/>
      <c r="G881" s="730"/>
      <c r="H881" s="730"/>
    </row>
    <row r="882" customFormat="false" ht="18" hidden="false" customHeight="false" outlineLevel="0" collapsed="false">
      <c r="E882" s="730"/>
      <c r="F882" s="730"/>
      <c r="G882" s="730"/>
      <c r="H882" s="730"/>
    </row>
    <row r="883" customFormat="false" ht="18" hidden="false" customHeight="false" outlineLevel="0" collapsed="false">
      <c r="E883" s="730"/>
      <c r="F883" s="730"/>
      <c r="G883" s="730"/>
      <c r="H883" s="730"/>
    </row>
    <row r="884" customFormat="false" ht="18" hidden="false" customHeight="false" outlineLevel="0" collapsed="false">
      <c r="E884" s="730"/>
      <c r="F884" s="730"/>
      <c r="G884" s="730"/>
      <c r="H884" s="730"/>
    </row>
    <row r="885" customFormat="false" ht="18" hidden="false" customHeight="false" outlineLevel="0" collapsed="false">
      <c r="E885" s="730"/>
      <c r="F885" s="730"/>
      <c r="G885" s="730"/>
      <c r="H885" s="730"/>
    </row>
    <row r="886" customFormat="false" ht="18" hidden="false" customHeight="false" outlineLevel="0" collapsed="false">
      <c r="E886" s="730"/>
      <c r="F886" s="730"/>
      <c r="G886" s="730"/>
      <c r="H886" s="730"/>
    </row>
    <row r="887" customFormat="false" ht="18" hidden="false" customHeight="false" outlineLevel="0" collapsed="false">
      <c r="E887" s="730"/>
      <c r="F887" s="730"/>
      <c r="G887" s="730"/>
      <c r="H887" s="730"/>
    </row>
    <row r="888" customFormat="false" ht="18" hidden="false" customHeight="false" outlineLevel="0" collapsed="false">
      <c r="E888" s="730"/>
      <c r="F888" s="730"/>
      <c r="G888" s="730"/>
      <c r="H888" s="730"/>
    </row>
    <row r="889" customFormat="false" ht="18" hidden="false" customHeight="false" outlineLevel="0" collapsed="false">
      <c r="E889" s="730"/>
      <c r="F889" s="730"/>
      <c r="G889" s="730"/>
      <c r="H889" s="730"/>
    </row>
    <row r="890" customFormat="false" ht="18" hidden="false" customHeight="false" outlineLevel="0" collapsed="false">
      <c r="E890" s="730"/>
      <c r="F890" s="730"/>
      <c r="G890" s="730"/>
      <c r="H890" s="730"/>
    </row>
    <row r="891" customFormat="false" ht="18" hidden="false" customHeight="false" outlineLevel="0" collapsed="false">
      <c r="E891" s="730"/>
      <c r="F891" s="730"/>
      <c r="G891" s="730"/>
      <c r="H891" s="730"/>
    </row>
    <row r="892" customFormat="false" ht="18" hidden="false" customHeight="false" outlineLevel="0" collapsed="false">
      <c r="E892" s="730"/>
      <c r="F892" s="730"/>
      <c r="G892" s="730"/>
      <c r="H892" s="730"/>
    </row>
    <row r="893" customFormat="false" ht="18" hidden="false" customHeight="false" outlineLevel="0" collapsed="false">
      <c r="E893" s="730"/>
      <c r="F893" s="730"/>
      <c r="G893" s="730"/>
      <c r="H893" s="730"/>
    </row>
    <row r="894" customFormat="false" ht="18" hidden="false" customHeight="false" outlineLevel="0" collapsed="false">
      <c r="E894" s="730"/>
      <c r="F894" s="730"/>
      <c r="G894" s="730"/>
      <c r="H894" s="730"/>
    </row>
    <row r="895" customFormat="false" ht="18" hidden="false" customHeight="false" outlineLevel="0" collapsed="false">
      <c r="E895" s="730"/>
      <c r="F895" s="730"/>
      <c r="G895" s="730"/>
      <c r="H895" s="730"/>
    </row>
    <row r="896" customFormat="false" ht="18" hidden="false" customHeight="false" outlineLevel="0" collapsed="false">
      <c r="E896" s="730"/>
      <c r="F896" s="730"/>
      <c r="G896" s="730"/>
      <c r="H896" s="730"/>
    </row>
    <row r="897" customFormat="false" ht="18" hidden="false" customHeight="false" outlineLevel="0" collapsed="false">
      <c r="E897" s="730"/>
      <c r="F897" s="730"/>
      <c r="G897" s="730"/>
      <c r="H897" s="730"/>
    </row>
    <row r="898" customFormat="false" ht="18" hidden="false" customHeight="false" outlineLevel="0" collapsed="false">
      <c r="E898" s="730"/>
      <c r="F898" s="730"/>
      <c r="G898" s="730"/>
      <c r="H898" s="730"/>
    </row>
    <row r="899" customFormat="false" ht="18" hidden="false" customHeight="false" outlineLevel="0" collapsed="false">
      <c r="E899" s="730"/>
      <c r="F899" s="730"/>
      <c r="G899" s="730"/>
      <c r="H899" s="730"/>
    </row>
    <row r="900" customFormat="false" ht="18" hidden="false" customHeight="false" outlineLevel="0" collapsed="false">
      <c r="E900" s="730"/>
      <c r="F900" s="730"/>
      <c r="G900" s="730"/>
      <c r="H900" s="730"/>
    </row>
    <row r="901" customFormat="false" ht="18" hidden="false" customHeight="false" outlineLevel="0" collapsed="false">
      <c r="E901" s="730"/>
      <c r="F901" s="730"/>
      <c r="G901" s="730"/>
      <c r="H901" s="730"/>
    </row>
    <row r="902" customFormat="false" ht="18" hidden="false" customHeight="false" outlineLevel="0" collapsed="false">
      <c r="E902" s="730"/>
      <c r="F902" s="730"/>
      <c r="G902" s="730"/>
      <c r="H902" s="730"/>
    </row>
    <row r="903" customFormat="false" ht="18" hidden="false" customHeight="false" outlineLevel="0" collapsed="false">
      <c r="E903" s="730"/>
      <c r="F903" s="730"/>
      <c r="G903" s="730"/>
      <c r="H903" s="730"/>
    </row>
    <row r="904" customFormat="false" ht="18" hidden="false" customHeight="false" outlineLevel="0" collapsed="false">
      <c r="E904" s="730"/>
      <c r="F904" s="730"/>
      <c r="G904" s="730"/>
      <c r="H904" s="730"/>
    </row>
    <row r="905" customFormat="false" ht="18" hidden="false" customHeight="false" outlineLevel="0" collapsed="false">
      <c r="E905" s="730"/>
      <c r="F905" s="730"/>
      <c r="G905" s="730"/>
      <c r="H905" s="730"/>
    </row>
    <row r="906" customFormat="false" ht="18" hidden="false" customHeight="false" outlineLevel="0" collapsed="false">
      <c r="E906" s="730"/>
      <c r="F906" s="730"/>
      <c r="G906" s="730"/>
      <c r="H906" s="730"/>
    </row>
    <row r="907" customFormat="false" ht="18" hidden="false" customHeight="false" outlineLevel="0" collapsed="false">
      <c r="E907" s="730"/>
      <c r="F907" s="730"/>
      <c r="G907" s="730"/>
      <c r="H907" s="730"/>
    </row>
    <row r="908" customFormat="false" ht="18" hidden="false" customHeight="false" outlineLevel="0" collapsed="false">
      <c r="E908" s="730"/>
      <c r="F908" s="730"/>
      <c r="G908" s="730"/>
      <c r="H908" s="730"/>
    </row>
    <row r="909" customFormat="false" ht="18" hidden="false" customHeight="false" outlineLevel="0" collapsed="false">
      <c r="E909" s="730"/>
      <c r="F909" s="730"/>
      <c r="G909" s="730"/>
      <c r="H909" s="730"/>
    </row>
    <row r="910" customFormat="false" ht="18" hidden="false" customHeight="false" outlineLevel="0" collapsed="false">
      <c r="E910" s="730"/>
      <c r="F910" s="730"/>
      <c r="G910" s="730"/>
      <c r="H910" s="730"/>
    </row>
    <row r="911" customFormat="false" ht="18" hidden="false" customHeight="false" outlineLevel="0" collapsed="false">
      <c r="E911" s="730"/>
      <c r="F911" s="730"/>
      <c r="G911" s="730"/>
      <c r="H911" s="730"/>
    </row>
    <row r="912" customFormat="false" ht="18" hidden="false" customHeight="false" outlineLevel="0" collapsed="false">
      <c r="E912" s="730"/>
      <c r="F912" s="730"/>
      <c r="G912" s="730"/>
      <c r="H912" s="730"/>
    </row>
    <row r="913" customFormat="false" ht="18" hidden="false" customHeight="false" outlineLevel="0" collapsed="false">
      <c r="E913" s="730"/>
      <c r="F913" s="730"/>
      <c r="G913" s="730"/>
      <c r="H913" s="730"/>
    </row>
    <row r="914" customFormat="false" ht="18" hidden="false" customHeight="false" outlineLevel="0" collapsed="false">
      <c r="E914" s="730"/>
      <c r="F914" s="730"/>
      <c r="G914" s="730"/>
      <c r="H914" s="730"/>
    </row>
    <row r="915" customFormat="false" ht="18" hidden="false" customHeight="false" outlineLevel="0" collapsed="false">
      <c r="E915" s="730"/>
      <c r="F915" s="730"/>
      <c r="G915" s="730"/>
      <c r="H915" s="730"/>
    </row>
    <row r="916" customFormat="false" ht="18" hidden="false" customHeight="false" outlineLevel="0" collapsed="false">
      <c r="E916" s="730"/>
      <c r="F916" s="730"/>
      <c r="G916" s="730"/>
      <c r="H916" s="730"/>
    </row>
    <row r="917" customFormat="false" ht="18" hidden="false" customHeight="false" outlineLevel="0" collapsed="false">
      <c r="E917" s="730"/>
      <c r="F917" s="730"/>
      <c r="G917" s="730"/>
      <c r="H917" s="730"/>
    </row>
    <row r="918" customFormat="false" ht="18" hidden="false" customHeight="false" outlineLevel="0" collapsed="false">
      <c r="E918" s="730"/>
      <c r="F918" s="730"/>
      <c r="G918" s="730"/>
      <c r="H918" s="730"/>
    </row>
    <row r="919" customFormat="false" ht="18" hidden="false" customHeight="false" outlineLevel="0" collapsed="false">
      <c r="E919" s="730"/>
      <c r="F919" s="730"/>
      <c r="G919" s="730"/>
      <c r="H919" s="730"/>
    </row>
    <row r="920" customFormat="false" ht="18" hidden="false" customHeight="false" outlineLevel="0" collapsed="false">
      <c r="E920" s="730"/>
      <c r="F920" s="730"/>
      <c r="G920" s="730"/>
      <c r="H920" s="730"/>
    </row>
    <row r="921" customFormat="false" ht="18" hidden="false" customHeight="false" outlineLevel="0" collapsed="false">
      <c r="E921" s="730"/>
      <c r="F921" s="730"/>
      <c r="G921" s="730"/>
      <c r="H921" s="730"/>
    </row>
    <row r="922" customFormat="false" ht="18" hidden="false" customHeight="false" outlineLevel="0" collapsed="false">
      <c r="E922" s="730"/>
      <c r="F922" s="730"/>
      <c r="G922" s="730"/>
      <c r="H922" s="730"/>
    </row>
    <row r="923" customFormat="false" ht="18" hidden="false" customHeight="false" outlineLevel="0" collapsed="false">
      <c r="E923" s="730"/>
      <c r="F923" s="730"/>
      <c r="G923" s="730"/>
      <c r="H923" s="730"/>
    </row>
    <row r="924" customFormat="false" ht="18" hidden="false" customHeight="false" outlineLevel="0" collapsed="false">
      <c r="E924" s="730"/>
      <c r="F924" s="730"/>
      <c r="G924" s="730"/>
      <c r="H924" s="730"/>
    </row>
    <row r="925" customFormat="false" ht="18" hidden="false" customHeight="false" outlineLevel="0" collapsed="false">
      <c r="E925" s="730"/>
      <c r="F925" s="730"/>
      <c r="G925" s="730"/>
      <c r="H925" s="730"/>
    </row>
    <row r="926" customFormat="false" ht="18" hidden="false" customHeight="false" outlineLevel="0" collapsed="false">
      <c r="E926" s="730"/>
      <c r="F926" s="730"/>
      <c r="G926" s="730"/>
      <c r="H926" s="730"/>
    </row>
    <row r="927" customFormat="false" ht="18" hidden="false" customHeight="false" outlineLevel="0" collapsed="false">
      <c r="E927" s="730"/>
      <c r="F927" s="730"/>
      <c r="G927" s="730"/>
      <c r="H927" s="730"/>
    </row>
    <row r="928" customFormat="false" ht="18" hidden="false" customHeight="false" outlineLevel="0" collapsed="false">
      <c r="E928" s="730"/>
      <c r="F928" s="730"/>
      <c r="G928" s="730"/>
      <c r="H928" s="730"/>
    </row>
    <row r="929" customFormat="false" ht="18" hidden="false" customHeight="false" outlineLevel="0" collapsed="false">
      <c r="E929" s="730"/>
      <c r="F929" s="730"/>
      <c r="G929" s="730"/>
      <c r="H929" s="730"/>
    </row>
    <row r="930" customFormat="false" ht="18" hidden="false" customHeight="false" outlineLevel="0" collapsed="false">
      <c r="E930" s="730"/>
      <c r="F930" s="730"/>
      <c r="G930" s="730"/>
      <c r="H930" s="730"/>
    </row>
    <row r="931" customFormat="false" ht="18" hidden="false" customHeight="false" outlineLevel="0" collapsed="false">
      <c r="E931" s="730"/>
      <c r="F931" s="730"/>
      <c r="G931" s="730"/>
      <c r="H931" s="730"/>
    </row>
    <row r="932" customFormat="false" ht="18" hidden="false" customHeight="false" outlineLevel="0" collapsed="false">
      <c r="E932" s="730"/>
      <c r="F932" s="730"/>
      <c r="G932" s="730"/>
      <c r="H932" s="730"/>
    </row>
    <row r="933" customFormat="false" ht="18" hidden="false" customHeight="false" outlineLevel="0" collapsed="false">
      <c r="E933" s="730"/>
      <c r="F933" s="730"/>
      <c r="G933" s="730"/>
      <c r="H933" s="730"/>
    </row>
    <row r="934" customFormat="false" ht="18" hidden="false" customHeight="false" outlineLevel="0" collapsed="false">
      <c r="E934" s="730"/>
      <c r="F934" s="730"/>
      <c r="G934" s="730"/>
      <c r="H934" s="730"/>
    </row>
    <row r="935" customFormat="false" ht="18" hidden="false" customHeight="false" outlineLevel="0" collapsed="false">
      <c r="E935" s="730"/>
      <c r="F935" s="730"/>
      <c r="G935" s="730"/>
      <c r="H935" s="730"/>
    </row>
    <row r="936" customFormat="false" ht="18" hidden="false" customHeight="false" outlineLevel="0" collapsed="false">
      <c r="E936" s="730"/>
      <c r="F936" s="730"/>
      <c r="G936" s="730"/>
      <c r="H936" s="730"/>
    </row>
    <row r="937" customFormat="false" ht="18" hidden="false" customHeight="false" outlineLevel="0" collapsed="false">
      <c r="E937" s="730"/>
      <c r="F937" s="730"/>
      <c r="G937" s="730"/>
      <c r="H937" s="730"/>
    </row>
    <row r="938" customFormat="false" ht="18" hidden="false" customHeight="false" outlineLevel="0" collapsed="false">
      <c r="E938" s="730"/>
      <c r="F938" s="730"/>
      <c r="G938" s="730"/>
      <c r="H938" s="730"/>
    </row>
    <row r="939" customFormat="false" ht="18" hidden="false" customHeight="false" outlineLevel="0" collapsed="false">
      <c r="E939" s="730"/>
      <c r="F939" s="730"/>
      <c r="G939" s="730"/>
      <c r="H939" s="730"/>
    </row>
    <row r="940" customFormat="false" ht="18" hidden="false" customHeight="false" outlineLevel="0" collapsed="false">
      <c r="E940" s="730"/>
      <c r="F940" s="730"/>
      <c r="G940" s="730"/>
      <c r="H940" s="730"/>
    </row>
    <row r="941" customFormat="false" ht="18" hidden="false" customHeight="false" outlineLevel="0" collapsed="false">
      <c r="E941" s="730"/>
      <c r="F941" s="730"/>
      <c r="G941" s="730"/>
      <c r="H941" s="730"/>
    </row>
    <row r="942" customFormat="false" ht="18" hidden="false" customHeight="false" outlineLevel="0" collapsed="false">
      <c r="E942" s="730"/>
      <c r="F942" s="730"/>
      <c r="G942" s="730"/>
      <c r="H942" s="730"/>
    </row>
    <row r="943" customFormat="false" ht="18" hidden="false" customHeight="false" outlineLevel="0" collapsed="false">
      <c r="E943" s="730"/>
      <c r="F943" s="730"/>
      <c r="G943" s="730"/>
      <c r="H943" s="730"/>
    </row>
    <row r="944" customFormat="false" ht="18" hidden="false" customHeight="false" outlineLevel="0" collapsed="false">
      <c r="E944" s="730"/>
      <c r="F944" s="730"/>
      <c r="G944" s="730"/>
      <c r="H944" s="730"/>
    </row>
    <row r="945" customFormat="false" ht="18" hidden="false" customHeight="false" outlineLevel="0" collapsed="false">
      <c r="E945" s="730"/>
      <c r="F945" s="730"/>
      <c r="G945" s="730"/>
      <c r="H945" s="730"/>
    </row>
    <row r="946" customFormat="false" ht="18" hidden="false" customHeight="false" outlineLevel="0" collapsed="false">
      <c r="E946" s="730"/>
      <c r="F946" s="730"/>
      <c r="G946" s="730"/>
      <c r="H946" s="730"/>
    </row>
    <row r="947" customFormat="false" ht="18" hidden="false" customHeight="false" outlineLevel="0" collapsed="false">
      <c r="E947" s="730"/>
      <c r="F947" s="730"/>
      <c r="G947" s="730"/>
      <c r="H947" s="730"/>
    </row>
    <row r="948" customFormat="false" ht="18" hidden="false" customHeight="false" outlineLevel="0" collapsed="false">
      <c r="E948" s="730"/>
      <c r="F948" s="730"/>
      <c r="G948" s="730"/>
      <c r="H948" s="730"/>
    </row>
    <row r="949" customFormat="false" ht="18" hidden="false" customHeight="false" outlineLevel="0" collapsed="false">
      <c r="E949" s="730"/>
      <c r="F949" s="730"/>
      <c r="G949" s="730"/>
      <c r="H949" s="730"/>
    </row>
    <row r="950" customFormat="false" ht="18" hidden="false" customHeight="false" outlineLevel="0" collapsed="false">
      <c r="E950" s="730"/>
      <c r="F950" s="730"/>
      <c r="G950" s="730"/>
      <c r="H950" s="730"/>
    </row>
    <row r="951" customFormat="false" ht="18" hidden="false" customHeight="false" outlineLevel="0" collapsed="false">
      <c r="E951" s="730"/>
      <c r="F951" s="730"/>
      <c r="G951" s="730"/>
      <c r="H951" s="730"/>
    </row>
    <row r="952" customFormat="false" ht="18" hidden="false" customHeight="false" outlineLevel="0" collapsed="false">
      <c r="E952" s="730"/>
      <c r="F952" s="730"/>
      <c r="G952" s="730"/>
      <c r="H952" s="730"/>
    </row>
    <row r="953" customFormat="false" ht="18" hidden="false" customHeight="false" outlineLevel="0" collapsed="false">
      <c r="E953" s="730"/>
      <c r="F953" s="730"/>
      <c r="G953" s="730"/>
      <c r="H953" s="730"/>
    </row>
    <row r="954" customFormat="false" ht="18" hidden="false" customHeight="false" outlineLevel="0" collapsed="false">
      <c r="E954" s="730"/>
      <c r="F954" s="730"/>
      <c r="G954" s="730"/>
      <c r="H954" s="730"/>
    </row>
    <row r="955" customFormat="false" ht="18" hidden="false" customHeight="false" outlineLevel="0" collapsed="false">
      <c r="E955" s="730"/>
      <c r="F955" s="730"/>
      <c r="G955" s="730"/>
      <c r="H955" s="730"/>
    </row>
    <row r="956" customFormat="false" ht="18" hidden="false" customHeight="false" outlineLevel="0" collapsed="false">
      <c r="E956" s="730"/>
      <c r="F956" s="730"/>
      <c r="G956" s="730"/>
      <c r="H956" s="730"/>
    </row>
    <row r="957" customFormat="false" ht="18" hidden="false" customHeight="false" outlineLevel="0" collapsed="false">
      <c r="E957" s="730"/>
      <c r="F957" s="730"/>
      <c r="G957" s="730"/>
      <c r="H957" s="730"/>
    </row>
    <row r="958" customFormat="false" ht="18" hidden="false" customHeight="false" outlineLevel="0" collapsed="false">
      <c r="E958" s="730"/>
      <c r="F958" s="730"/>
      <c r="G958" s="730"/>
      <c r="H958" s="730"/>
    </row>
    <row r="959" customFormat="false" ht="18" hidden="false" customHeight="false" outlineLevel="0" collapsed="false">
      <c r="E959" s="730"/>
      <c r="F959" s="730"/>
      <c r="G959" s="730"/>
      <c r="H959" s="730"/>
    </row>
    <row r="960" customFormat="false" ht="18" hidden="false" customHeight="false" outlineLevel="0" collapsed="false">
      <c r="E960" s="730"/>
      <c r="F960" s="730"/>
      <c r="G960" s="730"/>
      <c r="H960" s="730"/>
    </row>
    <row r="961" customFormat="false" ht="18" hidden="false" customHeight="false" outlineLevel="0" collapsed="false">
      <c r="E961" s="730"/>
      <c r="F961" s="730"/>
      <c r="G961" s="730"/>
      <c r="H961" s="730"/>
    </row>
    <row r="962" customFormat="false" ht="18" hidden="false" customHeight="false" outlineLevel="0" collapsed="false">
      <c r="E962" s="730"/>
      <c r="F962" s="730"/>
      <c r="G962" s="730"/>
      <c r="H962" s="730"/>
    </row>
    <row r="963" customFormat="false" ht="18" hidden="false" customHeight="false" outlineLevel="0" collapsed="false">
      <c r="E963" s="730"/>
      <c r="F963" s="730"/>
      <c r="G963" s="730"/>
      <c r="H963" s="730"/>
    </row>
    <row r="964" customFormat="false" ht="18" hidden="false" customHeight="false" outlineLevel="0" collapsed="false">
      <c r="E964" s="730"/>
      <c r="F964" s="730"/>
      <c r="G964" s="730"/>
      <c r="H964" s="730"/>
    </row>
    <row r="965" customFormat="false" ht="18" hidden="false" customHeight="false" outlineLevel="0" collapsed="false">
      <c r="E965" s="730"/>
      <c r="F965" s="730"/>
      <c r="G965" s="730"/>
      <c r="H965" s="730"/>
    </row>
    <row r="966" customFormat="false" ht="18" hidden="false" customHeight="false" outlineLevel="0" collapsed="false">
      <c r="E966" s="730"/>
      <c r="F966" s="730"/>
      <c r="G966" s="730"/>
      <c r="H966" s="730"/>
    </row>
    <row r="967" customFormat="false" ht="18" hidden="false" customHeight="false" outlineLevel="0" collapsed="false">
      <c r="E967" s="730"/>
      <c r="F967" s="730"/>
      <c r="G967" s="730"/>
      <c r="H967" s="730"/>
    </row>
    <row r="968" customFormat="false" ht="18" hidden="false" customHeight="false" outlineLevel="0" collapsed="false">
      <c r="E968" s="730"/>
      <c r="F968" s="730"/>
      <c r="G968" s="730"/>
      <c r="H968" s="730"/>
    </row>
    <row r="969" customFormat="false" ht="18" hidden="false" customHeight="false" outlineLevel="0" collapsed="false">
      <c r="E969" s="730"/>
      <c r="F969" s="730"/>
      <c r="G969" s="730"/>
      <c r="H969" s="730"/>
    </row>
    <row r="970" customFormat="false" ht="18" hidden="false" customHeight="false" outlineLevel="0" collapsed="false">
      <c r="E970" s="730"/>
      <c r="F970" s="730"/>
      <c r="G970" s="730"/>
      <c r="H970" s="730"/>
    </row>
    <row r="971" customFormat="false" ht="18" hidden="false" customHeight="false" outlineLevel="0" collapsed="false">
      <c r="E971" s="730"/>
      <c r="F971" s="730"/>
      <c r="G971" s="730"/>
      <c r="H971" s="730"/>
    </row>
    <row r="972" customFormat="false" ht="18" hidden="false" customHeight="false" outlineLevel="0" collapsed="false">
      <c r="E972" s="730"/>
      <c r="F972" s="730"/>
      <c r="G972" s="730"/>
      <c r="H972" s="730"/>
    </row>
    <row r="973" customFormat="false" ht="18" hidden="false" customHeight="false" outlineLevel="0" collapsed="false">
      <c r="E973" s="730"/>
      <c r="F973" s="730"/>
      <c r="G973" s="730"/>
      <c r="H973" s="730"/>
    </row>
    <row r="974" customFormat="false" ht="18" hidden="false" customHeight="false" outlineLevel="0" collapsed="false">
      <c r="E974" s="730"/>
      <c r="F974" s="730"/>
      <c r="G974" s="730"/>
      <c r="H974" s="730"/>
    </row>
    <row r="975" customFormat="false" ht="18" hidden="false" customHeight="false" outlineLevel="0" collapsed="false">
      <c r="E975" s="730"/>
      <c r="F975" s="730"/>
      <c r="G975" s="730"/>
      <c r="H975" s="730"/>
    </row>
    <row r="976" customFormat="false" ht="18" hidden="false" customHeight="false" outlineLevel="0" collapsed="false">
      <c r="E976" s="730"/>
      <c r="F976" s="730"/>
      <c r="G976" s="730"/>
      <c r="H976" s="730"/>
    </row>
    <row r="977" customFormat="false" ht="18" hidden="false" customHeight="false" outlineLevel="0" collapsed="false">
      <c r="E977" s="730"/>
      <c r="F977" s="730"/>
      <c r="G977" s="730"/>
      <c r="H977" s="730"/>
    </row>
    <row r="978" customFormat="false" ht="18" hidden="false" customHeight="false" outlineLevel="0" collapsed="false">
      <c r="E978" s="730"/>
      <c r="F978" s="730"/>
      <c r="G978" s="730"/>
      <c r="H978" s="730"/>
    </row>
    <row r="979" customFormat="false" ht="18" hidden="false" customHeight="false" outlineLevel="0" collapsed="false">
      <c r="E979" s="730"/>
      <c r="F979" s="730"/>
      <c r="G979" s="730"/>
      <c r="H979" s="730"/>
    </row>
    <row r="980" customFormat="false" ht="18" hidden="false" customHeight="false" outlineLevel="0" collapsed="false">
      <c r="E980" s="730"/>
      <c r="F980" s="730"/>
      <c r="G980" s="730"/>
      <c r="H980" s="730"/>
    </row>
    <row r="981" customFormat="false" ht="18" hidden="false" customHeight="false" outlineLevel="0" collapsed="false">
      <c r="E981" s="730"/>
      <c r="F981" s="730"/>
      <c r="G981" s="730"/>
      <c r="H981" s="730"/>
    </row>
    <row r="982" customFormat="false" ht="18" hidden="false" customHeight="false" outlineLevel="0" collapsed="false">
      <c r="E982" s="730"/>
      <c r="F982" s="730"/>
      <c r="G982" s="730"/>
      <c r="H982" s="730"/>
    </row>
    <row r="983" customFormat="false" ht="18" hidden="false" customHeight="false" outlineLevel="0" collapsed="false">
      <c r="E983" s="730"/>
      <c r="F983" s="730"/>
      <c r="G983" s="730"/>
      <c r="H983" s="730"/>
    </row>
    <row r="984" customFormat="false" ht="18" hidden="false" customHeight="false" outlineLevel="0" collapsed="false">
      <c r="E984" s="730"/>
      <c r="F984" s="730"/>
      <c r="G984" s="730"/>
      <c r="H984" s="730"/>
    </row>
    <row r="985" customFormat="false" ht="18" hidden="false" customHeight="false" outlineLevel="0" collapsed="false">
      <c r="E985" s="730"/>
      <c r="F985" s="730"/>
      <c r="G985" s="730"/>
      <c r="H985" s="730"/>
    </row>
    <row r="986" customFormat="false" ht="18" hidden="false" customHeight="false" outlineLevel="0" collapsed="false">
      <c r="E986" s="730"/>
      <c r="F986" s="730"/>
      <c r="G986" s="730"/>
      <c r="H986" s="730"/>
    </row>
    <row r="987" customFormat="false" ht="18" hidden="false" customHeight="false" outlineLevel="0" collapsed="false">
      <c r="E987" s="730"/>
      <c r="F987" s="730"/>
      <c r="G987" s="730"/>
      <c r="H987" s="730"/>
    </row>
    <row r="988" customFormat="false" ht="18" hidden="false" customHeight="false" outlineLevel="0" collapsed="false">
      <c r="E988" s="730"/>
      <c r="F988" s="730"/>
      <c r="G988" s="730"/>
      <c r="H988" s="730"/>
    </row>
    <row r="989" customFormat="false" ht="18" hidden="false" customHeight="false" outlineLevel="0" collapsed="false">
      <c r="E989" s="730"/>
      <c r="F989" s="730"/>
      <c r="G989" s="730"/>
      <c r="H989" s="730"/>
    </row>
    <row r="990" customFormat="false" ht="18" hidden="false" customHeight="false" outlineLevel="0" collapsed="false">
      <c r="E990" s="730"/>
      <c r="F990" s="730"/>
      <c r="G990" s="730"/>
      <c r="H990" s="730"/>
    </row>
    <row r="991" customFormat="false" ht="18" hidden="false" customHeight="false" outlineLevel="0" collapsed="false">
      <c r="E991" s="730"/>
      <c r="F991" s="730"/>
      <c r="G991" s="730"/>
      <c r="H991" s="730"/>
    </row>
    <row r="992" customFormat="false" ht="18" hidden="false" customHeight="false" outlineLevel="0" collapsed="false">
      <c r="E992" s="730"/>
      <c r="F992" s="730"/>
      <c r="G992" s="730"/>
      <c r="H992" s="730"/>
    </row>
    <row r="993" customFormat="false" ht="18" hidden="false" customHeight="false" outlineLevel="0" collapsed="false">
      <c r="E993" s="730"/>
      <c r="F993" s="730"/>
      <c r="G993" s="730"/>
      <c r="H993" s="730"/>
    </row>
    <row r="994" customFormat="false" ht="18" hidden="false" customHeight="false" outlineLevel="0" collapsed="false">
      <c r="E994" s="730"/>
      <c r="F994" s="730"/>
      <c r="G994" s="730"/>
      <c r="H994" s="730"/>
    </row>
  </sheetData>
  <mergeCells count="5">
    <mergeCell ref="A1:B1"/>
    <mergeCell ref="C1:G1"/>
    <mergeCell ref="A3:G3"/>
    <mergeCell ref="A4:G4"/>
    <mergeCell ref="A5:G5"/>
  </mergeCells>
  <printOptions headings="false" gridLines="false" gridLinesSet="true" horizontalCentered="false" verticalCentered="false"/>
  <pageMargins left="0.7" right="0.7" top="0.75" bottom="0.75" header="0.511811023622047" footer="0.511811023622047"/>
  <pageSetup paperSize="1" scale="32"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01" r:id="rId4" name="Button 1">
              <controlPr defaultSize="0" print="false" autoFill="0" autoPict="0" macro="Sheet9.Generate_List_Click">
                <anchor moveWithCells="true" sizeWithCells="false">
                  <from>
                    <xdr:col>7</xdr:col>
                    <xdr:colOff>95400</xdr:colOff>
                    <xdr:row>2</xdr:row>
                    <xdr:rowOff>114120</xdr:rowOff>
                  </from>
                  <to>
                    <xdr:col>8</xdr:col>
                    <xdr:colOff>-690480</xdr:colOff>
                    <xdr:row>3</xdr:row>
                    <xdr:rowOff>-409680</xdr:rowOff>
                  </to>
                </anchor>
              </controlPr>
            </control>
          </mc:Choice>
        </mc:AlternateContent>
        <mc:AlternateContent xmlns:mc="http://schemas.openxmlformats.org/markup-compatibility/2006">
          <mc:Choice Requires="x14">
            <control shapeId="1002" r:id="rId5" name="Button 2">
              <controlPr defaultSize="0" print="false" autoFill="0" autoPict="0" macro="Sheet9.Delete_List_Click">
                <anchor moveWithCells="true" sizeWithCells="false">
                  <from>
                    <xdr:col>7</xdr:col>
                    <xdr:colOff>104760</xdr:colOff>
                    <xdr:row>3</xdr:row>
                    <xdr:rowOff>104760</xdr:rowOff>
                  </from>
                  <to>
                    <xdr:col>8</xdr:col>
                    <xdr:colOff>-700200</xdr:colOff>
                    <xdr:row>4</xdr:row>
                    <xdr:rowOff>-200160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pageBreakPreview" topLeftCell="A1" colorId="64" zoomScale="88" zoomScaleNormal="75" zoomScalePageLayoutView="88" workbookViewId="0">
      <selection pane="topLeft" activeCell="G16" activeCellId="0" sqref="G16"/>
    </sheetView>
  </sheetViews>
  <sheetFormatPr defaultColWidth="9.15625" defaultRowHeight="15" zeroHeight="false" outlineLevelRow="0" outlineLevelCol="0"/>
  <cols>
    <col collapsed="false" customWidth="true" hidden="false" outlineLevel="0" max="1" min="1" style="731" width="40.15"/>
    <col collapsed="false" customWidth="true" hidden="false" outlineLevel="0" max="2" min="2" style="732" width="64.7"/>
    <col collapsed="false" customWidth="true" hidden="false" outlineLevel="0" max="3" min="3" style="732" width="65.42"/>
    <col collapsed="false" customWidth="true" hidden="false" outlineLevel="0" max="4" min="4" style="732" width="0.29"/>
    <col collapsed="false" customWidth="true" hidden="false" outlineLevel="0" max="5" min="5" style="732" width="42.42"/>
    <col collapsed="false" customWidth="false" hidden="false" outlineLevel="0" max="1024" min="6" style="731" width="9.14"/>
  </cols>
  <sheetData>
    <row r="1" customFormat="false" ht="75" hidden="false" customHeight="true" outlineLevel="0" collapsed="false">
      <c r="A1" s="733" t="s">
        <v>4357</v>
      </c>
      <c r="B1" s="556" t="s">
        <v>170</v>
      </c>
      <c r="C1" s="556"/>
      <c r="D1" s="556"/>
      <c r="E1" s="219"/>
    </row>
    <row r="2" customFormat="false" ht="18" hidden="true" customHeight="false" outlineLevel="0" collapsed="false">
      <c r="A2" s="558"/>
      <c r="B2" s="94"/>
      <c r="C2" s="219"/>
      <c r="D2" s="219"/>
      <c r="E2" s="219"/>
    </row>
    <row r="3" customFormat="false" ht="110.25" hidden="false" customHeight="true" outlineLevel="0" collapsed="false">
      <c r="A3" s="197" t="s">
        <v>4358</v>
      </c>
      <c r="B3" s="197"/>
      <c r="C3" s="197"/>
      <c r="D3" s="197"/>
      <c r="E3" s="94"/>
    </row>
    <row r="4" customFormat="false" ht="20.25" hidden="false" customHeight="true" outlineLevel="0" collapsed="false">
      <c r="A4" s="289"/>
      <c r="B4" s="293" t="s">
        <v>2</v>
      </c>
      <c r="C4" s="294" t="s">
        <v>2</v>
      </c>
      <c r="D4" s="734"/>
      <c r="E4" s="95"/>
    </row>
    <row r="5" customFormat="false" ht="20.25" hidden="false" customHeight="true" outlineLevel="0" collapsed="false">
      <c r="A5" s="490" t="s">
        <v>4359</v>
      </c>
      <c r="B5" s="485" t="s">
        <v>4360</v>
      </c>
      <c r="C5" s="735"/>
      <c r="D5" s="95"/>
      <c r="E5" s="95"/>
    </row>
    <row r="6" customFormat="false" ht="20.25" hidden="false" customHeight="true" outlineLevel="0" collapsed="false">
      <c r="A6" s="736" t="s">
        <v>150</v>
      </c>
      <c r="B6" s="737" t="str">
        <f aca="false">IF('Cover Sheet'!Q4=TRUE(),"Incomplete",IF('Cover Sheet'!R4=TRUE(),"Incomplete","Complete"))</f>
        <v>Incomplete</v>
      </c>
      <c r="C6" s="738"/>
      <c r="D6" s="95"/>
      <c r="E6" s="95"/>
    </row>
    <row r="7" s="741" customFormat="true" ht="25.5" hidden="false" customHeight="true" outlineLevel="0" collapsed="false">
      <c r="A7" s="739" t="s">
        <v>4359</v>
      </c>
      <c r="B7" s="485" t="s">
        <v>4361</v>
      </c>
      <c r="C7" s="740" t="s">
        <v>4362</v>
      </c>
      <c r="D7" s="119"/>
      <c r="E7" s="119"/>
    </row>
    <row r="8" s="741" customFormat="true" ht="20.25" hidden="false" customHeight="true" outlineLevel="0" collapsed="false">
      <c r="A8" s="742" t="s">
        <v>4363</v>
      </c>
      <c r="B8" s="743" t="str">
        <f aca="false">IF('Cover Sheet'!$P$4=TRUE(),"Not started",'A. Completeness'!$AX$7)</f>
        <v>Not started</v>
      </c>
      <c r="C8" s="743" t="str">
        <f aca="false">IF('Cover Sheet'!$P$4=TRUE(),"Not started",'A. Completeness'!$AY$7)</f>
        <v>Not started</v>
      </c>
      <c r="D8" s="119"/>
      <c r="E8" s="119"/>
    </row>
    <row r="9" s="741" customFormat="true" ht="20.25" hidden="false" customHeight="true" outlineLevel="0" collapsed="false">
      <c r="A9" s="744" t="s">
        <v>4364</v>
      </c>
      <c r="B9" s="743" t="str">
        <f aca="false">IF('Cover Sheet'!$P$4=TRUE(),"Not started",'B. Enrollment &amp; Disenrollment'!$AX$7)</f>
        <v>Not started</v>
      </c>
      <c r="C9" s="743" t="str">
        <f aca="false">IF('Cover Sheet'!$P$4=TRUE(),"Not started",'B. Enrollment &amp; Disenrollment'!$AY$7)</f>
        <v>Not started</v>
      </c>
      <c r="D9" s="119"/>
      <c r="E9" s="119"/>
    </row>
    <row r="10" s="741" customFormat="true" ht="20.25" hidden="false" customHeight="true" outlineLevel="0" collapsed="false">
      <c r="A10" s="744" t="s">
        <v>4365</v>
      </c>
      <c r="B10" s="743" t="str">
        <f aca="false">IF('Cover Sheet'!$P$4=TRUE(),"Not started",'C. Beneficiary Notification'!$AX$7)</f>
        <v>Not started</v>
      </c>
      <c r="C10" s="743" t="str">
        <f aca="false">IF('Cover Sheet'!$P$4=TRUE(),"Not started",'C. Beneficiary Notification'!$AY$7)</f>
        <v>Not started</v>
      </c>
      <c r="D10" s="119"/>
      <c r="E10" s="119"/>
    </row>
    <row r="11" s="741" customFormat="true" ht="20.25" hidden="false" customHeight="true" outlineLevel="0" collapsed="false">
      <c r="A11" s="744" t="s">
        <v>4366</v>
      </c>
      <c r="B11" s="743" t="str">
        <f aca="false">IF('Cover Sheet'!$P$4=TRUE(),"Not started",'D. Payment'!$AX$7)</f>
        <v>Not started</v>
      </c>
      <c r="C11" s="743" t="str">
        <f aca="false">IF('Cover Sheet'!$P$4=TRUE(),"Not started",'D. Payment'!$AY$7)</f>
        <v>Not started</v>
      </c>
      <c r="D11" s="119"/>
      <c r="E11" s="119"/>
    </row>
    <row r="12" s="741" customFormat="true" ht="20.25" hidden="false" customHeight="true" outlineLevel="0" collapsed="false">
      <c r="A12" s="744" t="s">
        <v>4367</v>
      </c>
      <c r="B12" s="743" t="str">
        <f aca="false">IF('Cover Sheet'!$P$4=TRUE(),"Not started",'E. Providers &amp; Network'!$AX$7)</f>
        <v>Not started</v>
      </c>
      <c r="C12" s="743" t="str">
        <f aca="false">IF('Cover Sheet'!$P$4=TRUE(),"Not started",'E. Providers &amp; Network'!$AY$7)</f>
        <v>Not started</v>
      </c>
      <c r="D12" s="119"/>
      <c r="E12" s="119"/>
    </row>
    <row r="13" s="741" customFormat="true" ht="20.25" hidden="false" customHeight="true" outlineLevel="0" collapsed="false">
      <c r="A13" s="744" t="s">
        <v>4368</v>
      </c>
      <c r="B13" s="743" t="str">
        <f aca="false">IF('Cover Sheet'!$P$4=TRUE(),"Not started",'F. Coverage'!$AX$7)</f>
        <v>Not started</v>
      </c>
      <c r="C13" s="743" t="str">
        <f aca="false">IF('Cover Sheet'!$P$4=TRUE(),"Not started",'F. Coverage'!$AY$7)</f>
        <v>Not started</v>
      </c>
      <c r="D13" s="119"/>
      <c r="E13" s="119"/>
    </row>
    <row r="14" s="741" customFormat="true" ht="20.25" hidden="false" customHeight="true" outlineLevel="0" collapsed="false">
      <c r="A14" s="744" t="s">
        <v>4369</v>
      </c>
      <c r="B14" s="743" t="str">
        <f aca="false">IF('Cover Sheet'!$P$4=TRUE(),"Not started",'G. Quality &amp; UM'!$AX$7)</f>
        <v>Not started</v>
      </c>
      <c r="C14" s="743" t="str">
        <f aca="false">IF('Cover Sheet'!$P$4=TRUE(),"Not started",'G. Quality &amp; UM'!$AY$7)</f>
        <v>Not started</v>
      </c>
      <c r="D14" s="119"/>
      <c r="E14" s="119"/>
    </row>
    <row r="15" s="741" customFormat="true" ht="20.25" hidden="false" customHeight="true" outlineLevel="0" collapsed="false">
      <c r="A15" s="744" t="s">
        <v>4370</v>
      </c>
      <c r="B15" s="743" t="str">
        <f aca="false">IF('Cover Sheet'!$P$4=TRUE(),"Not started",'H. Grievance and Appeals'!$AX$7)</f>
        <v>Not started</v>
      </c>
      <c r="C15" s="743" t="str">
        <f aca="false">IF('Cover Sheet'!$P$4=TRUE(),"Not started",'H. Grievance and Appeals'!$AY$7)</f>
        <v>Not started</v>
      </c>
      <c r="D15" s="119"/>
      <c r="E15" s="119"/>
    </row>
    <row r="16" s="741" customFormat="true" ht="20.25" hidden="false" customHeight="true" outlineLevel="0" collapsed="false">
      <c r="A16" s="744" t="s">
        <v>4371</v>
      </c>
      <c r="B16" s="743" t="str">
        <f aca="false">IF('Cover Sheet'!$P$4=TRUE(),"Not started",'I. Program Integrity'!$AX$7)</f>
        <v>Not started</v>
      </c>
      <c r="C16" s="743" t="str">
        <f aca="false">IF('Cover Sheet'!$P$4=TRUE(),"Not started",'I. Program Integrity'!$AY$7)</f>
        <v>Not started</v>
      </c>
      <c r="D16" s="119"/>
      <c r="E16" s="119"/>
    </row>
    <row r="17" s="741" customFormat="true" ht="20.25" hidden="false" customHeight="true" outlineLevel="0" collapsed="false">
      <c r="A17" s="744" t="s">
        <v>4372</v>
      </c>
      <c r="B17" s="743" t="str">
        <f aca="false">IF('Cover Sheet'!$P$4=TRUE(),"Not started",'J. General Terms and Conditions'!$AX$7)</f>
        <v>Not started</v>
      </c>
      <c r="C17" s="743" t="str">
        <f aca="false">IF('Cover Sheet'!$P$4=TRUE(),"Not started",'J. General Terms and Conditions'!$AY$7)</f>
        <v>Not started</v>
      </c>
      <c r="D17" s="119"/>
      <c r="E17" s="119"/>
    </row>
    <row r="18" s="741" customFormat="true" ht="20.25" hidden="false" customHeight="true" outlineLevel="0" collapsed="false">
      <c r="A18" s="744" t="s">
        <v>4373</v>
      </c>
      <c r="B18" s="743" t="str">
        <f aca="false">IF('Cover Sheet'!$P$4=TRUE(),"Not started",'K. Health Information Systems'!$AX$7)</f>
        <v>Not started</v>
      </c>
      <c r="C18" s="743" t="str">
        <f aca="false">IF('Cover Sheet'!$P$4=TRUE(),"Not started",'K. Health Information Systems'!$AY$7)</f>
        <v>Not started</v>
      </c>
      <c r="D18" s="119"/>
      <c r="E18" s="119"/>
    </row>
    <row r="19" s="741" customFormat="true" ht="20.25" hidden="false" customHeight="true" outlineLevel="0" collapsed="false">
      <c r="A19" s="744" t="s">
        <v>4374</v>
      </c>
      <c r="B19" s="743" t="str">
        <f aca="false">IF('Cover Sheet'!$P$4=TRUE(),"Not started",'L. Attestation'!$AX$8)</f>
        <v>Not started</v>
      </c>
      <c r="C19" s="743" t="str">
        <f aca="false">IF('Cover Sheet'!$P$4=TRUE(),"Not started",'L. Attestation'!$AY$8)</f>
        <v>Not started</v>
      </c>
      <c r="D19" s="119"/>
      <c r="E19" s="119"/>
    </row>
    <row r="20" customFormat="false" ht="20.25" hidden="false" customHeight="true" outlineLevel="0" collapsed="false">
      <c r="D20" s="731"/>
      <c r="E20" s="731"/>
    </row>
    <row r="21" customFormat="false" ht="15" hidden="false" customHeight="false" outlineLevel="0" collapsed="false">
      <c r="D21" s="731"/>
      <c r="E21" s="731"/>
    </row>
    <row r="22" customFormat="false" ht="15" hidden="false" customHeight="false" outlineLevel="0" collapsed="false">
      <c r="D22" s="731"/>
      <c r="E22" s="731"/>
    </row>
    <row r="23" customFormat="false" ht="15" hidden="false" customHeight="false" outlineLevel="0" collapsed="false">
      <c r="D23" s="731"/>
      <c r="E23" s="731"/>
    </row>
  </sheetData>
  <mergeCells count="2">
    <mergeCell ref="B1:D1"/>
    <mergeCell ref="A3:D3"/>
  </mergeCells>
  <printOptions headings="false" gridLines="false" gridLinesSet="true" horizontalCentered="false" verticalCentered="false"/>
  <pageMargins left="0.7" right="0.7" top="0.75" bottom="0.75" header="0.511811023622047" footer="0.511811023622047"/>
  <pageSetup paperSize="1" scale="4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36"/>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selection pane="topLeft" activeCell="A4" activeCellId="0" sqref="A4"/>
    </sheetView>
  </sheetViews>
  <sheetFormatPr defaultColWidth="8.72265625" defaultRowHeight="18" zeroHeight="true" outlineLevelRow="0" outlineLevelCol="0"/>
  <cols>
    <col collapsed="false" customWidth="true" hidden="false" outlineLevel="0" max="1" min="1" style="112" width="30.43"/>
    <col collapsed="false" customWidth="true" hidden="false" outlineLevel="0" max="2" min="2" style="112" width="19.42"/>
    <col collapsed="false" customWidth="true" hidden="false" outlineLevel="0" max="4" min="3" style="102" width="15"/>
    <col collapsed="false" customWidth="true" hidden="false" outlineLevel="0" max="5" min="5" style="112" width="105.14"/>
    <col collapsed="false" customWidth="true" hidden="false" outlineLevel="0" max="6" min="6" style="112" width="27.42"/>
    <col collapsed="false" customWidth="true" hidden="false" outlineLevel="0" max="7" min="7" style="112" width="26.85"/>
    <col collapsed="false" customWidth="false" hidden="false" outlineLevel="0" max="8" min="8" style="112" width="8.71"/>
    <col collapsed="false" customWidth="false" hidden="true" outlineLevel="0" max="1024" min="9" style="112" width="8.71"/>
  </cols>
  <sheetData>
    <row r="1" s="748" customFormat="true" ht="29.25" hidden="false" customHeight="true" outlineLevel="0" collapsed="false">
      <c r="A1" s="745" t="s">
        <v>4375</v>
      </c>
      <c r="B1" s="746"/>
      <c r="C1" s="747"/>
      <c r="D1" s="747"/>
      <c r="E1" s="747"/>
      <c r="F1" s="747"/>
      <c r="G1" s="747"/>
    </row>
    <row r="2" s="748" customFormat="true" ht="29.25" hidden="false" customHeight="true" outlineLevel="0" collapsed="false">
      <c r="A2" s="749" t="s">
        <v>4376</v>
      </c>
      <c r="B2" s="746"/>
      <c r="C2" s="747"/>
      <c r="D2" s="747"/>
      <c r="E2" s="747"/>
      <c r="F2" s="747"/>
      <c r="G2" s="747"/>
    </row>
    <row r="3" s="102" customFormat="true" ht="54.75" hidden="false" customHeight="false" outlineLevel="0" collapsed="false">
      <c r="A3" s="750" t="s">
        <v>4377</v>
      </c>
      <c r="B3" s="750" t="s">
        <v>4378</v>
      </c>
      <c r="C3" s="750" t="s">
        <v>4379</v>
      </c>
      <c r="D3" s="750" t="s">
        <v>4380</v>
      </c>
      <c r="E3" s="750" t="s">
        <v>4381</v>
      </c>
      <c r="F3" s="750" t="s">
        <v>4382</v>
      </c>
      <c r="G3" s="750" t="s">
        <v>4383</v>
      </c>
    </row>
    <row r="4" customFormat="false" ht="90" hidden="false" customHeight="false" outlineLevel="0" collapsed="false">
      <c r="A4" s="751" t="s">
        <v>4384</v>
      </c>
      <c r="B4" s="751"/>
      <c r="C4" s="752" t="s">
        <v>4385</v>
      </c>
      <c r="D4" s="752"/>
      <c r="E4" s="751" t="s">
        <v>4386</v>
      </c>
      <c r="F4" s="751" t="s">
        <v>4387</v>
      </c>
      <c r="G4" s="751"/>
    </row>
    <row r="5" customFormat="false" ht="82.5" hidden="false" customHeight="true" outlineLevel="0" collapsed="false">
      <c r="A5" s="153" t="s">
        <v>4388</v>
      </c>
      <c r="B5" s="153"/>
      <c r="C5" s="753" t="s">
        <v>4385</v>
      </c>
      <c r="D5" s="753"/>
      <c r="E5" s="153" t="s">
        <v>4389</v>
      </c>
      <c r="F5" s="153" t="s">
        <v>4390</v>
      </c>
      <c r="G5" s="153"/>
    </row>
    <row r="6" customFormat="false" ht="69.75" hidden="false" customHeight="true" outlineLevel="0" collapsed="false">
      <c r="A6" s="153" t="s">
        <v>4391</v>
      </c>
      <c r="B6" s="153"/>
      <c r="C6" s="753"/>
      <c r="D6" s="753" t="s">
        <v>4385</v>
      </c>
      <c r="E6" s="153" t="s">
        <v>4392</v>
      </c>
      <c r="F6" s="153"/>
      <c r="G6" s="153" t="s">
        <v>4393</v>
      </c>
    </row>
    <row r="7" customFormat="false" ht="109.5" hidden="false" customHeight="true" outlineLevel="0" collapsed="false">
      <c r="A7" s="153" t="s">
        <v>4394</v>
      </c>
      <c r="B7" s="153"/>
      <c r="C7" s="753" t="s">
        <v>4385</v>
      </c>
      <c r="D7" s="753"/>
      <c r="E7" s="153" t="s">
        <v>4395</v>
      </c>
      <c r="F7" s="153" t="s">
        <v>4396</v>
      </c>
      <c r="G7" s="153"/>
    </row>
    <row r="8" customFormat="false" ht="304.5" hidden="false" customHeight="true" outlineLevel="0" collapsed="false">
      <c r="A8" s="153" t="s">
        <v>4397</v>
      </c>
      <c r="B8" s="153"/>
      <c r="C8" s="753" t="s">
        <v>4385</v>
      </c>
      <c r="D8" s="753" t="s">
        <v>4385</v>
      </c>
      <c r="E8" s="231" t="s">
        <v>4398</v>
      </c>
      <c r="F8" s="153" t="s">
        <v>4399</v>
      </c>
      <c r="G8" s="153" t="s">
        <v>4400</v>
      </c>
    </row>
    <row r="9" customFormat="false" ht="36" hidden="false" customHeight="true" outlineLevel="0" collapsed="false">
      <c r="A9" s="153" t="s">
        <v>4401</v>
      </c>
      <c r="B9" s="753"/>
      <c r="C9" s="753" t="s">
        <v>4385</v>
      </c>
      <c r="D9" s="753" t="s">
        <v>4385</v>
      </c>
      <c r="E9" s="231" t="s">
        <v>4402</v>
      </c>
      <c r="F9" s="153"/>
      <c r="G9" s="153" t="s">
        <v>4403</v>
      </c>
    </row>
    <row r="10" customFormat="false" ht="36" hidden="false" customHeight="false" outlineLevel="0" collapsed="false">
      <c r="A10" s="153"/>
      <c r="B10" s="753"/>
      <c r="C10" s="753"/>
      <c r="D10" s="753"/>
      <c r="E10" s="231" t="s">
        <v>4404</v>
      </c>
      <c r="F10" s="153" t="s">
        <v>4405</v>
      </c>
      <c r="G10" s="153"/>
    </row>
    <row r="11" customFormat="false" ht="126" hidden="false" customHeight="false" outlineLevel="0" collapsed="false">
      <c r="A11" s="153" t="s">
        <v>4406</v>
      </c>
      <c r="B11" s="153"/>
      <c r="C11" s="753"/>
      <c r="D11" s="753" t="s">
        <v>4385</v>
      </c>
      <c r="E11" s="153" t="s">
        <v>4407</v>
      </c>
      <c r="F11" s="153"/>
      <c r="G11" s="153" t="s">
        <v>4393</v>
      </c>
    </row>
    <row r="12" customFormat="false" ht="36" hidden="false" customHeight="true" outlineLevel="0" collapsed="false">
      <c r="A12" s="153" t="s">
        <v>4408</v>
      </c>
      <c r="B12" s="753"/>
      <c r="C12" s="753" t="s">
        <v>4385</v>
      </c>
      <c r="D12" s="753" t="s">
        <v>4385</v>
      </c>
      <c r="E12" s="231" t="s">
        <v>4409</v>
      </c>
      <c r="F12" s="153"/>
      <c r="G12" s="153" t="s">
        <v>4410</v>
      </c>
    </row>
    <row r="13" customFormat="false" ht="36" hidden="false" customHeight="false" outlineLevel="0" collapsed="false">
      <c r="A13" s="153"/>
      <c r="B13" s="753"/>
      <c r="C13" s="753"/>
      <c r="D13" s="753"/>
      <c r="E13" s="231" t="s">
        <v>4411</v>
      </c>
      <c r="F13" s="153" t="s">
        <v>4405</v>
      </c>
      <c r="G13" s="153"/>
    </row>
    <row r="14" customFormat="false" ht="36" hidden="false" customHeight="false" outlineLevel="0" collapsed="false">
      <c r="A14" s="153" t="s">
        <v>4412</v>
      </c>
      <c r="B14" s="153"/>
      <c r="C14" s="753" t="s">
        <v>4385</v>
      </c>
      <c r="D14" s="753" t="s">
        <v>4385</v>
      </c>
      <c r="E14" s="153" t="s">
        <v>4413</v>
      </c>
      <c r="F14" s="153" t="s">
        <v>4399</v>
      </c>
      <c r="G14" s="153" t="s">
        <v>4400</v>
      </c>
    </row>
    <row r="15" customFormat="false" ht="90" hidden="false" customHeight="false" outlineLevel="0" collapsed="false">
      <c r="A15" s="153" t="s">
        <v>4414</v>
      </c>
      <c r="B15" s="153"/>
      <c r="C15" s="753" t="s">
        <v>4385</v>
      </c>
      <c r="D15" s="753"/>
      <c r="E15" s="153" t="s">
        <v>4415</v>
      </c>
      <c r="F15" s="153" t="s">
        <v>4396</v>
      </c>
      <c r="G15" s="153"/>
    </row>
    <row r="16" customFormat="false" ht="18" hidden="false" customHeight="false" outlineLevel="0" collapsed="false">
      <c r="A16" s="153" t="s">
        <v>4416</v>
      </c>
      <c r="B16" s="153"/>
      <c r="C16" s="753"/>
      <c r="D16" s="753" t="s">
        <v>4385</v>
      </c>
      <c r="E16" s="153" t="s">
        <v>4417</v>
      </c>
      <c r="F16" s="153"/>
      <c r="G16" s="153" t="s">
        <v>4393</v>
      </c>
    </row>
    <row r="17" customFormat="false" ht="36" hidden="false" customHeight="false" outlineLevel="0" collapsed="false">
      <c r="A17" s="153" t="s">
        <v>4418</v>
      </c>
      <c r="B17" s="153"/>
      <c r="C17" s="753"/>
      <c r="D17" s="753" t="s">
        <v>4385</v>
      </c>
      <c r="E17" s="153" t="s">
        <v>4419</v>
      </c>
      <c r="F17" s="153"/>
      <c r="G17" s="153" t="s">
        <v>4393</v>
      </c>
    </row>
    <row r="18" customFormat="false" ht="69" hidden="false" customHeight="true" outlineLevel="0" collapsed="false">
      <c r="A18" s="153" t="s">
        <v>4420</v>
      </c>
      <c r="B18" s="153"/>
      <c r="C18" s="753"/>
      <c r="D18" s="753" t="s">
        <v>4385</v>
      </c>
      <c r="E18" s="153" t="s">
        <v>4421</v>
      </c>
      <c r="F18" s="153"/>
      <c r="G18" s="153" t="s">
        <v>4393</v>
      </c>
    </row>
    <row r="19" customFormat="false" ht="90" hidden="false" customHeight="false" outlineLevel="0" collapsed="false">
      <c r="A19" s="153" t="s">
        <v>4422</v>
      </c>
      <c r="B19" s="153"/>
      <c r="C19" s="753" t="s">
        <v>4385</v>
      </c>
      <c r="D19" s="753"/>
      <c r="E19" s="153" t="s">
        <v>4423</v>
      </c>
      <c r="F19" s="153" t="s">
        <v>4396</v>
      </c>
      <c r="G19" s="153"/>
    </row>
    <row r="20" customFormat="false" ht="36" hidden="false" customHeight="false" outlineLevel="0" collapsed="false">
      <c r="A20" s="153" t="s">
        <v>4424</v>
      </c>
      <c r="B20" s="153"/>
      <c r="C20" s="753" t="s">
        <v>4385</v>
      </c>
      <c r="D20" s="753" t="s">
        <v>4385</v>
      </c>
      <c r="E20" s="153" t="s">
        <v>4425</v>
      </c>
      <c r="F20" s="153" t="s">
        <v>4426</v>
      </c>
      <c r="G20" s="153" t="s">
        <v>4427</v>
      </c>
    </row>
    <row r="21" customFormat="false" ht="36" hidden="false" customHeight="false" outlineLevel="0" collapsed="false">
      <c r="A21" s="153" t="s">
        <v>4428</v>
      </c>
      <c r="B21" s="153"/>
      <c r="C21" s="753"/>
      <c r="D21" s="753" t="s">
        <v>4385</v>
      </c>
      <c r="E21" s="153" t="s">
        <v>4429</v>
      </c>
      <c r="F21" s="153"/>
      <c r="G21" s="153" t="s">
        <v>4393</v>
      </c>
    </row>
    <row r="22" customFormat="false" ht="234" hidden="false" customHeight="false" outlineLevel="0" collapsed="false">
      <c r="A22" s="153" t="s">
        <v>4430</v>
      </c>
      <c r="B22" s="153"/>
      <c r="C22" s="753" t="s">
        <v>4385</v>
      </c>
      <c r="D22" s="753" t="s">
        <v>4385</v>
      </c>
      <c r="E22" s="153" t="s">
        <v>4431</v>
      </c>
      <c r="F22" s="153" t="s">
        <v>4396</v>
      </c>
      <c r="G22" s="153" t="s">
        <v>4393</v>
      </c>
    </row>
    <row r="23" customFormat="false" ht="42" hidden="false" customHeight="true" outlineLevel="0" collapsed="false">
      <c r="A23" s="153" t="s">
        <v>4432</v>
      </c>
      <c r="B23" s="153"/>
      <c r="C23" s="753"/>
      <c r="D23" s="753" t="s">
        <v>4385</v>
      </c>
      <c r="E23" s="153" t="s">
        <v>4433</v>
      </c>
      <c r="F23" s="153"/>
      <c r="G23" s="153" t="s">
        <v>4393</v>
      </c>
    </row>
    <row r="24" customFormat="false" ht="40.5" hidden="false" customHeight="true" outlineLevel="0" collapsed="false">
      <c r="A24" s="153" t="s">
        <v>4434</v>
      </c>
      <c r="B24" s="153"/>
      <c r="C24" s="753" t="s">
        <v>4385</v>
      </c>
      <c r="D24" s="753" t="s">
        <v>4385</v>
      </c>
      <c r="E24" s="153" t="s">
        <v>4435</v>
      </c>
      <c r="F24" s="153" t="s">
        <v>4436</v>
      </c>
      <c r="G24" s="153" t="s">
        <v>4437</v>
      </c>
    </row>
    <row r="25" customFormat="false" ht="82.5" hidden="false" customHeight="true" outlineLevel="0" collapsed="false">
      <c r="A25" s="153" t="s">
        <v>4438</v>
      </c>
      <c r="B25" s="153"/>
      <c r="C25" s="753" t="s">
        <v>4385</v>
      </c>
      <c r="D25" s="753" t="s">
        <v>4385</v>
      </c>
      <c r="E25" s="153" t="s">
        <v>4439</v>
      </c>
      <c r="F25" s="153" t="s">
        <v>4405</v>
      </c>
      <c r="G25" s="153" t="s">
        <v>4403</v>
      </c>
    </row>
    <row r="26" customFormat="false" ht="78.75" hidden="false" customHeight="true" outlineLevel="0" collapsed="false">
      <c r="A26" s="153" t="s">
        <v>4440</v>
      </c>
      <c r="B26" s="153"/>
      <c r="C26" s="753" t="s">
        <v>4385</v>
      </c>
      <c r="D26" s="753"/>
      <c r="E26" s="153" t="s">
        <v>4441</v>
      </c>
      <c r="F26" s="153" t="s">
        <v>4442</v>
      </c>
      <c r="G26" s="153"/>
    </row>
    <row r="27" customFormat="false" ht="50.25" hidden="false" customHeight="true" outlineLevel="0" collapsed="false">
      <c r="A27" s="153" t="s">
        <v>4443</v>
      </c>
      <c r="B27" s="153"/>
      <c r="C27" s="753" t="s">
        <v>4385</v>
      </c>
      <c r="D27" s="753"/>
      <c r="E27" s="153" t="s">
        <v>4444</v>
      </c>
      <c r="F27" s="153" t="s">
        <v>4445</v>
      </c>
      <c r="G27" s="153"/>
    </row>
    <row r="28" customFormat="false" ht="72" hidden="false" customHeight="true" outlineLevel="0" collapsed="false">
      <c r="A28" s="153" t="s">
        <v>4446</v>
      </c>
      <c r="B28" s="153"/>
      <c r="C28" s="753" t="s">
        <v>4385</v>
      </c>
      <c r="D28" s="753" t="s">
        <v>4385</v>
      </c>
      <c r="E28" s="153" t="s">
        <v>4447</v>
      </c>
      <c r="F28" s="153" t="s">
        <v>4448</v>
      </c>
      <c r="G28" s="153" t="s">
        <v>4449</v>
      </c>
    </row>
    <row r="29" customFormat="false" ht="144" hidden="false" customHeight="true" outlineLevel="0" collapsed="false">
      <c r="A29" s="153" t="s">
        <v>4450</v>
      </c>
      <c r="B29" s="153" t="s">
        <v>4451</v>
      </c>
      <c r="C29" s="753"/>
      <c r="D29" s="753" t="s">
        <v>4385</v>
      </c>
      <c r="E29" s="231" t="s">
        <v>4452</v>
      </c>
      <c r="F29" s="153" t="s">
        <v>4453</v>
      </c>
      <c r="G29" s="153" t="s">
        <v>4454</v>
      </c>
    </row>
    <row r="30" customFormat="false" ht="144" hidden="false" customHeight="false" outlineLevel="0" collapsed="false">
      <c r="A30" s="153" t="s">
        <v>4455</v>
      </c>
      <c r="B30" s="153"/>
      <c r="C30" s="753" t="s">
        <v>4385</v>
      </c>
      <c r="D30" s="753"/>
      <c r="E30" s="153" t="s">
        <v>4456</v>
      </c>
      <c r="F30" s="153" t="s">
        <v>4457</v>
      </c>
      <c r="G30" s="153" t="s">
        <v>4393</v>
      </c>
    </row>
    <row r="31" customFormat="false" ht="72" hidden="false" customHeight="false" outlineLevel="0" collapsed="false">
      <c r="A31" s="153" t="s">
        <v>4458</v>
      </c>
      <c r="B31" s="153"/>
      <c r="C31" s="753"/>
      <c r="D31" s="753" t="s">
        <v>4385</v>
      </c>
      <c r="E31" s="231" t="s">
        <v>4459</v>
      </c>
      <c r="F31" s="153" t="s">
        <v>4457</v>
      </c>
      <c r="G31" s="153" t="s">
        <v>4393</v>
      </c>
    </row>
    <row r="32" customFormat="false" ht="31.5" hidden="false" customHeight="true" outlineLevel="0" collapsed="false">
      <c r="A32" s="153" t="s">
        <v>4460</v>
      </c>
      <c r="B32" s="753"/>
      <c r="C32" s="753" t="s">
        <v>4385</v>
      </c>
      <c r="D32" s="753" t="s">
        <v>4385</v>
      </c>
      <c r="E32" s="231" t="s">
        <v>4461</v>
      </c>
      <c r="F32" s="153"/>
      <c r="G32" s="153" t="s">
        <v>4393</v>
      </c>
    </row>
    <row r="33" customFormat="false" ht="42" hidden="false" customHeight="true" outlineLevel="0" collapsed="false">
      <c r="A33" s="153"/>
      <c r="B33" s="753"/>
      <c r="C33" s="753"/>
      <c r="D33" s="753"/>
      <c r="E33" s="231" t="s">
        <v>4462</v>
      </c>
      <c r="F33" s="153" t="s">
        <v>4463</v>
      </c>
      <c r="G33" s="153"/>
    </row>
    <row r="34" customFormat="false" ht="55.5" hidden="false" customHeight="true" outlineLevel="0" collapsed="false">
      <c r="A34" s="153" t="s">
        <v>4464</v>
      </c>
      <c r="B34" s="153"/>
      <c r="C34" s="753" t="s">
        <v>4385</v>
      </c>
      <c r="D34" s="753"/>
      <c r="E34" s="153" t="s">
        <v>4465</v>
      </c>
      <c r="F34" s="153" t="s">
        <v>4396</v>
      </c>
      <c r="G34" s="153"/>
    </row>
    <row r="35" customFormat="false" ht="54" hidden="false" customHeight="false" outlineLevel="0" collapsed="false">
      <c r="A35" s="153" t="s">
        <v>4466</v>
      </c>
      <c r="B35" s="153"/>
      <c r="C35" s="753" t="s">
        <v>4385</v>
      </c>
      <c r="D35" s="753"/>
      <c r="E35" s="153" t="s">
        <v>4467</v>
      </c>
      <c r="F35" s="153" t="s">
        <v>4468</v>
      </c>
      <c r="G35" s="153"/>
    </row>
    <row r="36" customFormat="false" ht="21" hidden="false" customHeight="true" outlineLevel="0" collapsed="false">
      <c r="A36" s="153" t="s">
        <v>4469</v>
      </c>
      <c r="B36" s="153"/>
      <c r="C36" s="753" t="s">
        <v>4385</v>
      </c>
      <c r="D36" s="753"/>
      <c r="E36" s="153" t="s">
        <v>4470</v>
      </c>
      <c r="F36" s="153" t="s">
        <v>4468</v>
      </c>
      <c r="G36" s="153"/>
    </row>
    <row r="37" customFormat="false" ht="58.5" hidden="false" customHeight="true" outlineLevel="0" collapsed="false">
      <c r="A37" s="153" t="s">
        <v>4471</v>
      </c>
      <c r="B37" s="153" t="s">
        <v>4472</v>
      </c>
      <c r="C37" s="753"/>
      <c r="D37" s="753" t="s">
        <v>4385</v>
      </c>
      <c r="E37" s="231" t="s">
        <v>4473</v>
      </c>
      <c r="F37" s="153" t="s">
        <v>4390</v>
      </c>
      <c r="G37" s="153" t="s">
        <v>4393</v>
      </c>
    </row>
    <row r="38" customFormat="false" ht="54" hidden="false" customHeight="false" outlineLevel="0" collapsed="false">
      <c r="A38" s="153" t="s">
        <v>4474</v>
      </c>
      <c r="B38" s="153" t="s">
        <v>4475</v>
      </c>
      <c r="C38" s="753" t="s">
        <v>4385</v>
      </c>
      <c r="D38" s="753"/>
      <c r="E38" s="231" t="s">
        <v>4476</v>
      </c>
      <c r="F38" s="153" t="s">
        <v>4390</v>
      </c>
      <c r="G38" s="153" t="s">
        <v>4393</v>
      </c>
    </row>
    <row r="39" customFormat="false" ht="45" hidden="false" customHeight="true" outlineLevel="0" collapsed="false">
      <c r="A39" s="153" t="s">
        <v>4477</v>
      </c>
      <c r="B39" s="753"/>
      <c r="C39" s="753" t="s">
        <v>4385</v>
      </c>
      <c r="D39" s="753" t="s">
        <v>4385</v>
      </c>
      <c r="E39" s="231" t="s">
        <v>4478</v>
      </c>
      <c r="F39" s="153"/>
      <c r="G39" s="153" t="s">
        <v>4393</v>
      </c>
    </row>
    <row r="40" customFormat="false" ht="45.75" hidden="false" customHeight="true" outlineLevel="0" collapsed="false">
      <c r="A40" s="153"/>
      <c r="B40" s="753"/>
      <c r="C40" s="753"/>
      <c r="D40" s="753"/>
      <c r="E40" s="231" t="s">
        <v>4479</v>
      </c>
      <c r="F40" s="153" t="s">
        <v>4396</v>
      </c>
      <c r="G40" s="153"/>
    </row>
    <row r="41" customFormat="false" ht="36" hidden="false" customHeight="false" outlineLevel="0" collapsed="false">
      <c r="A41" s="153" t="s">
        <v>4480</v>
      </c>
      <c r="B41" s="153"/>
      <c r="C41" s="753"/>
      <c r="D41" s="753" t="s">
        <v>4385</v>
      </c>
      <c r="E41" s="153" t="s">
        <v>4481</v>
      </c>
      <c r="F41" s="153"/>
      <c r="G41" s="153" t="s">
        <v>4393</v>
      </c>
    </row>
    <row r="42" customFormat="false" ht="40.5" hidden="false" customHeight="true" outlineLevel="0" collapsed="false">
      <c r="A42" s="153" t="s">
        <v>4482</v>
      </c>
      <c r="B42" s="153"/>
      <c r="C42" s="753"/>
      <c r="D42" s="753" t="s">
        <v>4385</v>
      </c>
      <c r="E42" s="231" t="s">
        <v>4483</v>
      </c>
      <c r="F42" s="153" t="s">
        <v>4405</v>
      </c>
      <c r="G42" s="153" t="s">
        <v>4403</v>
      </c>
    </row>
    <row r="43" customFormat="false" ht="72" hidden="false" customHeight="false" outlineLevel="0" collapsed="false">
      <c r="A43" s="153" t="s">
        <v>4484</v>
      </c>
      <c r="B43" s="153"/>
      <c r="C43" s="753" t="s">
        <v>4385</v>
      </c>
      <c r="D43" s="753"/>
      <c r="E43" s="153" t="s">
        <v>4485</v>
      </c>
      <c r="F43" s="153" t="s">
        <v>4387</v>
      </c>
      <c r="G43" s="153"/>
    </row>
    <row r="44" customFormat="false" ht="90" hidden="false" customHeight="false" outlineLevel="0" collapsed="false">
      <c r="A44" s="153" t="s">
        <v>4486</v>
      </c>
      <c r="B44" s="153"/>
      <c r="C44" s="753" t="s">
        <v>4385</v>
      </c>
      <c r="D44" s="753" t="s">
        <v>4385</v>
      </c>
      <c r="E44" s="153" t="s">
        <v>4487</v>
      </c>
      <c r="F44" s="153" t="s">
        <v>4488</v>
      </c>
      <c r="G44" s="153" t="s">
        <v>4489</v>
      </c>
    </row>
    <row r="45" customFormat="false" ht="110.25" hidden="false" customHeight="true" outlineLevel="0" collapsed="false">
      <c r="A45" s="153" t="s">
        <v>4490</v>
      </c>
      <c r="B45" s="153"/>
      <c r="C45" s="753" t="s">
        <v>4385</v>
      </c>
      <c r="D45" s="753" t="s">
        <v>4385</v>
      </c>
      <c r="E45" s="153" t="s">
        <v>4491</v>
      </c>
      <c r="F45" s="153" t="s">
        <v>4399</v>
      </c>
      <c r="G45" s="153" t="s">
        <v>4400</v>
      </c>
    </row>
    <row r="46" customFormat="false" ht="54" hidden="false" customHeight="false" outlineLevel="0" collapsed="false">
      <c r="A46" s="153" t="s">
        <v>4492</v>
      </c>
      <c r="B46" s="153"/>
      <c r="C46" s="753" t="s">
        <v>4385</v>
      </c>
      <c r="D46" s="753" t="s">
        <v>4385</v>
      </c>
      <c r="E46" s="153" t="s">
        <v>4493</v>
      </c>
      <c r="F46" s="153" t="s">
        <v>4399</v>
      </c>
      <c r="G46" s="153" t="s">
        <v>4400</v>
      </c>
    </row>
    <row r="47" customFormat="false" ht="36" hidden="false" customHeight="false" outlineLevel="0" collapsed="false">
      <c r="A47" s="153" t="s">
        <v>4494</v>
      </c>
      <c r="B47" s="153"/>
      <c r="C47" s="753"/>
      <c r="D47" s="753" t="s">
        <v>4385</v>
      </c>
      <c r="E47" s="153" t="s">
        <v>4495</v>
      </c>
      <c r="F47" s="153"/>
      <c r="G47" s="153" t="s">
        <v>4393</v>
      </c>
    </row>
    <row r="48" customFormat="false" ht="30" hidden="false" customHeight="true" outlineLevel="0" collapsed="false">
      <c r="A48" s="153" t="s">
        <v>4496</v>
      </c>
      <c r="B48" s="753"/>
      <c r="C48" s="753" t="s">
        <v>4385</v>
      </c>
      <c r="D48" s="753" t="s">
        <v>4385</v>
      </c>
      <c r="E48" s="153" t="s">
        <v>4497</v>
      </c>
      <c r="F48" s="153"/>
      <c r="G48" s="153" t="s">
        <v>4393</v>
      </c>
    </row>
    <row r="49" customFormat="false" ht="54" hidden="false" customHeight="false" outlineLevel="0" collapsed="false">
      <c r="A49" s="153"/>
      <c r="B49" s="753"/>
      <c r="C49" s="753"/>
      <c r="D49" s="753"/>
      <c r="E49" s="153" t="s">
        <v>4498</v>
      </c>
      <c r="F49" s="153" t="s">
        <v>4390</v>
      </c>
      <c r="G49" s="153"/>
    </row>
    <row r="50" customFormat="false" ht="186.75" hidden="false" customHeight="true" outlineLevel="0" collapsed="false">
      <c r="A50" s="153" t="s">
        <v>4499</v>
      </c>
      <c r="B50" s="153" t="s">
        <v>30</v>
      </c>
      <c r="C50" s="753" t="s">
        <v>4385</v>
      </c>
      <c r="D50" s="753"/>
      <c r="E50" s="153" t="s">
        <v>4500</v>
      </c>
      <c r="F50" s="153" t="s">
        <v>4396</v>
      </c>
      <c r="G50" s="153"/>
    </row>
    <row r="51" customFormat="false" ht="54" hidden="false" customHeight="false" outlineLevel="0" collapsed="false">
      <c r="A51" s="153" t="s">
        <v>4501</v>
      </c>
      <c r="B51" s="153"/>
      <c r="C51" s="753"/>
      <c r="D51" s="753" t="s">
        <v>4385</v>
      </c>
      <c r="E51" s="153" t="s">
        <v>4502</v>
      </c>
      <c r="F51" s="153"/>
      <c r="G51" s="153" t="s">
        <v>4503</v>
      </c>
    </row>
    <row r="52" customFormat="false" ht="54" hidden="false" customHeight="false" outlineLevel="0" collapsed="false">
      <c r="A52" s="153" t="s">
        <v>4504</v>
      </c>
      <c r="B52" s="153"/>
      <c r="C52" s="753" t="s">
        <v>4385</v>
      </c>
      <c r="D52" s="753"/>
      <c r="E52" s="153" t="s">
        <v>4505</v>
      </c>
      <c r="F52" s="153" t="s">
        <v>4506</v>
      </c>
      <c r="G52" s="153"/>
    </row>
    <row r="53" customFormat="false" ht="287.25" hidden="false" customHeight="true" outlineLevel="0" collapsed="false">
      <c r="A53" s="153" t="s">
        <v>4507</v>
      </c>
      <c r="B53" s="153"/>
      <c r="C53" s="753" t="s">
        <v>4385</v>
      </c>
      <c r="D53" s="753"/>
      <c r="E53" s="153" t="s">
        <v>4508</v>
      </c>
      <c r="F53" s="153" t="s">
        <v>4509</v>
      </c>
      <c r="G53" s="153"/>
    </row>
    <row r="54" customFormat="false" ht="43.5" hidden="false" customHeight="true" outlineLevel="0" collapsed="false">
      <c r="A54" s="153" t="s">
        <v>4510</v>
      </c>
      <c r="B54" s="153" t="s">
        <v>4511</v>
      </c>
      <c r="C54" s="753" t="s">
        <v>4385</v>
      </c>
      <c r="D54" s="753" t="s">
        <v>4385</v>
      </c>
      <c r="E54" s="153" t="s">
        <v>4512</v>
      </c>
      <c r="F54" s="153" t="s">
        <v>4509</v>
      </c>
      <c r="G54" s="153" t="s">
        <v>4513</v>
      </c>
    </row>
    <row r="55" customFormat="false" ht="72" hidden="false" customHeight="false" outlineLevel="0" collapsed="false">
      <c r="A55" s="153" t="s">
        <v>4514</v>
      </c>
      <c r="B55" s="153" t="s">
        <v>4515</v>
      </c>
      <c r="C55" s="753" t="s">
        <v>4385</v>
      </c>
      <c r="D55" s="753" t="s">
        <v>4385</v>
      </c>
      <c r="E55" s="153" t="s">
        <v>4516</v>
      </c>
      <c r="F55" s="153" t="s">
        <v>4509</v>
      </c>
      <c r="G55" s="153" t="s">
        <v>4513</v>
      </c>
    </row>
    <row r="56" customFormat="false" ht="97.5" hidden="false" customHeight="true" outlineLevel="0" collapsed="false">
      <c r="A56" s="153" t="s">
        <v>4517</v>
      </c>
      <c r="B56" s="153" t="s">
        <v>4518</v>
      </c>
      <c r="C56" s="753" t="s">
        <v>4385</v>
      </c>
      <c r="D56" s="753" t="s">
        <v>4385</v>
      </c>
      <c r="E56" s="153" t="s">
        <v>4519</v>
      </c>
      <c r="F56" s="153" t="s">
        <v>4520</v>
      </c>
      <c r="G56" s="153" t="s">
        <v>4521</v>
      </c>
    </row>
    <row r="57" customFormat="false" ht="90" hidden="false" customHeight="false" outlineLevel="0" collapsed="false">
      <c r="A57" s="153" t="s">
        <v>4522</v>
      </c>
      <c r="B57" s="153" t="s">
        <v>4523</v>
      </c>
      <c r="C57" s="753" t="s">
        <v>4385</v>
      </c>
      <c r="D57" s="753"/>
      <c r="E57" s="153" t="s">
        <v>4524</v>
      </c>
      <c r="F57" s="153" t="s">
        <v>4396</v>
      </c>
      <c r="G57" s="153"/>
    </row>
    <row r="58" customFormat="false" ht="36" hidden="false" customHeight="false" outlineLevel="0" collapsed="false">
      <c r="A58" s="153" t="s">
        <v>4525</v>
      </c>
      <c r="B58" s="153"/>
      <c r="C58" s="753"/>
      <c r="D58" s="753" t="s">
        <v>4385</v>
      </c>
      <c r="E58" s="153" t="s">
        <v>4526</v>
      </c>
      <c r="F58" s="153"/>
      <c r="G58" s="153" t="s">
        <v>4393</v>
      </c>
    </row>
    <row r="59" customFormat="false" ht="54" hidden="false" customHeight="false" outlineLevel="0" collapsed="false">
      <c r="A59" s="153" t="s">
        <v>4527</v>
      </c>
      <c r="B59" s="153"/>
      <c r="C59" s="753"/>
      <c r="D59" s="753" t="s">
        <v>4385</v>
      </c>
      <c r="E59" s="153" t="s">
        <v>4528</v>
      </c>
      <c r="F59" s="153"/>
      <c r="G59" s="153" t="s">
        <v>4393</v>
      </c>
    </row>
    <row r="60" customFormat="false" ht="162" hidden="false" customHeight="true" outlineLevel="0" collapsed="false">
      <c r="A60" s="153" t="s">
        <v>4529</v>
      </c>
      <c r="B60" s="153" t="s">
        <v>15</v>
      </c>
      <c r="C60" s="753" t="s">
        <v>4385</v>
      </c>
      <c r="D60" s="753" t="s">
        <v>4385</v>
      </c>
      <c r="E60" s="153" t="s">
        <v>4530</v>
      </c>
      <c r="F60" s="153"/>
      <c r="G60" s="153" t="s">
        <v>4393</v>
      </c>
    </row>
    <row r="61" customFormat="false" ht="172.5" hidden="false" customHeight="true" outlineLevel="0" collapsed="false">
      <c r="A61" s="153"/>
      <c r="B61" s="153"/>
      <c r="C61" s="753"/>
      <c r="D61" s="753"/>
      <c r="E61" s="153" t="s">
        <v>4531</v>
      </c>
      <c r="F61" s="153" t="s">
        <v>4396</v>
      </c>
      <c r="G61" s="153"/>
    </row>
    <row r="62" customFormat="false" ht="55.5" hidden="false" customHeight="true" outlineLevel="0" collapsed="false">
      <c r="A62" s="153" t="s">
        <v>4532</v>
      </c>
      <c r="B62" s="153" t="s">
        <v>4533</v>
      </c>
      <c r="C62" s="753" t="s">
        <v>4385</v>
      </c>
      <c r="D62" s="753"/>
      <c r="E62" s="153" t="s">
        <v>4534</v>
      </c>
      <c r="F62" s="153" t="s">
        <v>4396</v>
      </c>
      <c r="G62" s="153"/>
    </row>
    <row r="63" customFormat="false" ht="54" hidden="false" customHeight="false" outlineLevel="0" collapsed="false">
      <c r="A63" s="153" t="s">
        <v>4535</v>
      </c>
      <c r="B63" s="153"/>
      <c r="C63" s="753" t="s">
        <v>4385</v>
      </c>
      <c r="D63" s="753"/>
      <c r="E63" s="153" t="s">
        <v>4536</v>
      </c>
      <c r="F63" s="153" t="s">
        <v>4537</v>
      </c>
      <c r="G63" s="153"/>
    </row>
    <row r="64" customFormat="false" ht="146.25" hidden="false" customHeight="true" outlineLevel="0" collapsed="false">
      <c r="A64" s="153" t="s">
        <v>4538</v>
      </c>
      <c r="B64" s="153"/>
      <c r="C64" s="753" t="s">
        <v>4385</v>
      </c>
      <c r="D64" s="753" t="s">
        <v>4385</v>
      </c>
      <c r="E64" s="231" t="s">
        <v>4539</v>
      </c>
      <c r="F64" s="153" t="s">
        <v>4540</v>
      </c>
      <c r="G64" s="153" t="s">
        <v>4427</v>
      </c>
    </row>
    <row r="65" customFormat="false" ht="108" hidden="false" customHeight="false" outlineLevel="0" collapsed="false">
      <c r="A65" s="153" t="s">
        <v>4541</v>
      </c>
      <c r="B65" s="153"/>
      <c r="C65" s="753" t="s">
        <v>4385</v>
      </c>
      <c r="D65" s="753" t="s">
        <v>4385</v>
      </c>
      <c r="E65" s="153" t="s">
        <v>4542</v>
      </c>
      <c r="F65" s="153" t="s">
        <v>4540</v>
      </c>
      <c r="G65" s="153" t="s">
        <v>4427</v>
      </c>
    </row>
    <row r="66" customFormat="false" ht="36" hidden="false" customHeight="false" outlineLevel="0" collapsed="false">
      <c r="A66" s="153" t="s">
        <v>4543</v>
      </c>
      <c r="B66" s="153"/>
      <c r="C66" s="753" t="s">
        <v>4385</v>
      </c>
      <c r="D66" s="753" t="s">
        <v>4385</v>
      </c>
      <c r="E66" s="153" t="s">
        <v>4544</v>
      </c>
      <c r="F66" s="153" t="s">
        <v>4540</v>
      </c>
      <c r="G66" s="153" t="s">
        <v>4427</v>
      </c>
    </row>
    <row r="67" customFormat="false" ht="36" hidden="false" customHeight="false" outlineLevel="0" collapsed="false">
      <c r="A67" s="153" t="s">
        <v>4545</v>
      </c>
      <c r="B67" s="153"/>
      <c r="C67" s="753"/>
      <c r="D67" s="753" t="s">
        <v>4385</v>
      </c>
      <c r="E67" s="153" t="s">
        <v>4546</v>
      </c>
      <c r="F67" s="153"/>
      <c r="G67" s="153" t="s">
        <v>4393</v>
      </c>
    </row>
    <row r="68" customFormat="false" ht="54" hidden="false" customHeight="false" outlineLevel="0" collapsed="false">
      <c r="A68" s="153" t="s">
        <v>4547</v>
      </c>
      <c r="B68" s="153" t="s">
        <v>4548</v>
      </c>
      <c r="C68" s="753" t="s">
        <v>4385</v>
      </c>
      <c r="D68" s="753" t="s">
        <v>4385</v>
      </c>
      <c r="E68" s="153" t="s">
        <v>4549</v>
      </c>
      <c r="F68" s="153" t="s">
        <v>4488</v>
      </c>
      <c r="G68" s="153" t="s">
        <v>4550</v>
      </c>
    </row>
    <row r="69" customFormat="false" ht="145.5" hidden="false" customHeight="true" outlineLevel="0" collapsed="false">
      <c r="A69" s="153" t="s">
        <v>4551</v>
      </c>
      <c r="B69" s="153"/>
      <c r="C69" s="753" t="s">
        <v>4385</v>
      </c>
      <c r="D69" s="753" t="s">
        <v>4385</v>
      </c>
      <c r="E69" s="153" t="s">
        <v>4552</v>
      </c>
      <c r="F69" s="153" t="s">
        <v>4405</v>
      </c>
      <c r="G69" s="153" t="s">
        <v>4403</v>
      </c>
    </row>
    <row r="70" customFormat="false" ht="36" hidden="false" customHeight="false" outlineLevel="0" collapsed="false">
      <c r="A70" s="153" t="s">
        <v>4553</v>
      </c>
      <c r="B70" s="153"/>
      <c r="C70" s="753" t="s">
        <v>4385</v>
      </c>
      <c r="D70" s="753" t="s">
        <v>4385</v>
      </c>
      <c r="E70" s="153" t="s">
        <v>4554</v>
      </c>
      <c r="F70" s="153" t="s">
        <v>4488</v>
      </c>
      <c r="G70" s="153" t="s">
        <v>4437</v>
      </c>
    </row>
    <row r="71" customFormat="false" ht="129" hidden="false" customHeight="true" outlineLevel="0" collapsed="false">
      <c r="A71" s="153" t="s">
        <v>4555</v>
      </c>
      <c r="B71" s="153"/>
      <c r="C71" s="753" t="s">
        <v>4385</v>
      </c>
      <c r="D71" s="753"/>
      <c r="E71" s="153" t="s">
        <v>4556</v>
      </c>
      <c r="F71" s="153" t="s">
        <v>4405</v>
      </c>
      <c r="G71" s="153" t="s">
        <v>4403</v>
      </c>
    </row>
    <row r="72" customFormat="false" ht="90" hidden="false" customHeight="false" outlineLevel="0" collapsed="false">
      <c r="A72" s="153" t="s">
        <v>4557</v>
      </c>
      <c r="B72" s="153"/>
      <c r="C72" s="753" t="s">
        <v>4385</v>
      </c>
      <c r="D72" s="753"/>
      <c r="E72" s="153" t="s">
        <v>4558</v>
      </c>
      <c r="F72" s="153" t="s">
        <v>4396</v>
      </c>
      <c r="G72" s="153"/>
    </row>
    <row r="73" customFormat="false" ht="108" hidden="false" customHeight="false" outlineLevel="0" collapsed="false">
      <c r="A73" s="153" t="s">
        <v>4559</v>
      </c>
      <c r="B73" s="153"/>
      <c r="C73" s="753" t="s">
        <v>4385</v>
      </c>
      <c r="D73" s="753" t="s">
        <v>4385</v>
      </c>
      <c r="E73" s="153" t="s">
        <v>4560</v>
      </c>
      <c r="F73" s="153" t="s">
        <v>4488</v>
      </c>
      <c r="G73" s="153" t="s">
        <v>4437</v>
      </c>
    </row>
    <row r="74" customFormat="false" ht="108" hidden="false" customHeight="false" outlineLevel="0" collapsed="false">
      <c r="A74" s="153" t="s">
        <v>4561</v>
      </c>
      <c r="B74" s="153"/>
      <c r="C74" s="753" t="s">
        <v>4385</v>
      </c>
      <c r="D74" s="753" t="s">
        <v>4385</v>
      </c>
      <c r="E74" s="153" t="s">
        <v>4562</v>
      </c>
      <c r="F74" s="153" t="s">
        <v>4488</v>
      </c>
      <c r="G74" s="153" t="s">
        <v>4437</v>
      </c>
    </row>
    <row r="75" customFormat="false" ht="72" hidden="false" customHeight="false" outlineLevel="0" collapsed="false">
      <c r="A75" s="153" t="s">
        <v>4563</v>
      </c>
      <c r="B75" s="153" t="s">
        <v>48</v>
      </c>
      <c r="C75" s="753" t="s">
        <v>4385</v>
      </c>
      <c r="D75" s="753" t="s">
        <v>4385</v>
      </c>
      <c r="E75" s="153" t="s">
        <v>72</v>
      </c>
      <c r="F75" s="153" t="s">
        <v>4564</v>
      </c>
      <c r="G75" s="153" t="s">
        <v>4565</v>
      </c>
    </row>
    <row r="76" customFormat="false" ht="107.25" hidden="false" customHeight="true" outlineLevel="0" collapsed="false">
      <c r="A76" s="153" t="s">
        <v>4566</v>
      </c>
      <c r="B76" s="153"/>
      <c r="C76" s="753" t="s">
        <v>4385</v>
      </c>
      <c r="D76" s="753"/>
      <c r="E76" s="153" t="s">
        <v>4567</v>
      </c>
      <c r="F76" s="153" t="s">
        <v>4396</v>
      </c>
      <c r="G76" s="153"/>
    </row>
    <row r="77" customFormat="false" ht="409.5" hidden="false" customHeight="false" outlineLevel="0" collapsed="false">
      <c r="A77" s="153" t="s">
        <v>4568</v>
      </c>
      <c r="B77" s="153"/>
      <c r="C77" s="753"/>
      <c r="D77" s="753" t="s">
        <v>4385</v>
      </c>
      <c r="E77" s="153" t="s">
        <v>4569</v>
      </c>
      <c r="F77" s="153"/>
      <c r="G77" s="153" t="s">
        <v>4570</v>
      </c>
    </row>
    <row r="78" customFormat="false" ht="409.5" hidden="false" customHeight="true" outlineLevel="0" collapsed="false">
      <c r="A78" s="153" t="s">
        <v>4571</v>
      </c>
      <c r="B78" s="153"/>
      <c r="C78" s="753"/>
      <c r="D78" s="753" t="s">
        <v>4385</v>
      </c>
      <c r="E78" s="153" t="s">
        <v>4572</v>
      </c>
      <c r="F78" s="153"/>
      <c r="G78" s="153" t="s">
        <v>4573</v>
      </c>
    </row>
    <row r="79" customFormat="false" ht="216" hidden="false" customHeight="false" outlineLevel="0" collapsed="false">
      <c r="A79" s="153" t="s">
        <v>4574</v>
      </c>
      <c r="B79" s="153"/>
      <c r="C79" s="753" t="s">
        <v>4385</v>
      </c>
      <c r="D79" s="753"/>
      <c r="E79" s="153" t="s">
        <v>4575</v>
      </c>
      <c r="F79" s="153" t="s">
        <v>4576</v>
      </c>
      <c r="G79" s="153"/>
    </row>
    <row r="80" customFormat="false" ht="54" hidden="false" customHeight="false" outlineLevel="0" collapsed="false">
      <c r="A80" s="153" t="s">
        <v>4577</v>
      </c>
      <c r="B80" s="153"/>
      <c r="C80" s="753" t="s">
        <v>4385</v>
      </c>
      <c r="D80" s="753"/>
      <c r="E80" s="153" t="s">
        <v>4578</v>
      </c>
      <c r="F80" s="153" t="s">
        <v>4390</v>
      </c>
      <c r="G80" s="153"/>
    </row>
    <row r="81" customFormat="false" ht="72" hidden="false" customHeight="false" outlineLevel="0" collapsed="false">
      <c r="A81" s="153" t="s">
        <v>4579</v>
      </c>
      <c r="B81" s="153"/>
      <c r="C81" s="753" t="s">
        <v>4385</v>
      </c>
      <c r="D81" s="753"/>
      <c r="E81" s="153" t="s">
        <v>4580</v>
      </c>
      <c r="F81" s="153" t="s">
        <v>4396</v>
      </c>
      <c r="G81" s="153"/>
    </row>
    <row r="82" customFormat="false" ht="144" hidden="false" customHeight="false" outlineLevel="0" collapsed="false">
      <c r="A82" s="153" t="s">
        <v>4581</v>
      </c>
      <c r="B82" s="153"/>
      <c r="C82" s="753" t="s">
        <v>4385</v>
      </c>
      <c r="D82" s="753" t="s">
        <v>4385</v>
      </c>
      <c r="E82" s="153" t="s">
        <v>4582</v>
      </c>
      <c r="F82" s="153" t="s">
        <v>4488</v>
      </c>
      <c r="G82" s="153" t="s">
        <v>4437</v>
      </c>
    </row>
    <row r="83" customFormat="false" ht="72" hidden="false" customHeight="false" outlineLevel="0" collapsed="false">
      <c r="A83" s="153" t="s">
        <v>4583</v>
      </c>
      <c r="B83" s="153"/>
      <c r="C83" s="753" t="s">
        <v>4385</v>
      </c>
      <c r="D83" s="753"/>
      <c r="E83" s="153" t="s">
        <v>4584</v>
      </c>
      <c r="F83" s="153" t="s">
        <v>4585</v>
      </c>
      <c r="G83" s="153"/>
    </row>
    <row r="84" customFormat="false" ht="162" hidden="false" customHeight="false" outlineLevel="0" collapsed="false">
      <c r="A84" s="153" t="s">
        <v>4586</v>
      </c>
      <c r="B84" s="153"/>
      <c r="C84" s="753" t="s">
        <v>4385</v>
      </c>
      <c r="D84" s="753"/>
      <c r="E84" s="153" t="s">
        <v>4587</v>
      </c>
      <c r="F84" s="153" t="s">
        <v>4506</v>
      </c>
      <c r="G84" s="153"/>
    </row>
    <row r="85" customFormat="false" ht="409.5" hidden="false" customHeight="false" outlineLevel="0" collapsed="false">
      <c r="A85" s="153" t="s">
        <v>4588</v>
      </c>
      <c r="B85" s="153"/>
      <c r="C85" s="753" t="s">
        <v>4385</v>
      </c>
      <c r="D85" s="753"/>
      <c r="E85" s="153" t="s">
        <v>4589</v>
      </c>
      <c r="F85" s="153" t="s">
        <v>4590</v>
      </c>
      <c r="G85" s="153"/>
    </row>
    <row r="86" customFormat="false" ht="409.5" hidden="false" customHeight="false" outlineLevel="0" collapsed="false">
      <c r="A86" s="153" t="s">
        <v>4591</v>
      </c>
      <c r="B86" s="153"/>
      <c r="C86" s="753" t="s">
        <v>4385</v>
      </c>
      <c r="D86" s="753"/>
      <c r="E86" s="153" t="s">
        <v>4592</v>
      </c>
      <c r="F86" s="153" t="s">
        <v>4593</v>
      </c>
      <c r="G86" s="153"/>
    </row>
    <row r="87" customFormat="false" ht="72" hidden="false" customHeight="false" outlineLevel="0" collapsed="false">
      <c r="A87" s="153" t="s">
        <v>4594</v>
      </c>
      <c r="B87" s="153"/>
      <c r="C87" s="753" t="s">
        <v>4385</v>
      </c>
      <c r="D87" s="753" t="s">
        <v>4385</v>
      </c>
      <c r="E87" s="153" t="s">
        <v>4595</v>
      </c>
      <c r="F87" s="153" t="s">
        <v>4457</v>
      </c>
      <c r="G87" s="153" t="s">
        <v>4596</v>
      </c>
    </row>
    <row r="88" customFormat="false" ht="66.75" hidden="false" customHeight="true" outlineLevel="0" collapsed="false">
      <c r="A88" s="153" t="s">
        <v>4597</v>
      </c>
      <c r="B88" s="153"/>
      <c r="C88" s="753" t="s">
        <v>4385</v>
      </c>
      <c r="D88" s="753"/>
      <c r="E88" s="153" t="s">
        <v>4598</v>
      </c>
      <c r="F88" s="153" t="s">
        <v>4396</v>
      </c>
      <c r="G88" s="153"/>
    </row>
    <row r="89" customFormat="false" ht="36" hidden="false" customHeight="false" outlineLevel="0" collapsed="false">
      <c r="A89" s="153" t="s">
        <v>4599</v>
      </c>
      <c r="B89" s="153"/>
      <c r="C89" s="753"/>
      <c r="D89" s="753" t="s">
        <v>4385</v>
      </c>
      <c r="E89" s="153" t="s">
        <v>4600</v>
      </c>
      <c r="F89" s="153"/>
      <c r="G89" s="153" t="s">
        <v>4393</v>
      </c>
    </row>
    <row r="90" customFormat="false" ht="126" hidden="false" customHeight="false" outlineLevel="0" collapsed="false">
      <c r="A90" s="153" t="s">
        <v>4601</v>
      </c>
      <c r="B90" s="153" t="s">
        <v>43</v>
      </c>
      <c r="C90" s="753" t="s">
        <v>4385</v>
      </c>
      <c r="D90" s="753" t="s">
        <v>4385</v>
      </c>
      <c r="E90" s="153" t="s">
        <v>4602</v>
      </c>
      <c r="F90" s="153" t="s">
        <v>4396</v>
      </c>
      <c r="G90" s="153" t="s">
        <v>4393</v>
      </c>
    </row>
    <row r="91" customFormat="false" ht="126" hidden="false" customHeight="false" outlineLevel="0" collapsed="false">
      <c r="A91" s="153" t="s">
        <v>4603</v>
      </c>
      <c r="B91" s="153" t="s">
        <v>38</v>
      </c>
      <c r="C91" s="753" t="s">
        <v>4385</v>
      </c>
      <c r="D91" s="753" t="s">
        <v>4385</v>
      </c>
      <c r="E91" s="153" t="s">
        <v>4604</v>
      </c>
      <c r="F91" s="153" t="s">
        <v>4396</v>
      </c>
      <c r="G91" s="153" t="s">
        <v>4393</v>
      </c>
    </row>
    <row r="92" customFormat="false" ht="36" hidden="false" customHeight="false" outlineLevel="0" collapsed="false">
      <c r="A92" s="153" t="s">
        <v>4605</v>
      </c>
      <c r="B92" s="153"/>
      <c r="C92" s="753" t="s">
        <v>4385</v>
      </c>
      <c r="D92" s="753" t="s">
        <v>4385</v>
      </c>
      <c r="E92" s="231" t="s">
        <v>4606</v>
      </c>
      <c r="F92" s="153" t="s">
        <v>4520</v>
      </c>
      <c r="G92" s="153" t="s">
        <v>4521</v>
      </c>
    </row>
    <row r="93" customFormat="false" ht="108" hidden="false" customHeight="false" outlineLevel="0" collapsed="false">
      <c r="A93" s="153" t="s">
        <v>4607</v>
      </c>
      <c r="B93" s="153"/>
      <c r="C93" s="753" t="s">
        <v>4385</v>
      </c>
      <c r="D93" s="753"/>
      <c r="E93" s="231" t="s">
        <v>4608</v>
      </c>
      <c r="F93" s="153" t="s">
        <v>4396</v>
      </c>
      <c r="G93" s="153"/>
    </row>
    <row r="94" customFormat="false" ht="90" hidden="false" customHeight="false" outlineLevel="0" collapsed="false">
      <c r="A94" s="153" t="s">
        <v>4609</v>
      </c>
      <c r="B94" s="153" t="s">
        <v>193</v>
      </c>
      <c r="C94" s="753"/>
      <c r="D94" s="753" t="s">
        <v>4385</v>
      </c>
      <c r="E94" s="231" t="s">
        <v>4610</v>
      </c>
      <c r="F94" s="153" t="s">
        <v>4396</v>
      </c>
      <c r="G94" s="153" t="s">
        <v>4393</v>
      </c>
    </row>
    <row r="95" customFormat="false" ht="337.5" hidden="false" customHeight="true" outlineLevel="0" collapsed="false">
      <c r="A95" s="153" t="s">
        <v>4611</v>
      </c>
      <c r="B95" s="153" t="s">
        <v>4612</v>
      </c>
      <c r="C95" s="753" t="s">
        <v>4385</v>
      </c>
      <c r="D95" s="753" t="s">
        <v>4385</v>
      </c>
      <c r="E95" s="153" t="s">
        <v>4613</v>
      </c>
      <c r="F95" s="153" t="s">
        <v>4396</v>
      </c>
      <c r="G95" s="153" t="s">
        <v>4393</v>
      </c>
    </row>
    <row r="96" customFormat="false" ht="79.5" hidden="false" customHeight="true" outlineLevel="0" collapsed="false">
      <c r="A96" s="153" t="s">
        <v>4614</v>
      </c>
      <c r="B96" s="153" t="s">
        <v>193</v>
      </c>
      <c r="C96" s="753" t="s">
        <v>4385</v>
      </c>
      <c r="D96" s="753"/>
      <c r="E96" s="231" t="s">
        <v>4615</v>
      </c>
      <c r="F96" s="153" t="s">
        <v>4396</v>
      </c>
      <c r="G96" s="153" t="s">
        <v>4393</v>
      </c>
    </row>
    <row r="97" customFormat="false" ht="36" hidden="false" customHeight="false" outlineLevel="0" collapsed="false">
      <c r="A97" s="153" t="s">
        <v>4616</v>
      </c>
      <c r="B97" s="153"/>
      <c r="C97" s="753" t="s">
        <v>4385</v>
      </c>
      <c r="D97" s="753" t="s">
        <v>4385</v>
      </c>
      <c r="E97" s="153" t="s">
        <v>4617</v>
      </c>
      <c r="F97" s="153" t="s">
        <v>4540</v>
      </c>
      <c r="G97" s="153" t="s">
        <v>4618</v>
      </c>
    </row>
    <row r="98" customFormat="false" ht="58.5" hidden="false" customHeight="true" outlineLevel="0" collapsed="false">
      <c r="A98" s="153" t="s">
        <v>4619</v>
      </c>
      <c r="B98" s="153"/>
      <c r="C98" s="753" t="s">
        <v>4385</v>
      </c>
      <c r="D98" s="753" t="s">
        <v>4385</v>
      </c>
      <c r="E98" s="153" t="s">
        <v>4620</v>
      </c>
      <c r="F98" s="153" t="s">
        <v>4396</v>
      </c>
      <c r="G98" s="153" t="s">
        <v>4393</v>
      </c>
    </row>
    <row r="99" customFormat="false" ht="126" hidden="false" customHeight="false" outlineLevel="0" collapsed="false">
      <c r="A99" s="153" t="s">
        <v>4621</v>
      </c>
      <c r="B99" s="153"/>
      <c r="C99" s="753" t="s">
        <v>4385</v>
      </c>
      <c r="D99" s="753"/>
      <c r="E99" s="153" t="s">
        <v>4622</v>
      </c>
      <c r="F99" s="153" t="s">
        <v>4390</v>
      </c>
      <c r="G99" s="153"/>
    </row>
    <row r="100" customFormat="false" ht="54" hidden="false" customHeight="false" outlineLevel="0" collapsed="false">
      <c r="A100" s="153" t="s">
        <v>4623</v>
      </c>
      <c r="B100" s="153"/>
      <c r="C100" s="753" t="s">
        <v>4385</v>
      </c>
      <c r="D100" s="753"/>
      <c r="E100" s="153" t="s">
        <v>4624</v>
      </c>
      <c r="F100" s="153" t="s">
        <v>4396</v>
      </c>
      <c r="G100" s="153"/>
    </row>
    <row r="101" customFormat="false" ht="72" hidden="false" customHeight="false" outlineLevel="0" collapsed="false">
      <c r="A101" s="153" t="s">
        <v>4625</v>
      </c>
      <c r="B101" s="153"/>
      <c r="C101" s="753" t="s">
        <v>4385</v>
      </c>
      <c r="D101" s="753" t="s">
        <v>4385</v>
      </c>
      <c r="E101" s="153" t="s">
        <v>4626</v>
      </c>
      <c r="F101" s="153" t="s">
        <v>4520</v>
      </c>
      <c r="G101" s="153" t="s">
        <v>4627</v>
      </c>
    </row>
    <row r="102" customFormat="false" ht="90" hidden="false" customHeight="false" outlineLevel="0" collapsed="false">
      <c r="A102" s="153" t="s">
        <v>4628</v>
      </c>
      <c r="B102" s="153"/>
      <c r="C102" s="753"/>
      <c r="D102" s="753" t="s">
        <v>4385</v>
      </c>
      <c r="E102" s="231" t="s">
        <v>4629</v>
      </c>
      <c r="F102" s="153"/>
      <c r="G102" s="153" t="s">
        <v>4393</v>
      </c>
    </row>
    <row r="103" customFormat="false" ht="90" hidden="false" customHeight="false" outlineLevel="0" collapsed="false">
      <c r="A103" s="153" t="s">
        <v>4628</v>
      </c>
      <c r="B103" s="153"/>
      <c r="C103" s="753" t="s">
        <v>4385</v>
      </c>
      <c r="D103" s="753"/>
      <c r="E103" s="231" t="s">
        <v>4630</v>
      </c>
      <c r="F103" s="153" t="s">
        <v>4396</v>
      </c>
      <c r="G103" s="153"/>
    </row>
    <row r="104" customFormat="false" ht="54" hidden="false" customHeight="false" outlineLevel="0" collapsed="false">
      <c r="A104" s="153" t="s">
        <v>4631</v>
      </c>
      <c r="B104" s="153"/>
      <c r="C104" s="753" t="s">
        <v>4385</v>
      </c>
      <c r="D104" s="753"/>
      <c r="E104" s="153" t="s">
        <v>4632</v>
      </c>
      <c r="F104" s="153" t="s">
        <v>4506</v>
      </c>
      <c r="G104" s="153"/>
    </row>
    <row r="105" customFormat="false" ht="54" hidden="false" customHeight="false" outlineLevel="0" collapsed="false">
      <c r="A105" s="153" t="s">
        <v>4633</v>
      </c>
      <c r="B105" s="153"/>
      <c r="C105" s="753" t="s">
        <v>4385</v>
      </c>
      <c r="D105" s="753"/>
      <c r="E105" s="153" t="s">
        <v>4634</v>
      </c>
      <c r="F105" s="153" t="s">
        <v>4635</v>
      </c>
      <c r="G105" s="153"/>
    </row>
    <row r="106" customFormat="false" ht="409.5" hidden="false" customHeight="false" outlineLevel="0" collapsed="false">
      <c r="A106" s="153" t="s">
        <v>4636</v>
      </c>
      <c r="B106" s="153"/>
      <c r="C106" s="753" t="s">
        <v>4385</v>
      </c>
      <c r="D106" s="753"/>
      <c r="E106" s="153" t="s">
        <v>4637</v>
      </c>
      <c r="F106" s="153" t="s">
        <v>4638</v>
      </c>
      <c r="G106" s="153"/>
    </row>
    <row r="107" customFormat="false" ht="54" hidden="false" customHeight="false" outlineLevel="0" collapsed="false">
      <c r="A107" s="153" t="s">
        <v>4639</v>
      </c>
      <c r="B107" s="153"/>
      <c r="C107" s="753"/>
      <c r="D107" s="753" t="s">
        <v>4385</v>
      </c>
      <c r="E107" s="153" t="s">
        <v>4640</v>
      </c>
      <c r="F107" s="153"/>
      <c r="G107" s="153" t="s">
        <v>4393</v>
      </c>
    </row>
    <row r="108" customFormat="false" ht="18" hidden="false" customHeight="false" outlineLevel="0" collapsed="false">
      <c r="A108" s="153" t="s">
        <v>4641</v>
      </c>
      <c r="B108" s="153"/>
      <c r="C108" s="753" t="s">
        <v>4385</v>
      </c>
      <c r="D108" s="753"/>
      <c r="E108" s="153" t="s">
        <v>4642</v>
      </c>
      <c r="F108" s="153" t="s">
        <v>4643</v>
      </c>
      <c r="G108" s="153"/>
    </row>
    <row r="109" customFormat="false" ht="57" hidden="false" customHeight="true" outlineLevel="0" collapsed="false">
      <c r="A109" s="153" t="s">
        <v>33</v>
      </c>
      <c r="B109" s="753"/>
      <c r="C109" s="753" t="s">
        <v>4385</v>
      </c>
      <c r="D109" s="753" t="s">
        <v>4385</v>
      </c>
      <c r="E109" s="153" t="s">
        <v>4644</v>
      </c>
      <c r="F109" s="153"/>
      <c r="G109" s="153" t="s">
        <v>4393</v>
      </c>
    </row>
    <row r="110" customFormat="false" ht="54" hidden="false" customHeight="true" outlineLevel="0" collapsed="false">
      <c r="A110" s="153"/>
      <c r="B110" s="753"/>
      <c r="C110" s="753"/>
      <c r="D110" s="753"/>
      <c r="E110" s="153" t="s">
        <v>4645</v>
      </c>
      <c r="F110" s="153" t="s">
        <v>4646</v>
      </c>
      <c r="G110" s="153"/>
    </row>
    <row r="111" customFormat="false" ht="18" hidden="false" customHeight="false" outlineLevel="0" collapsed="false">
      <c r="A111" s="153" t="s">
        <v>4647</v>
      </c>
      <c r="B111" s="153"/>
      <c r="C111" s="753" t="s">
        <v>4385</v>
      </c>
      <c r="D111" s="753"/>
      <c r="E111" s="153" t="s">
        <v>4648</v>
      </c>
      <c r="F111" s="153" t="s">
        <v>4399</v>
      </c>
      <c r="G111" s="153"/>
    </row>
    <row r="112" customFormat="false" ht="18" hidden="false" customHeight="false" outlineLevel="0" collapsed="false">
      <c r="A112" s="153" t="s">
        <v>4649</v>
      </c>
      <c r="B112" s="153"/>
      <c r="C112" s="753"/>
      <c r="D112" s="753" t="s">
        <v>4385</v>
      </c>
      <c r="E112" s="153" t="s">
        <v>4650</v>
      </c>
      <c r="F112" s="153"/>
      <c r="G112" s="153" t="s">
        <v>4393</v>
      </c>
    </row>
    <row r="113" s="757" customFormat="true" ht="72" hidden="false" customHeight="false" outlineLevel="0" collapsed="false">
      <c r="A113" s="231" t="s">
        <v>4651</v>
      </c>
      <c r="B113" s="754"/>
      <c r="C113" s="755" t="s">
        <v>4385</v>
      </c>
      <c r="D113" s="756"/>
      <c r="E113" s="231" t="s">
        <v>4652</v>
      </c>
      <c r="F113" s="231" t="s">
        <v>4653</v>
      </c>
      <c r="G113" s="754"/>
    </row>
    <row r="114" customFormat="false" ht="36" hidden="false" customHeight="false" outlineLevel="0" collapsed="false">
      <c r="A114" s="153" t="s">
        <v>4654</v>
      </c>
      <c r="B114" s="153"/>
      <c r="C114" s="753"/>
      <c r="D114" s="753" t="s">
        <v>4385</v>
      </c>
      <c r="E114" s="153" t="s">
        <v>4655</v>
      </c>
      <c r="F114" s="153"/>
      <c r="G114" s="153" t="s">
        <v>4400</v>
      </c>
    </row>
    <row r="115" customFormat="false" ht="90" hidden="false" customHeight="false" outlineLevel="0" collapsed="false">
      <c r="A115" s="153" t="s">
        <v>4656</v>
      </c>
      <c r="B115" s="153"/>
      <c r="C115" s="753" t="s">
        <v>4385</v>
      </c>
      <c r="D115" s="753"/>
      <c r="E115" s="153" t="s">
        <v>4657</v>
      </c>
      <c r="F115" s="153" t="s">
        <v>4396</v>
      </c>
      <c r="G115" s="153"/>
    </row>
    <row r="116" customFormat="false" ht="121.5" hidden="false" customHeight="true" outlineLevel="0" collapsed="false">
      <c r="A116" s="153" t="s">
        <v>4658</v>
      </c>
      <c r="B116" s="153"/>
      <c r="C116" s="753" t="s">
        <v>4385</v>
      </c>
      <c r="D116" s="753"/>
      <c r="E116" s="231" t="s">
        <v>4659</v>
      </c>
      <c r="F116" s="153" t="s">
        <v>4405</v>
      </c>
      <c r="G116" s="153" t="s">
        <v>4403</v>
      </c>
    </row>
    <row r="117" customFormat="false" ht="87" hidden="false" customHeight="true" outlineLevel="0" collapsed="false">
      <c r="A117" s="231" t="s">
        <v>4660</v>
      </c>
      <c r="B117" s="754"/>
      <c r="C117" s="755" t="s">
        <v>4385</v>
      </c>
      <c r="D117" s="756"/>
      <c r="E117" s="231" t="s">
        <v>4661</v>
      </c>
      <c r="F117" s="231" t="s">
        <v>4653</v>
      </c>
      <c r="G117" s="754"/>
    </row>
    <row r="118" customFormat="false" ht="409.5" hidden="false" customHeight="false" outlineLevel="0" collapsed="false">
      <c r="A118" s="153" t="s">
        <v>4662</v>
      </c>
      <c r="B118" s="153"/>
      <c r="C118" s="753"/>
      <c r="D118" s="753" t="s">
        <v>4385</v>
      </c>
      <c r="E118" s="153" t="s">
        <v>4663</v>
      </c>
      <c r="F118" s="153"/>
      <c r="G118" s="153" t="s">
        <v>4664</v>
      </c>
    </row>
    <row r="119" customFormat="false" ht="72" hidden="false" customHeight="false" outlineLevel="0" collapsed="false">
      <c r="A119" s="153" t="s">
        <v>4665</v>
      </c>
      <c r="B119" s="153"/>
      <c r="C119" s="753" t="s">
        <v>4385</v>
      </c>
      <c r="D119" s="753"/>
      <c r="E119" s="153" t="s">
        <v>4666</v>
      </c>
      <c r="F119" s="153" t="s">
        <v>4667</v>
      </c>
      <c r="G119" s="153"/>
    </row>
    <row r="120" customFormat="false" ht="144" hidden="false" customHeight="true" outlineLevel="0" collapsed="false">
      <c r="A120" s="153" t="s">
        <v>4668</v>
      </c>
      <c r="B120" s="753"/>
      <c r="C120" s="753"/>
      <c r="D120" s="753" t="s">
        <v>4385</v>
      </c>
      <c r="E120" s="231" t="s">
        <v>4669</v>
      </c>
      <c r="F120" s="153"/>
      <c r="G120" s="153" t="s">
        <v>4403</v>
      </c>
    </row>
    <row r="121" customFormat="false" ht="144" hidden="false" customHeight="false" outlineLevel="0" collapsed="false">
      <c r="A121" s="153"/>
      <c r="B121" s="753"/>
      <c r="C121" s="753" t="s">
        <v>4385</v>
      </c>
      <c r="D121" s="753"/>
      <c r="E121" s="231" t="s">
        <v>4670</v>
      </c>
      <c r="F121" s="153" t="s">
        <v>4405</v>
      </c>
      <c r="G121" s="153"/>
    </row>
    <row r="122" customFormat="false" ht="54" hidden="false" customHeight="false" outlineLevel="0" collapsed="false">
      <c r="A122" s="153" t="s">
        <v>4671</v>
      </c>
      <c r="B122" s="153"/>
      <c r="C122" s="753" t="s">
        <v>4385</v>
      </c>
      <c r="D122" s="753"/>
      <c r="E122" s="153" t="s">
        <v>4672</v>
      </c>
      <c r="F122" s="153" t="s">
        <v>4390</v>
      </c>
      <c r="G122" s="153"/>
    </row>
    <row r="123" customFormat="false" ht="72" hidden="false" customHeight="false" outlineLevel="0" collapsed="false">
      <c r="A123" s="153" t="s">
        <v>4673</v>
      </c>
      <c r="B123" s="153"/>
      <c r="C123" s="753" t="s">
        <v>4385</v>
      </c>
      <c r="D123" s="753"/>
      <c r="E123" s="153" t="s">
        <v>4674</v>
      </c>
      <c r="F123" s="153" t="s">
        <v>4675</v>
      </c>
      <c r="G123" s="153"/>
    </row>
    <row r="124" customFormat="false" ht="126" hidden="false" customHeight="false" outlineLevel="0" collapsed="false">
      <c r="A124" s="153" t="s">
        <v>4676</v>
      </c>
      <c r="B124" s="153"/>
      <c r="C124" s="753" t="s">
        <v>4385</v>
      </c>
      <c r="D124" s="753"/>
      <c r="E124" s="153" t="s">
        <v>4677</v>
      </c>
      <c r="F124" s="153" t="s">
        <v>4506</v>
      </c>
      <c r="G124" s="153"/>
    </row>
    <row r="125" customFormat="false" ht="18" hidden="false" customHeight="false" outlineLevel="0" collapsed="false"/>
    <row r="126" customFormat="false" ht="12.8" hidden="true" customHeight="false" outlineLevel="0" collapsed="false"/>
    <row r="127" customFormat="false" ht="12.8" hidden="true" customHeight="false" outlineLevel="0" collapsed="false"/>
    <row r="128" customFormat="false" ht="12.8" hidden="true" customHeight="false" outlineLevel="0" collapsed="false"/>
    <row r="129" customFormat="false" ht="12.8" hidden="true" customHeight="false" outlineLevel="0" collapsed="false"/>
    <row r="130" customFormat="false" ht="12.8" hidden="true" customHeight="false" outlineLevel="0" collapsed="false"/>
    <row r="131" customFormat="false" ht="12.8" hidden="true" customHeight="false" outlineLevel="0" collapsed="false"/>
    <row r="132" customFormat="false" ht="12.8" hidden="true" customHeight="false" outlineLevel="0" collapsed="false"/>
    <row r="133" customFormat="false" ht="12.8" hidden="true" customHeight="false" outlineLevel="0" collapsed="false"/>
    <row r="134" customFormat="false" ht="12.8" hidden="true" customHeight="false" outlineLevel="0" collapsed="false"/>
    <row r="135" customFormat="false" ht="12.8" hidden="true" customHeight="false" outlineLevel="0" collapsed="false"/>
    <row r="136" customFormat="false" ht="18" hidden="false" customHeight="false" outlineLevel="0" collapsed="false"/>
  </sheetData>
  <mergeCells count="30">
    <mergeCell ref="A9:A10"/>
    <mergeCell ref="B9:B10"/>
    <mergeCell ref="C9:C10"/>
    <mergeCell ref="D9:D10"/>
    <mergeCell ref="A12:A13"/>
    <mergeCell ref="B12:B13"/>
    <mergeCell ref="C12:C13"/>
    <mergeCell ref="D12:D13"/>
    <mergeCell ref="A32:A33"/>
    <mergeCell ref="B32:B33"/>
    <mergeCell ref="C32:C33"/>
    <mergeCell ref="D32:D33"/>
    <mergeCell ref="A39:A40"/>
    <mergeCell ref="B39:B40"/>
    <mergeCell ref="C39:C40"/>
    <mergeCell ref="D39:D40"/>
    <mergeCell ref="A48:A49"/>
    <mergeCell ref="B48:B49"/>
    <mergeCell ref="C48:C49"/>
    <mergeCell ref="D48:D49"/>
    <mergeCell ref="A60:A61"/>
    <mergeCell ref="B60:B61"/>
    <mergeCell ref="C60:C61"/>
    <mergeCell ref="D60:D61"/>
    <mergeCell ref="A109:A110"/>
    <mergeCell ref="B109:B110"/>
    <mergeCell ref="C109:C110"/>
    <mergeCell ref="D109:D110"/>
    <mergeCell ref="A120:A121"/>
    <mergeCell ref="B120:B121"/>
  </mergeCell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pageBreakPreview" topLeftCell="A1" colorId="64" zoomScale="88" zoomScaleNormal="70" zoomScalePageLayoutView="88" workbookViewId="0">
      <selection pane="topLeft" activeCell="B2" activeCellId="0" sqref="B2"/>
    </sheetView>
  </sheetViews>
  <sheetFormatPr defaultColWidth="9.15625" defaultRowHeight="18" zeroHeight="false" outlineLevelRow="0" outlineLevelCol="0"/>
  <cols>
    <col collapsed="false" customWidth="true" hidden="false" outlineLevel="0" max="1" min="1" style="16" width="30.57"/>
    <col collapsed="false" customWidth="true" hidden="false" outlineLevel="0" max="2" min="2" style="15" width="151.29"/>
    <col collapsed="false" customWidth="true" hidden="false" outlineLevel="0" max="3" min="3" style="15" width="125.29"/>
    <col collapsed="false" customWidth="false" hidden="false" outlineLevel="0" max="6" min="4" style="15" width="9.14"/>
    <col collapsed="false" customWidth="true" hidden="false" outlineLevel="0" max="7" min="7" style="15" width="37.57"/>
    <col collapsed="false" customWidth="true" hidden="false" outlineLevel="0" max="8" min="8" style="15" width="78.71"/>
    <col collapsed="false" customWidth="false" hidden="false" outlineLevel="0" max="1024" min="9" style="15" width="9.14"/>
  </cols>
  <sheetData>
    <row r="1" customFormat="false" ht="33.75" hidden="false" customHeight="true" outlineLevel="0" collapsed="false">
      <c r="A1" s="77" t="s">
        <v>145</v>
      </c>
      <c r="B1" s="77"/>
    </row>
    <row r="2" customFormat="false" ht="91.5" hidden="false" customHeight="true" outlineLevel="0" collapsed="false">
      <c r="A2" s="78" t="s">
        <v>146</v>
      </c>
      <c r="B2" s="79" t="s">
        <v>147</v>
      </c>
    </row>
    <row r="3" customFormat="false" ht="54" hidden="false" customHeight="true" outlineLevel="0" collapsed="false">
      <c r="A3" s="78" t="s">
        <v>148</v>
      </c>
      <c r="B3" s="80" t="s">
        <v>149</v>
      </c>
    </row>
    <row r="4" customFormat="false" ht="72.75" hidden="false" customHeight="true" outlineLevel="0" collapsed="false">
      <c r="A4" s="78" t="s">
        <v>150</v>
      </c>
      <c r="B4" s="79" t="s">
        <v>151</v>
      </c>
    </row>
    <row r="5" customFormat="false" ht="85.5" hidden="false" customHeight="true" outlineLevel="0" collapsed="false">
      <c r="A5" s="81" t="s">
        <v>152</v>
      </c>
      <c r="B5" s="82" t="s">
        <v>153</v>
      </c>
    </row>
    <row r="6" customFormat="false" ht="25.5" hidden="true" customHeight="true" outlineLevel="0" collapsed="false">
      <c r="A6" s="81"/>
      <c r="B6" s="82"/>
    </row>
    <row r="7" customFormat="false" ht="91.5" hidden="false" customHeight="true" outlineLevel="0" collapsed="false">
      <c r="A7" s="81"/>
      <c r="B7" s="82" t="s">
        <v>154</v>
      </c>
    </row>
    <row r="8" customFormat="false" ht="18" hidden="true" customHeight="false" outlineLevel="0" collapsed="false">
      <c r="A8" s="81"/>
      <c r="B8" s="82"/>
    </row>
    <row r="9" customFormat="false" ht="46.5" hidden="true" customHeight="true" outlineLevel="0" collapsed="false">
      <c r="A9" s="81"/>
      <c r="B9" s="82"/>
    </row>
    <row r="10" customFormat="false" ht="18" hidden="false" customHeight="false" outlineLevel="0" collapsed="false">
      <c r="A10" s="81"/>
      <c r="B10" s="82"/>
    </row>
    <row r="11" customFormat="false" ht="36" hidden="false" customHeight="false" outlineLevel="0" collapsed="false">
      <c r="A11" s="81"/>
      <c r="B11" s="82" t="s">
        <v>155</v>
      </c>
    </row>
    <row r="12" customFormat="false" ht="18" hidden="false" customHeight="false" outlineLevel="0" collapsed="false">
      <c r="A12" s="81"/>
      <c r="B12" s="82" t="s">
        <v>156</v>
      </c>
    </row>
    <row r="13" customFormat="false" ht="18" hidden="false" customHeight="false" outlineLevel="0" collapsed="false">
      <c r="A13" s="81"/>
      <c r="B13" s="82" t="s">
        <v>157</v>
      </c>
    </row>
    <row r="14" customFormat="false" ht="18.75" hidden="false" customHeight="false" outlineLevel="0" collapsed="false">
      <c r="A14" s="81"/>
      <c r="B14" s="80" t="s">
        <v>158</v>
      </c>
    </row>
    <row r="15" customFormat="false" ht="159.75" hidden="false" customHeight="true" outlineLevel="0" collapsed="false">
      <c r="A15" s="78" t="s">
        <v>159</v>
      </c>
      <c r="B15" s="80" t="s">
        <v>160</v>
      </c>
    </row>
    <row r="16" customFormat="false" ht="75" hidden="false" customHeight="true" outlineLevel="0" collapsed="false">
      <c r="A16" s="78" t="s">
        <v>161</v>
      </c>
      <c r="B16" s="80" t="s">
        <v>162</v>
      </c>
    </row>
    <row r="17" customFormat="false" ht="61.5" hidden="false" customHeight="true" outlineLevel="0" collapsed="false">
      <c r="A17" s="78" t="s">
        <v>163</v>
      </c>
      <c r="B17" s="80" t="s">
        <v>164</v>
      </c>
    </row>
    <row r="18" customFormat="false" ht="69" hidden="false" customHeight="true" outlineLevel="0" collapsed="false">
      <c r="A18" s="78" t="s">
        <v>165</v>
      </c>
      <c r="B18" s="80" t="s">
        <v>166</v>
      </c>
    </row>
    <row r="19" customFormat="false" ht="138" hidden="false" customHeight="true" outlineLevel="0" collapsed="false">
      <c r="A19" s="83" t="s">
        <v>167</v>
      </c>
      <c r="B19" s="84" t="s">
        <v>168</v>
      </c>
    </row>
  </sheetData>
  <mergeCells count="2">
    <mergeCell ref="A1:B1"/>
    <mergeCell ref="A5:A14"/>
  </mergeCells>
  <printOptions headings="false" gridLines="false" gridLinesSet="true" horizontalCentered="false" verticalCentered="false"/>
  <pageMargins left="0.7" right="0.7" top="0.75" bottom="0.75" header="0.511811023622047" footer="0.511811023622047"/>
  <pageSetup paperSize="1" scale="4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B50"/>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6" topLeftCell="A7" activePane="bottomLeft" state="frozen"/>
      <selection pane="topLeft" activeCell="A1" activeCellId="0" sqref="A1"/>
      <selection pane="bottomLeft" activeCell="D10" activeCellId="0" sqref="D10"/>
    </sheetView>
  </sheetViews>
  <sheetFormatPr defaultColWidth="9.15625" defaultRowHeight="18" zeroHeight="false" outlineLevelRow="0" outlineLevelCol="0"/>
  <cols>
    <col collapsed="false" customWidth="true" hidden="false" outlineLevel="0" max="1" min="1" style="85" width="15.15"/>
    <col collapsed="false" customWidth="true" hidden="false" outlineLevel="0" max="2" min="2" style="85" width="16.71"/>
    <col collapsed="false" customWidth="true" hidden="false" outlineLevel="0" max="3" min="3" style="85" width="44.42"/>
    <col collapsed="false" customWidth="true" hidden="false" outlineLevel="0" max="4" min="4" style="85" width="99.42"/>
    <col collapsed="false" customWidth="true" hidden="false" outlineLevel="0" max="5" min="5" style="85" width="14.43"/>
    <col collapsed="false" customWidth="true" hidden="false" outlineLevel="0" max="6" min="6" style="85" width="33.57"/>
    <col collapsed="false" customWidth="true" hidden="false" outlineLevel="0" max="7" min="7" style="86" width="45.29"/>
    <col collapsed="false" customWidth="true" hidden="false" outlineLevel="0" max="8" min="8" style="85" width="34.42"/>
    <col collapsed="false" customWidth="true" hidden="true" outlineLevel="0" max="9" min="9" style="85" width="27.14"/>
    <col collapsed="false" customWidth="false" hidden="true" outlineLevel="0" max="16" min="10" style="85" width="9.14"/>
    <col collapsed="false" customWidth="true" hidden="true" outlineLevel="0" max="17" min="17" style="85" width="13.29"/>
    <col collapsed="false" customWidth="false" hidden="true" outlineLevel="0" max="18" min="18" style="85" width="9.14"/>
    <col collapsed="false" customWidth="true" hidden="true" outlineLevel="0" max="19" min="19" style="85" width="10.42"/>
    <col collapsed="false" customWidth="true" hidden="true" outlineLevel="0" max="20" min="20" style="85" width="12.86"/>
    <col collapsed="false" customWidth="true" hidden="true" outlineLevel="0" max="21" min="21" style="85" width="39.14"/>
    <col collapsed="false" customWidth="true" hidden="true" outlineLevel="0" max="22" min="22" style="85" width="10"/>
    <col collapsed="false" customWidth="false" hidden="true" outlineLevel="0" max="29" min="23" style="85" width="9.14"/>
    <col collapsed="false" customWidth="true" hidden="true" outlineLevel="0" max="30" min="30" style="85" width="11.86"/>
    <col collapsed="false" customWidth="true" hidden="true" outlineLevel="0" max="31" min="31" style="85" width="50.71"/>
    <col collapsed="false" customWidth="true" hidden="true" outlineLevel="0" max="32" min="32" style="85" width="10.42"/>
    <col collapsed="false" customWidth="true" hidden="true" outlineLevel="0" max="34" min="33" style="85" width="33"/>
    <col collapsed="false" customWidth="false" hidden="true" outlineLevel="0" max="35" min="35" style="85" width="9.14"/>
    <col collapsed="false" customWidth="true" hidden="true" outlineLevel="0" max="36" min="36" style="85" width="15"/>
    <col collapsed="false" customWidth="true" hidden="true" outlineLevel="0" max="37" min="37" style="85" width="13.43"/>
    <col collapsed="false" customWidth="true" hidden="true" outlineLevel="0" max="38" min="38" style="85" width="17.71"/>
    <col collapsed="false" customWidth="true" hidden="true" outlineLevel="0" max="39" min="39" style="85" width="11.42"/>
    <col collapsed="false" customWidth="true" hidden="true" outlineLevel="0" max="40" min="40" style="85" width="11.57"/>
    <col collapsed="false" customWidth="true" hidden="true" outlineLevel="0" max="41" min="41" style="85" width="11.99"/>
    <col collapsed="false" customWidth="true" hidden="true" outlineLevel="0" max="42" min="42" style="85" width="17.14"/>
    <col collapsed="false" customWidth="true" hidden="true" outlineLevel="0" max="43" min="43" style="85" width="14.43"/>
    <col collapsed="false" customWidth="true" hidden="true" outlineLevel="0" max="44" min="44" style="85" width="13.43"/>
    <col collapsed="false" customWidth="false" hidden="true" outlineLevel="0" max="45" min="45" style="85" width="9.14"/>
    <col collapsed="false" customWidth="true" hidden="true" outlineLevel="0" max="46" min="46" style="85" width="18.14"/>
    <col collapsed="false" customWidth="true" hidden="true" outlineLevel="0" max="47" min="47" style="85" width="14.43"/>
    <col collapsed="false" customWidth="true" hidden="true" outlineLevel="0" max="48" min="48" style="85" width="12.57"/>
    <col collapsed="false" customWidth="true" hidden="true" outlineLevel="0" max="54" min="49" style="85" width="11.42"/>
    <col collapsed="false" customWidth="true" hidden="false" outlineLevel="0" max="55" min="55" style="85" width="11.42"/>
    <col collapsed="false" customWidth="false" hidden="false" outlineLevel="0" max="1024" min="56" style="85" width="9.14"/>
  </cols>
  <sheetData>
    <row r="1" customFormat="false" ht="61.5" hidden="false" customHeight="true" outlineLevel="0" collapsed="false">
      <c r="A1" s="87" t="s">
        <v>169</v>
      </c>
      <c r="B1" s="87"/>
      <c r="C1" s="87"/>
      <c r="D1" s="88" t="s">
        <v>170</v>
      </c>
      <c r="E1" s="88"/>
      <c r="F1" s="88"/>
      <c r="G1" s="88"/>
      <c r="H1" s="88"/>
      <c r="I1" s="89" t="s">
        <v>171</v>
      </c>
      <c r="J1" s="89"/>
      <c r="K1" s="89"/>
      <c r="L1" s="89"/>
      <c r="M1" s="89"/>
      <c r="N1" s="89"/>
      <c r="O1" s="89"/>
      <c r="P1" s="90" t="s">
        <v>172</v>
      </c>
      <c r="Q1" s="91" t="s">
        <v>173</v>
      </c>
      <c r="R1" s="91"/>
      <c r="S1" s="92" t="s">
        <v>174</v>
      </c>
      <c r="T1" s="93" t="s">
        <v>175</v>
      </c>
      <c r="U1" s="93" t="s">
        <v>176</v>
      </c>
      <c r="V1" s="90"/>
      <c r="W1" s="94"/>
      <c r="X1" s="95"/>
      <c r="Y1" s="95"/>
      <c r="Z1" s="95"/>
      <c r="AA1" s="95"/>
      <c r="AB1" s="95"/>
      <c r="AC1" s="95"/>
      <c r="AD1" s="95"/>
      <c r="AE1" s="95"/>
      <c r="AF1" s="95"/>
      <c r="AG1" s="95"/>
      <c r="AH1" s="95"/>
      <c r="AI1" s="95"/>
      <c r="AJ1" s="91"/>
      <c r="AK1" s="95"/>
      <c r="AL1" s="96"/>
      <c r="AM1" s="96"/>
      <c r="AN1" s="96"/>
      <c r="AR1" s="96"/>
      <c r="AS1" s="96"/>
      <c r="AT1" s="96"/>
    </row>
    <row r="2" customFormat="false" ht="61.5" hidden="true" customHeight="true" outlineLevel="0" collapsed="false">
      <c r="A2" s="97" t="s">
        <v>177</v>
      </c>
      <c r="B2" s="97"/>
      <c r="C2" s="90"/>
      <c r="D2" s="90"/>
      <c r="E2" s="90"/>
      <c r="F2" s="90"/>
      <c r="G2" s="90"/>
      <c r="H2" s="98"/>
      <c r="I2" s="86"/>
      <c r="J2" s="86"/>
      <c r="K2" s="86"/>
      <c r="L2" s="86"/>
      <c r="M2" s="86"/>
      <c r="N2" s="86"/>
      <c r="O2" s="86"/>
      <c r="P2" s="91"/>
      <c r="Q2" s="91"/>
      <c r="R2" s="94"/>
      <c r="S2" s="99" t="b">
        <f aca="false">IF('Cover Sheet'!$C$11="Base contract","BList",IF('Cover Sheet'!$C$11="Contract amendment","AList"))</f>
        <v>0</v>
      </c>
      <c r="T2" s="100" t="s">
        <v>178</v>
      </c>
      <c r="U2" s="100" t="s">
        <v>178</v>
      </c>
      <c r="V2" s="86"/>
      <c r="W2" s="94"/>
      <c r="X2" s="95"/>
      <c r="Y2" s="95"/>
      <c r="Z2" s="95"/>
      <c r="AA2" s="95"/>
      <c r="AB2" s="95"/>
      <c r="AC2" s="95"/>
      <c r="AD2" s="95"/>
      <c r="AE2" s="95"/>
      <c r="AF2" s="95"/>
      <c r="AG2" s="95"/>
      <c r="AH2" s="95"/>
      <c r="AI2" s="95"/>
      <c r="AJ2" s="91"/>
      <c r="AK2" s="95"/>
      <c r="AL2" s="96"/>
      <c r="AM2" s="96"/>
      <c r="AN2" s="96"/>
      <c r="AR2" s="96"/>
      <c r="AS2" s="96"/>
      <c r="AT2" s="96"/>
    </row>
    <row r="3" customFormat="false" ht="63" hidden="false" customHeight="true" outlineLevel="0" collapsed="false">
      <c r="A3" s="101" t="s">
        <v>179</v>
      </c>
      <c r="B3" s="101"/>
      <c r="C3" s="101"/>
      <c r="D3" s="101"/>
      <c r="E3" s="101"/>
      <c r="F3" s="101"/>
      <c r="G3" s="101"/>
      <c r="H3" s="101"/>
      <c r="I3" s="102" t="str">
        <f aca="false">IF('Cover Sheet'!C13="Yes","MCO","--")</f>
        <v>--</v>
      </c>
      <c r="J3" s="103" t="str">
        <f aca="false">IF('Cover Sheet'!C14="Yes","HIO","--")</f>
        <v>--</v>
      </c>
      <c r="K3" s="103" t="str">
        <f aca="false">IF('Cover Sheet'!C15="Yes","PIHP","--")</f>
        <v>--</v>
      </c>
      <c r="L3" s="103" t="str">
        <f aca="false">IF('Cover Sheet'!C16="Yes","PAHP","--")</f>
        <v>--</v>
      </c>
      <c r="M3" s="103" t="str">
        <f aca="false">IF('Cover Sheet'!C17="Yes","NEMT PAHP","--")</f>
        <v>--</v>
      </c>
      <c r="N3" s="103" t="str">
        <f aca="false">IF('Cover Sheet'!C18="Yes","PCCM","--")</f>
        <v>--</v>
      </c>
      <c r="O3" s="103" t="str">
        <f aca="false">IF('Cover Sheet'!C19="Yes","PCCME","--")</f>
        <v>--</v>
      </c>
      <c r="P3" s="94" t="str">
        <f aca="false">IF('Cover Sheet'!C20="","--",'Cover Sheet'!C20)</f>
        <v>--</v>
      </c>
      <c r="Q3" s="94" t="str">
        <f aca="false">IF('Cover Sheet'!C9="","--",'Cover Sheet'!C9)</f>
        <v>--</v>
      </c>
      <c r="R3" s="91"/>
      <c r="S3" s="104"/>
      <c r="T3" s="100" t="s">
        <v>180</v>
      </c>
      <c r="U3" s="100" t="s">
        <v>181</v>
      </c>
      <c r="V3" s="86"/>
      <c r="W3" s="94"/>
      <c r="X3" s="95"/>
      <c r="Y3" s="95"/>
      <c r="Z3" s="95"/>
      <c r="AA3" s="95"/>
      <c r="AB3" s="95"/>
      <c r="AC3" s="95"/>
      <c r="AD3" s="95"/>
      <c r="AE3" s="95"/>
      <c r="AF3" s="95"/>
      <c r="AG3" s="95"/>
      <c r="AH3" s="95"/>
      <c r="AI3" s="95"/>
      <c r="AJ3" s="91"/>
      <c r="AK3" s="95"/>
      <c r="AL3" s="96"/>
      <c r="AM3" s="96"/>
      <c r="AN3" s="96"/>
      <c r="AR3" s="96"/>
      <c r="AS3" s="96"/>
      <c r="AT3" s="96"/>
    </row>
    <row r="4" customFormat="false" ht="18.75" hidden="false" customHeight="true" outlineLevel="0" collapsed="false">
      <c r="A4" s="105" t="s">
        <v>182</v>
      </c>
      <c r="B4" s="105"/>
      <c r="C4" s="105"/>
      <c r="D4" s="106" t="s">
        <v>178</v>
      </c>
      <c r="E4" s="107"/>
      <c r="F4" s="108"/>
      <c r="G4" s="109"/>
      <c r="H4" s="110"/>
      <c r="I4" s="111"/>
      <c r="J4" s="112"/>
      <c r="K4" s="112"/>
      <c r="L4" s="112"/>
      <c r="M4" s="112"/>
      <c r="N4" s="112"/>
      <c r="O4" s="112"/>
      <c r="P4" s="112"/>
      <c r="Q4" s="90"/>
      <c r="R4" s="90"/>
      <c r="T4" s="90"/>
      <c r="U4" s="90"/>
      <c r="V4" s="90"/>
      <c r="W4" s="90"/>
      <c r="X4" s="95"/>
      <c r="Y4" s="95"/>
      <c r="Z4" s="95"/>
      <c r="AA4" s="95"/>
      <c r="AB4" s="95"/>
      <c r="AC4" s="95"/>
      <c r="AD4" s="95"/>
      <c r="AE4" s="95"/>
      <c r="AF4" s="95"/>
      <c r="AG4" s="95"/>
      <c r="AH4" s="95"/>
      <c r="AI4" s="95"/>
      <c r="AJ4" s="91"/>
      <c r="AK4" s="95"/>
      <c r="AL4" s="96"/>
      <c r="AM4" s="96"/>
      <c r="AN4" s="96"/>
      <c r="AR4" s="96"/>
      <c r="AS4" s="96"/>
      <c r="AT4" s="96"/>
    </row>
    <row r="5" customFormat="false" ht="18.75" hidden="false" customHeight="true" outlineLevel="0" collapsed="false">
      <c r="A5" s="113" t="s">
        <v>2</v>
      </c>
      <c r="B5" s="114" t="s">
        <v>2</v>
      </c>
      <c r="C5" s="115"/>
      <c r="D5" s="115"/>
      <c r="E5" s="116"/>
      <c r="F5" s="117" t="s">
        <v>2</v>
      </c>
      <c r="G5" s="117"/>
      <c r="H5" s="117"/>
      <c r="I5" s="118"/>
      <c r="J5" s="112"/>
      <c r="K5" s="112"/>
      <c r="L5" s="112"/>
      <c r="M5" s="112"/>
      <c r="N5" s="112"/>
      <c r="O5" s="112"/>
      <c r="P5" s="112"/>
      <c r="Q5" s="90"/>
      <c r="R5" s="90"/>
      <c r="S5" s="90"/>
      <c r="T5" s="119"/>
      <c r="U5" s="119"/>
      <c r="V5" s="119"/>
      <c r="W5" s="119"/>
      <c r="X5" s="95"/>
      <c r="Y5" s="95"/>
      <c r="Z5" s="95"/>
      <c r="AA5" s="95"/>
      <c r="AB5" s="95"/>
      <c r="AC5" s="95"/>
      <c r="AD5" s="95"/>
      <c r="AE5" s="95"/>
      <c r="AF5" s="95"/>
      <c r="AG5" s="95"/>
      <c r="AH5" s="95"/>
      <c r="AI5" s="95"/>
      <c r="AJ5" s="91"/>
      <c r="AK5" s="95" t="s">
        <v>183</v>
      </c>
      <c r="AL5" s="96"/>
      <c r="AM5" s="96"/>
      <c r="AN5" s="96"/>
      <c r="AR5" s="96"/>
      <c r="AS5" s="96"/>
      <c r="AT5" s="85" t="s">
        <v>184</v>
      </c>
    </row>
    <row r="6" s="140" customFormat="true" ht="240.75" hidden="false" customHeight="true" outlineLevel="0" collapsed="false">
      <c r="A6" s="120" t="s">
        <v>185</v>
      </c>
      <c r="B6" s="121" t="s">
        <v>186</v>
      </c>
      <c r="C6" s="121" t="s">
        <v>187</v>
      </c>
      <c r="D6" s="121" t="s">
        <v>188</v>
      </c>
      <c r="E6" s="122" t="s">
        <v>189</v>
      </c>
      <c r="F6" s="123" t="s">
        <v>190</v>
      </c>
      <c r="G6" s="124" t="s">
        <v>191</v>
      </c>
      <c r="H6" s="125" t="s">
        <v>192</v>
      </c>
      <c r="I6" s="126" t="s">
        <v>15</v>
      </c>
      <c r="J6" s="126" t="s">
        <v>30</v>
      </c>
      <c r="K6" s="126" t="s">
        <v>38</v>
      </c>
      <c r="L6" s="127" t="s">
        <v>43</v>
      </c>
      <c r="M6" s="128" t="s">
        <v>48</v>
      </c>
      <c r="N6" s="129" t="s">
        <v>193</v>
      </c>
      <c r="O6" s="129" t="s">
        <v>52</v>
      </c>
      <c r="P6" s="128" t="s">
        <v>194</v>
      </c>
      <c r="Q6" s="128" t="s">
        <v>195</v>
      </c>
      <c r="R6" s="130"/>
      <c r="S6" s="131" t="s">
        <v>196</v>
      </c>
      <c r="T6" s="132" t="s">
        <v>197</v>
      </c>
      <c r="U6" s="132" t="s">
        <v>198</v>
      </c>
      <c r="V6" s="132" t="s">
        <v>199</v>
      </c>
      <c r="W6" s="132" t="s">
        <v>200</v>
      </c>
      <c r="X6" s="132"/>
      <c r="Y6" s="132"/>
      <c r="Z6" s="132"/>
      <c r="AA6" s="132"/>
      <c r="AB6" s="132"/>
      <c r="AC6" s="132"/>
      <c r="AD6" s="132" t="s">
        <v>201</v>
      </c>
      <c r="AE6" s="132" t="s">
        <v>202</v>
      </c>
      <c r="AF6" s="133" t="s">
        <v>203</v>
      </c>
      <c r="AG6" s="134" t="s">
        <v>204</v>
      </c>
      <c r="AH6" s="135" t="s">
        <v>205</v>
      </c>
      <c r="AI6" s="135" t="s">
        <v>206</v>
      </c>
      <c r="AJ6" s="135" t="s">
        <v>207</v>
      </c>
      <c r="AK6" s="136" t="s">
        <v>208</v>
      </c>
      <c r="AL6" s="137" t="s">
        <v>209</v>
      </c>
      <c r="AM6" s="137" t="s">
        <v>210</v>
      </c>
      <c r="AN6" s="138" t="s">
        <v>211</v>
      </c>
      <c r="AO6" s="138" t="s">
        <v>212</v>
      </c>
      <c r="AP6" s="138" t="s">
        <v>213</v>
      </c>
      <c r="AQ6" s="136" t="s">
        <v>214</v>
      </c>
      <c r="AR6" s="137" t="s">
        <v>209</v>
      </c>
      <c r="AS6" s="137" t="s">
        <v>215</v>
      </c>
      <c r="AT6" s="138" t="s">
        <v>216</v>
      </c>
      <c r="AU6" s="138" t="s">
        <v>217</v>
      </c>
      <c r="AV6" s="139"/>
      <c r="AW6" s="139"/>
      <c r="AX6" s="139" t="s">
        <v>218</v>
      </c>
      <c r="AY6" s="139" t="s">
        <v>219</v>
      </c>
      <c r="AZ6" s="139"/>
      <c r="BA6" s="139"/>
      <c r="BB6" s="139"/>
    </row>
    <row r="7" customFormat="false" ht="25.5" hidden="false" customHeight="false" outlineLevel="0" collapsed="false">
      <c r="A7" s="141"/>
      <c r="B7" s="142"/>
      <c r="C7" s="142"/>
      <c r="D7" s="143" t="s">
        <v>220</v>
      </c>
      <c r="E7" s="144"/>
      <c r="F7" s="145"/>
      <c r="G7" s="146"/>
      <c r="H7" s="147"/>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D7" s="95"/>
      <c r="AE7" s="95" t="s">
        <v>221</v>
      </c>
      <c r="AF7" s="95"/>
      <c r="AG7" s="95"/>
      <c r="AH7" s="95"/>
      <c r="AI7" s="91"/>
      <c r="AJ7" s="95"/>
      <c r="AK7" s="96"/>
      <c r="AL7" s="96"/>
      <c r="AM7" s="96"/>
      <c r="AQ7" s="96"/>
      <c r="AR7" s="96"/>
      <c r="AS7" s="96"/>
      <c r="AV7" s="151"/>
      <c r="AW7" s="151"/>
      <c r="AX7" s="151" t="str">
        <f aca="false">IF(OR($Q$3="CHIP",$U$7=TRUE()),"N/A",IF((SUMIF($Q8:$Q28,"Medicaid",$AK$8:$AK$28)=0),"Complete","Incomplete"))</f>
        <v>Complete</v>
      </c>
      <c r="AY7" s="151" t="str">
        <f aca="false">IF(OR($Q$3="Medicaid",$U$7=TRUE()),"N/A",IF((SUMIF($Q8:$Q28,"CHIP",$AK$8:$AK$28)=0),"Complete","Incomplete"))</f>
        <v>Complete</v>
      </c>
      <c r="AZ7" s="151"/>
      <c r="BA7" s="151"/>
      <c r="BB7" s="151"/>
    </row>
    <row r="8" customFormat="false" ht="100.4" hidden="false" customHeight="true" outlineLevel="0" collapsed="false">
      <c r="A8" s="152" t="s">
        <v>222</v>
      </c>
      <c r="B8" s="153" t="s">
        <v>223</v>
      </c>
      <c r="C8" s="153" t="s">
        <v>224</v>
      </c>
      <c r="D8" s="153" t="s">
        <v>225</v>
      </c>
      <c r="E8" s="154"/>
      <c r="F8" s="155"/>
      <c r="G8" s="156"/>
      <c r="H8" s="157"/>
      <c r="I8" s="158" t="s">
        <v>15</v>
      </c>
      <c r="J8" s="158" t="s">
        <v>30</v>
      </c>
      <c r="K8" s="158" t="s">
        <v>38</v>
      </c>
      <c r="L8" s="158" t="s">
        <v>43</v>
      </c>
      <c r="M8" s="158" t="s">
        <v>48</v>
      </c>
      <c r="N8" s="158"/>
      <c r="O8" s="158" t="s">
        <v>52</v>
      </c>
      <c r="P8" s="158"/>
      <c r="Q8" s="158"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G8" s="95"/>
      <c r="AH8" s="95"/>
      <c r="AI8" s="91"/>
      <c r="AK8" s="160" t="n">
        <f aca="false">IF(OR(AL8=TRUE(),AND(AM8=TRUE(),AN8=FALSE()),AF8=TRUE(),(OR(AT8=FALSE(),AT8="NA"))),0,IF(OR(AN8=FALSE(),AO8=FALSE(),AP8=FALSE()),1,0))</f>
        <v>0</v>
      </c>
      <c r="AL8" s="160" t="n">
        <f aca="false">$S8</f>
        <v>1</v>
      </c>
      <c r="AM8" s="160" t="str">
        <f aca="false">IF(OR(Q8="Medicaid",AI8=""),"NA",IF(AND(AF8=TRUE(),_xlfn.xlookup(AI8,$A$8:$A$28,$AK$8:$AK$28)=0),TRUE(),FALSE()))</f>
        <v>NA</v>
      </c>
      <c r="AN8" s="103" t="b">
        <f aca="false">IF(F8&lt;&gt;"",TRUE(),FALSE())</f>
        <v>0</v>
      </c>
      <c r="AO8" s="103" t="str">
        <f aca="false">IF(OR($F8&lt;&gt;"Met"),"NA",(IF(AND($F8="Met",$F8&lt;&gt;""),TRUE(),FALSE())))</f>
        <v>NA</v>
      </c>
      <c r="AP8" s="103" t="b">
        <f aca="false">IF(OR($F8="Met",$F8="Not met"),"NA",(IF((AND(OR($F8="N/A",$F8="Unsure"),$G8&lt;&gt;"")),TRUE(),FALSE())))</f>
        <v>0</v>
      </c>
      <c r="AQ8" s="160" t="n">
        <f aca="false">IF(OR(AR8=TRUE(),AND(AS8=TRUE(),AT8=FALSE())),0,(IF(OR(AND(OR(AS8=FALSE(),AS8="N/A"),AT8=FALSE()),AU8=FALSE()),1,0)))</f>
        <v>0</v>
      </c>
      <c r="AR8" s="160" t="n">
        <f aca="false">$S8</f>
        <v>1</v>
      </c>
      <c r="AS8" s="160" t="str">
        <f aca="false">IF(OR(Q8="Medicaid",AJ8=""),"N/A",IF(AND(AF8=TRUE(),_xlfn.xlookup(AJ8,$A$8:$A$23,$AQ$8:$AQ$23)=0),TRUE(),FALSE()))</f>
        <v>N/A</v>
      </c>
      <c r="AT8" s="103" t="b">
        <f aca="false">IF(AND(H8="",F8="Met"),FALSE(),TRUE())</f>
        <v>1</v>
      </c>
      <c r="AU8" s="103" t="str">
        <f aca="false">IF(OR(H8="",H8="Met",H8="N/A"),"NA",(IF(AND((OR(H8="Not Met",H8="Unsure")),G8&lt;&gt;""),TRUE(),FALSE())))</f>
        <v>NA</v>
      </c>
    </row>
    <row r="9" customFormat="false" ht="126" hidden="false" customHeight="false" outlineLevel="0" collapsed="false">
      <c r="A9" s="152" t="s">
        <v>227</v>
      </c>
      <c r="B9" s="153" t="s">
        <v>228</v>
      </c>
      <c r="C9" s="153" t="s">
        <v>224</v>
      </c>
      <c r="D9" s="153" t="s">
        <v>229</v>
      </c>
      <c r="E9" s="161"/>
      <c r="F9" s="155"/>
      <c r="G9" s="156"/>
      <c r="H9" s="157"/>
      <c r="I9" s="158" t="s">
        <v>15</v>
      </c>
      <c r="J9" s="158" t="s">
        <v>30</v>
      </c>
      <c r="K9" s="158" t="s">
        <v>38</v>
      </c>
      <c r="L9" s="158" t="s">
        <v>43</v>
      </c>
      <c r="M9" s="158" t="s">
        <v>48</v>
      </c>
      <c r="N9" s="158"/>
      <c r="O9" s="158" t="s">
        <v>52</v>
      </c>
      <c r="P9" s="158"/>
      <c r="Q9" s="158"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G9" s="95"/>
      <c r="AH9" s="95"/>
      <c r="AI9" s="91"/>
      <c r="AK9" s="160" t="n">
        <f aca="false">IF(OR(AL9=TRUE(),AND(AM9=TRUE(),AN9=FALSE()),AF9=TRUE(),(OR(AT9=FALSE(),AT9="NA"))),0,IF(OR(AN9=FALSE(),AO9=FALSE(),AP9=FALSE()),1,0))</f>
        <v>0</v>
      </c>
      <c r="AL9" s="160" t="n">
        <f aca="false">$S9</f>
        <v>1</v>
      </c>
      <c r="AM9" s="160" t="str">
        <f aca="false">IF(OR(Q9="Medicaid",AI9=""),"NA",IF(AND(AF9=TRUE(),_xlfn.xlookup(AI9,$A$8:$A$28,$AK$8:$AK$28)=0),TRUE(),FALSE()))</f>
        <v>NA</v>
      </c>
      <c r="AN9" s="103" t="b">
        <f aca="false">IF(F9&lt;&gt;"",TRUE(),FALSE())</f>
        <v>0</v>
      </c>
      <c r="AO9" s="103" t="str">
        <f aca="false">IF(OR($F9&lt;&gt;"Met"),"NA",(IF(AND($F9="Met",$F9&lt;&gt;""),TRUE(),FALSE())))</f>
        <v>NA</v>
      </c>
      <c r="AP9" s="103" t="b">
        <f aca="false">IF(OR($F9="Met",$F9="Not met"),"NA",(IF((AND(OR($F9="N/A",$F9="Unsure"),$G9&lt;&gt;"")),TRUE(),FALSE())))</f>
        <v>0</v>
      </c>
      <c r="AQ9" s="160" t="n">
        <f aca="false">IF(OR(AR9=TRUE(),AND(AS9=TRUE(),AT9=FALSE())),0,(IF(OR(AND(OR(AS9=FALSE(),AS9="N/A"),AT9=FALSE()),AU9=FALSE()),1,0)))</f>
        <v>0</v>
      </c>
      <c r="AR9" s="160" t="n">
        <f aca="false">$S9</f>
        <v>1</v>
      </c>
      <c r="AS9" s="160" t="str">
        <f aca="false">IF(OR(Q9="Medicaid",AJ9=""),"N/A",IF(AND(AF9=TRUE(),_xlfn.xlookup(AJ9,$A$8:$A$23,$AQ$8:$AQ$23)=0),TRUE(),FALSE()))</f>
        <v>N/A</v>
      </c>
      <c r="AT9" s="103" t="b">
        <f aca="false">IF(AND(H9="",F9="Met"),FALSE(),TRUE())</f>
        <v>1</v>
      </c>
      <c r="AU9" s="103" t="str">
        <f aca="false">IF(OR(H9="",H9="Met",H9="N/A"),"NA",(IF(AND((OR(H9="Not Met",H9="Unsure")),G9&lt;&gt;""),TRUE(),FALSE())))</f>
        <v>NA</v>
      </c>
    </row>
    <row r="10" customFormat="false" ht="36" hidden="false" customHeight="false" outlineLevel="0" collapsed="false">
      <c r="A10" s="152" t="s">
        <v>230</v>
      </c>
      <c r="B10" s="153" t="s">
        <v>231</v>
      </c>
      <c r="C10" s="153" t="s">
        <v>224</v>
      </c>
      <c r="D10" s="153" t="s">
        <v>232</v>
      </c>
      <c r="E10" s="162" t="n">
        <v>1</v>
      </c>
      <c r="F10" s="155"/>
      <c r="G10" s="156"/>
      <c r="H10" s="157"/>
      <c r="I10" s="158" t="s">
        <v>15</v>
      </c>
      <c r="J10" s="158" t="s">
        <v>30</v>
      </c>
      <c r="K10" s="158" t="s">
        <v>38</v>
      </c>
      <c r="L10" s="158" t="s">
        <v>43</v>
      </c>
      <c r="M10" s="158" t="s">
        <v>48</v>
      </c>
      <c r="N10" s="158"/>
      <c r="O10" s="158" t="s">
        <v>52</v>
      </c>
      <c r="P10" s="158"/>
      <c r="Q10" s="158"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G10" s="95"/>
      <c r="AH10" s="95"/>
      <c r="AI10" s="91"/>
      <c r="AK10" s="160" t="n">
        <f aca="false">IF(OR(AL10=TRUE(),AND(AM10=TRUE(),AN10=FALSE()),AF10=TRUE(),(OR(AT10=FALSE(),AT10="NA"))),0,IF(OR(AN10=FALSE(),AO10=FALSE(),AP10=FALSE()),1,0))</f>
        <v>0</v>
      </c>
      <c r="AL10" s="160" t="n">
        <f aca="false">$S10</f>
        <v>1</v>
      </c>
      <c r="AM10" s="160" t="str">
        <f aca="false">IF(OR(Q10="Medicaid",AI10=""),"NA",IF(AND(AF10=TRUE(),_xlfn.xlookup(AI10,$A$8:$A$28,$AK$8:$AK$28)=0),TRUE(),FALSE()))</f>
        <v>NA</v>
      </c>
      <c r="AN10" s="103" t="b">
        <f aca="false">IF(F10&lt;&gt;"",TRUE(),FALSE())</f>
        <v>0</v>
      </c>
      <c r="AO10" s="103" t="str">
        <f aca="false">IF(OR($F10&lt;&gt;"Met"),"NA",(IF(AND($F10="Met",$F10&lt;&gt;""),TRUE(),FALSE())))</f>
        <v>NA</v>
      </c>
      <c r="AP10" s="163" t="b">
        <f aca="false">IF(OR($F10="Met",$F10="Not met"),"NA",(IF((AND(OR($F10="N/A",$F10="Unsure"),$G10&lt;&gt;"")),TRUE(),FALSE())))</f>
        <v>0</v>
      </c>
      <c r="AQ10" s="160" t="n">
        <f aca="false">IF(OR(AR10=TRUE(),AND(AS10=TRUE(),AT10=FALSE())),0,(IF(OR(AND(OR(AS10=FALSE(),AS10="N/A"),AT10=FALSE()),AU10=FALSE()),1,0)))</f>
        <v>0</v>
      </c>
      <c r="AR10" s="160" t="n">
        <f aca="false">$S10</f>
        <v>1</v>
      </c>
      <c r="AS10" s="160" t="str">
        <f aca="false">IF(OR(Q10="Medicaid",AJ10=""),"N/A",IF(AND(AF10=TRUE(),_xlfn.xlookup(AJ10,$A$8:$A$23,$AQ$8:$AQ$23)=0),TRUE(),FALSE()))</f>
        <v>N/A</v>
      </c>
      <c r="AT10" s="103" t="b">
        <f aca="false">IF(AND(H10="",F10="Met"),FALSE(),TRUE())</f>
        <v>1</v>
      </c>
      <c r="AU10" s="103" t="str">
        <f aca="false">IF(OR(H10="",H10="Met",H10="N/A"),"NA",(IF(AND((OR(H10="Not Met",H10="Unsure")),G10&lt;&gt;""),TRUE(),FALSE())))</f>
        <v>NA</v>
      </c>
    </row>
    <row r="11" customFormat="false" ht="54" hidden="false" customHeight="false" outlineLevel="0" collapsed="false">
      <c r="A11" s="152" t="s">
        <v>233</v>
      </c>
      <c r="B11" s="153" t="s">
        <v>234</v>
      </c>
      <c r="C11" s="153" t="s">
        <v>235</v>
      </c>
      <c r="D11" s="153" t="s">
        <v>236</v>
      </c>
      <c r="E11" s="164" t="s">
        <v>237</v>
      </c>
      <c r="F11" s="155"/>
      <c r="G11" s="156"/>
      <c r="H11" s="157"/>
      <c r="I11" s="158" t="s">
        <v>15</v>
      </c>
      <c r="J11" s="158" t="s">
        <v>30</v>
      </c>
      <c r="K11" s="158" t="s">
        <v>38</v>
      </c>
      <c r="L11" s="158" t="s">
        <v>43</v>
      </c>
      <c r="M11" s="158"/>
      <c r="N11" s="158"/>
      <c r="O11" s="158"/>
      <c r="P11" s="158"/>
      <c r="Q11" s="158"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G11" s="95"/>
      <c r="AH11" s="95"/>
      <c r="AI11" s="91"/>
      <c r="AJ11" s="85" t="n">
        <v>1</v>
      </c>
      <c r="AK11" s="160" t="n">
        <f aca="false">IF(OR(AL11=TRUE(),AND(AM11=TRUE(),AN11=FALSE()),AF11=TRUE(),(OR(AT11=FALSE(),AT11="NA"))),0,IF(OR(AN11=FALSE(),AO11=FALSE(),AP11=FALSE()),1,0))</f>
        <v>0</v>
      </c>
      <c r="AL11" s="160" t="n">
        <f aca="false">$S11</f>
        <v>1</v>
      </c>
      <c r="AM11" s="160" t="str">
        <f aca="false">IF(OR(Q11="Medicaid",AI11=""),"NA",IF(AND(AF11=TRUE(),_xlfn.xlookup(AI11,$A$8:$A$28,$AK$8:$AK$28)=0),TRUE(),FALSE()))</f>
        <v>NA</v>
      </c>
      <c r="AN11" s="103" t="b">
        <f aca="false">IF(F11&lt;&gt;"",TRUE(),FALSE())</f>
        <v>0</v>
      </c>
      <c r="AO11" s="103" t="str">
        <f aca="false">IF(OR($F11&lt;&gt;"Met"),"NA",(IF(AND($F11="Met",$F11&lt;&gt;""),TRUE(),FALSE())))</f>
        <v>NA</v>
      </c>
      <c r="AP11" s="163" t="b">
        <f aca="false">IF(OR($F11="Met",$F11="Not met"),"NA",(IF((AND(OR($F11="N/A",$F11="Unsure"),$G11&lt;&gt;"")),TRUE(),FALSE())))</f>
        <v>0</v>
      </c>
      <c r="AQ11" s="160" t="n">
        <f aca="false">IF(OR(AR11=TRUE(),AND(AS11=TRUE(),AT11=FALSE())),0,(IF(OR(AND(OR(AS11=FALSE(),AS11="N/A"),AT11=FALSE()),AU11=FALSE()),1,0)))</f>
        <v>0</v>
      </c>
      <c r="AR11" s="160" t="n">
        <f aca="false">$S11</f>
        <v>1</v>
      </c>
      <c r="AS11" s="160" t="str">
        <f aca="false">IF(OR(Q11="Medicaid",AJ11=""),"N/A",IF(AND(AF11=TRUE(),_xlfn.xlookup(AJ11,$A$8:$A$23,$AQ$8:$AQ$23)=0),TRUE(),FALSE()))</f>
        <v>N/A</v>
      </c>
      <c r="AT11" s="103" t="b">
        <f aca="false">IF(AND(H11="",F11="Met"),FALSE(),TRUE())</f>
        <v>1</v>
      </c>
      <c r="AU11" s="103" t="str">
        <f aca="false">IF(OR(H11="",H11="Met",H11="N/A"),"NA",(IF(AND((OR(H11="Not Met",H11="Unsure")),G11&lt;&gt;""),TRUE(),FALSE())))</f>
        <v>NA</v>
      </c>
    </row>
    <row r="12" customFormat="false" ht="72" hidden="false" customHeight="false" outlineLevel="0" collapsed="false">
      <c r="A12" s="152" t="s">
        <v>238</v>
      </c>
      <c r="B12" s="153" t="s">
        <v>239</v>
      </c>
      <c r="C12" s="153" t="s">
        <v>224</v>
      </c>
      <c r="D12" s="153" t="s">
        <v>240</v>
      </c>
      <c r="E12" s="164" t="s">
        <v>241</v>
      </c>
      <c r="F12" s="155"/>
      <c r="G12" s="156"/>
      <c r="H12" s="157"/>
      <c r="I12" s="158" t="s">
        <v>15</v>
      </c>
      <c r="J12" s="158" t="s">
        <v>30</v>
      </c>
      <c r="K12" s="158" t="s">
        <v>38</v>
      </c>
      <c r="L12" s="158" t="s">
        <v>43</v>
      </c>
      <c r="M12" s="158" t="s">
        <v>48</v>
      </c>
      <c r="N12" s="158"/>
      <c r="O12" s="158"/>
      <c r="P12" s="165" t="b">
        <f aca="false">TRUE()</f>
        <v>1</v>
      </c>
      <c r="Q12" s="158" t="s">
        <v>226</v>
      </c>
      <c r="S12" s="148" t="b">
        <f aca="false">IF(OR(T12=TRUE(),U12=TRUE(),V12=TRUE(),AD12=TRUE(),AE12=TRUE()),TRUE(),FALSE())</f>
        <v>1</v>
      </c>
      <c r="T12" s="94" t="n">
        <f aca="false">$T$7</f>
        <v>1</v>
      </c>
      <c r="U12" s="148" t="b">
        <f aca="false">$U$7</f>
        <v>0</v>
      </c>
      <c r="V12" s="148" t="b">
        <f aca="false">IF(SUM(W12:AC12)&lt;1,TRUE(),FALSE())</f>
        <v>1</v>
      </c>
      <c r="W12" s="94" t="n">
        <f aca="false">IF($I$3=I12,1,0)</f>
        <v>0</v>
      </c>
      <c r="X12" s="94" t="n">
        <f aca="false">IF($J$3=J12,1,0)</f>
        <v>0</v>
      </c>
      <c r="Y12" s="94" t="n">
        <f aca="false">IF($K$3=K12,1,0)</f>
        <v>0</v>
      </c>
      <c r="Z12" s="94" t="n">
        <f aca="false">IF($L$3=L12,1,0)</f>
        <v>0</v>
      </c>
      <c r="AA12" s="94" t="n">
        <f aca="false">IF($M$3=M12,1,0)</f>
        <v>0</v>
      </c>
      <c r="AB12" s="94" t="n">
        <f aca="false">IF($N$3=N12,1,0)</f>
        <v>0</v>
      </c>
      <c r="AC12" s="94" t="n">
        <f aca="false">IF($O$3=O12,1,0)</f>
        <v>0</v>
      </c>
      <c r="AD12" s="159" t="b">
        <f aca="false">AND($P$2="Non-risk",P12=TRUE())</f>
        <v>0</v>
      </c>
      <c r="AE12" s="159" t="b">
        <f aca="false">AND($Q$3&lt;&gt;$Q12,$Q$3&lt;&gt;"Both")</f>
        <v>1</v>
      </c>
      <c r="AF12" s="159" t="b">
        <f aca="false">AND($Q$3="Both",AH12=1)</f>
        <v>0</v>
      </c>
      <c r="AG12" s="95"/>
      <c r="AH12" s="95"/>
      <c r="AI12" s="91"/>
      <c r="AJ12" s="85" t="n">
        <v>1</v>
      </c>
      <c r="AK12" s="160" t="n">
        <f aca="false">IF(OR(AL12=TRUE(),AND(AM12=TRUE(),AN12=FALSE()),AF12=TRUE(),(OR(AT12=FALSE(),AT12="NA"))),0,IF(OR(AN12=FALSE(),AO12=FALSE(),AP12=FALSE()),1,0))</f>
        <v>0</v>
      </c>
      <c r="AL12" s="160" t="n">
        <f aca="false">$S12</f>
        <v>1</v>
      </c>
      <c r="AM12" s="160" t="str">
        <f aca="false">IF(OR(Q12="Medicaid",AI12=""),"NA",IF(AND(AF12=TRUE(),_xlfn.xlookup(AI12,$A$8:$A$28,$AK$8:$AK$28)=0),TRUE(),FALSE()))</f>
        <v>NA</v>
      </c>
      <c r="AN12" s="103" t="b">
        <f aca="false">IF(F12&lt;&gt;"",TRUE(),FALSE())</f>
        <v>0</v>
      </c>
      <c r="AO12" s="103" t="str">
        <f aca="false">IF(OR($F12&lt;&gt;"Met"),"NA",(IF(AND($F12="Met",$F12&lt;&gt;""),TRUE(),FALSE())))</f>
        <v>NA</v>
      </c>
      <c r="AP12" s="103" t="b">
        <f aca="false">IF(OR($F12="Met",$F12="Not met"),"NA",(IF((AND(OR($F12="N/A",$F12="Unsure"),$G12&lt;&gt;"")),TRUE(),FALSE())))</f>
        <v>0</v>
      </c>
      <c r="AQ12" s="160" t="n">
        <f aca="false">IF(OR(AR12=TRUE(),AND(AS12=TRUE(),AT12=FALSE())),0,(IF(OR(AND(OR(AS12=FALSE(),AS12="N/A"),AT12=FALSE()),AU12=FALSE()),1,0)))</f>
        <v>0</v>
      </c>
      <c r="AR12" s="160" t="n">
        <f aca="false">$S12</f>
        <v>1</v>
      </c>
      <c r="AS12" s="160" t="str">
        <f aca="false">IF(OR(Q12="Medicaid",AJ12=""),"N/A",IF(AND(AF12=TRUE(),_xlfn.xlookup(AJ12,$A$8:$A$23,$AQ$8:$AQ$23)=0),TRUE(),FALSE()))</f>
        <v>N/A</v>
      </c>
      <c r="AT12" s="103" t="b">
        <f aca="false">IF(AND(H12="",F12="Met"),FALSE(),TRUE())</f>
        <v>1</v>
      </c>
      <c r="AU12" s="103" t="str">
        <f aca="false">IF(OR(H12="",H12="Met",H12="N/A"),"NA",(IF(AND((OR(H12="Not Met",H12="Unsure")),G12&lt;&gt;""),TRUE(),FALSE())))</f>
        <v>NA</v>
      </c>
    </row>
    <row r="13" customFormat="false" ht="72" hidden="false" customHeight="false" outlineLevel="0" collapsed="false">
      <c r="A13" s="152" t="s">
        <v>242</v>
      </c>
      <c r="B13" s="153" t="s">
        <v>243</v>
      </c>
      <c r="C13" s="153" t="s">
        <v>224</v>
      </c>
      <c r="D13" s="153" t="s">
        <v>244</v>
      </c>
      <c r="E13" s="164" t="s">
        <v>245</v>
      </c>
      <c r="F13" s="155"/>
      <c r="G13" s="156"/>
      <c r="H13" s="157"/>
      <c r="I13" s="158" t="s">
        <v>15</v>
      </c>
      <c r="J13" s="158" t="s">
        <v>30</v>
      </c>
      <c r="K13" s="158" t="s">
        <v>38</v>
      </c>
      <c r="L13" s="158" t="s">
        <v>43</v>
      </c>
      <c r="M13" s="158" t="s">
        <v>48</v>
      </c>
      <c r="N13" s="158"/>
      <c r="O13" s="158"/>
      <c r="P13" s="165" t="b">
        <f aca="false">TRUE()</f>
        <v>1</v>
      </c>
      <c r="Q13" s="158"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G13" s="95"/>
      <c r="AH13" s="95"/>
      <c r="AI13" s="91"/>
      <c r="AJ13" s="85" t="n">
        <v>1</v>
      </c>
      <c r="AK13" s="160" t="n">
        <f aca="false">IF(OR(AL13=TRUE(),AND(AM13=TRUE(),AN13=FALSE()),AF13=TRUE(),(OR(AT13=FALSE(),AT13="NA"))),0,IF(OR(AN13=FALSE(),AO13=FALSE(),AP13=FALSE()),1,0))</f>
        <v>0</v>
      </c>
      <c r="AL13" s="160" t="n">
        <f aca="false">$S13</f>
        <v>1</v>
      </c>
      <c r="AM13" s="160" t="str">
        <f aca="false">IF(OR(Q13="Medicaid",AI13=""),"NA",IF(AND(AF13=TRUE(),_xlfn.xlookup(AI13,$A$8:$A$28,$AK$8:$AK$28)=0),TRUE(),FALSE()))</f>
        <v>NA</v>
      </c>
      <c r="AN13" s="103" t="b">
        <f aca="false">IF(F13&lt;&gt;"",TRUE(),FALSE())</f>
        <v>0</v>
      </c>
      <c r="AO13" s="103" t="str">
        <f aca="false">IF(OR($F13&lt;&gt;"Met"),"NA",(IF(AND($F13="Met",$F13&lt;&gt;""),TRUE(),FALSE())))</f>
        <v>NA</v>
      </c>
      <c r="AP13" s="163" t="b">
        <f aca="false">IF(OR($F13="Met",$F13="Not met"),"NA",(IF((AND(OR($F13="N/A",$F13="Unsure"),$G13&lt;&gt;"")),TRUE(),FALSE())))</f>
        <v>0</v>
      </c>
      <c r="AQ13" s="160" t="n">
        <f aca="false">IF(OR(AR13=TRUE(),AND(AS13=TRUE(),AT13=FALSE())),0,(IF(OR(AND(OR(AS13=FALSE(),AS13="N/A"),AT13=FALSE()),AU13=FALSE()),1,0)))</f>
        <v>0</v>
      </c>
      <c r="AR13" s="160" t="n">
        <f aca="false">$S13</f>
        <v>1</v>
      </c>
      <c r="AS13" s="160" t="str">
        <f aca="false">IF(OR(Q13="Medicaid",AJ13=""),"N/A",IF(AND(AF13=TRUE(),_xlfn.xlookup(AJ13,$A$8:$A$23,$AQ$8:$AQ$23)=0),TRUE(),FALSE()))</f>
        <v>N/A</v>
      </c>
      <c r="AT13" s="103" t="b">
        <f aca="false">IF(AND(H13="",F13="Met"),FALSE(),TRUE())</f>
        <v>1</v>
      </c>
      <c r="AU13" s="103" t="str">
        <f aca="false">IF(OR(H13="",H13="Met",H13="N/A"),"NA",(IF(AND((OR(H13="Not Met",H13="Unsure")),G13&lt;&gt;""),TRUE(),FALSE())))</f>
        <v>NA</v>
      </c>
    </row>
    <row r="14" customFormat="false" ht="54" hidden="false" customHeight="false" outlineLevel="0" collapsed="false">
      <c r="A14" s="152" t="s">
        <v>246</v>
      </c>
      <c r="B14" s="153" t="s">
        <v>247</v>
      </c>
      <c r="C14" s="153" t="s">
        <v>248</v>
      </c>
      <c r="D14" s="153" t="s">
        <v>249</v>
      </c>
      <c r="E14" s="164" t="s">
        <v>250</v>
      </c>
      <c r="F14" s="155"/>
      <c r="G14" s="156"/>
      <c r="H14" s="157"/>
      <c r="I14" s="158" t="s">
        <v>15</v>
      </c>
      <c r="J14" s="158" t="s">
        <v>30</v>
      </c>
      <c r="K14" s="158" t="s">
        <v>38</v>
      </c>
      <c r="L14" s="158" t="s">
        <v>43</v>
      </c>
      <c r="M14" s="158"/>
      <c r="N14" s="158"/>
      <c r="O14" s="158"/>
      <c r="P14" s="158"/>
      <c r="Q14" s="158" t="s">
        <v>226</v>
      </c>
      <c r="S14" s="148" t="b">
        <f aca="false">IF(OR(T14=TRUE(),U14=TRUE(),V14=TRUE(),AD14=TRUE(),AE14=TRUE()),TRUE(),FALSE())</f>
        <v>1</v>
      </c>
      <c r="T14" s="94" t="n">
        <f aca="false">$T$7</f>
        <v>1</v>
      </c>
      <c r="U14" s="148" t="b">
        <f aca="false">$U$7</f>
        <v>0</v>
      </c>
      <c r="V14" s="148" t="b">
        <f aca="false">IF(SUM(W14:AC14)&lt;1,TRUE(),FALSE())</f>
        <v>1</v>
      </c>
      <c r="W14" s="94" t="n">
        <f aca="false">IF($I$3=I14,1,0)</f>
        <v>0</v>
      </c>
      <c r="X14" s="94" t="n">
        <f aca="false">IF($J$3=J14,1,0)</f>
        <v>0</v>
      </c>
      <c r="Y14" s="94" t="n">
        <f aca="false">IF($K$3=K14,1,0)</f>
        <v>0</v>
      </c>
      <c r="Z14" s="94" t="n">
        <f aca="false">IF($L$3=L14,1,0)</f>
        <v>0</v>
      </c>
      <c r="AA14" s="94" t="n">
        <f aca="false">IF($M$3=M14,1,0)</f>
        <v>0</v>
      </c>
      <c r="AB14" s="94" t="n">
        <f aca="false">IF($N$3=N14,1,0)</f>
        <v>0</v>
      </c>
      <c r="AC14" s="94" t="n">
        <f aca="false">IF($O$3=O14,1,0)</f>
        <v>0</v>
      </c>
      <c r="AD14" s="159" t="b">
        <f aca="false">AND($P$2="Non-risk",P14=TRUE())</f>
        <v>0</v>
      </c>
      <c r="AE14" s="159" t="b">
        <f aca="false">AND($Q$3&lt;&gt;$Q14,$Q$3&lt;&gt;"Both")</f>
        <v>1</v>
      </c>
      <c r="AF14" s="159" t="b">
        <f aca="false">AND($Q$3="Both",AH14=1)</f>
        <v>0</v>
      </c>
      <c r="AG14" s="95"/>
      <c r="AH14" s="95"/>
      <c r="AI14" s="91"/>
      <c r="AJ14" s="85" t="n">
        <v>1</v>
      </c>
      <c r="AK14" s="160" t="n">
        <f aca="false">IF(OR(AL14=TRUE(),AND(AM14=TRUE(),AN14=FALSE()),AF14=TRUE(),(OR(AT14=FALSE(),AT14="NA"))),0,IF(OR(AN14=FALSE(),AO14=FALSE(),AP14=FALSE()),1,0))</f>
        <v>0</v>
      </c>
      <c r="AL14" s="160" t="n">
        <f aca="false">$S14</f>
        <v>1</v>
      </c>
      <c r="AM14" s="160" t="str">
        <f aca="false">IF(OR(Q14="Medicaid",AI14=""),"NA",IF(AND(AF14=TRUE(),_xlfn.xlookup(AI14,$A$8:$A$28,$AK$8:$AK$28)=0),TRUE(),FALSE()))</f>
        <v>NA</v>
      </c>
      <c r="AN14" s="163" t="b">
        <f aca="false">IF(F14&lt;&gt;"",TRUE(),FALSE())</f>
        <v>0</v>
      </c>
      <c r="AO14" s="103" t="str">
        <f aca="false">IF(OR($F14&lt;&gt;"Met"),"NA",(IF(AND($F14="Met",$F14&lt;&gt;""),TRUE(),FALSE())))</f>
        <v>NA</v>
      </c>
      <c r="AP14" s="163" t="b">
        <f aca="false">IF(OR($F14="Met",$F14="Not met"),"NA",(IF((AND(OR($F14="N/A",$F14="Unsure"),$G14&lt;&gt;"")),TRUE(),FALSE())))</f>
        <v>0</v>
      </c>
      <c r="AQ14" s="160" t="n">
        <f aca="false">IF(OR(AR14=TRUE(),AND(AS14=TRUE(),AT14=FALSE())),0,(IF(OR(AND(OR(AS14=FALSE(),AS14="N/A"),AT14=FALSE()),AU14=FALSE()),1,0)))</f>
        <v>0</v>
      </c>
      <c r="AR14" s="160" t="n">
        <f aca="false">$S14</f>
        <v>1</v>
      </c>
      <c r="AS14" s="160" t="str">
        <f aca="false">IF(OR(Q14="Medicaid",AJ14=""),"N/A",IF(AND(AF14=TRUE(),_xlfn.xlookup(AJ14,$A$8:$A$23,$AQ$8:$AQ$23)=0),TRUE(),FALSE()))</f>
        <v>N/A</v>
      </c>
      <c r="AT14" s="163" t="b">
        <f aca="false">IF(AND(H14="",F14="Met"),FALSE(),TRUE())</f>
        <v>1</v>
      </c>
      <c r="AU14" s="103" t="str">
        <f aca="false">IF(OR(H14="",H14="Met",H14="N/A"),"NA",(IF(AND((OR(H14="Not Met",H14="Unsure")),G14&lt;&gt;""),TRUE(),FALSE())))</f>
        <v>NA</v>
      </c>
    </row>
    <row r="15" customFormat="false" ht="72" hidden="false" customHeight="false" outlineLevel="0" collapsed="false">
      <c r="A15" s="152" t="s">
        <v>251</v>
      </c>
      <c r="B15" s="153" t="s">
        <v>252</v>
      </c>
      <c r="C15" s="153" t="s">
        <v>253</v>
      </c>
      <c r="D15" s="153" t="s">
        <v>254</v>
      </c>
      <c r="E15" s="164" t="s">
        <v>255</v>
      </c>
      <c r="F15" s="155"/>
      <c r="G15" s="156"/>
      <c r="H15" s="157"/>
      <c r="I15" s="158" t="s">
        <v>15</v>
      </c>
      <c r="J15" s="158" t="s">
        <v>30</v>
      </c>
      <c r="K15" s="158" t="s">
        <v>38</v>
      </c>
      <c r="L15" s="158" t="s">
        <v>43</v>
      </c>
      <c r="M15" s="158"/>
      <c r="N15" s="158"/>
      <c r="O15" s="158"/>
      <c r="P15" s="165" t="b">
        <f aca="false">TRUE()</f>
        <v>1</v>
      </c>
      <c r="Q15" s="158"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G15" s="95"/>
      <c r="AH15" s="95"/>
      <c r="AI15" s="91"/>
      <c r="AJ15" s="85" t="n">
        <v>1</v>
      </c>
      <c r="AK15" s="160" t="n">
        <f aca="false">IF(OR(AL15=TRUE(),AND(AM15=TRUE(),AN15=FALSE()),AF15=TRUE(),(OR(AT15=FALSE(),AT15="NA"))),0,IF(OR(AN15=FALSE(),AO15=FALSE(),AP15=FALSE()),1,0))</f>
        <v>0</v>
      </c>
      <c r="AL15" s="160" t="n">
        <f aca="false">$S15</f>
        <v>1</v>
      </c>
      <c r="AM15" s="160" t="str">
        <f aca="false">IF(OR(Q15="Medicaid",AI15=""),"NA",IF(AND(AF15=TRUE(),_xlfn.xlookup(AI15,$A$8:$A$28,$AK$8:$AK$28)=0),TRUE(),FALSE()))</f>
        <v>NA</v>
      </c>
      <c r="AN15" s="103" t="b">
        <f aca="false">IF(F15&lt;&gt;"",TRUE(),FALSE())</f>
        <v>0</v>
      </c>
      <c r="AO15" s="103" t="str">
        <f aca="false">IF(OR($F15&lt;&gt;"Met"),"NA",(IF(AND($F15="Met",$F15&lt;&gt;""),TRUE(),FALSE())))</f>
        <v>NA</v>
      </c>
      <c r="AP15" s="103" t="b">
        <f aca="false">IF(OR($F15="Met",$F15="Not met"),"NA",(IF((AND(OR($F15="N/A",$F15="Unsure"),$G15&lt;&gt;"")),TRUE(),FALSE())))</f>
        <v>0</v>
      </c>
      <c r="AQ15" s="160" t="n">
        <f aca="false">IF(OR(AR15=TRUE(),AND(AS15=TRUE(),AT15=FALSE())),0,(IF(OR(AND(OR(AS15=FALSE(),AS15="N/A"),AT15=FALSE()),AU15=FALSE()),1,0)))</f>
        <v>0</v>
      </c>
      <c r="AR15" s="160" t="n">
        <f aca="false">$S15</f>
        <v>1</v>
      </c>
      <c r="AS15" s="160" t="str">
        <f aca="false">IF(OR(Q15="Medicaid",AJ15=""),"N/A",IF(AND(AF15=TRUE(),_xlfn.xlookup(AJ15,$A$8:$A$23,$AQ$8:$AQ$23)=0),TRUE(),FALSE()))</f>
        <v>N/A</v>
      </c>
      <c r="AT15" s="103" t="b">
        <f aca="false">IF(AND(H15="",F15="Met"),FALSE(),TRUE())</f>
        <v>1</v>
      </c>
      <c r="AU15" s="103" t="str">
        <f aca="false">IF(OR(H15="",H15="Met",H15="N/A"),"NA",(IF(AND((OR(H15="Not Met",H15="Unsure")),G15&lt;&gt;""),TRUE(),FALSE())))</f>
        <v>NA</v>
      </c>
    </row>
    <row r="16" customFormat="false" ht="72" hidden="false" customHeight="false" outlineLevel="0" collapsed="false">
      <c r="A16" s="152" t="s">
        <v>256</v>
      </c>
      <c r="B16" s="153" t="s">
        <v>257</v>
      </c>
      <c r="C16" s="153" t="s">
        <v>258</v>
      </c>
      <c r="D16" s="153" t="s">
        <v>259</v>
      </c>
      <c r="E16" s="164" t="s">
        <v>260</v>
      </c>
      <c r="F16" s="155"/>
      <c r="G16" s="156"/>
      <c r="H16" s="157"/>
      <c r="I16" s="158" t="s">
        <v>15</v>
      </c>
      <c r="J16" s="158" t="s">
        <v>30</v>
      </c>
      <c r="K16" s="158" t="s">
        <v>38</v>
      </c>
      <c r="L16" s="158" t="s">
        <v>43</v>
      </c>
      <c r="M16" s="158"/>
      <c r="N16" s="158"/>
      <c r="O16" s="158"/>
      <c r="P16" s="165" t="b">
        <f aca="false">TRUE()</f>
        <v>1</v>
      </c>
      <c r="Q16" s="158"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G16" s="95"/>
      <c r="AH16" s="95"/>
      <c r="AI16" s="91"/>
      <c r="AK16" s="160" t="n">
        <f aca="false">IF(OR(AL16=TRUE(),AND(AM16=TRUE(),AN16=FALSE()),AF16=TRUE(),(OR(AT16=FALSE(),AT16="NA"))),0,IF(OR(AN16=FALSE(),AO16=FALSE(),AP16=FALSE()),1,0))</f>
        <v>0</v>
      </c>
      <c r="AL16" s="160" t="n">
        <f aca="false">$S16</f>
        <v>1</v>
      </c>
      <c r="AM16" s="160" t="str">
        <f aca="false">IF(OR(Q16="Medicaid",AI16=""),"NA",IF(AND(AF16=TRUE(),_xlfn.xlookup(AI16,$A$8:$A$28,$AK$8:$AK$28)=0),TRUE(),FALSE()))</f>
        <v>NA</v>
      </c>
      <c r="AN16" s="103" t="b">
        <f aca="false">IF(F16&lt;&gt;"",TRUE(),FALSE())</f>
        <v>0</v>
      </c>
      <c r="AO16" s="103" t="str">
        <f aca="false">IF(OR($F16&lt;&gt;"Met"),"NA",(IF(AND($F16="Met",$F16&lt;&gt;""),TRUE(),FALSE())))</f>
        <v>NA</v>
      </c>
      <c r="AP16" s="163" t="b">
        <f aca="false">IF(OR($F16="Met",$F16="Not met"),"NA",(IF((AND(OR($F16="N/A",$F16="Unsure"),$G16&lt;&gt;"")),TRUE(),FALSE())))</f>
        <v>0</v>
      </c>
      <c r="AQ16" s="160" t="n">
        <f aca="false">IF(OR(AR16=TRUE(),AND(AS16=TRUE(),AT16=FALSE())),0,(IF(OR(AND(OR(AS16=FALSE(),AS16="N/A"),AT16=FALSE()),AU16=FALSE()),1,0)))</f>
        <v>0</v>
      </c>
      <c r="AR16" s="160" t="n">
        <f aca="false">$S16</f>
        <v>1</v>
      </c>
      <c r="AS16" s="160" t="str">
        <f aca="false">IF(OR(Q16="Medicaid",AJ16=""),"N/A",IF(AND(AF16=TRUE(),_xlfn.xlookup(AJ16,$A$8:$A$23,$AQ$8:$AQ$23)=0),TRUE(),FALSE()))</f>
        <v>N/A</v>
      </c>
      <c r="AT16" s="103" t="b">
        <f aca="false">IF(AND(H16="",F16="Met"),FALSE(),TRUE())</f>
        <v>1</v>
      </c>
      <c r="AU16" s="103" t="str">
        <f aca="false">IF(OR(H16="",H16="Met",H16="N/A"),"NA",(IF(AND((OR(H16="Not Met",H16="Unsure")),G16&lt;&gt;""),TRUE(),FALSE())))</f>
        <v>NA</v>
      </c>
    </row>
    <row r="17" customFormat="false" ht="180.45" hidden="false" customHeight="true" outlineLevel="0" collapsed="false">
      <c r="A17" s="152" t="s">
        <v>261</v>
      </c>
      <c r="B17" s="153" t="s">
        <v>262</v>
      </c>
      <c r="C17" s="153" t="s">
        <v>224</v>
      </c>
      <c r="D17" s="153" t="s">
        <v>263</v>
      </c>
      <c r="E17" s="162" t="n">
        <v>13</v>
      </c>
      <c r="F17" s="155"/>
      <c r="G17" s="156"/>
      <c r="H17" s="157"/>
      <c r="I17" s="158" t="s">
        <v>15</v>
      </c>
      <c r="J17" s="158" t="s">
        <v>30</v>
      </c>
      <c r="K17" s="158" t="s">
        <v>38</v>
      </c>
      <c r="L17" s="158" t="s">
        <v>43</v>
      </c>
      <c r="M17" s="158" t="s">
        <v>48</v>
      </c>
      <c r="N17" s="158"/>
      <c r="O17" s="158" t="s">
        <v>52</v>
      </c>
      <c r="P17" s="158"/>
      <c r="Q17" s="158" t="s">
        <v>226</v>
      </c>
      <c r="S17" s="148" t="b">
        <f aca="false">IF(OR(T17=TRUE(),U17=TRUE(),V17=TRUE(),AD17=TRUE(),AE17=TRUE()),TRUE(),FALSE())</f>
        <v>1</v>
      </c>
      <c r="T17" s="94" t="n">
        <f aca="false">$T$7</f>
        <v>1</v>
      </c>
      <c r="U17" s="148" t="b">
        <f aca="false">$U$7</f>
        <v>0</v>
      </c>
      <c r="V17" s="148" t="b">
        <f aca="false">IF(SUM(W17:AC17)&lt;1,TRUE(),FALSE())</f>
        <v>1</v>
      </c>
      <c r="W17" s="94" t="n">
        <f aca="false">IF($I$3=I17,1,0)</f>
        <v>0</v>
      </c>
      <c r="X17" s="94" t="n">
        <f aca="false">IF($J$3=J17,1,0)</f>
        <v>0</v>
      </c>
      <c r="Y17" s="94" t="n">
        <f aca="false">IF($K$3=K17,1,0)</f>
        <v>0</v>
      </c>
      <c r="Z17" s="94" t="n">
        <f aca="false">IF($L$3=L17,1,0)</f>
        <v>0</v>
      </c>
      <c r="AA17" s="94" t="n">
        <f aca="false">IF($M$3=M17,1,0)</f>
        <v>0</v>
      </c>
      <c r="AB17" s="94" t="n">
        <f aca="false">IF($N$3=N17,1,0)</f>
        <v>0</v>
      </c>
      <c r="AC17" s="94" t="n">
        <f aca="false">IF($O$3=O17,1,0)</f>
        <v>0</v>
      </c>
      <c r="AD17" s="159" t="b">
        <f aca="false">AND($P$2="Non-risk",P17=TRUE())</f>
        <v>0</v>
      </c>
      <c r="AE17" s="159" t="b">
        <f aca="false">AND($Q$3&lt;&gt;$Q17,$Q$3&lt;&gt;"Both")</f>
        <v>1</v>
      </c>
      <c r="AF17" s="159" t="b">
        <f aca="false">AND($Q$3="Both",AH17=1)</f>
        <v>0</v>
      </c>
      <c r="AG17" s="95"/>
      <c r="AH17" s="95"/>
      <c r="AI17" s="91"/>
      <c r="AJ17" s="85" t="n">
        <v>1</v>
      </c>
      <c r="AK17" s="160" t="n">
        <f aca="false">IF(OR(AL17=TRUE(),AND(AM17=TRUE(),AN17=FALSE()),AF17=TRUE(),(OR(AT17=FALSE(),AT17="NA"))),0,IF(OR(AN17=FALSE(),AO17=FALSE(),AP17=FALSE()),1,0))</f>
        <v>0</v>
      </c>
      <c r="AL17" s="160" t="n">
        <f aca="false">$S17</f>
        <v>1</v>
      </c>
      <c r="AM17" s="160" t="str">
        <f aca="false">IF(OR(Q17="Medicaid",AI17=""),"NA",IF(AND(AF17=TRUE(),_xlfn.xlookup(AI17,$A$8:$A$28,$AK$8:$AK$28)=0),TRUE(),FALSE()))</f>
        <v>NA</v>
      </c>
      <c r="AN17" s="163" t="b">
        <f aca="false">IF(F17&lt;&gt;"",TRUE(),FALSE())</f>
        <v>0</v>
      </c>
      <c r="AO17" s="103" t="str">
        <f aca="false">IF(OR($F17&lt;&gt;"Met"),"NA",(IF(AND($F17="Met",$F17&lt;&gt;""),TRUE(),FALSE())))</f>
        <v>NA</v>
      </c>
      <c r="AP17" s="163" t="b">
        <f aca="false">IF(OR($F17="Met",$F17="Not met"),"NA",(IF((AND(OR($F17="N/A",$F17="Unsure"),$G17&lt;&gt;"")),TRUE(),FALSE())))</f>
        <v>0</v>
      </c>
      <c r="AQ17" s="160" t="n">
        <f aca="false">IF(OR(AR17=TRUE(),AND(AS17=TRUE(),AT17=FALSE())),0,(IF(OR(AND(OR(AS17=FALSE(),AS17="N/A"),AT17=FALSE()),AU17=FALSE()),1,0)))</f>
        <v>0</v>
      </c>
      <c r="AR17" s="160" t="n">
        <f aca="false">$S17</f>
        <v>1</v>
      </c>
      <c r="AS17" s="160" t="str">
        <f aca="false">IF(OR(Q17="Medicaid",AJ17=""),"N/A",IF(AND(AF17=TRUE(),_xlfn.xlookup(AJ17,$A$8:$A$23,$AQ$8:$AQ$23)=0),TRUE(),FALSE()))</f>
        <v>N/A</v>
      </c>
      <c r="AT17" s="163" t="b">
        <f aca="false">IF(AND(H17="",F17="Met"),FALSE(),TRUE())</f>
        <v>1</v>
      </c>
      <c r="AU17" s="103" t="str">
        <f aca="false">IF(OR(H17="",H17="Met",H17="N/A"),"NA",(IF(AND((OR(H17="Not Met",H17="Unsure")),G17&lt;&gt;""),TRUE(),FALSE())))</f>
        <v>NA</v>
      </c>
    </row>
    <row r="18" customFormat="false" ht="126" hidden="false" customHeight="false" outlineLevel="0" collapsed="false">
      <c r="A18" s="152" t="s">
        <v>264</v>
      </c>
      <c r="B18" s="153" t="s">
        <v>265</v>
      </c>
      <c r="C18" s="153" t="s">
        <v>266</v>
      </c>
      <c r="D18" s="153" t="s">
        <v>267</v>
      </c>
      <c r="E18" s="162" t="n">
        <v>14</v>
      </c>
      <c r="F18" s="155"/>
      <c r="G18" s="156"/>
      <c r="H18" s="157"/>
      <c r="I18" s="158" t="s">
        <v>15</v>
      </c>
      <c r="J18" s="158" t="s">
        <v>30</v>
      </c>
      <c r="K18" s="158"/>
      <c r="L18" s="158"/>
      <c r="M18" s="158"/>
      <c r="N18" s="158"/>
      <c r="O18" s="158"/>
      <c r="P18" s="158"/>
      <c r="Q18" s="158" t="s">
        <v>226</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G18" s="95"/>
      <c r="AH18" s="95"/>
      <c r="AI18" s="91"/>
      <c r="AJ18" s="85" t="n">
        <v>1</v>
      </c>
      <c r="AK18" s="160" t="n">
        <f aca="false">IF(OR(AL18=TRUE(),AND(AM18=TRUE(),AN18=FALSE()),AF18=TRUE(),(OR(AT18=FALSE(),AT18="NA"))),0,IF(OR(AN18=FALSE(),AO18=FALSE(),AP18=FALSE()),1,0))</f>
        <v>0</v>
      </c>
      <c r="AL18" s="160" t="n">
        <f aca="false">$S18</f>
        <v>1</v>
      </c>
      <c r="AM18" s="160" t="str">
        <f aca="false">IF(OR(Q18="Medicaid",AI18=""),"NA",IF(AND(AF18=TRUE(),_xlfn.xlookup(AI18,$A$8:$A$28,$AK$8:$AK$28)=0),TRUE(),FALSE()))</f>
        <v>NA</v>
      </c>
      <c r="AN18" s="163" t="b">
        <f aca="false">IF(F18&lt;&gt;"",TRUE(),FALSE())</f>
        <v>0</v>
      </c>
      <c r="AO18" s="103" t="str">
        <f aca="false">IF(OR($F18&lt;&gt;"Met"),"NA",(IF(AND($F18="Met",$F18&lt;&gt;""),TRUE(),FALSE())))</f>
        <v>NA</v>
      </c>
      <c r="AP18" s="163" t="b">
        <f aca="false">IF(OR($F18="Met",$F18="Not met"),"NA",(IF((AND(OR($F18="N/A",$F18="Unsure"),$G18&lt;&gt;"")),TRUE(),FALSE())))</f>
        <v>0</v>
      </c>
      <c r="AQ18" s="160" t="n">
        <f aca="false">IF(OR(AR18=TRUE(),AND(AS18=TRUE(),AT18=FALSE())),0,(IF(OR(AND(OR(AS18=FALSE(),AS18="N/A"),AT18=FALSE()),AU18=FALSE()),1,0)))</f>
        <v>0</v>
      </c>
      <c r="AR18" s="160" t="n">
        <f aca="false">$S18</f>
        <v>1</v>
      </c>
      <c r="AS18" s="160" t="str">
        <f aca="false">IF(OR(Q18="Medicaid",AJ18=""),"N/A",IF(AND(AF18=TRUE(),_xlfn.xlookup(AJ18,$A$8:$A$23,$AQ$8:$AQ$23)=0),TRUE(),FALSE()))</f>
        <v>N/A</v>
      </c>
      <c r="AT18" s="163" t="b">
        <f aca="false">IF(AND(H18="",F18="Met"),FALSE(),TRUE())</f>
        <v>1</v>
      </c>
      <c r="AU18" s="103" t="str">
        <f aca="false">IF(OR(H18="",H18="Met",H18="N/A"),"NA",(IF(AND((OR(H18="Not Met",H18="Unsure")),G18&lt;&gt;""),TRUE(),FALSE())))</f>
        <v>NA</v>
      </c>
    </row>
    <row r="19" customFormat="false" ht="180" hidden="false" customHeight="false" outlineLevel="0" collapsed="false">
      <c r="A19" s="152" t="s">
        <v>268</v>
      </c>
      <c r="B19" s="153" t="s">
        <v>269</v>
      </c>
      <c r="C19" s="153" t="s">
        <v>270</v>
      </c>
      <c r="D19" s="153" t="s">
        <v>271</v>
      </c>
      <c r="E19" s="164" t="s">
        <v>272</v>
      </c>
      <c r="F19" s="155"/>
      <c r="G19" s="156"/>
      <c r="H19" s="157"/>
      <c r="I19" s="158" t="s">
        <v>15</v>
      </c>
      <c r="J19" s="158" t="s">
        <v>30</v>
      </c>
      <c r="K19" s="158" t="s">
        <v>38</v>
      </c>
      <c r="L19" s="158" t="s">
        <v>43</v>
      </c>
      <c r="M19" s="158"/>
      <c r="N19" s="158"/>
      <c r="O19" s="158"/>
      <c r="P19" s="165" t="b">
        <f aca="false">TRUE()</f>
        <v>1</v>
      </c>
      <c r="Q19" s="158"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G19" s="95"/>
      <c r="AH19" s="95"/>
      <c r="AI19" s="91"/>
      <c r="AJ19" s="85" t="n">
        <v>1</v>
      </c>
      <c r="AK19" s="160" t="n">
        <f aca="false">IF(OR(AL19=TRUE(),AND(AM19=TRUE(),AN19=FALSE()),AF19=TRUE(),(OR(AT19=FALSE(),AT19="NA"))),0,IF(OR(AN19=FALSE(),AO19=FALSE(),AP19=FALSE()),1,0))</f>
        <v>0</v>
      </c>
      <c r="AL19" s="160" t="n">
        <f aca="false">$S19</f>
        <v>1</v>
      </c>
      <c r="AM19" s="160" t="str">
        <f aca="false">IF(OR(Q19="Medicaid",AI19=""),"NA",IF(AND(AF19=TRUE(),_xlfn.xlookup(AI19,$A$8:$A$28,$AK$8:$AK$28)=0),TRUE(),FALSE()))</f>
        <v>NA</v>
      </c>
      <c r="AN19" s="163" t="b">
        <f aca="false">IF(F19&lt;&gt;"",TRUE(),FALSE())</f>
        <v>0</v>
      </c>
      <c r="AO19" s="103" t="str">
        <f aca="false">IF(OR($F19&lt;&gt;"Met"),"NA",(IF(AND($F19="Met",$F19&lt;&gt;""),TRUE(),FALSE())))</f>
        <v>NA</v>
      </c>
      <c r="AP19" s="163" t="b">
        <f aca="false">IF(OR($F19="Met",$F19="Not met"),"NA",(IF((AND(OR($F19="N/A",$F19="Unsure"),$G19&lt;&gt;"")),TRUE(),FALSE())))</f>
        <v>0</v>
      </c>
      <c r="AQ19" s="160" t="n">
        <f aca="false">IF(OR(AR19=TRUE(),AND(AS19=TRUE(),AT19=FALSE())),0,(IF(OR(AND(OR(AS19=FALSE(),AS19="N/A"),AT19=FALSE()),AU19=FALSE()),1,0)))</f>
        <v>0</v>
      </c>
      <c r="AR19" s="160" t="n">
        <f aca="false">$S19</f>
        <v>1</v>
      </c>
      <c r="AS19" s="160" t="str">
        <f aca="false">IF(OR(Q19="Medicaid",AJ19=""),"N/A",IF(AND(AF19=TRUE(),_xlfn.xlookup(AJ19,$A$8:$A$23,$AQ$8:$AQ$23)=0),TRUE(),FALSE()))</f>
        <v>N/A</v>
      </c>
      <c r="AT19" s="163" t="b">
        <f aca="false">IF(AND(H19="",F19="Met"),FALSE(),TRUE())</f>
        <v>1</v>
      </c>
      <c r="AU19" s="103" t="str">
        <f aca="false">IF(OR(H19="",H19="Met",H19="N/A"),"NA",(IF(AND((OR(H19="Not Met",H19="Unsure")),G19&lt;&gt;""),TRUE(),FALSE())))</f>
        <v>NA</v>
      </c>
    </row>
    <row r="20" customFormat="false" ht="72" hidden="false" customHeight="false" outlineLevel="0" collapsed="false">
      <c r="A20" s="152" t="s">
        <v>273</v>
      </c>
      <c r="B20" s="153" t="s">
        <v>274</v>
      </c>
      <c r="C20" s="153" t="s">
        <v>275</v>
      </c>
      <c r="D20" s="153" t="s">
        <v>276</v>
      </c>
      <c r="E20" s="162" t="n">
        <v>19</v>
      </c>
      <c r="F20" s="155"/>
      <c r="G20" s="156"/>
      <c r="H20" s="157"/>
      <c r="I20" s="158" t="s">
        <v>15</v>
      </c>
      <c r="J20" s="158" t="s">
        <v>30</v>
      </c>
      <c r="K20" s="158" t="s">
        <v>38</v>
      </c>
      <c r="L20" s="158" t="s">
        <v>43</v>
      </c>
      <c r="M20" s="158"/>
      <c r="N20" s="158"/>
      <c r="O20" s="158"/>
      <c r="P20" s="165" t="b">
        <f aca="false">TRUE()</f>
        <v>1</v>
      </c>
      <c r="Q20" s="158" t="s">
        <v>226</v>
      </c>
      <c r="S20" s="148" t="b">
        <f aca="false">IF(OR(T20=TRUE(),U20=TRUE(),V20=TRUE(),AD20=TRUE(),AE20=TRUE()),TRUE(),FALSE())</f>
        <v>1</v>
      </c>
      <c r="T20" s="94" t="n">
        <f aca="false">$T$7</f>
        <v>1</v>
      </c>
      <c r="U20" s="148" t="b">
        <f aca="false">$U$7</f>
        <v>0</v>
      </c>
      <c r="V20" s="148" t="b">
        <f aca="false">IF(SUM(W20:AC20)&lt;1,TRUE(),FALSE())</f>
        <v>1</v>
      </c>
      <c r="W20" s="94" t="n">
        <f aca="false">IF($I$3=I20,1,0)</f>
        <v>0</v>
      </c>
      <c r="X20" s="94" t="n">
        <f aca="false">IF($J$3=J20,1,0)</f>
        <v>0</v>
      </c>
      <c r="Y20" s="94" t="n">
        <f aca="false">IF($K$3=K20,1,0)</f>
        <v>0</v>
      </c>
      <c r="Z20" s="94" t="n">
        <f aca="false">IF($L$3=L20,1,0)</f>
        <v>0</v>
      </c>
      <c r="AA20" s="94" t="n">
        <f aca="false">IF($M$3=M20,1,0)</f>
        <v>0</v>
      </c>
      <c r="AB20" s="94" t="n">
        <f aca="false">IF($N$3=N20,1,0)</f>
        <v>0</v>
      </c>
      <c r="AC20" s="94" t="n">
        <f aca="false">IF($O$3=O20,1,0)</f>
        <v>0</v>
      </c>
      <c r="AD20" s="159" t="b">
        <f aca="false">AND($P$2="Non-risk",P20=TRUE())</f>
        <v>0</v>
      </c>
      <c r="AE20" s="159" t="b">
        <f aca="false">AND($Q$3&lt;&gt;$Q20,$Q$3&lt;&gt;"Both")</f>
        <v>1</v>
      </c>
      <c r="AF20" s="159" t="b">
        <f aca="false">AND($Q$3="Both",AH20=1)</f>
        <v>0</v>
      </c>
      <c r="AG20" s="95"/>
      <c r="AH20" s="95"/>
      <c r="AI20" s="91"/>
      <c r="AJ20" s="85" t="n">
        <v>1</v>
      </c>
      <c r="AK20" s="160" t="n">
        <f aca="false">IF(OR(AL20=TRUE(),AND(AM20=TRUE(),AN20=FALSE()),AF20=TRUE(),(OR(AT20=FALSE(),AT20="NA"))),0,IF(OR(AN20=FALSE(),AO20=FALSE(),AP20=FALSE()),1,0))</f>
        <v>0</v>
      </c>
      <c r="AL20" s="160" t="n">
        <f aca="false">$S20</f>
        <v>1</v>
      </c>
      <c r="AM20" s="160" t="str">
        <f aca="false">IF(OR(Q20="Medicaid",AI20=""),"NA",IF(AND(AF20=TRUE(),_xlfn.xlookup(AI20,$A$8:$A$28,$AK$8:$AK$28)=0),TRUE(),FALSE()))</f>
        <v>NA</v>
      </c>
      <c r="AN20" s="163" t="b">
        <f aca="false">IF(F20&lt;&gt;"",TRUE(),FALSE())</f>
        <v>0</v>
      </c>
      <c r="AO20" s="103" t="str">
        <f aca="false">IF(OR($F20&lt;&gt;"Met"),"NA",(IF(AND($F20="Met",$F20&lt;&gt;""),TRUE(),FALSE())))</f>
        <v>NA</v>
      </c>
      <c r="AP20" s="103" t="b">
        <f aca="false">IF(OR($F20="Met",$F20="Not met"),"NA",(IF((AND(OR($F20="N/A",$F20="Unsure"),$G20&lt;&gt;"")),TRUE(),FALSE())))</f>
        <v>0</v>
      </c>
      <c r="AQ20" s="160" t="n">
        <f aca="false">IF(OR(AR20=TRUE(),AND(AS20=TRUE(),AT20=FALSE())),0,(IF(OR(AND(OR(AS20=FALSE(),AS20="N/A"),AT20=FALSE()),AU20=FALSE()),1,0)))</f>
        <v>0</v>
      </c>
      <c r="AR20" s="160" t="n">
        <f aca="false">$S20</f>
        <v>1</v>
      </c>
      <c r="AS20" s="160" t="str">
        <f aca="false">IF(OR(Q20="Medicaid",AJ20=""),"N/A",IF(AND(AF20=TRUE(),_xlfn.xlookup(AJ20,$A$8:$A$23,$AQ$8:$AQ$23)=0),TRUE(),FALSE()))</f>
        <v>N/A</v>
      </c>
      <c r="AT20" s="163" t="b">
        <f aca="false">IF(AND(H20="",F20="Met"),FALSE(),TRUE())</f>
        <v>1</v>
      </c>
      <c r="AU20" s="103" t="str">
        <f aca="false">IF(OR(H20="",H20="Met",H20="N/A"),"NA",(IF(AND((OR(H20="Not Met",H20="Unsure")),G20&lt;&gt;""),TRUE(),FALSE())))</f>
        <v>NA</v>
      </c>
    </row>
    <row r="21" customFormat="false" ht="54" hidden="false" customHeight="false" outlineLevel="0" collapsed="false">
      <c r="A21" s="152" t="s">
        <v>277</v>
      </c>
      <c r="B21" s="153" t="s">
        <v>278</v>
      </c>
      <c r="C21" s="153" t="s">
        <v>279</v>
      </c>
      <c r="D21" s="153" t="s">
        <v>280</v>
      </c>
      <c r="E21" s="161"/>
      <c r="F21" s="155"/>
      <c r="G21" s="156"/>
      <c r="H21" s="157"/>
      <c r="I21" s="158" t="s">
        <v>15</v>
      </c>
      <c r="J21" s="158" t="s">
        <v>30</v>
      </c>
      <c r="K21" s="158" t="s">
        <v>38</v>
      </c>
      <c r="L21" s="158" t="s">
        <v>43</v>
      </c>
      <c r="M21" s="158"/>
      <c r="N21" s="158"/>
      <c r="O21" s="158" t="s">
        <v>52</v>
      </c>
      <c r="P21" s="158"/>
      <c r="Q21" s="158"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G21" s="95"/>
      <c r="AH21" s="95"/>
      <c r="AI21" s="91"/>
      <c r="AJ21" s="85" t="n">
        <v>1</v>
      </c>
      <c r="AK21" s="160" t="n">
        <f aca="false">IF(OR(AL21=TRUE(),AND(AM21=TRUE(),AN21=FALSE()),AF21=TRUE(),(OR(AT21=FALSE(),AT21="NA"))),0,IF(OR(AN21=FALSE(),AO21=FALSE(),AP21=FALSE()),1,0))</f>
        <v>0</v>
      </c>
      <c r="AL21" s="160" t="n">
        <f aca="false">$S21</f>
        <v>1</v>
      </c>
      <c r="AM21" s="160" t="str">
        <f aca="false">IF(OR(Q21="Medicaid",AI21=""),"NA",IF(AND(AF21=TRUE(),_xlfn.xlookup(AI21,$A$8:$A$28,$AK$8:$AK$28)=0),TRUE(),FALSE()))</f>
        <v>NA</v>
      </c>
      <c r="AN21" s="103" t="b">
        <f aca="false">IF(F21&lt;&gt;"",TRUE(),FALSE())</f>
        <v>0</v>
      </c>
      <c r="AO21" s="103" t="str">
        <f aca="false">IF(OR($F21&lt;&gt;"Met"),"NA",(IF(AND($F21="Met",$F21&lt;&gt;""),TRUE(),FALSE())))</f>
        <v>NA</v>
      </c>
      <c r="AP21" s="163" t="b">
        <f aca="false">IF(OR($F21="Met",$F21="Not met"),"NA",(IF((AND(OR($F21="N/A",$F21="Unsure"),$G21&lt;&gt;"")),TRUE(),FALSE())))</f>
        <v>0</v>
      </c>
      <c r="AQ21" s="160" t="n">
        <f aca="false">IF(OR(AR21=TRUE(),AND(AS21=TRUE(),AT21=FALSE())),0,(IF(OR(AND(OR(AS21=FALSE(),AS21="N/A"),AT21=FALSE()),AU21=FALSE()),1,0)))</f>
        <v>0</v>
      </c>
      <c r="AR21" s="160" t="n">
        <f aca="false">$S21</f>
        <v>1</v>
      </c>
      <c r="AS21" s="160" t="str">
        <f aca="false">IF(OR(Q21="Medicaid",AJ21=""),"N/A",IF(AND(AF21=TRUE(),_xlfn.xlookup(AJ21,$A$8:$A$23,$AQ$8:$AQ$23)=0),TRUE(),FALSE()))</f>
        <v>N/A</v>
      </c>
      <c r="AT21" s="103" t="b">
        <f aca="false">IF(AND(H21="",F21="Met"),FALSE(),TRUE())</f>
        <v>1</v>
      </c>
      <c r="AU21" s="103" t="str">
        <f aca="false">IF(OR(H21="",H21="Met",H21="N/A"),"NA",(IF(AND((OR(H21="Not Met",H21="Unsure")),G21&lt;&gt;""),TRUE(),FALSE())))</f>
        <v>NA</v>
      </c>
    </row>
    <row r="22" customFormat="false" ht="54" hidden="false" customHeight="false" outlineLevel="0" collapsed="false">
      <c r="A22" s="152" t="s">
        <v>281</v>
      </c>
      <c r="B22" s="153" t="s">
        <v>282</v>
      </c>
      <c r="C22" s="153" t="s">
        <v>283</v>
      </c>
      <c r="D22" s="153" t="s">
        <v>284</v>
      </c>
      <c r="E22" s="161"/>
      <c r="F22" s="155"/>
      <c r="G22" s="156"/>
      <c r="H22" s="157"/>
      <c r="I22" s="158" t="s">
        <v>15</v>
      </c>
      <c r="J22" s="158" t="s">
        <v>30</v>
      </c>
      <c r="K22" s="158" t="s">
        <v>38</v>
      </c>
      <c r="L22" s="158" t="s">
        <v>43</v>
      </c>
      <c r="M22" s="158"/>
      <c r="N22" s="158"/>
      <c r="O22" s="158" t="s">
        <v>52</v>
      </c>
      <c r="P22" s="158"/>
      <c r="Q22" s="158" t="s">
        <v>226</v>
      </c>
      <c r="S22" s="148" t="b">
        <f aca="false">IF(OR(T22=TRUE(),U22=TRUE(),V22=TRUE(),AD22=TRUE(),AE22=TRUE()),TRUE(),FALSE())</f>
        <v>1</v>
      </c>
      <c r="T22" s="94" t="n">
        <f aca="false">$T$7</f>
        <v>1</v>
      </c>
      <c r="U22" s="148" t="b">
        <f aca="false">$U$7</f>
        <v>0</v>
      </c>
      <c r="V22" s="148" t="b">
        <f aca="false">IF(SUM(W22:AC22)&lt;1,TRUE(),FALSE())</f>
        <v>1</v>
      </c>
      <c r="W22" s="94" t="n">
        <f aca="false">IF($I$3=I22,1,0)</f>
        <v>0</v>
      </c>
      <c r="X22" s="94" t="n">
        <f aca="false">IF($J$3=J22,1,0)</f>
        <v>0</v>
      </c>
      <c r="Y22" s="94" t="n">
        <f aca="false">IF($K$3=K22,1,0)</f>
        <v>0</v>
      </c>
      <c r="Z22" s="94" t="n">
        <f aca="false">IF($L$3=L22,1,0)</f>
        <v>0</v>
      </c>
      <c r="AA22" s="94" t="n">
        <f aca="false">IF($M$3=M22,1,0)</f>
        <v>0</v>
      </c>
      <c r="AB22" s="94" t="n">
        <f aca="false">IF($N$3=N22,1,0)</f>
        <v>0</v>
      </c>
      <c r="AC22" s="94" t="n">
        <f aca="false">IF($O$3=O22,1,0)</f>
        <v>0</v>
      </c>
      <c r="AD22" s="159" t="b">
        <f aca="false">AND($P$2="Non-risk",P22=TRUE())</f>
        <v>0</v>
      </c>
      <c r="AE22" s="159" t="b">
        <f aca="false">AND($Q$3&lt;&gt;$Q22,$Q$3&lt;&gt;"Both")</f>
        <v>1</v>
      </c>
      <c r="AF22" s="159" t="b">
        <f aca="false">AND($Q$3="Both",AH22=1)</f>
        <v>0</v>
      </c>
      <c r="AG22" s="95"/>
      <c r="AH22" s="95"/>
      <c r="AI22" s="91"/>
      <c r="AJ22" s="85" t="n">
        <v>1</v>
      </c>
      <c r="AK22" s="160" t="n">
        <f aca="false">IF(OR(AL22=TRUE(),AND(AM22=TRUE(),AN22=FALSE()),AF22=TRUE(),(OR(AT22=FALSE(),AT22="NA"))),0,IF(OR(AN22=FALSE(),AO22=FALSE(),AP22=FALSE()),1,0))</f>
        <v>0</v>
      </c>
      <c r="AL22" s="160" t="n">
        <f aca="false">$S22</f>
        <v>1</v>
      </c>
      <c r="AM22" s="160" t="str">
        <f aca="false">IF(OR(Q22="Medicaid",AI22=""),"NA",IF(AND(AF22=TRUE(),_xlfn.xlookup(AI22,$A$8:$A$28,$AK$8:$AK$28)=0),TRUE(),FALSE()))</f>
        <v>NA</v>
      </c>
      <c r="AN22" s="163" t="b">
        <f aca="false">IF(F22&lt;&gt;"",TRUE(),FALSE())</f>
        <v>0</v>
      </c>
      <c r="AO22" s="103" t="str">
        <f aca="false">IF(OR($F22&lt;&gt;"Met"),"NA",(IF(AND($F22="Met",$F22&lt;&gt;""),TRUE(),FALSE())))</f>
        <v>NA</v>
      </c>
      <c r="AP22" s="163" t="b">
        <f aca="false">IF(OR($F22="Met",$F22="Not met"),"NA",(IF((AND(OR($F22="N/A",$F22="Unsure"),$G22&lt;&gt;"")),TRUE(),FALSE())))</f>
        <v>0</v>
      </c>
      <c r="AQ22" s="160" t="n">
        <f aca="false">IF(OR(AR22=TRUE(),AND(AS22=TRUE(),AT22=FALSE())),0,(IF(OR(AND(OR(AS22=FALSE(),AS22="N/A"),AT22=FALSE()),AU22=FALSE()),1,0)))</f>
        <v>0</v>
      </c>
      <c r="AR22" s="160" t="n">
        <f aca="false">$S22</f>
        <v>1</v>
      </c>
      <c r="AS22" s="160" t="str">
        <f aca="false">IF(OR(Q22="Medicaid",AJ22=""),"N/A",IF(AND(AF22=TRUE(),_xlfn.xlookup(AJ22,$A$8:$A$23,$AQ$8:$AQ$23)=0),TRUE(),FALSE()))</f>
        <v>N/A</v>
      </c>
      <c r="AT22" s="163" t="b">
        <f aca="false">IF(AND(H22="",F22="Met"),FALSE(),TRUE())</f>
        <v>1</v>
      </c>
      <c r="AU22" s="103" t="str">
        <f aca="false">IF(OR(H22="",H22="Met",H22="N/A"),"NA",(IF(AND((OR(H22="Not Met",H22="Unsure")),G22&lt;&gt;""),TRUE(),FALSE())))</f>
        <v>NA</v>
      </c>
    </row>
    <row r="23" customFormat="false" ht="54" hidden="false" customHeight="false" outlineLevel="0" collapsed="false">
      <c r="A23" s="152" t="s">
        <v>285</v>
      </c>
      <c r="B23" s="153" t="s">
        <v>286</v>
      </c>
      <c r="C23" s="153" t="s">
        <v>287</v>
      </c>
      <c r="D23" s="153" t="s">
        <v>288</v>
      </c>
      <c r="E23" s="161"/>
      <c r="F23" s="155"/>
      <c r="G23" s="156"/>
      <c r="H23" s="157"/>
      <c r="I23" s="158" t="s">
        <v>15</v>
      </c>
      <c r="J23" s="158" t="s">
        <v>30</v>
      </c>
      <c r="K23" s="158" t="s">
        <v>38</v>
      </c>
      <c r="L23" s="158" t="s">
        <v>43</v>
      </c>
      <c r="M23" s="158"/>
      <c r="N23" s="158"/>
      <c r="O23" s="158" t="s">
        <v>52</v>
      </c>
      <c r="P23" s="158"/>
      <c r="Q23" s="158"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G23" s="95"/>
      <c r="AH23" s="95"/>
      <c r="AI23" s="91"/>
      <c r="AJ23" s="85" t="n">
        <v>1</v>
      </c>
      <c r="AK23" s="160" t="n">
        <f aca="false">IF(OR(AL23=TRUE(),AND(AM23=TRUE(),AN23=FALSE()),AF23=TRUE(),(OR(AT23=FALSE(),AT23="NA"))),0,IF(OR(AN23=FALSE(),AO23=FALSE(),AP23=FALSE()),1,0))</f>
        <v>0</v>
      </c>
      <c r="AL23" s="160" t="n">
        <f aca="false">$S23</f>
        <v>1</v>
      </c>
      <c r="AM23" s="160" t="str">
        <f aca="false">IF(OR(Q23="Medicaid",AI23=""),"NA",IF(AND(AF23=TRUE(),_xlfn.xlookup(AI23,$A$8:$A$28,$AK$8:$AK$28)=0),TRUE(),FALSE()))</f>
        <v>NA</v>
      </c>
      <c r="AN23" s="103" t="b">
        <f aca="false">IF(F23&lt;&gt;"",TRUE(),FALSE())</f>
        <v>0</v>
      </c>
      <c r="AO23" s="103" t="str">
        <f aca="false">IF(OR($F23&lt;&gt;"Met"),"NA",(IF(AND($F23="Met",$F23&lt;&gt;""),TRUE(),FALSE())))</f>
        <v>NA</v>
      </c>
      <c r="AP23" s="103" t="b">
        <f aca="false">IF(OR($F23="Met",$F23="Not met"),"NA",(IF((AND(OR($F23="N/A",$F23="Unsure"),$G23&lt;&gt;"")),TRUE(),FALSE())))</f>
        <v>0</v>
      </c>
      <c r="AQ23" s="160" t="n">
        <f aca="false">IF(OR(AR23=TRUE(),AND(AS23=TRUE(),AT23=FALSE())),0,(IF(OR(AND(OR(AS23=FALSE(),AS23="N/A"),AT23=FALSE()),AU23=FALSE()),1,0)))</f>
        <v>0</v>
      </c>
      <c r="AR23" s="160" t="n">
        <f aca="false">$S23</f>
        <v>1</v>
      </c>
      <c r="AS23" s="160" t="str">
        <f aca="false">IF(OR(Q23="Medicaid",AJ23=""),"N/A",IF(AND(AF23=TRUE(),_xlfn.xlookup(AJ23,$A$8:$A$23,$AQ$8:$AQ$23)=0),TRUE(),FALSE()))</f>
        <v>N/A</v>
      </c>
      <c r="AT23" s="103" t="b">
        <f aca="false">IF(AND(H23="",F23="Met"),FALSE(),TRUE())</f>
        <v>1</v>
      </c>
      <c r="AU23" s="103" t="str">
        <f aca="false">IF(OR(H23="",H23="Met",H23="N/A"),"NA",(IF(AND((OR(H23="Not Met",H23="Unsure")),G23&lt;&gt;""),TRUE(),FALSE())))</f>
        <v>NA</v>
      </c>
    </row>
    <row r="24" customFormat="false" ht="18" hidden="false" customHeight="false" outlineLevel="0" collapsed="false">
      <c r="A24" s="166"/>
      <c r="B24" s="167"/>
      <c r="C24" s="167"/>
      <c r="D24" s="168" t="s">
        <v>289</v>
      </c>
      <c r="E24" s="169"/>
      <c r="F24" s="170"/>
      <c r="G24" s="171"/>
      <c r="H24" s="172"/>
      <c r="I24" s="158"/>
      <c r="J24" s="158"/>
      <c r="K24" s="158"/>
      <c r="L24" s="158"/>
      <c r="M24" s="158"/>
      <c r="N24" s="158"/>
      <c r="O24" s="158"/>
      <c r="P24" s="158"/>
      <c r="Q24" s="158"/>
      <c r="S24" s="94"/>
      <c r="T24" s="94"/>
      <c r="U24" s="94"/>
      <c r="V24" s="94"/>
      <c r="W24" s="95"/>
      <c r="X24" s="95"/>
      <c r="Y24" s="95"/>
      <c r="Z24" s="95"/>
      <c r="AA24" s="95"/>
      <c r="AB24" s="95"/>
      <c r="AC24" s="95"/>
      <c r="AD24" s="95"/>
      <c r="AE24" s="95"/>
      <c r="AF24" s="95"/>
      <c r="AG24" s="95"/>
      <c r="AH24" s="95"/>
      <c r="AI24" s="91"/>
      <c r="AK24" s="160"/>
      <c r="AL24" s="160"/>
      <c r="AM24" s="160"/>
      <c r="AN24" s="103"/>
      <c r="AO24" s="103"/>
      <c r="AP24" s="103"/>
      <c r="AQ24" s="160"/>
      <c r="AR24" s="160"/>
      <c r="AS24" s="160"/>
      <c r="AT24" s="103"/>
      <c r="AU24" s="103"/>
    </row>
    <row r="25" customFormat="false" ht="87" hidden="false" customHeight="true" outlineLevel="0" collapsed="false">
      <c r="A25" s="152" t="s">
        <v>290</v>
      </c>
      <c r="B25" s="153" t="s">
        <v>291</v>
      </c>
      <c r="C25" s="153" t="s">
        <v>224</v>
      </c>
      <c r="D25" s="153" t="s">
        <v>225</v>
      </c>
      <c r="E25" s="161"/>
      <c r="F25" s="155"/>
      <c r="G25" s="156"/>
      <c r="H25" s="157"/>
      <c r="I25" s="158" t="s">
        <v>15</v>
      </c>
      <c r="J25" s="158"/>
      <c r="K25" s="158" t="s">
        <v>38</v>
      </c>
      <c r="L25" s="158" t="s">
        <v>43</v>
      </c>
      <c r="M25" s="158" t="s">
        <v>48</v>
      </c>
      <c r="N25" s="158" t="s">
        <v>193</v>
      </c>
      <c r="O25" s="158" t="s">
        <v>52</v>
      </c>
      <c r="P25" s="158"/>
      <c r="Q25" s="158" t="s">
        <v>292</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G25" s="86" t="s">
        <v>225</v>
      </c>
      <c r="AH25" s="95" t="n">
        <v>1</v>
      </c>
      <c r="AI25" s="91" t="n">
        <v>1</v>
      </c>
      <c r="AK25" s="160" t="n">
        <f aca="false">IF(OR(AL25=TRUE(),AND(AM25=TRUE(),AN25=FALSE()),AF25=TRUE(),(OR(AT25=FALSE(),AT25="NA"))),0,IF(OR(AN25=FALSE(),AO25=FALSE(),AP25=FALSE()),1,0))</f>
        <v>0</v>
      </c>
      <c r="AL25" s="160" t="n">
        <f aca="false">$S25</f>
        <v>1</v>
      </c>
      <c r="AM25" s="160" t="str">
        <f aca="false">IF(OR(Q25="CHIP",AI25=""),"NA",IF(AND(AF25=TRUE(),_xlfn.xlookup(AI25,$A$8:$A$28,$AK$8:$AK$28)=0),TRUE(),FALSE()))</f>
        <v>NA</v>
      </c>
      <c r="AN25" s="163" t="b">
        <f aca="false">IF(F25&lt;&gt;"",TRUE(),FALSE())</f>
        <v>0</v>
      </c>
      <c r="AO25" s="103" t="str">
        <f aca="false">IF(OR($F25&lt;&gt;"Met"),"NA",(IF(AND($F25="Met",$F25&lt;&gt;""),TRUE(),FALSE())))</f>
        <v>NA</v>
      </c>
      <c r="AP25" s="163" t="b">
        <f aca="false">IF(OR($F25="Met",$F25="Not met"),"NA",(IF((AND(OR($F25="N/A",$F25="Unsure"),$G25&lt;&gt;"")),TRUE(),FALSE())))</f>
        <v>0</v>
      </c>
      <c r="AQ25" s="160" t="n">
        <f aca="false">IF(OR($AL25=TRUE(),AND($AM25=TRUE(),$AN25=FALSE())),0,IF(OR($AN25=FALSE(),$AO25=FALSE(),$AP25=FALSE()),1,0))</f>
        <v>0</v>
      </c>
      <c r="AR25" s="160" t="n">
        <f aca="false">$S25</f>
        <v>1</v>
      </c>
      <c r="AS25" s="160" t="str">
        <f aca="false">IF(OR(Q25="Medicaid",AJ25=""),"N/A",IF(AND(AF25=TRUE(),_xlfn.xlookup(AJ25,$A$25:$A$28,$AQ$25:$AQ$28)=0),TRUE(),FALSE()))</f>
        <v>N/A</v>
      </c>
      <c r="AT25" s="163" t="b">
        <f aca="false">IF(AND(H25="",F25="Met"),FALSE(),TRUE())</f>
        <v>1</v>
      </c>
      <c r="AU25" s="103" t="str">
        <f aca="false">IF(OR(H25="",H25="Met",H25="N/A"),"NA",(IF(AND((OR(H25="Not Met",H25="Unsure")),G25&lt;&gt;""),TRUE(),FALSE())))</f>
        <v>NA</v>
      </c>
    </row>
    <row r="26" customFormat="false" ht="284.25" hidden="false" customHeight="true" outlineLevel="0" collapsed="false">
      <c r="A26" s="152" t="s">
        <v>293</v>
      </c>
      <c r="B26" s="153" t="s">
        <v>294</v>
      </c>
      <c r="C26" s="153" t="s">
        <v>224</v>
      </c>
      <c r="D26" s="153" t="s">
        <v>229</v>
      </c>
      <c r="E26" s="161"/>
      <c r="F26" s="155"/>
      <c r="G26" s="156"/>
      <c r="H26" s="157"/>
      <c r="I26" s="158" t="s">
        <v>15</v>
      </c>
      <c r="J26" s="158"/>
      <c r="K26" s="158" t="s">
        <v>38</v>
      </c>
      <c r="L26" s="158" t="s">
        <v>43</v>
      </c>
      <c r="M26" s="158" t="s">
        <v>48</v>
      </c>
      <c r="N26" s="158" t="s">
        <v>193</v>
      </c>
      <c r="O26" s="158" t="s">
        <v>52</v>
      </c>
      <c r="P26" s="158"/>
      <c r="Q26" s="158" t="s">
        <v>292</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G26" s="86" t="s">
        <v>229</v>
      </c>
      <c r="AH26" s="95" t="n">
        <v>1</v>
      </c>
      <c r="AI26" s="91" t="n">
        <v>2</v>
      </c>
      <c r="AK26" s="160" t="n">
        <f aca="false">IF(OR(AL26=TRUE(),AND(AM26=TRUE(),AN26=FALSE()),AF26=TRUE(),(OR(AT26=FALSE(),AT26="NA"))),0,IF(OR(AN26=FALSE(),AO26=FALSE(),AP26=FALSE()),1,0))</f>
        <v>0</v>
      </c>
      <c r="AL26" s="160" t="n">
        <f aca="false">$S26</f>
        <v>1</v>
      </c>
      <c r="AM26" s="160" t="str">
        <f aca="false">IF(OR(Q26="CHIP",AI26=""),"NA",IF(AND(AF26=TRUE(),_xlfn.xlookup(AI26,$A$8:$A$28,$AK$8:$AK$28)=0),TRUE(),FALSE()))</f>
        <v>NA</v>
      </c>
      <c r="AN26" s="163" t="b">
        <f aca="false">IF(F26&lt;&gt;"",TRUE(),FALSE())</f>
        <v>0</v>
      </c>
      <c r="AO26" s="103" t="str">
        <f aca="false">IF(OR($F26&lt;&gt;"Met"),"NA",(IF(AND($F26="Met",$F26&lt;&gt;""),TRUE(),FALSE())))</f>
        <v>NA</v>
      </c>
      <c r="AP26" s="103" t="b">
        <f aca="false">IF(OR($F26="Met",$F26="Not met"),"NA",(IF((AND(OR($F26="N/A",$F26="Unsure"),$G26&lt;&gt;"")),TRUE(),FALSE())))</f>
        <v>0</v>
      </c>
      <c r="AQ26" s="160" t="n">
        <f aca="false">IF(OR($AL26=TRUE(),AND($AM26=TRUE(),$AN26=FALSE())),0,IF(OR($AN26=FALSE(),$AO26=FALSE(),$AP26=FALSE()),1,0))</f>
        <v>0</v>
      </c>
      <c r="AR26" s="160" t="n">
        <f aca="false">$S26</f>
        <v>1</v>
      </c>
      <c r="AS26" s="160" t="str">
        <f aca="false">IF(OR(Q26="Medicaid",AJ26=""),"N/A",IF(AND(AF26=TRUE(),_xlfn.xlookup(AJ26,$A$8:$A$23,$AQ$8:$AQ$23)=0),TRUE(),FALSE()))</f>
        <v>N/A</v>
      </c>
      <c r="AT26" s="163" t="b">
        <f aca="false">IF(AND(H26="",F26="Met"),FALSE(),TRUE())</f>
        <v>1</v>
      </c>
      <c r="AU26" s="103" t="str">
        <f aca="false">IF(OR(H26="",H26="Met",H26="N/A"),"NA",(IF(AND((OR(H26="Not Met",H26="Unsure")),#REF!&lt;&gt;""),TRUE(),FALSE())))</f>
        <v>NA</v>
      </c>
    </row>
    <row r="27" customFormat="false" ht="126" hidden="false" customHeight="false" outlineLevel="0" collapsed="false">
      <c r="A27" s="152" t="s">
        <v>295</v>
      </c>
      <c r="B27" s="153" t="s">
        <v>296</v>
      </c>
      <c r="C27" s="153" t="s">
        <v>224</v>
      </c>
      <c r="D27" s="153" t="s">
        <v>232</v>
      </c>
      <c r="E27" s="161"/>
      <c r="F27" s="155"/>
      <c r="G27" s="156"/>
      <c r="H27" s="157"/>
      <c r="I27" s="158" t="s">
        <v>15</v>
      </c>
      <c r="J27" s="158"/>
      <c r="K27" s="158" t="s">
        <v>38</v>
      </c>
      <c r="L27" s="158" t="s">
        <v>43</v>
      </c>
      <c r="M27" s="158" t="s">
        <v>48</v>
      </c>
      <c r="N27" s="158" t="s">
        <v>193</v>
      </c>
      <c r="O27" s="158" t="s">
        <v>52</v>
      </c>
      <c r="P27" s="158"/>
      <c r="Q27" s="158" t="s">
        <v>292</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G27" s="86" t="s">
        <v>232</v>
      </c>
      <c r="AH27" s="95" t="n">
        <v>1</v>
      </c>
      <c r="AI27" s="91" t="n">
        <v>3</v>
      </c>
      <c r="AK27" s="160" t="n">
        <f aca="false">IF(OR(AL27=TRUE(),AND(AM27=TRUE(),AN27=FALSE()),AF27=TRUE(),(OR(AT27=FALSE(),AT27="NA"))),0,IF(OR(AN27=FALSE(),AO27=FALSE(),AP27=FALSE()),1,0))</f>
        <v>0</v>
      </c>
      <c r="AL27" s="160" t="n">
        <f aca="false">$S27</f>
        <v>1</v>
      </c>
      <c r="AM27" s="160" t="str">
        <f aca="false">IF(OR(Q27="CHIP",AI27=""),"NA",IF(AND(AF27=TRUE(),_xlfn.xlookup(AI27,$A$8:$A$28,$AK$8:$AK$28)=0),TRUE(),FALSE()))</f>
        <v>NA</v>
      </c>
      <c r="AN27" s="103" t="b">
        <f aca="false">IF(F27&lt;&gt;"",TRUE(),FALSE())</f>
        <v>0</v>
      </c>
      <c r="AO27" s="103" t="str">
        <f aca="false">IF(OR($F27&lt;&gt;"Met"),"NA",(IF(AND($F27="Met",$F27&lt;&gt;""),TRUE(),FALSE())))</f>
        <v>NA</v>
      </c>
      <c r="AP27" s="103" t="b">
        <f aca="false">IF(OR($F27="Met",$F27="Not met"),"NA",(IF((AND(OR($F27="N/A",$F27="Unsure"),$G27&lt;&gt;"")),TRUE(),FALSE())))</f>
        <v>0</v>
      </c>
      <c r="AQ27" s="160" t="n">
        <f aca="false">IF(OR($AL27=TRUE(),AND($AM27=TRUE(),$AN27=FALSE())),0,IF(OR($AN27=FALSE(),$AO27=FALSE(),$AP27=FALSE()),1,0))</f>
        <v>0</v>
      </c>
      <c r="AR27" s="160" t="n">
        <f aca="false">$S27</f>
        <v>1</v>
      </c>
      <c r="AS27" s="160" t="str">
        <f aca="false">IF(OR(Q27="Medicaid",AJ27=""),"N/A",IF(AND(AF27=TRUE(),_xlfn.xlookup(AJ27,$A$8:$A$23,$AQ$8:$AQ$23)=0),TRUE(),FALSE()))</f>
        <v>N/A</v>
      </c>
      <c r="AT27" s="103" t="b">
        <f aca="false">IF(AND(H27="",F27="Met"),FALSE(),TRUE())</f>
        <v>1</v>
      </c>
      <c r="AU27" s="103" t="str">
        <f aca="false">IF(OR(H27="",H27="Met",H27="N/A"),"NA",(IF(AND((OR(H27="Not Met",H27="Unsure")),#REF!&lt;&gt;""),TRUE(),FALSE())))</f>
        <v>NA</v>
      </c>
    </row>
    <row r="28" customFormat="false" ht="288" hidden="false" customHeight="false" outlineLevel="0" collapsed="false">
      <c r="A28" s="152" t="s">
        <v>297</v>
      </c>
      <c r="B28" s="153" t="s">
        <v>298</v>
      </c>
      <c r="C28" s="153" t="s">
        <v>299</v>
      </c>
      <c r="D28" s="153" t="s">
        <v>300</v>
      </c>
      <c r="E28" s="164" t="s">
        <v>260</v>
      </c>
      <c r="F28" s="155"/>
      <c r="G28" s="156"/>
      <c r="H28" s="157"/>
      <c r="I28" s="158" t="s">
        <v>15</v>
      </c>
      <c r="J28" s="158"/>
      <c r="K28" s="158" t="s">
        <v>38</v>
      </c>
      <c r="L28" s="158" t="s">
        <v>43</v>
      </c>
      <c r="M28" s="158"/>
      <c r="N28" s="158"/>
      <c r="O28" s="158"/>
      <c r="P28" s="158"/>
      <c r="Q28" s="158" t="s">
        <v>292</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G28" s="86" t="s">
        <v>300</v>
      </c>
      <c r="AH28" s="95" t="n">
        <v>1</v>
      </c>
      <c r="AI28" s="91" t="n">
        <v>9</v>
      </c>
      <c r="AK28" s="160" t="n">
        <f aca="false">IF(OR(AL28=TRUE(),AND(AM28=TRUE(),AN28=FALSE()),AF28=TRUE(),(OR(AT28=FALSE(),AT28="NA"))),0,IF(OR(AN28=FALSE(),AO28=FALSE(),AP28=FALSE()),1,0))</f>
        <v>0</v>
      </c>
      <c r="AL28" s="160" t="n">
        <f aca="false">$S28</f>
        <v>1</v>
      </c>
      <c r="AM28" s="160" t="str">
        <f aca="false">IF(OR(Q28="CHIP",AI28=""),"NA",IF(AND(AF28=TRUE(),_xlfn.xlookup(AI28,$A$8:$A$28,$AK$8:$AK$28)=0),TRUE(),FALSE()))</f>
        <v>NA</v>
      </c>
      <c r="AN28" s="103" t="b">
        <f aca="false">IF(F28&lt;&gt;"",TRUE(),FALSE())</f>
        <v>0</v>
      </c>
      <c r="AO28" s="103" t="str">
        <f aca="false">IF(OR($F28&lt;&gt;"Met"),"NA",(IF(AND($F28="Met",$F28&lt;&gt;""),TRUE(),FALSE())))</f>
        <v>NA</v>
      </c>
      <c r="AP28" s="103" t="b">
        <f aca="false">IF(OR($F28="Met",$F28="Not met"),"NA",(IF((AND(OR($F28="N/A",$F28="Unsure"),$G28&lt;&gt;"")),TRUE(),FALSE())))</f>
        <v>0</v>
      </c>
      <c r="AQ28" s="160" t="n">
        <f aca="false">IF(OR($AL28=TRUE(),AND($AM28=TRUE(),$AN28=FALSE())),0,IF(OR($AN28=FALSE(),$AO28=FALSE(),$AP28=FALSE()),1,0))</f>
        <v>0</v>
      </c>
      <c r="AR28" s="160" t="n">
        <f aca="false">$S28</f>
        <v>1</v>
      </c>
      <c r="AS28" s="160" t="str">
        <f aca="false">IF(OR(Q28="Medicaid",AJ28=""),"N/A",IF(AND(AF28=TRUE(),_xlfn.xlookup(AJ28,$A$8:$A$23,$AQ$8:$AQ$23)=0),TRUE(),FALSE()))</f>
        <v>N/A</v>
      </c>
      <c r="AT28" s="103" t="b">
        <f aca="false">IF(AND(H28="",F28="Met"),FALSE(),TRUE())</f>
        <v>1</v>
      </c>
      <c r="AU28" s="103" t="str">
        <f aca="false">IF(OR(H28="",H28="Met",H28="N/A"),"NA",(IF(AND((OR(H28="Not Met",H28="Unsure")),#REF!&lt;&gt;""),TRUE(),FALSE())))</f>
        <v>NA</v>
      </c>
    </row>
    <row r="29" customFormat="false" ht="108.75" hidden="true" customHeight="false" outlineLevel="0" collapsed="false">
      <c r="A29" s="173" t="n">
        <v>22</v>
      </c>
      <c r="B29" s="174" t="s">
        <v>301</v>
      </c>
      <c r="C29" s="175" t="s">
        <v>302</v>
      </c>
      <c r="D29" s="175" t="n">
        <f aca="false">IF(AG29=TRUE(),AH29&amp; "  [If there is no additional information related to the CHIP contract, this information only needs to be entered in Medicaid Item Number "&amp;AJ29&amp;".]",AH29)</f>
        <v>0</v>
      </c>
      <c r="E29" s="176"/>
      <c r="F29" s="177" t="s">
        <v>224</v>
      </c>
      <c r="G29" s="178" t="s">
        <v>303</v>
      </c>
      <c r="H29" s="179" t="s">
        <v>303</v>
      </c>
      <c r="I29" s="180" t="s">
        <v>224</v>
      </c>
      <c r="J29" s="158" t="s">
        <v>15</v>
      </c>
      <c r="K29" s="158"/>
      <c r="L29" s="158" t="s">
        <v>38</v>
      </c>
      <c r="M29" s="158" t="s">
        <v>43</v>
      </c>
      <c r="N29" s="158" t="s">
        <v>48</v>
      </c>
      <c r="O29" s="158" t="s">
        <v>193</v>
      </c>
      <c r="P29" s="158" t="s">
        <v>52</v>
      </c>
      <c r="Q29" s="158"/>
      <c r="R29" s="158" t="s">
        <v>292</v>
      </c>
      <c r="T29" s="94" t="n">
        <f aca="false">$T$7</f>
        <v>1</v>
      </c>
      <c r="U29" s="94" t="b">
        <f aca="false">$U$7</f>
        <v>0</v>
      </c>
      <c r="V29" s="94" t="b">
        <f aca="false">IF(SUM(W29:AC29)&lt;1,TRUE(),FALSE())</f>
        <v>1</v>
      </c>
      <c r="W29" s="94" t="n">
        <f aca="false">IF($I$3=I29,1,0)</f>
        <v>0</v>
      </c>
      <c r="X29" s="94" t="n">
        <f aca="false">IF($J$3=J29,1,0)</f>
        <v>0</v>
      </c>
      <c r="Y29" s="94" t="n">
        <f aca="false">IF($K$3=K29,1,0)</f>
        <v>0</v>
      </c>
      <c r="Z29" s="94" t="n">
        <f aca="false">IF($L$3=L29,1,0)</f>
        <v>0</v>
      </c>
      <c r="AA29" s="94" t="n">
        <f aca="false">IF($M$3=M29,1,0)</f>
        <v>0</v>
      </c>
      <c r="AB29" s="94" t="n">
        <f aca="false">IF($N$3=N29,1,0)</f>
        <v>0</v>
      </c>
      <c r="AC29" s="94" t="n">
        <f aca="false">IF($O$3=O29,1,0)</f>
        <v>0</v>
      </c>
      <c r="AD29" s="95" t="b">
        <f aca="false">AND($P$2="Non-risk",P29=TRUE())</f>
        <v>0</v>
      </c>
      <c r="AE29" s="95" t="b">
        <f aca="false">AND($Q$3&lt;&gt;$Q29,$Q$3&lt;&gt;"Both")</f>
        <v>1</v>
      </c>
      <c r="AF29" s="95" t="b">
        <f aca="false">AND($Q$3="Both",AH29=1)</f>
        <v>0</v>
      </c>
      <c r="AG29" s="86" t="s">
        <v>304</v>
      </c>
      <c r="AH29" s="86"/>
      <c r="AI29" s="95"/>
      <c r="AJ29" s="91"/>
      <c r="AL29" s="160" t="n">
        <f aca="false">IF(OR(AM29=TRUE(),AND(AN29=TRUE(),AO29=FALSE())),0,IF(OR(AO29=FALSE(),AP29=FALSE(),AQ29=FALSE()),1,0))</f>
        <v>0</v>
      </c>
      <c r="AM29" s="160" t="n">
        <f aca="false">$T29</f>
        <v>1</v>
      </c>
      <c r="AN29" s="103" t="b">
        <f aca="false">IF(F29&lt;&gt;"",TRUE(),FALSE())</f>
        <v>1</v>
      </c>
      <c r="AO29" s="103" t="str">
        <f aca="false">IF(OR($F29&lt;&gt;"Met"),"NA",(IF(AND($F29="Met",$F29&lt;&gt;""),TRUE(),FALSE())))</f>
        <v>NA</v>
      </c>
      <c r="AP29" s="103" t="e">
        <f aca="false">IF(OR(#REF!&lt;&gt;"Citation",$F29&lt;&gt;"Met"),"NA",(IF(AND(#REF!="Citation",$F29="Met",$G29&lt;&gt;""),TRUE(),FALSE())))</f>
        <v>#REF!</v>
      </c>
      <c r="AQ29" s="103" t="b">
        <f aca="false">IF(OR($F29="Met",$F29="Not met"),"NA",(IF((AND(OR($F29="N/A",$F29="Unsure"),$H29&lt;&gt;"")),TRUE(),FALSE())))</f>
        <v>1</v>
      </c>
      <c r="AR29" s="160" t="e">
        <f aca="false">IF(OR(AS29=TRUE(),AND(AT29=TRUE(),AU29=FALSE())),0,(IF(OR(AND(OR(AT29=FALSE(),AT29="N/A"),AU29=FALSE()),AV29=FALSE()),1,0)))</f>
        <v>#REF!</v>
      </c>
      <c r="AS29" s="160" t="n">
        <f aca="false">$T29</f>
        <v>1</v>
      </c>
      <c r="AT29" s="181" t="str">
        <f aca="false">IF(OR(R29="Medicaid",AJ29=""),"N/A",IF(AND(AG29=TRUE(),_xlfn.xlookup(AJ29,$A$8:$A$23,$AQ$8:$AQ$23)=0),TRUE(),FALSE()))</f>
        <v>N/A</v>
      </c>
      <c r="AU29" s="182" t="e">
        <f aca="false">IF(#REF!="Attestation",TRUE(),IF(OR(I29="",AND(I29="Met",#REF!="Citation",G29="")),FALSE(),TRUE()))</f>
        <v>#REF!</v>
      </c>
      <c r="AV29" s="103" t="str">
        <f aca="false">IF(OR(I29="",I29="Met",I29="N/A"),"NA",(IF(AND((OR(I29="Not Met",I29="Unsure")),#REF!&lt;&gt;""),TRUE(),FALSE())))</f>
        <v>NA</v>
      </c>
    </row>
    <row r="30" customFormat="false" ht="18" hidden="false" customHeight="false" outlineLevel="0" collapsed="false">
      <c r="A30" s="183" t="s">
        <v>305</v>
      </c>
      <c r="B30" s="184"/>
      <c r="C30" s="184"/>
      <c r="D30" s="184"/>
      <c r="E30" s="184"/>
      <c r="F30" s="184"/>
      <c r="G30" s="185"/>
      <c r="H30" s="186"/>
    </row>
    <row r="31" customFormat="false" ht="41.25" hidden="false" customHeight="true" outlineLevel="0" collapsed="false">
      <c r="A31" s="186" t="n">
        <v>1</v>
      </c>
      <c r="B31" s="187" t="s">
        <v>306</v>
      </c>
      <c r="C31" s="187"/>
      <c r="D31" s="187"/>
      <c r="E31" s="187"/>
      <c r="F31" s="187"/>
      <c r="G31" s="187"/>
      <c r="H31" s="188" t="s">
        <v>307</v>
      </c>
    </row>
    <row r="32" customFormat="false" ht="54" hidden="false" customHeight="true" outlineLevel="0" collapsed="false">
      <c r="A32" s="186" t="n">
        <v>2</v>
      </c>
      <c r="B32" s="189" t="s">
        <v>308</v>
      </c>
      <c r="C32" s="189"/>
      <c r="D32" s="189"/>
      <c r="E32" s="189"/>
      <c r="F32" s="189"/>
      <c r="G32" s="189"/>
      <c r="H32" s="188" t="s">
        <v>307</v>
      </c>
    </row>
    <row r="33" customFormat="false" ht="41.25" hidden="false" customHeight="true" outlineLevel="0" collapsed="false">
      <c r="A33" s="186" t="n">
        <v>3</v>
      </c>
      <c r="B33" s="189" t="s">
        <v>309</v>
      </c>
      <c r="C33" s="189"/>
      <c r="D33" s="189"/>
      <c r="E33" s="189"/>
      <c r="F33" s="189"/>
      <c r="G33" s="189"/>
      <c r="H33" s="188" t="s">
        <v>307</v>
      </c>
    </row>
    <row r="34" customFormat="false" ht="75.75" hidden="false" customHeight="true" outlineLevel="0" collapsed="false">
      <c r="A34" s="186" t="n">
        <v>4</v>
      </c>
      <c r="B34" s="189" t="s">
        <v>310</v>
      </c>
      <c r="C34" s="189"/>
      <c r="D34" s="189"/>
      <c r="E34" s="189"/>
      <c r="F34" s="189"/>
      <c r="G34" s="189"/>
      <c r="H34" s="188" t="s">
        <v>307</v>
      </c>
    </row>
    <row r="35" customFormat="false" ht="100.5" hidden="false" customHeight="true" outlineLevel="0" collapsed="false">
      <c r="A35" s="186" t="n">
        <v>5</v>
      </c>
      <c r="B35" s="189" t="s">
        <v>311</v>
      </c>
      <c r="C35" s="189"/>
      <c r="D35" s="189"/>
      <c r="E35" s="189"/>
      <c r="F35" s="189"/>
      <c r="G35" s="189"/>
      <c r="H35" s="188" t="s">
        <v>307</v>
      </c>
    </row>
    <row r="36" customFormat="false" ht="96.75" hidden="false" customHeight="true" outlineLevel="0" collapsed="false">
      <c r="A36" s="186" t="n">
        <v>6</v>
      </c>
      <c r="B36" s="189" t="s">
        <v>312</v>
      </c>
      <c r="C36" s="189"/>
      <c r="D36" s="189"/>
      <c r="E36" s="189"/>
      <c r="F36" s="189"/>
      <c r="G36" s="189"/>
      <c r="H36" s="188" t="s">
        <v>307</v>
      </c>
    </row>
    <row r="37" customFormat="false" ht="75.75" hidden="false" customHeight="true" outlineLevel="0" collapsed="false">
      <c r="A37" s="186" t="n">
        <v>7</v>
      </c>
      <c r="B37" s="189" t="s">
        <v>313</v>
      </c>
      <c r="C37" s="189"/>
      <c r="D37" s="189"/>
      <c r="E37" s="189"/>
      <c r="F37" s="189"/>
      <c r="G37" s="189"/>
      <c r="H37" s="188" t="s">
        <v>307</v>
      </c>
    </row>
    <row r="38" customFormat="false" ht="75.75" hidden="false" customHeight="true" outlineLevel="0" collapsed="false">
      <c r="A38" s="186" t="n">
        <v>8</v>
      </c>
      <c r="B38" s="189" t="s">
        <v>314</v>
      </c>
      <c r="C38" s="189"/>
      <c r="D38" s="189"/>
      <c r="E38" s="189"/>
      <c r="F38" s="189"/>
      <c r="G38" s="189"/>
      <c r="H38" s="188" t="s">
        <v>307</v>
      </c>
    </row>
    <row r="39" customFormat="false" ht="75.75" hidden="false" customHeight="true" outlineLevel="0" collapsed="false">
      <c r="A39" s="186" t="s">
        <v>315</v>
      </c>
      <c r="B39" s="189" t="s">
        <v>316</v>
      </c>
      <c r="C39" s="189"/>
      <c r="D39" s="189"/>
      <c r="E39" s="189"/>
      <c r="F39" s="189"/>
      <c r="G39" s="189"/>
      <c r="H39" s="188" t="s">
        <v>307</v>
      </c>
    </row>
    <row r="40" customFormat="false" ht="141.75" hidden="false" customHeight="true" outlineLevel="0" collapsed="false">
      <c r="A40" s="186" t="s">
        <v>317</v>
      </c>
      <c r="B40" s="189" t="s">
        <v>318</v>
      </c>
      <c r="C40" s="189"/>
      <c r="D40" s="189"/>
      <c r="E40" s="189"/>
      <c r="F40" s="189"/>
      <c r="G40" s="189"/>
      <c r="H40" s="188" t="s">
        <v>307</v>
      </c>
    </row>
    <row r="41" customFormat="false" ht="41.25" hidden="false" customHeight="true" outlineLevel="0" collapsed="false">
      <c r="A41" s="186" t="s">
        <v>319</v>
      </c>
      <c r="B41" s="189" t="s">
        <v>320</v>
      </c>
      <c r="C41" s="189"/>
      <c r="D41" s="189"/>
      <c r="E41" s="189"/>
      <c r="F41" s="189"/>
      <c r="G41" s="189"/>
      <c r="H41" s="188" t="s">
        <v>307</v>
      </c>
    </row>
    <row r="42" customFormat="false" ht="41.25" hidden="false" customHeight="true" outlineLevel="0" collapsed="false">
      <c r="A42" s="186" t="s">
        <v>321</v>
      </c>
      <c r="B42" s="189" t="s">
        <v>322</v>
      </c>
      <c r="C42" s="189"/>
      <c r="D42" s="189"/>
      <c r="E42" s="189"/>
      <c r="F42" s="189"/>
      <c r="G42" s="189"/>
      <c r="H42" s="188" t="s">
        <v>307</v>
      </c>
    </row>
    <row r="43" customFormat="false" ht="41.25" hidden="false" customHeight="true" outlineLevel="0" collapsed="false">
      <c r="A43" s="186" t="s">
        <v>323</v>
      </c>
      <c r="B43" s="189" t="s">
        <v>324</v>
      </c>
      <c r="C43" s="189"/>
      <c r="D43" s="189"/>
      <c r="E43" s="189"/>
      <c r="F43" s="189"/>
      <c r="G43" s="189"/>
      <c r="H43" s="188" t="s">
        <v>307</v>
      </c>
    </row>
    <row r="44" customFormat="false" ht="72.75" hidden="false" customHeight="true" outlineLevel="0" collapsed="false">
      <c r="A44" s="186" t="s">
        <v>325</v>
      </c>
      <c r="B44" s="189" t="s">
        <v>326</v>
      </c>
      <c r="C44" s="189"/>
      <c r="D44" s="189"/>
      <c r="E44" s="189"/>
      <c r="F44" s="189"/>
      <c r="G44" s="189"/>
      <c r="H44" s="188" t="s">
        <v>307</v>
      </c>
    </row>
    <row r="45" customFormat="false" ht="72.75" hidden="false" customHeight="true" outlineLevel="0" collapsed="false">
      <c r="A45" s="186" t="s">
        <v>327</v>
      </c>
      <c r="B45" s="189" t="s">
        <v>328</v>
      </c>
      <c r="C45" s="189"/>
      <c r="D45" s="189"/>
      <c r="E45" s="189"/>
      <c r="F45" s="189"/>
      <c r="G45" s="189"/>
      <c r="H45" s="188" t="s">
        <v>307</v>
      </c>
    </row>
    <row r="46" customFormat="false" ht="72.75" hidden="false" customHeight="true" outlineLevel="0" collapsed="false">
      <c r="A46" s="186" t="n">
        <v>16</v>
      </c>
      <c r="B46" s="189" t="s">
        <v>329</v>
      </c>
      <c r="C46" s="189"/>
      <c r="D46" s="189"/>
      <c r="E46" s="189"/>
      <c r="F46" s="189"/>
      <c r="G46" s="189"/>
      <c r="H46" s="188" t="s">
        <v>307</v>
      </c>
    </row>
    <row r="47" customFormat="false" ht="72.75" hidden="false" customHeight="true" outlineLevel="0" collapsed="false">
      <c r="A47" s="186" t="n">
        <v>17</v>
      </c>
      <c r="B47" s="189" t="s">
        <v>330</v>
      </c>
      <c r="C47" s="189"/>
      <c r="D47" s="189"/>
      <c r="E47" s="189"/>
      <c r="F47" s="189"/>
      <c r="G47" s="189"/>
      <c r="H47" s="188" t="s">
        <v>307</v>
      </c>
    </row>
    <row r="48" customFormat="false" ht="72.75" hidden="false" customHeight="true" outlineLevel="0" collapsed="false">
      <c r="A48" s="186" t="n">
        <v>18</v>
      </c>
      <c r="B48" s="189" t="s">
        <v>331</v>
      </c>
      <c r="C48" s="189"/>
      <c r="D48" s="189"/>
      <c r="E48" s="189"/>
      <c r="F48" s="189"/>
      <c r="G48" s="189"/>
      <c r="H48" s="188" t="s">
        <v>307</v>
      </c>
    </row>
    <row r="49" customFormat="false" ht="72.75" hidden="false" customHeight="true" outlineLevel="0" collapsed="false">
      <c r="A49" s="186" t="n">
        <v>19</v>
      </c>
      <c r="B49" s="189" t="s">
        <v>332</v>
      </c>
      <c r="C49" s="189"/>
      <c r="D49" s="189"/>
      <c r="E49" s="189"/>
      <c r="F49" s="189"/>
      <c r="G49" s="189"/>
      <c r="H49" s="188" t="s">
        <v>307</v>
      </c>
    </row>
    <row r="50" customFormat="false" ht="18" hidden="false" customHeight="false" outlineLevel="0" collapsed="false">
      <c r="A50" s="184"/>
      <c r="B50" s="184"/>
      <c r="C50" s="184"/>
      <c r="D50" s="184"/>
      <c r="E50" s="184"/>
      <c r="F50" s="184"/>
      <c r="G50" s="185"/>
      <c r="H50" s="184"/>
    </row>
  </sheetData>
  <mergeCells count="27">
    <mergeCell ref="A1:C1"/>
    <mergeCell ref="D1:H1"/>
    <mergeCell ref="I1:O1"/>
    <mergeCell ref="A2:B2"/>
    <mergeCell ref="A3:H3"/>
    <mergeCell ref="A4:C4"/>
    <mergeCell ref="F5:H5"/>
    <mergeCell ref="W6:AC6"/>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s>
  <conditionalFormatting sqref="F8:H28">
    <cfRule type="expression" priority="2" aboveAverage="0" equalAverage="0" bottom="0" percent="0" rank="0" text="" dxfId="2">
      <formula>$AF8=1</formula>
    </cfRule>
    <cfRule type="expression" priority="3" aboveAverage="0" equalAverage="0" bottom="0" percent="0" rank="0" text="" dxfId="3">
      <formula>$S8=1</formula>
    </cfRule>
  </conditionalFormatting>
  <dataValidations count="2">
    <dataValidation allowBlank="true" errorStyle="stop" operator="between" showDropDown="false" showErrorMessage="true" showInputMessage="true" sqref="F8:F23 F25:F29 I29"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10" location="'A. Completeness'!A31" display="#'A. Completeness'.A31"/>
    <hyperlink ref="E11" location="'A. Completeness'!A32" display="2, 3, 4, 6, 7"/>
    <hyperlink ref="E12" location="'A. Completeness'!A33" display="3, 4, 6, 7"/>
    <hyperlink ref="E13" location="'A. Completeness'!A32" display="2, 3, 4"/>
    <hyperlink ref="E14" location="'A. Completeness'!A31" display="1, 2, 3, 7, 8"/>
    <hyperlink ref="E15" location="'A. Completeness'!A39" display="9, 10, 11"/>
    <hyperlink ref="E16" location="'A. Completeness'!A33" display="3, 4, 5, 12"/>
    <hyperlink ref="E17" location="'A. Completeness'!A43" display="#'A. Completeness'.A43"/>
    <hyperlink ref="E18" location="'A. Completeness'!A44" display="#'A. Completeness'.A44"/>
    <hyperlink ref="E19" location="'A. Completeness'!A45" display="15, 16, 17, 18"/>
    <hyperlink ref="E20" location="'A. Completeness'!A49" display="#'A. Completeness'.A49"/>
    <hyperlink ref="E28" location="'A. Completeness'!A33" display="3, 4, 5, 12"/>
    <hyperlink ref="H31" location="'A. Completeness'!E10" display="Return to item number"/>
    <hyperlink ref="H32" location="'A. Completeness'!E11" display="Return to item number"/>
    <hyperlink ref="H33" location="'A. Completeness'!E11" display="Return to item number"/>
    <hyperlink ref="H34" location="'A. Completeness'!E11" display="Return to item number"/>
    <hyperlink ref="H35" location="'A. Completeness'!E16" display="Return to item number"/>
    <hyperlink ref="H36" location="'A. Completeness'!E11" display="Return to item number"/>
    <hyperlink ref="H37" location="'A. Completeness'!E11" display="Return to item number"/>
    <hyperlink ref="H38" location="'A. Completeness'!E14" display="Return to item number"/>
    <hyperlink ref="H39" location="'A. Completeness'!E15" display="Return to item number"/>
    <hyperlink ref="H40" location="'A. Completeness'!E15" display="Return to item number"/>
    <hyperlink ref="H41" location="'A. Completeness'!E15" display="Return to item number"/>
    <hyperlink ref="H42" location="'A. Completeness'!E16" display="Return to item number"/>
    <hyperlink ref="H43" location="'A. Completeness'!E17" display="Return to item number"/>
    <hyperlink ref="H44" location="'A. Completeness'!E18" display="Return to item number"/>
    <hyperlink ref="H45" location="'A. Completeness'!E19" display="Return to item number"/>
    <hyperlink ref="H46" location="'A. Completeness'!E19" display="Return to item number"/>
    <hyperlink ref="H47" location="'A. Completeness'!E19" display="Return to item number"/>
    <hyperlink ref="H48" location="'A. Completeness'!E19" display="Return to item number"/>
    <hyperlink ref="H49" location="'A. Completeness'!E20"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29"/>
  <sheetViews>
    <sheetView showFormulas="false" showGridLines="true" showRowColHeaders="true" showZeros="true" rightToLeft="false" tabSelected="false" showOutlineSymbols="true" defaultGridColor="true" view="pageBreakPreview" topLeftCell="A1" colorId="64" zoomScale="88" zoomScaleNormal="80" zoomScalePageLayoutView="88" workbookViewId="0">
      <pane xSplit="0" ySplit="6" topLeftCell="A7" activePane="bottomLeft" state="frozen"/>
      <selection pane="topLeft" activeCell="A1" activeCellId="0" sqref="A1"/>
      <selection pane="bottomLeft" activeCell="BE13" activeCellId="0" sqref="BE13"/>
    </sheetView>
  </sheetViews>
  <sheetFormatPr defaultColWidth="9.15625" defaultRowHeight="18" zeroHeight="false" outlineLevelRow="0" outlineLevelCol="0"/>
  <cols>
    <col collapsed="false" customWidth="true" hidden="false" outlineLevel="0" max="1" min="1" style="95" width="9.85"/>
    <col collapsed="false" customWidth="true" hidden="false" outlineLevel="0" max="2" min="2" style="95" width="16.71"/>
    <col collapsed="false" customWidth="true" hidden="false" outlineLevel="0" max="3" min="3" style="95" width="74.57"/>
    <col collapsed="false" customWidth="true" hidden="false" outlineLevel="0" max="4" min="4" style="95" width="87.71"/>
    <col collapsed="false" customWidth="true" hidden="false" outlineLevel="0" max="5" min="5" style="95" width="12.42"/>
    <col collapsed="false" customWidth="true" hidden="false" outlineLevel="0" max="6" min="6" style="190" width="37.57"/>
    <col collapsed="false" customWidth="true" hidden="false" outlineLevel="0" max="7" min="7" style="95" width="33.71"/>
    <col collapsed="false" customWidth="true" hidden="false" outlineLevel="0" max="8" min="8" style="191" width="34.42"/>
    <col collapsed="false" customWidth="false" hidden="true" outlineLevel="0" max="15" min="9"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6.29"/>
    <col collapsed="false" customWidth="true" hidden="true" outlineLevel="0" max="20" min="20" style="95" width="13.29"/>
    <col collapsed="false" customWidth="true" hidden="true" outlineLevel="0" max="21" min="21" style="95" width="13.01"/>
    <col collapsed="false" customWidth="true" hidden="true" outlineLevel="0" max="22" min="22" style="95" width="15.71"/>
    <col collapsed="false" customWidth="false" hidden="true" outlineLevel="0" max="29" min="23" style="95" width="9.14"/>
    <col collapsed="false" customWidth="true" hidden="true" outlineLevel="0" max="30" min="30" style="95" width="12.86"/>
    <col collapsed="false" customWidth="true" hidden="true" outlineLevel="0" max="31" min="31" style="95" width="13.01"/>
    <col collapsed="false" customWidth="true" hidden="true" outlineLevel="0" max="32" min="32" style="95" width="15.86"/>
    <col collapsed="false" customWidth="true" hidden="true" outlineLevel="0" max="33" min="33" style="95" width="48.86"/>
    <col collapsed="false" customWidth="true" hidden="true" outlineLevel="0" max="34" min="34" style="95" width="23.28"/>
    <col collapsed="false" customWidth="true" hidden="true" outlineLevel="0" max="35" min="35" style="95" width="18.58"/>
    <col collapsed="false" customWidth="true" hidden="true" outlineLevel="0" max="36" min="36" style="95" width="16.71"/>
    <col collapsed="false" customWidth="true" hidden="true" outlineLevel="0" max="37" min="37" style="95" width="14.43"/>
    <col collapsed="false" customWidth="true" hidden="true" outlineLevel="0" max="38" min="38" style="95" width="16.29"/>
    <col collapsed="false" customWidth="true" hidden="true" outlineLevel="0" max="39" min="39" style="95" width="17.29"/>
    <col collapsed="false" customWidth="true" hidden="true" outlineLevel="0" max="40" min="40" style="95" width="13.57"/>
    <col collapsed="false" customWidth="true" hidden="true" outlineLevel="0" max="41" min="41" style="95" width="15"/>
    <col collapsed="false" customWidth="true" hidden="true" outlineLevel="0" max="42" min="42" style="95" width="28.29"/>
    <col collapsed="false" customWidth="true" hidden="true" outlineLevel="0" max="43" min="43" style="95" width="17.29"/>
    <col collapsed="false" customWidth="true" hidden="true" outlineLevel="0" max="44" min="44" style="95" width="11.99"/>
    <col collapsed="false" customWidth="true" hidden="true" outlineLevel="0" max="45" min="45" style="95" width="14.28"/>
    <col collapsed="false" customWidth="true" hidden="true" outlineLevel="0" max="46" min="46" style="95" width="14.7"/>
    <col collapsed="false" customWidth="true" hidden="true" outlineLevel="0" max="47" min="47" style="95" width="11.99"/>
    <col collapsed="false" customWidth="false" hidden="true" outlineLevel="0" max="49" min="48" style="95" width="9.14"/>
    <col collapsed="false" customWidth="true" hidden="true" outlineLevel="0" max="50" min="50" style="95" width="12.71"/>
    <col collapsed="false" customWidth="true" hidden="true" outlineLevel="0" max="51" min="51" style="95" width="13.29"/>
    <col collapsed="false" customWidth="false" hidden="true" outlineLevel="0" max="55" min="52" style="95" width="9.14"/>
    <col collapsed="false" customWidth="false" hidden="false" outlineLevel="0" max="1024" min="56" style="95" width="9.14"/>
  </cols>
  <sheetData>
    <row r="1" customFormat="false" ht="81" hidden="false" customHeight="true" outlineLevel="0" collapsed="false">
      <c r="A1" s="192" t="s">
        <v>333</v>
      </c>
      <c r="B1" s="192"/>
      <c r="C1" s="192"/>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22.5" hidden="true" customHeight="true" outlineLevel="0" collapsed="false">
      <c r="A2" s="197" t="s">
        <v>177</v>
      </c>
      <c r="B2" s="197"/>
      <c r="C2" s="198"/>
      <c r="D2" s="198"/>
      <c r="E2" s="198"/>
      <c r="F2" s="199"/>
      <c r="G2" s="198"/>
      <c r="H2" s="200"/>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57" hidden="false" customHeight="true" outlineLevel="0" collapsed="false">
      <c r="A3" s="202" t="s">
        <v>179</v>
      </c>
      <c r="B3" s="202"/>
      <c r="C3" s="202"/>
      <c r="D3" s="202"/>
      <c r="E3" s="202"/>
      <c r="F3" s="202"/>
      <c r="G3" s="202"/>
      <c r="H3" s="202"/>
      <c r="I3" s="203"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15.75" hidden="false" customHeight="true" outlineLevel="0" collapsed="false">
      <c r="A4" s="204" t="s">
        <v>334</v>
      </c>
      <c r="B4" s="204"/>
      <c r="C4" s="204"/>
      <c r="D4" s="205" t="s">
        <v>178</v>
      </c>
      <c r="E4" s="206"/>
      <c r="F4" s="207"/>
      <c r="G4" s="208"/>
      <c r="H4" s="209"/>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210" t="s">
        <v>2</v>
      </c>
      <c r="B5" s="210"/>
      <c r="C5" s="210"/>
      <c r="D5" s="210"/>
      <c r="E5" s="210"/>
      <c r="F5" s="210"/>
      <c r="G5" s="210"/>
      <c r="H5" s="210"/>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211" t="s">
        <v>185</v>
      </c>
      <c r="B6" s="211" t="s">
        <v>186</v>
      </c>
      <c r="C6" s="211" t="s">
        <v>187</v>
      </c>
      <c r="D6" s="211" t="s">
        <v>188</v>
      </c>
      <c r="E6" s="212" t="s">
        <v>189</v>
      </c>
      <c r="F6" s="213" t="s">
        <v>335</v>
      </c>
      <c r="G6" s="214" t="s">
        <v>336</v>
      </c>
      <c r="H6" s="125" t="s">
        <v>192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223"/>
      <c r="B7" s="223"/>
      <c r="C7" s="224"/>
      <c r="D7" s="225" t="s">
        <v>342</v>
      </c>
      <c r="E7" s="226"/>
      <c r="F7" s="170"/>
      <c r="G7" s="227"/>
      <c r="H7" s="228"/>
      <c r="I7" s="219"/>
      <c r="J7" s="219"/>
      <c r="K7" s="219"/>
      <c r="L7" s="219"/>
      <c r="M7" s="219"/>
      <c r="N7" s="219"/>
      <c r="O7" s="219"/>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E7" s="95" t="s">
        <v>221</v>
      </c>
      <c r="AI7" s="91"/>
      <c r="AK7" s="196"/>
      <c r="AL7" s="196"/>
      <c r="AM7" s="196"/>
      <c r="AQ7" s="196"/>
      <c r="AR7" s="196"/>
      <c r="AS7" s="196"/>
      <c r="AV7" s="229"/>
      <c r="AW7" s="229"/>
      <c r="AX7" s="229" t="str">
        <f aca="false">IF(OR($Q$3="CHIP",$U$7=TRUE()),"N/A",IF((SUMIF($Q8:$Q25,"Medicaid",$AK$8:$AK$25)=0),"Complete","Incomplete"))</f>
        <v>Complete</v>
      </c>
      <c r="AY7" s="229" t="str">
        <f aca="false">IF(OR($Q$3="Medicaid",$U$7=TRUE()),"N/A",IF((SUMIF($Q8:$Q25,"CHIP",$AK$8:$AK$25)=0),"Complete","Incomplete"))</f>
        <v>Complete</v>
      </c>
    </row>
    <row r="8" customFormat="false" ht="90" hidden="false" customHeight="false" outlineLevel="0" collapsed="false">
      <c r="A8" s="230" t="s">
        <v>343</v>
      </c>
      <c r="B8" s="214" t="s">
        <v>344</v>
      </c>
      <c r="C8" s="231" t="s">
        <v>345</v>
      </c>
      <c r="D8" s="231" t="s">
        <v>346</v>
      </c>
      <c r="E8" s="232"/>
      <c r="F8" s="155"/>
      <c r="G8" s="233"/>
      <c r="H8" s="234"/>
      <c r="I8" s="235" t="s">
        <v>15</v>
      </c>
      <c r="J8" s="235" t="s">
        <v>30</v>
      </c>
      <c r="K8" s="235" t="s">
        <v>38</v>
      </c>
      <c r="L8" s="236" t="s">
        <v>43</v>
      </c>
      <c r="M8" s="236" t="s">
        <v>48</v>
      </c>
      <c r="N8" s="236" t="s">
        <v>193</v>
      </c>
      <c r="O8" s="236" t="s">
        <v>52</v>
      </c>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IF(OR(Q8="Medicaid",AI8=""),"NA",IF(AND(AF8=TRUE(),_xlfn.xlookup(AI8,$A$8:$A$25,$AK$8:$AK$25)=0),TRUE(),FALSE()))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IF(OR(Q8="Medicaid",AI8=""),"N/A",IF(AND(AF8=TRUE(),_xlfn.xlookup(AI8,$A$8:$A$25,$AQ$8:$AQ$25)=0),TRUE(),FALSE()))</f>
        <v>N/A</v>
      </c>
      <c r="AT8" s="148" t="b">
        <f aca="false">IF(AND(H8="",F8="Met"),FALSE(),TRUE())</f>
        <v>1</v>
      </c>
      <c r="AU8" s="94" t="str">
        <f aca="false">IF(OR(H8="",H8="Met",H8="N/A"),"NA",(IF(AND((OR(H8="Not Met",H8="Unsure")),G8&lt;&gt;""),TRUE(),FALSE())))</f>
        <v>NA</v>
      </c>
    </row>
    <row r="9" customFormat="false" ht="18" hidden="false" customHeight="false" outlineLevel="0" collapsed="false">
      <c r="A9" s="239"/>
      <c r="B9" s="240"/>
      <c r="C9" s="240"/>
      <c r="D9" s="168" t="s">
        <v>347</v>
      </c>
      <c r="E9" s="241"/>
      <c r="F9" s="242"/>
      <c r="G9" s="243"/>
      <c r="H9" s="244"/>
      <c r="I9" s="245"/>
      <c r="J9" s="245"/>
      <c r="K9" s="245"/>
      <c r="L9" s="246"/>
      <c r="M9" s="246"/>
      <c r="N9" s="94"/>
      <c r="O9" s="94"/>
      <c r="Q9" s="94"/>
      <c r="S9" s="94"/>
      <c r="T9" s="94"/>
      <c r="U9" s="94"/>
      <c r="V9" s="94"/>
      <c r="AI9" s="91"/>
      <c r="AK9" s="238"/>
      <c r="AL9" s="238"/>
      <c r="AM9" s="238"/>
      <c r="AN9" s="94"/>
      <c r="AO9" s="94"/>
      <c r="AP9" s="94"/>
      <c r="AQ9" s="238"/>
      <c r="AR9" s="238"/>
      <c r="AS9" s="238"/>
      <c r="AT9" s="94"/>
      <c r="AU9" s="94"/>
    </row>
    <row r="10" customFormat="false" ht="108" hidden="false" customHeight="false" outlineLevel="0" collapsed="false">
      <c r="A10" s="230" t="s">
        <v>348</v>
      </c>
      <c r="B10" s="231" t="s">
        <v>349</v>
      </c>
      <c r="C10" s="231" t="s">
        <v>350</v>
      </c>
      <c r="D10" s="231" t="s">
        <v>351</v>
      </c>
      <c r="E10" s="247" t="n">
        <v>1</v>
      </c>
      <c r="F10" s="248"/>
      <c r="G10" s="233"/>
      <c r="H10" s="234"/>
      <c r="I10" s="235" t="s">
        <v>15</v>
      </c>
      <c r="J10" s="235" t="s">
        <v>30</v>
      </c>
      <c r="K10" s="235" t="s">
        <v>38</v>
      </c>
      <c r="L10" s="236" t="s">
        <v>43</v>
      </c>
      <c r="M10" s="236"/>
      <c r="N10" s="236"/>
      <c r="O10" s="236"/>
      <c r="P10" s="237"/>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J10" s="95" t="n">
        <v>1</v>
      </c>
      <c r="AK10" s="160" t="n">
        <f aca="false">IF(OR(AL10=TRUE(),AND(AM10=TRUE(),AN10=FALSE()),AF10=TRUE(),(OR(AT10=FALSE(),AT10="NA"))),0,IF(OR(AN10=FALSE(),AO10=FALSE(),AP10=FALSE()),1,0))</f>
        <v>0</v>
      </c>
      <c r="AL10" s="238" t="n">
        <f aca="false">$S10</f>
        <v>1</v>
      </c>
      <c r="AM10" s="238" t="str">
        <f aca="false">IF(OR(Q10="Medicaid",AI10=""),"NA",IF(AND(AF10=TRUE(),_xlfn.xlookup(AI10,$A$8:$A$25,$AK$8:$AK$25)=0),TRUE(),FALSE()))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IF(OR(Q10="Medicaid",AI10=""),"N/A",IF(AND(AF10=TRUE(),_xlfn.xlookup(AI10,$A$8:$A$25,$AQ$8:$AQ$25)=0),TRUE(),FALSE()))</f>
        <v>N/A</v>
      </c>
      <c r="AT10" s="148" t="b">
        <f aca="false">IF(AND(H10="",F10="Met"),FALSE(),TRUE())</f>
        <v>1</v>
      </c>
      <c r="AU10" s="94" t="str">
        <f aca="false">IF(OR(H10="",H10="Met",H10="N/A"),"NA",(IF(AND((OR(H10="Not Met",H10="Unsure")),G10&lt;&gt;""),TRUE(),FALSE())))</f>
        <v>NA</v>
      </c>
    </row>
    <row r="11" customFormat="false" ht="36" hidden="false" customHeight="false" outlineLevel="0" collapsed="false">
      <c r="A11" s="230" t="s">
        <v>352</v>
      </c>
      <c r="B11" s="231" t="s">
        <v>353</v>
      </c>
      <c r="C11" s="231" t="s">
        <v>354</v>
      </c>
      <c r="D11" s="231" t="s">
        <v>355</v>
      </c>
      <c r="E11" s="232"/>
      <c r="F11" s="248"/>
      <c r="G11" s="233"/>
      <c r="H11" s="234"/>
      <c r="I11" s="235" t="s">
        <v>15</v>
      </c>
      <c r="J11" s="235" t="s">
        <v>30</v>
      </c>
      <c r="K11" s="235" t="s">
        <v>38</v>
      </c>
      <c r="L11" s="236" t="s">
        <v>43</v>
      </c>
      <c r="M11" s="236" t="s">
        <v>48</v>
      </c>
      <c r="N11" s="236"/>
      <c r="O11" s="236"/>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IF(OR(Q11="Medicaid",AI11=""),"NA",IF(AND(AF11=TRUE(),_xlfn.xlookup(AI11,$A$8:$A$25,$AK$8:$AK$25)=0),TRUE(),FALSE()))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IF(OR(Q11="Medicaid",AI11=""),"N/A",IF(AND(AF11=TRUE(),_xlfn.xlookup(AI11,$A$8:$A$25,$AQ$8:$AQ$25)=0),TRUE(),FALSE()))</f>
        <v>N/A</v>
      </c>
      <c r="AT11" s="148" t="b">
        <f aca="false">IF(AND(H11="",F11="Met"),FALSE(),TRUE())</f>
        <v>1</v>
      </c>
      <c r="AU11" s="94" t="str">
        <f aca="false">IF(OR(H11="",H11="Met",H11="N/A"),"NA",(IF(AND((OR(H11="Not Met",H11="Unsure")),G11&lt;&gt;""),TRUE(),FALSE())))</f>
        <v>NA</v>
      </c>
    </row>
    <row r="12" customFormat="false" ht="18" hidden="false" customHeight="false" outlineLevel="0" collapsed="false">
      <c r="A12" s="239"/>
      <c r="B12" s="240"/>
      <c r="C12" s="240"/>
      <c r="D12" s="168" t="s">
        <v>356</v>
      </c>
      <c r="E12" s="241"/>
      <c r="F12" s="242"/>
      <c r="G12" s="243"/>
      <c r="H12" s="244"/>
      <c r="I12" s="245"/>
      <c r="J12" s="245"/>
      <c r="K12" s="245"/>
      <c r="L12" s="246"/>
      <c r="M12" s="246"/>
      <c r="N12" s="94"/>
      <c r="O12" s="94"/>
      <c r="Q12" s="94"/>
      <c r="S12" s="94"/>
      <c r="T12" s="94"/>
      <c r="U12" s="94"/>
      <c r="V12" s="94"/>
      <c r="AI12" s="91"/>
      <c r="AK12" s="238"/>
      <c r="AL12" s="238"/>
      <c r="AM12" s="238"/>
      <c r="AN12" s="94"/>
      <c r="AO12" s="94"/>
      <c r="AP12" s="94"/>
      <c r="AQ12" s="238"/>
      <c r="AR12" s="238"/>
      <c r="AS12" s="238"/>
      <c r="AT12" s="94"/>
      <c r="AU12" s="94"/>
    </row>
    <row r="13" customFormat="false" ht="66" hidden="false" customHeight="true" outlineLevel="0" collapsed="false">
      <c r="A13" s="230" t="s">
        <v>357</v>
      </c>
      <c r="B13" s="214" t="s">
        <v>358</v>
      </c>
      <c r="C13" s="231" t="s">
        <v>359</v>
      </c>
      <c r="D13" s="231" t="s">
        <v>360</v>
      </c>
      <c r="E13" s="232"/>
      <c r="F13" s="248"/>
      <c r="G13" s="233"/>
      <c r="H13" s="234"/>
      <c r="I13" s="235" t="s">
        <v>15</v>
      </c>
      <c r="J13" s="235" t="s">
        <v>30</v>
      </c>
      <c r="K13" s="235" t="s">
        <v>38</v>
      </c>
      <c r="L13" s="236" t="s">
        <v>43</v>
      </c>
      <c r="M13" s="236" t="s">
        <v>48</v>
      </c>
      <c r="N13" s="236"/>
      <c r="O13" s="236" t="s">
        <v>52</v>
      </c>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IF(OR(Q13="Medicaid",AI13=""),"NA",IF(AND(AF13=TRUE(),_xlfn.xlookup(AI13,$A$8:$A$25,$AK$8:$AK$25)=0),TRUE(),FALSE()))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IF(OR(Q13="Medicaid",AI13=""),"N/A",IF(AND(AF13=TRUE(),_xlfn.xlookup(AI13,$A$8:$A$25,$AQ$8:$AQ$25)=0),TRUE(),FALSE()))</f>
        <v>N/A</v>
      </c>
      <c r="AT13" s="148" t="b">
        <f aca="false">IF(AND(H13="",F13="Met"),FALSE(),TRUE())</f>
        <v>1</v>
      </c>
      <c r="AU13" s="94" t="str">
        <f aca="false">IF(OR(H13="",H13="Met",H13="N/A"),"NA",(IF(AND((OR(H13="Not Met",H13="Unsure")),G13&lt;&gt;""),TRUE(),FALSE())))</f>
        <v>NA</v>
      </c>
    </row>
    <row r="14" customFormat="false" ht="18" hidden="false" customHeight="false" outlineLevel="0" collapsed="false">
      <c r="A14" s="239"/>
      <c r="B14" s="240"/>
      <c r="C14" s="240"/>
      <c r="D14" s="168" t="s">
        <v>361</v>
      </c>
      <c r="E14" s="241"/>
      <c r="F14" s="242"/>
      <c r="G14" s="243"/>
      <c r="H14" s="244"/>
      <c r="I14" s="245"/>
      <c r="J14" s="245"/>
      <c r="K14" s="245"/>
      <c r="L14" s="246"/>
      <c r="M14" s="246"/>
      <c r="N14" s="94"/>
      <c r="O14" s="94"/>
      <c r="Q14" s="94"/>
      <c r="S14" s="94"/>
      <c r="T14" s="94"/>
      <c r="U14" s="94"/>
      <c r="V14" s="94"/>
      <c r="AI14" s="91"/>
      <c r="AK14" s="238"/>
      <c r="AL14" s="238"/>
      <c r="AM14" s="238"/>
      <c r="AN14" s="94"/>
      <c r="AO14" s="94"/>
      <c r="AP14" s="94"/>
      <c r="AQ14" s="238"/>
      <c r="AR14" s="238"/>
      <c r="AS14" s="238"/>
      <c r="AT14" s="94"/>
      <c r="AU14" s="94"/>
    </row>
    <row r="15" customFormat="false" ht="54" hidden="false" customHeight="false" outlineLevel="0" collapsed="false">
      <c r="A15" s="230" t="s">
        <v>362</v>
      </c>
      <c r="B15" s="231" t="s">
        <v>363</v>
      </c>
      <c r="C15" s="231" t="s">
        <v>364</v>
      </c>
      <c r="D15" s="231" t="s">
        <v>365</v>
      </c>
      <c r="E15" s="247" t="n">
        <v>4</v>
      </c>
      <c r="F15" s="248"/>
      <c r="G15" s="233"/>
      <c r="H15" s="234"/>
      <c r="I15" s="235" t="s">
        <v>15</v>
      </c>
      <c r="J15" s="235" t="s">
        <v>30</v>
      </c>
      <c r="K15" s="235" t="s">
        <v>38</v>
      </c>
      <c r="L15" s="236" t="s">
        <v>43</v>
      </c>
      <c r="M15" s="236" t="s">
        <v>48</v>
      </c>
      <c r="N15" s="236"/>
      <c r="O15" s="236"/>
      <c r="P15" s="237"/>
      <c r="Q15" s="236"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I15" s="91"/>
      <c r="AK15" s="160" t="n">
        <f aca="false">IF(OR(AL15=TRUE(),AND(AM15=TRUE(),AN15=FALSE()),AF15=TRUE(),(OR(AT15=FALSE(),AT15="NA"))),0,IF(OR(AN15=FALSE(),AO15=FALSE(),AP15=FALSE()),1,0))</f>
        <v>0</v>
      </c>
      <c r="AL15" s="238" t="n">
        <f aca="false">$S15</f>
        <v>1</v>
      </c>
      <c r="AM15" s="238" t="str">
        <f aca="false">IF(OR(Q15="Medicaid",AI15=""),"NA",IF(AND(AF15=TRUE(),_xlfn.xlookup(AI15,$A$8:$A$25,$AK$8:$AK$25)=0),TRUE(),FALSE()))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IF(OR(Q15="Medicaid",AI15=""),"N/A",IF(AND(AF15=TRUE(),_xlfn.xlookup(AI15,$A$8:$A$25,$AQ$8:$AQ$25)=0),TRUE(),FALSE()))</f>
        <v>N/A</v>
      </c>
      <c r="AT15" s="148" t="b">
        <f aca="false">IF(AND(H15="",F15="Met"),FALSE(),TRUE())</f>
        <v>1</v>
      </c>
      <c r="AU15" s="94" t="str">
        <f aca="false">IF(OR(H15="",H15="Met",H15="N/A"),"NA",(IF(AND((OR(H15="Not Met",H15="Unsure")),G15&lt;&gt;""),TRUE(),FALSE())))</f>
        <v>NA</v>
      </c>
    </row>
    <row r="16" customFormat="false" ht="90" hidden="false" customHeight="false" outlineLevel="0" collapsed="false">
      <c r="A16" s="230" t="s">
        <v>366</v>
      </c>
      <c r="B16" s="231" t="s">
        <v>367</v>
      </c>
      <c r="C16" s="231" t="s">
        <v>368</v>
      </c>
      <c r="D16" s="231" t="s">
        <v>369</v>
      </c>
      <c r="E16" s="232"/>
      <c r="F16" s="248"/>
      <c r="G16" s="233"/>
      <c r="H16" s="234"/>
      <c r="I16" s="235" t="s">
        <v>15</v>
      </c>
      <c r="J16" s="235" t="s">
        <v>30</v>
      </c>
      <c r="K16" s="235" t="s">
        <v>38</v>
      </c>
      <c r="L16" s="236" t="s">
        <v>43</v>
      </c>
      <c r="M16" s="236" t="s">
        <v>48</v>
      </c>
      <c r="N16" s="236"/>
      <c r="O16" s="236"/>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IF(OR(Q16="Medicaid",AI16=""),"NA",IF(AND(AF16=TRUE(),_xlfn.xlookup(AI16,$A$8:$A$25,$AK$8:$AK$25)=0),TRUE(),FALSE()))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IF(OR(Q16="Medicaid",AI16=""),"N/A",IF(AND(AF16=TRUE(),_xlfn.xlookup(AI16,$A$8:$A$25,$AQ$8:$AQ$25)=0),TRUE(),FALSE()))</f>
        <v>N/A</v>
      </c>
      <c r="AT16" s="148" t="b">
        <f aca="false">IF(AND(H16="",F16="Met"),FALSE(),TRUE())</f>
        <v>1</v>
      </c>
      <c r="AU16" s="94" t="str">
        <f aca="false">IF(OR(H16="",H16="Met",H16="N/A"),"NA",(IF(AND((OR(H16="Not Met",H16="Unsure")),G16&lt;&gt;""),TRUE(),FALSE())))</f>
        <v>NA</v>
      </c>
    </row>
    <row r="17" customFormat="false" ht="18" hidden="false" customHeight="false" outlineLevel="0" collapsed="false">
      <c r="A17" s="239"/>
      <c r="B17" s="240"/>
      <c r="C17" s="240"/>
      <c r="D17" s="168" t="s">
        <v>370</v>
      </c>
      <c r="E17" s="241"/>
      <c r="F17" s="242"/>
      <c r="G17" s="243"/>
      <c r="H17" s="244"/>
      <c r="I17" s="245"/>
      <c r="J17" s="245"/>
      <c r="K17" s="245"/>
      <c r="L17" s="246"/>
      <c r="M17" s="246"/>
      <c r="N17" s="94"/>
      <c r="O17" s="94"/>
      <c r="S17" s="94"/>
      <c r="T17" s="94"/>
      <c r="U17" s="94"/>
      <c r="V17" s="94"/>
      <c r="AI17" s="91"/>
      <c r="AK17" s="238"/>
      <c r="AL17" s="238"/>
      <c r="AM17" s="238"/>
      <c r="AN17" s="94"/>
      <c r="AO17" s="94"/>
      <c r="AP17" s="94"/>
      <c r="AQ17" s="238"/>
      <c r="AR17" s="238"/>
      <c r="AS17" s="238"/>
      <c r="AT17" s="94"/>
      <c r="AU17" s="94"/>
    </row>
    <row r="18" customFormat="false" ht="90" hidden="false" customHeight="false" outlineLevel="0" collapsed="false">
      <c r="A18" s="230" t="s">
        <v>371</v>
      </c>
      <c r="B18" s="214" t="s">
        <v>372</v>
      </c>
      <c r="C18" s="231" t="s">
        <v>373</v>
      </c>
      <c r="D18" s="231" t="s">
        <v>346</v>
      </c>
      <c r="E18" s="232"/>
      <c r="F18" s="248"/>
      <c r="G18" s="233"/>
      <c r="H18" s="234"/>
      <c r="I18" s="235" t="s">
        <v>15</v>
      </c>
      <c r="J18" s="235"/>
      <c r="K18" s="235" t="s">
        <v>38</v>
      </c>
      <c r="L18" s="236" t="s">
        <v>43</v>
      </c>
      <c r="M18" s="236" t="s">
        <v>48</v>
      </c>
      <c r="N18" s="236" t="s">
        <v>193</v>
      </c>
      <c r="O18" s="236" t="s">
        <v>52</v>
      </c>
      <c r="P18" s="237"/>
      <c r="Q18" s="236" t="s">
        <v>292</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G18" s="91" t="s">
        <v>346</v>
      </c>
      <c r="AH18" s="95" t="n">
        <v>1</v>
      </c>
      <c r="AI18" s="91" t="n">
        <v>1</v>
      </c>
      <c r="AJ18" s="95" t="str">
        <f aca="false">IF(AH18="",1,"")</f>
        <v/>
      </c>
      <c r="AK18" s="160" t="n">
        <f aca="false">IF(OR(AL18=TRUE(),AND(AM18=TRUE(),AN18=FALSE()),AF18=TRUE(),(OR(AT18=FALSE(),AT18="NA"))),0,IF(OR(AN18=FALSE(),AO18=FALSE(),AP18=FALSE()),1,0))</f>
        <v>0</v>
      </c>
      <c r="AL18" s="238" t="n">
        <f aca="false">$S18</f>
        <v>1</v>
      </c>
      <c r="AM18" s="238" t="str">
        <f aca="false">IF(OR(Q18="CHIP",AI18=""),"NA",IF(AND(AF18=TRUE(),_xlfn.xlookup(AI18,$A$8:$A$25,$AK$8:$AK$25)=0),TRUE(),FALSE()))</f>
        <v>NA</v>
      </c>
      <c r="AN18" s="148" t="b">
        <f aca="false">IF(F18&lt;&gt;"",TRUE(),FALSE())</f>
        <v>0</v>
      </c>
      <c r="AO18" s="94" t="str">
        <f aca="false">IF(OR($F18&lt;&gt;"Met"),"NA",(IF(AND($F18="Met",$F18&lt;&gt;""),TRUE(),FALSE())))</f>
        <v>NA</v>
      </c>
      <c r="AP18" s="148" t="b">
        <f aca="false">IF(OR($F18="Met",$F18="Not met"),"NA",(IF((AND(OR($F18="N/A",$F18="Unsure"),$G18&lt;&gt;"")),TRUE(),FALSE())))</f>
        <v>0</v>
      </c>
      <c r="AQ18" s="238" t="n">
        <f aca="false">IF(OR($AL18=TRUE(),AND($AM18=TRUE(),$AN18=FALSE())),0,IF(OR($AN18=FALSE(),$AO18=FALSE(),$AP18=FALSE()),1,0))</f>
        <v>0</v>
      </c>
      <c r="AR18" s="238" t="n">
        <f aca="false">$S18</f>
        <v>1</v>
      </c>
      <c r="AS18" s="238" t="e">
        <f aca="false">IF(OR(Q18="Medicaid",AI18=""),"N/A",IF(AND(AF18=TRUE(),_xlfn.xlookup(AI18,$A$8:$A$25,$AQ$8:$AQ$25)=0),TRUE(),FALSE()))</f>
        <v>#NAME?</v>
      </c>
      <c r="AT18" s="148" t="b">
        <f aca="false">IF(AND(H18="",F18="Met"),FALSE(),TRUE())</f>
        <v>1</v>
      </c>
      <c r="AU18" s="94" t="str">
        <f aca="false">IF(OR(H18="",H18="Met",H18="N/A"),"NA",(IF(AND((OR(H18="Not Met",H18="Unsure")),G18&lt;&gt;""),TRUE(),FALSE())))</f>
        <v>NA</v>
      </c>
    </row>
    <row r="19" customFormat="false" ht="18" hidden="false" customHeight="false" outlineLevel="0" collapsed="false">
      <c r="A19" s="239"/>
      <c r="B19" s="240"/>
      <c r="C19" s="240"/>
      <c r="D19" s="168" t="s">
        <v>374</v>
      </c>
      <c r="E19" s="241"/>
      <c r="F19" s="242"/>
      <c r="G19" s="243"/>
      <c r="H19" s="244"/>
      <c r="I19" s="245"/>
      <c r="J19" s="245"/>
      <c r="K19" s="245"/>
      <c r="L19" s="246"/>
      <c r="M19" s="246"/>
      <c r="N19" s="94"/>
      <c r="O19" s="94"/>
      <c r="S19" s="94"/>
      <c r="T19" s="94"/>
      <c r="U19" s="94"/>
      <c r="V19" s="94"/>
      <c r="AG19" s="91"/>
      <c r="AI19" s="91"/>
      <c r="AK19" s="238"/>
      <c r="AL19" s="238"/>
      <c r="AM19" s="238"/>
      <c r="AN19" s="94"/>
      <c r="AO19" s="94"/>
      <c r="AP19" s="94"/>
      <c r="AQ19" s="238"/>
      <c r="AR19" s="238"/>
      <c r="AS19" s="238"/>
      <c r="AT19" s="94"/>
      <c r="AU19" s="94" t="str">
        <f aca="false">IF(OR(F19="",F19="Met",F19="N/A"),"NA",(IF(AND((OR(F19="Not Met",F19="Unsure")),G19&lt;&gt;""),TRUE(),FALSE())))</f>
        <v>NA</v>
      </c>
    </row>
    <row r="20" customFormat="false" ht="72" hidden="false" customHeight="false" outlineLevel="0" collapsed="false">
      <c r="A20" s="230" t="s">
        <v>375</v>
      </c>
      <c r="B20" s="231" t="s">
        <v>376</v>
      </c>
      <c r="C20" s="231" t="s">
        <v>377</v>
      </c>
      <c r="D20" s="231" t="s">
        <v>355</v>
      </c>
      <c r="E20" s="232"/>
      <c r="F20" s="248"/>
      <c r="G20" s="233"/>
      <c r="H20" s="234"/>
      <c r="I20" s="235" t="s">
        <v>15</v>
      </c>
      <c r="J20" s="235"/>
      <c r="K20" s="235" t="s">
        <v>38</v>
      </c>
      <c r="L20" s="236" t="s">
        <v>43</v>
      </c>
      <c r="M20" s="236" t="s">
        <v>48</v>
      </c>
      <c r="N20" s="236" t="s">
        <v>193</v>
      </c>
      <c r="O20" s="236" t="s">
        <v>52</v>
      </c>
      <c r="P20" s="237"/>
      <c r="Q20" s="236" t="s">
        <v>292</v>
      </c>
      <c r="S20" s="148" t="b">
        <f aca="false">IF(OR(T20=TRUE(),U20=TRUE(),V20=TRUE(),AD20=TRUE(),AE20=TRUE()),TRUE(),FALSE())</f>
        <v>1</v>
      </c>
      <c r="T20" s="94" t="n">
        <f aca="false">$T$7</f>
        <v>1</v>
      </c>
      <c r="U20" s="148" t="b">
        <f aca="false">$U$7</f>
        <v>0</v>
      </c>
      <c r="V20" s="148" t="b">
        <f aca="false">IF(SUM(W20:AC20)&lt;1,TRUE(),FALSE())</f>
        <v>1</v>
      </c>
      <c r="W20" s="94" t="n">
        <f aca="false">IF($I$3=I20,1,0)</f>
        <v>0</v>
      </c>
      <c r="X20" s="94" t="n">
        <f aca="false">IF($J$3=J20,1,0)</f>
        <v>0</v>
      </c>
      <c r="Y20" s="94" t="n">
        <f aca="false">IF($K$3=K20,1,0)</f>
        <v>0</v>
      </c>
      <c r="Z20" s="94" t="n">
        <f aca="false">IF($L$3=L20,1,0)</f>
        <v>0</v>
      </c>
      <c r="AA20" s="94" t="n">
        <f aca="false">IF($M$3=M20,1,0)</f>
        <v>0</v>
      </c>
      <c r="AB20" s="94" t="n">
        <f aca="false">IF($N$3=N20,1,0)</f>
        <v>0</v>
      </c>
      <c r="AC20" s="94" t="n">
        <f aca="false">IF($O$3=O20,1,0)</f>
        <v>0</v>
      </c>
      <c r="AD20" s="159" t="b">
        <f aca="false">AND($P$2="Non-risk",P20=TRUE())</f>
        <v>0</v>
      </c>
      <c r="AE20" s="159" t="b">
        <f aca="false">AND($Q$3&lt;&gt;$Q20,$Q$3&lt;&gt;"Both")</f>
        <v>1</v>
      </c>
      <c r="AF20" s="159" t="b">
        <f aca="false">AND($Q$3="Both",AH20=1)</f>
        <v>0</v>
      </c>
      <c r="AG20" s="91" t="s">
        <v>355</v>
      </c>
      <c r="AH20" s="95" t="n">
        <v>1</v>
      </c>
      <c r="AI20" s="91" t="n">
        <v>8</v>
      </c>
      <c r="AJ20" s="95" t="str">
        <f aca="false">IF(AH20="",1,"")</f>
        <v/>
      </c>
      <c r="AK20" s="160" t="n">
        <f aca="false">IF(OR(AL20=TRUE(),AND(AM20=TRUE(),AN20=FALSE()),AF20=TRUE(),(OR(AT20=FALSE(),AT20="NA"))),0,IF(OR(AN20=FALSE(),AO20=FALSE(),AP20=FALSE()),1,0))</f>
        <v>0</v>
      </c>
      <c r="AL20" s="238" t="n">
        <f aca="false">$S20</f>
        <v>1</v>
      </c>
      <c r="AM20" s="238" t="str">
        <f aca="false">IF(OR(Q20="CHIP",AI20=""),"NA",IF(AND(AF20=TRUE(),_xlfn.xlookup(AI20,$A$8:$A$25,$AK$8:$AK$25)=0),TRUE(),FALSE()))</f>
        <v>NA</v>
      </c>
      <c r="AN20" s="148" t="b">
        <f aca="false">IF(F20&lt;&gt;"",TRUE(),FALSE())</f>
        <v>0</v>
      </c>
      <c r="AO20" s="94" t="str">
        <f aca="false">IF(OR($F20&lt;&gt;"Met"),"NA",(IF(AND($F20="Met",$F20&lt;&gt;""),TRUE(),FALSE())))</f>
        <v>NA</v>
      </c>
      <c r="AP20" s="148" t="b">
        <f aca="false">IF(OR($F20="Met",$F20="Not met"),"NA",(IF((AND(OR($F20="N/A",$F20="Unsure"),$G20&lt;&gt;"")),TRUE(),FALSE())))</f>
        <v>0</v>
      </c>
      <c r="AQ20" s="238" t="n">
        <f aca="false">IF(OR($AL$20=TRUE(),AND($AM$20=TRUE(),$AN$20=FALSE())),0,IF(OR($AN$20=FALSE(),$AO$20=FALSE(),$AP$20=FALSE()),1,0))</f>
        <v>0</v>
      </c>
      <c r="AR20" s="238" t="n">
        <f aca="false">$S20</f>
        <v>1</v>
      </c>
      <c r="AS20" s="238" t="e">
        <f aca="false">IF(OR(Q20="Medicaid",AI20=""),"N/A",IF(AND(AF20=TRUE(),_xlfn.xlookup(AI20,$A$8:$A$25,$AQ$8:$AQ$25)=0),TRUE(),FALSE()))</f>
        <v>#NAME?</v>
      </c>
      <c r="AT20" s="148" t="b">
        <f aca="false">IF(AND(H20="",F20="Met"),FALSE(),TRUE())</f>
        <v>1</v>
      </c>
      <c r="AU20" s="94" t="str">
        <f aca="false">IF(OR(H20="",H20="Met",H20="N/A"),"NA",(IF(AND((OR(H20="Not Met",H20="Unsure")),G20&lt;&gt;""),TRUE(),FALSE())))</f>
        <v>NA</v>
      </c>
    </row>
    <row r="21" customFormat="false" ht="18" hidden="false" customHeight="false" outlineLevel="0" collapsed="false">
      <c r="A21" s="239"/>
      <c r="B21" s="240"/>
      <c r="C21" s="240"/>
      <c r="D21" s="168" t="s">
        <v>378</v>
      </c>
      <c r="E21" s="241"/>
      <c r="F21" s="242"/>
      <c r="G21" s="243"/>
      <c r="H21" s="244"/>
      <c r="I21" s="245"/>
      <c r="J21" s="245"/>
      <c r="K21" s="245"/>
      <c r="L21" s="246"/>
      <c r="M21" s="246"/>
      <c r="N21" s="94"/>
      <c r="O21" s="94"/>
      <c r="S21" s="94"/>
      <c r="T21" s="94"/>
      <c r="U21" s="94"/>
      <c r="V21" s="94"/>
      <c r="AG21" s="91"/>
      <c r="AI21" s="91"/>
      <c r="AK21" s="238"/>
      <c r="AL21" s="238"/>
      <c r="AM21" s="238"/>
      <c r="AN21" s="94"/>
      <c r="AO21" s="94"/>
      <c r="AP21" s="94"/>
      <c r="AQ21" s="238"/>
      <c r="AR21" s="238"/>
      <c r="AS21" s="238"/>
      <c r="AT21" s="94"/>
      <c r="AU21" s="94"/>
    </row>
    <row r="22" s="251" customFormat="true" ht="90" hidden="false" customHeight="false" outlineLevel="0" collapsed="false">
      <c r="A22" s="230" t="s">
        <v>379</v>
      </c>
      <c r="B22" s="214" t="s">
        <v>380</v>
      </c>
      <c r="C22" s="231" t="s">
        <v>381</v>
      </c>
      <c r="D22" s="231" t="s">
        <v>360</v>
      </c>
      <c r="E22" s="232"/>
      <c r="F22" s="248"/>
      <c r="G22" s="233"/>
      <c r="H22" s="234"/>
      <c r="I22" s="249" t="s">
        <v>15</v>
      </c>
      <c r="J22" s="249"/>
      <c r="K22" s="249" t="s">
        <v>38</v>
      </c>
      <c r="L22" s="250" t="s">
        <v>43</v>
      </c>
      <c r="M22" s="250" t="s">
        <v>48</v>
      </c>
      <c r="N22" s="250" t="s">
        <v>193</v>
      </c>
      <c r="O22" s="250" t="s">
        <v>52</v>
      </c>
      <c r="Q22" s="250" t="s">
        <v>292</v>
      </c>
      <c r="S22" s="252" t="b">
        <f aca="false">IF(OR(T22=TRUE(),U22=TRUE(),V22=TRUE(),AD22=TRUE(),AE22=TRUE()),TRUE(),FALSE())</f>
        <v>1</v>
      </c>
      <c r="T22" s="250" t="n">
        <f aca="false">$T$7</f>
        <v>1</v>
      </c>
      <c r="U22" s="252" t="b">
        <f aca="false">$U$7</f>
        <v>0</v>
      </c>
      <c r="V22" s="252" t="b">
        <f aca="false">IF(SUM(W22:AC22)&lt;1,TRUE(),FALSE())</f>
        <v>1</v>
      </c>
      <c r="W22" s="250" t="n">
        <f aca="false">IF($I$3=I22,1,0)</f>
        <v>0</v>
      </c>
      <c r="X22" s="250" t="n">
        <f aca="false">IF($J$3=J22,1,0)</f>
        <v>0</v>
      </c>
      <c r="Y22" s="250" t="n">
        <f aca="false">IF($K$3=K22,1,0)</f>
        <v>0</v>
      </c>
      <c r="Z22" s="250" t="n">
        <f aca="false">IF($L$3=L22,1,0)</f>
        <v>0</v>
      </c>
      <c r="AA22" s="250" t="n">
        <f aca="false">IF($M$3=M22,1,0)</f>
        <v>0</v>
      </c>
      <c r="AB22" s="250" t="n">
        <f aca="false">IF($N$3=N22,1,0)</f>
        <v>0</v>
      </c>
      <c r="AC22" s="250" t="n">
        <f aca="false">IF($O$3=O22,1,0)</f>
        <v>0</v>
      </c>
      <c r="AD22" s="253" t="b">
        <f aca="false">AND($P$2="Non-risk",P22=TRUE())</f>
        <v>0</v>
      </c>
      <c r="AE22" s="253" t="b">
        <f aca="false">AND($Q$3&lt;&gt;$Q22,$Q$3&lt;&gt;"Both")</f>
        <v>1</v>
      </c>
      <c r="AF22" s="253" t="b">
        <f aca="false">AND($Q$3="Both",AH22=1)</f>
        <v>0</v>
      </c>
      <c r="AG22" s="254" t="s">
        <v>360</v>
      </c>
      <c r="AH22" s="251" t="n">
        <v>1</v>
      </c>
      <c r="AI22" s="254" t="n">
        <v>14</v>
      </c>
      <c r="AJ22" s="251" t="str">
        <f aca="false">IF(AH22="",1,"")</f>
        <v/>
      </c>
      <c r="AK22" s="255" t="n">
        <f aca="false">IF(OR(AL22=TRUE(),AND(AM22=TRUE(),AN22=FALSE()),AF22=TRUE(),(OR(AT22=FALSE(),AT22="NA"))),0,IF(OR(AN22=FALSE(),AO22=FALSE(),AP22=FALSE()),1,0))</f>
        <v>0</v>
      </c>
      <c r="AL22" s="256" t="n">
        <f aca="false">$S22</f>
        <v>1</v>
      </c>
      <c r="AM22" s="256" t="str">
        <f aca="false">IF(OR(Q22="CHIP",AI22=""),"NA",IF(AND(AF22=TRUE(),_xlfn.xlookup(AI22,$A$8:$A$25,$AK$8:$AK$25)=0),TRUE(),FALSE()))</f>
        <v>NA</v>
      </c>
      <c r="AN22" s="250" t="b">
        <f aca="false">IF(F22&lt;&gt;"",TRUE(),FALSE())</f>
        <v>0</v>
      </c>
      <c r="AO22" s="250" t="str">
        <f aca="false">IF(OR($F22&lt;&gt;"Met"),"NA",(IF(AND($F22="Met",$F22&lt;&gt;""),TRUE(),FALSE())))</f>
        <v>NA</v>
      </c>
      <c r="AP22" s="250" t="b">
        <f aca="false">IF(OR($F22="Met",$F22="Not met"),"NA",(IF((AND(OR($F22="N/A",$F22="Unsure"),$G22&lt;&gt;"")),TRUE(),FALSE())))</f>
        <v>0</v>
      </c>
      <c r="AQ22" s="256" t="n">
        <f aca="false">IF(OR($AL$22=TRUE(),AND($AM$22=TRUE(),$AN$22=FALSE())),0,IF(OR($AN$22=FALSE(),$AO$22=FALSE(),$AP$22=FALSE()),1,0))</f>
        <v>0</v>
      </c>
      <c r="AR22" s="256" t="n">
        <f aca="false">$S22</f>
        <v>1</v>
      </c>
      <c r="AS22" s="256" t="e">
        <f aca="false">IF(OR(Q22="Medicaid",AI22=""),"N/A",IF(AND(AF22=TRUE(),_xlfn.xlookup(AI22,$A$8:$A$25,$AQ$8:$AQ$25)=0),TRUE(),FALSE()))</f>
        <v>#NAME?</v>
      </c>
      <c r="AT22" s="250" t="b">
        <f aca="false">IF(AND(H22="",F22="Met"),FALSE(),TRUE())</f>
        <v>1</v>
      </c>
      <c r="AU22" s="250" t="str">
        <f aca="false">IF(OR(H22="",H22="Met",H22="N/A"),"NA",(IF(AND((OR(H22="Not Met",H22="Unsure")),G22&lt;&gt;""),TRUE(),FALSE())))</f>
        <v>NA</v>
      </c>
    </row>
    <row r="23" customFormat="false" ht="18" hidden="false" customHeight="false" outlineLevel="0" collapsed="false">
      <c r="A23" s="239"/>
      <c r="B23" s="240"/>
      <c r="C23" s="240"/>
      <c r="D23" s="168" t="s">
        <v>382</v>
      </c>
      <c r="E23" s="241"/>
      <c r="F23" s="242"/>
      <c r="G23" s="243"/>
      <c r="H23" s="244"/>
      <c r="I23" s="245"/>
      <c r="J23" s="245"/>
      <c r="K23" s="245"/>
      <c r="L23" s="246"/>
      <c r="M23" s="246"/>
      <c r="N23" s="94"/>
      <c r="O23" s="94"/>
      <c r="S23" s="94"/>
      <c r="T23" s="94"/>
      <c r="U23" s="94"/>
      <c r="V23" s="94"/>
      <c r="AG23" s="91"/>
      <c r="AI23" s="91"/>
      <c r="AK23" s="238"/>
      <c r="AL23" s="238"/>
      <c r="AM23" s="238"/>
      <c r="AN23" s="94"/>
      <c r="AO23" s="94"/>
      <c r="AP23" s="94"/>
      <c r="AQ23" s="238"/>
      <c r="AR23" s="238"/>
      <c r="AS23" s="238"/>
      <c r="AT23" s="94"/>
      <c r="AU23" s="94"/>
    </row>
    <row r="24" customFormat="false" ht="90" hidden="false" customHeight="false" outlineLevel="0" collapsed="false">
      <c r="A24" s="230" t="s">
        <v>383</v>
      </c>
      <c r="B24" s="231" t="s">
        <v>384</v>
      </c>
      <c r="C24" s="231" t="s">
        <v>385</v>
      </c>
      <c r="D24" s="231" t="s">
        <v>386</v>
      </c>
      <c r="E24" s="247" t="n">
        <v>4</v>
      </c>
      <c r="F24" s="248"/>
      <c r="G24" s="233"/>
      <c r="H24" s="234"/>
      <c r="I24" s="235" t="s">
        <v>15</v>
      </c>
      <c r="J24" s="235"/>
      <c r="K24" s="235" t="s">
        <v>38</v>
      </c>
      <c r="L24" s="236" t="s">
        <v>43</v>
      </c>
      <c r="M24" s="236" t="s">
        <v>48</v>
      </c>
      <c r="N24" s="236" t="s">
        <v>193</v>
      </c>
      <c r="O24" s="236" t="s">
        <v>52</v>
      </c>
      <c r="P24" s="237"/>
      <c r="Q24" s="236" t="s">
        <v>292</v>
      </c>
      <c r="S24" s="148" t="b">
        <f aca="false">IF(OR(T24=TRUE(),U24=TRUE(),V24=TRUE(),AD24=TRUE(),AE24=TRUE()),TRUE(),FALSE())</f>
        <v>1</v>
      </c>
      <c r="T24" s="94" t="n">
        <f aca="false">$T$7</f>
        <v>1</v>
      </c>
      <c r="U24" s="148" t="b">
        <f aca="false">$U$7</f>
        <v>0</v>
      </c>
      <c r="V24" s="148" t="b">
        <f aca="false">IF(SUM(W24:AC24)&lt;1,TRUE(),FALSE())</f>
        <v>1</v>
      </c>
      <c r="W24" s="94" t="n">
        <f aca="false">IF($I$3=I24,1,0)</f>
        <v>0</v>
      </c>
      <c r="X24" s="94" t="n">
        <f aca="false">IF($J$3=J24,1,0)</f>
        <v>0</v>
      </c>
      <c r="Y24" s="94" t="n">
        <f aca="false">IF($K$3=K24,1,0)</f>
        <v>0</v>
      </c>
      <c r="Z24" s="94" t="n">
        <f aca="false">IF($L$3=L24,1,0)</f>
        <v>0</v>
      </c>
      <c r="AA24" s="94" t="n">
        <f aca="false">IF($M$3=M24,1,0)</f>
        <v>0</v>
      </c>
      <c r="AB24" s="94" t="n">
        <f aca="false">IF($N$3=N24,1,0)</f>
        <v>0</v>
      </c>
      <c r="AC24" s="94" t="n">
        <f aca="false">IF($O$3=O24,1,0)</f>
        <v>0</v>
      </c>
      <c r="AD24" s="159" t="b">
        <f aca="false">AND($P$2="Non-risk",P24=TRUE())</f>
        <v>0</v>
      </c>
      <c r="AE24" s="159" t="b">
        <f aca="false">AND($Q$3&lt;&gt;$Q24,$Q$3&lt;&gt;"Both")</f>
        <v>1</v>
      </c>
      <c r="AF24" s="159" t="b">
        <f aca="false">AND($Q$3="Both",AH24=1)</f>
        <v>0</v>
      </c>
      <c r="AG24" s="91" t="s">
        <v>387</v>
      </c>
      <c r="AH24" s="95" t="n">
        <v>1</v>
      </c>
      <c r="AI24" s="91" t="n">
        <v>37</v>
      </c>
      <c r="AJ24" s="95" t="str">
        <f aca="false">IF(AH24="",1,"")</f>
        <v/>
      </c>
      <c r="AK24" s="160" t="n">
        <f aca="false">IF(OR(AL24=TRUE(),AND(AM24=TRUE(),AN24=FALSE()),AF24=TRUE(),(OR(AT24=FALSE(),AT24="NA"))),0,IF(OR(AN24=FALSE(),AO24=FALSE(),AP24=FALSE()),1,0))</f>
        <v>0</v>
      </c>
      <c r="AL24" s="238" t="n">
        <f aca="false">$S24</f>
        <v>1</v>
      </c>
      <c r="AM24" s="238" t="str">
        <f aca="false">IF(OR(Q24="CHIP",AI24=""),"NA",IF(AND(AF24=TRUE(),_xlfn.xlookup(AI24,$A$8:$A$25,$AK$8:$AK$25)=0),TRUE(),FALSE()))</f>
        <v>NA</v>
      </c>
      <c r="AN24" s="94" t="b">
        <f aca="false">IF(F24&lt;&gt;"",TRUE(),FALSE())</f>
        <v>0</v>
      </c>
      <c r="AO24" s="94" t="str">
        <f aca="false">IF(OR($F24&lt;&gt;"Met"),"NA",(IF(AND($F24="Met",$F24&lt;&gt;""),TRUE(),FALSE())))</f>
        <v>NA</v>
      </c>
      <c r="AP24" s="94" t="b">
        <f aca="false">IF(OR($F24="Met",$F24="Not met"),"NA",(IF((AND(OR($F24="N/A",$F24="Unsure"),$G24&lt;&gt;"")),TRUE(),FALSE())))</f>
        <v>0</v>
      </c>
      <c r="AQ24" s="238" t="n">
        <f aca="false">IF(OR($AL$24=TRUE(),AND($AM$24=TRUE(),$AN$24=FALSE())),0,IF(OR($AN$24=FALSE(),$AO$24=FALSE(),$AP$24=FALSE()),1,0))</f>
        <v>0</v>
      </c>
      <c r="AR24" s="238" t="n">
        <f aca="false">$S24</f>
        <v>1</v>
      </c>
      <c r="AS24" s="238" t="e">
        <f aca="false">IF(OR(Q24="Medicaid",AI24=""),"N/A",IF(AND(AF24=TRUE(),_xlfn.xlookup(AI24,$A$8:$A$25,$AQ$8:$AQ$25)=0),TRUE(),FALSE()))</f>
        <v>#NAME?</v>
      </c>
      <c r="AT24" s="94" t="b">
        <f aca="false">IF(AND(H24="",F24="Met"),FALSE(),TRUE())</f>
        <v>1</v>
      </c>
      <c r="AU24" s="94" t="str">
        <f aca="false">IF(OR(H24="",H24="Met",H24="N/A"),"NA",(IF(AND((OR(H24="Not Met",H24="Unsure")),G24&lt;&gt;""),TRUE(),FALSE())))</f>
        <v>NA</v>
      </c>
    </row>
    <row r="25" customFormat="false" ht="144.75" hidden="false" customHeight="false" outlineLevel="0" collapsed="false">
      <c r="A25" s="257" t="s">
        <v>388</v>
      </c>
      <c r="B25" s="258" t="s">
        <v>389</v>
      </c>
      <c r="C25" s="258" t="s">
        <v>390</v>
      </c>
      <c r="D25" s="258" t="s">
        <v>391</v>
      </c>
      <c r="E25" s="259"/>
      <c r="F25" s="260"/>
      <c r="G25" s="261"/>
      <c r="H25" s="262"/>
      <c r="I25" s="235" t="s">
        <v>15</v>
      </c>
      <c r="J25" s="235"/>
      <c r="K25" s="235" t="s">
        <v>38</v>
      </c>
      <c r="L25" s="236" t="s">
        <v>43</v>
      </c>
      <c r="M25" s="236" t="s">
        <v>48</v>
      </c>
      <c r="N25" s="236" t="s">
        <v>193</v>
      </c>
      <c r="O25" s="236" t="s">
        <v>52</v>
      </c>
      <c r="P25" s="237"/>
      <c r="Q25" s="236" t="s">
        <v>292</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G25" s="91" t="s">
        <v>391</v>
      </c>
      <c r="AH25" s="95" t="n">
        <v>1</v>
      </c>
      <c r="AI25" s="91" t="n">
        <v>38</v>
      </c>
      <c r="AJ25" s="95" t="str">
        <f aca="false">IF(AH25="",1,"")</f>
        <v/>
      </c>
      <c r="AK25" s="160" t="n">
        <f aca="false">IF(OR(AL25=TRUE(),AND(AM25=TRUE(),AN25=FALSE()),AF25=TRUE(),(OR(AT25=FALSE(),AT25="NA"))),0,IF(OR(AN25=FALSE(),AO25=FALSE(),AP25=FALSE()),1,0))</f>
        <v>0</v>
      </c>
      <c r="AL25" s="238" t="n">
        <f aca="false">$S25</f>
        <v>1</v>
      </c>
      <c r="AM25" s="238" t="str">
        <f aca="false">IF(OR(Q25="CHIP",AI25=""),"NA",IF(AND(AF25=TRUE(),_xlfn.xlookup(AI25,$A$8:$A$25,$AK$8:$AK$25)=0),TRUE(),FALSE()))</f>
        <v>NA</v>
      </c>
      <c r="AN25" s="94" t="b">
        <f aca="false">IF(F25&lt;&gt;"",TRUE(),FALSE())</f>
        <v>0</v>
      </c>
      <c r="AO25" s="94" t="str">
        <f aca="false">IF(OR($F25&lt;&gt;"Met"),"NA",(IF(AND($F25="Met",$F25&lt;&gt;""),TRUE(),FALSE())))</f>
        <v>NA</v>
      </c>
      <c r="AP25" s="94" t="b">
        <f aca="false">IF(OR($F25="Met",$F25="Not met"),"NA",(IF((AND(OR($F25="N/A",$F25="Unsure"),$G25&lt;&gt;"")),TRUE(),FALSE())))</f>
        <v>0</v>
      </c>
      <c r="AQ25" s="238" t="n">
        <f aca="false">IF(OR($AL$25=TRUE(),AND($AM$25=TRUE(),$AN$25=FALSE())),0,IF(OR($AN$25=FALSE(),$AO$25=FALSE(),$AP$25=FALSE()),1,0))</f>
        <v>0</v>
      </c>
      <c r="AR25" s="238" t="n">
        <f aca="false">$S25</f>
        <v>1</v>
      </c>
      <c r="AS25" s="238" t="e">
        <f aca="false">IF(OR(Q25="Medicaid",AI25=""),"N/A",IF(AND(AF25=TRUE(),_xlfn.xlookup(AI25,$A$8:$A$25,$AQ$8:$AQ$25)=0),TRUE(),FALSE()))</f>
        <v>#NAME?</v>
      </c>
      <c r="AT25" s="94" t="b">
        <f aca="false">IF(AND(H25="",F25="Met"),FALSE(),TRUE())</f>
        <v>1</v>
      </c>
      <c r="AU25" s="94" t="str">
        <f aca="false">IF(OR(H25="",H25="Met",H25="N/A"),"NA",(IF(AND((OR(H25="Not Met",H25="Unsure")),G25&lt;&gt;""),TRUE(),FALSE())))</f>
        <v>NA</v>
      </c>
    </row>
    <row r="26" customFormat="false" ht="18" hidden="false" customHeight="false" outlineLevel="0" collapsed="false">
      <c r="A26" s="263" t="s">
        <v>305</v>
      </c>
      <c r="B26" s="264"/>
      <c r="C26" s="264"/>
      <c r="D26" s="265"/>
      <c r="E26" s="264"/>
      <c r="F26" s="266"/>
      <c r="G26" s="267"/>
      <c r="H26" s="268"/>
    </row>
    <row r="27" customFormat="false" ht="18" hidden="false" customHeight="true" outlineLevel="0" collapsed="false">
      <c r="A27" s="269" t="n">
        <v>1</v>
      </c>
      <c r="B27" s="270" t="s">
        <v>392</v>
      </c>
      <c r="C27" s="270"/>
      <c r="D27" s="270"/>
      <c r="E27" s="270"/>
      <c r="F27" s="271" t="s">
        <v>307</v>
      </c>
      <c r="G27" s="272"/>
      <c r="H27" s="273"/>
    </row>
    <row r="28" customFormat="false" ht="18" hidden="false" customHeight="true" outlineLevel="0" collapsed="false">
      <c r="A28" s="269"/>
      <c r="B28" s="274" t="s">
        <v>393</v>
      </c>
      <c r="C28" s="274"/>
      <c r="D28" s="274"/>
      <c r="E28" s="274"/>
      <c r="F28" s="275"/>
      <c r="G28" s="275"/>
      <c r="H28" s="276"/>
    </row>
    <row r="29" customFormat="false" ht="18.75" hidden="false" customHeight="true" outlineLevel="0" collapsed="false">
      <c r="A29" s="277" t="n">
        <v>4</v>
      </c>
      <c r="B29" s="278" t="s">
        <v>394</v>
      </c>
      <c r="C29" s="278"/>
      <c r="D29" s="278"/>
      <c r="E29" s="278"/>
      <c r="F29" s="271" t="s">
        <v>307</v>
      </c>
      <c r="G29" s="279"/>
      <c r="H29" s="280"/>
    </row>
  </sheetData>
  <mergeCells count="12">
    <mergeCell ref="A1:C1"/>
    <mergeCell ref="D1:H1"/>
    <mergeCell ref="I1:O1"/>
    <mergeCell ref="A2:B2"/>
    <mergeCell ref="A3:H3"/>
    <mergeCell ref="A4:C4"/>
    <mergeCell ref="A5:H5"/>
    <mergeCell ref="W6:AC6"/>
    <mergeCell ref="A27:A28"/>
    <mergeCell ref="B27:E27"/>
    <mergeCell ref="B28:E28"/>
    <mergeCell ref="B29:E29"/>
  </mergeCells>
  <conditionalFormatting sqref="F8:H25">
    <cfRule type="expression" priority="2" aboveAverage="0" equalAverage="0" bottom="0" percent="0" rank="0" text="" dxfId="4">
      <formula>$AF8=1</formula>
    </cfRule>
    <cfRule type="expression" priority="3" aboveAverage="0" equalAverage="0" bottom="0" percent="0" rank="0" text="" dxfId="5">
      <formula>$S8=1</formula>
    </cfRule>
  </conditionalFormatting>
  <conditionalFormatting sqref="F18:H18 F20:H20 F22:H22 F24:H25">
    <cfRule type="expression" priority="4" aboveAverage="0" equalAverage="0" bottom="0" percent="0" rank="0" text="" dxfId="6">
      <formula>$Q$3="Both"</formula>
    </cfRule>
  </conditionalFormatting>
  <conditionalFormatting sqref="F18:H18 F20:H20 F22:H22 F24:H25">
    <cfRule type="expression" priority="5" aboveAverage="0" equalAverage="0" bottom="0" percent="0" rank="0" text="" dxfId="7">
      <formula>$Q$3="Both"</formula>
    </cfRule>
  </conditionalFormatting>
  <dataValidations count="2">
    <dataValidation allowBlank="true" errorStyle="stop" operator="between" showDropDown="false" showErrorMessage="true" showInputMessage="true" sqref="F8 F10:F11 F13 F15:F16 F18 F20 F22 F24:F25"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10" location="'B. Enrollment &amp; Disenrollment'!A29" display="#'B. Enrollment &amp; Disenrollment'.A29"/>
    <hyperlink ref="E15" location="'B. Enrollment &amp; Disenrollment'!A33" display="#'B. Enrollment &amp; Disenrollment'.A33"/>
    <hyperlink ref="E24" location="'B. Enrollment &amp; Disenrollment'!A33" display="#'B. Enrollment &amp; Disenrollment'.A33"/>
    <hyperlink ref="F27" location="'B. Enrollment &amp; Disenrollment'!E10" display="Return to item number"/>
    <hyperlink ref="B28" r:id="rId2" display="https://www.cms.gov/Medicare/Medicare-Advantage/MedicareAdvantageApps/Downloads/HSD_Reference_File_01-10-2017.zip"/>
    <hyperlink ref="F29" location="'B. Enrollment &amp; Disenrollment'!E15"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124"/>
  <sheetViews>
    <sheetView showFormulas="false" showGridLines="true" showRowColHeaders="true" showZeros="true" rightToLeft="false" tabSelected="false" showOutlineSymbols="true" defaultGridColor="true" view="pageBreakPreview" topLeftCell="A1" colorId="64" zoomScale="88" zoomScaleNormal="70" zoomScalePageLayoutView="88" workbookViewId="0">
      <pane xSplit="0" ySplit="6" topLeftCell="A7" activePane="bottomLeft" state="frozen"/>
      <selection pane="topLeft" activeCell="A1" activeCellId="0" sqref="A1"/>
      <selection pane="bottomLeft" activeCell="E98" activeCellId="0" sqref="E98"/>
    </sheetView>
  </sheetViews>
  <sheetFormatPr defaultColWidth="9.15625" defaultRowHeight="18" zeroHeight="false" outlineLevelRow="0" outlineLevelCol="0"/>
  <cols>
    <col collapsed="false" customWidth="true" hidden="false" outlineLevel="0" max="1" min="1" style="95" width="9.85"/>
    <col collapsed="false" customWidth="true" hidden="false" outlineLevel="0" max="2" min="2" style="95" width="16.71"/>
    <col collapsed="false" customWidth="true" hidden="false" outlineLevel="0" max="3" min="3" style="95" width="33.29"/>
    <col collapsed="false" customWidth="true" hidden="false" outlineLevel="0" max="4" min="4" style="95" width="147.86"/>
    <col collapsed="false" customWidth="true" hidden="false" outlineLevel="0" max="5" min="5" style="95" width="12.42"/>
    <col collapsed="false" customWidth="true" hidden="false" outlineLevel="0" max="6" min="6" style="190" width="38.57"/>
    <col collapsed="false" customWidth="true" hidden="false" outlineLevel="0" max="7" min="7" style="95" width="33.71"/>
    <col collapsed="false" customWidth="true" hidden="false" outlineLevel="0" max="8" min="8" style="191" width="35.71"/>
    <col collapsed="false" customWidth="false" hidden="true" outlineLevel="0" max="12" min="9" style="95" width="9.14"/>
    <col collapsed="false" customWidth="true" hidden="true" outlineLevel="0" max="13" min="13" style="95" width="11.86"/>
    <col collapsed="false" customWidth="false" hidden="true" outlineLevel="0" max="15" min="14"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6.14"/>
    <col collapsed="false" customWidth="true" hidden="true" outlineLevel="0" max="20" min="20" style="95" width="13.86"/>
    <col collapsed="false" customWidth="true" hidden="true" outlineLevel="0" max="21" min="21" style="95" width="12.57"/>
    <col collapsed="false" customWidth="false" hidden="true" outlineLevel="0" max="29" min="22" style="95" width="9.14"/>
    <col collapsed="false" customWidth="true" hidden="true" outlineLevel="0" max="30" min="30" style="95" width="19.14"/>
    <col collapsed="false" customWidth="true" hidden="true" outlineLevel="0" max="31" min="31" style="95" width="14.43"/>
    <col collapsed="false" customWidth="true" hidden="true" outlineLevel="0" max="32" min="32" style="95" width="13.01"/>
    <col collapsed="false" customWidth="true" hidden="true" outlineLevel="0" max="33" min="33" style="95" width="42.42"/>
    <col collapsed="false" customWidth="true" hidden="true" outlineLevel="0" max="34" min="34" style="95" width="20.14"/>
    <col collapsed="false" customWidth="true" hidden="true" outlineLevel="0" max="35" min="35" style="95" width="15.57"/>
    <col collapsed="false" customWidth="true" hidden="true" outlineLevel="0" max="36" min="36" style="95" width="15.29"/>
    <col collapsed="false" customWidth="false" hidden="true" outlineLevel="0" max="37" min="37" style="95" width="9.14"/>
    <col collapsed="false" customWidth="true" hidden="true" outlineLevel="0" max="38" min="38" style="95" width="13.14"/>
    <col collapsed="false" customWidth="true" hidden="true" outlineLevel="0" max="39" min="39" style="95" width="13.43"/>
    <col collapsed="false" customWidth="true" hidden="true" outlineLevel="0" max="40" min="40" style="95" width="15.71"/>
    <col collapsed="false" customWidth="false" hidden="true" outlineLevel="0" max="41" min="41" style="95" width="9.14"/>
    <col collapsed="false" customWidth="true" hidden="true" outlineLevel="0" max="42" min="42" style="95" width="12.86"/>
    <col collapsed="false" customWidth="true" hidden="true" outlineLevel="0" max="43" min="43" style="95" width="12.29"/>
    <col collapsed="false" customWidth="true" hidden="true" outlineLevel="0" max="44" min="44" style="95" width="14.28"/>
    <col collapsed="false" customWidth="false" hidden="true" outlineLevel="0" max="46" min="45" style="95" width="9.14"/>
    <col collapsed="false" customWidth="true" hidden="true" outlineLevel="0" max="47" min="47" style="95" width="14.86"/>
    <col collapsed="false" customWidth="false" hidden="true" outlineLevel="0" max="49" min="48" style="95" width="9.14"/>
    <col collapsed="false" customWidth="true" hidden="true" outlineLevel="0" max="50" min="50" style="95" width="12.71"/>
    <col collapsed="false" customWidth="true" hidden="true" outlineLevel="0" max="51" min="51" style="95" width="10.99"/>
    <col collapsed="false" customWidth="false" hidden="true" outlineLevel="0" max="55" min="52" style="95" width="9.14"/>
    <col collapsed="false" customWidth="false" hidden="false" outlineLevel="0" max="1024" min="56" style="95" width="9.14"/>
  </cols>
  <sheetData>
    <row r="1" customFormat="false" ht="92.25" hidden="false" customHeight="true" outlineLevel="0" collapsed="false">
      <c r="A1" s="192" t="s">
        <v>395</v>
      </c>
      <c r="B1" s="192"/>
      <c r="C1" s="192"/>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18" hidden="true" customHeight="true" outlineLevel="0" collapsed="false">
      <c r="A2" s="281" t="s">
        <v>177</v>
      </c>
      <c r="B2" s="281"/>
      <c r="C2" s="90"/>
      <c r="D2" s="90"/>
      <c r="E2" s="90"/>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72" hidden="false" customHeight="true" outlineLevel="0" collapsed="false">
      <c r="A3" s="282" t="s">
        <v>179</v>
      </c>
      <c r="B3" s="282"/>
      <c r="C3" s="282"/>
      <c r="D3" s="282"/>
      <c r="E3" s="282"/>
      <c r="F3" s="282"/>
      <c r="G3" s="282"/>
      <c r="H3" s="282"/>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s="134" customFormat="true" ht="15.75" hidden="false" customHeight="true" outlineLevel="0" collapsed="false">
      <c r="A4" s="283" t="s">
        <v>334</v>
      </c>
      <c r="B4" s="283"/>
      <c r="C4" s="283"/>
      <c r="D4" s="205" t="s">
        <v>178</v>
      </c>
      <c r="E4" s="284"/>
      <c r="F4" s="285"/>
      <c r="G4" s="286"/>
      <c r="H4" s="287"/>
      <c r="I4" s="284"/>
      <c r="J4" s="284"/>
      <c r="K4" s="284"/>
      <c r="L4" s="284"/>
      <c r="M4" s="284"/>
      <c r="N4" s="284"/>
      <c r="O4" s="284"/>
      <c r="P4" s="284"/>
      <c r="Q4" s="284"/>
      <c r="S4" s="284"/>
      <c r="T4" s="284"/>
      <c r="U4" s="284"/>
      <c r="V4" s="284"/>
      <c r="AI4" s="135"/>
      <c r="AK4" s="288"/>
      <c r="AL4" s="288"/>
      <c r="AM4" s="288"/>
      <c r="AQ4" s="288"/>
      <c r="AR4" s="288"/>
      <c r="AS4" s="288"/>
    </row>
    <row r="5" s="134" customFormat="true" ht="15.75" hidden="false" customHeight="true" outlineLevel="0" collapsed="false">
      <c r="A5" s="289" t="s">
        <v>2</v>
      </c>
      <c r="B5" s="290"/>
      <c r="C5" s="291"/>
      <c r="D5" s="291"/>
      <c r="E5" s="292"/>
      <c r="F5" s="293" t="s">
        <v>396</v>
      </c>
      <c r="G5" s="293"/>
      <c r="H5" s="294"/>
      <c r="I5" s="284"/>
      <c r="J5" s="284"/>
      <c r="K5" s="284"/>
      <c r="L5" s="284"/>
      <c r="M5" s="284"/>
      <c r="N5" s="284"/>
      <c r="O5" s="284"/>
      <c r="P5" s="284"/>
      <c r="Q5" s="284"/>
      <c r="R5" s="284"/>
      <c r="S5" s="295"/>
      <c r="T5" s="295"/>
      <c r="U5" s="295"/>
      <c r="V5" s="295"/>
      <c r="AI5" s="135"/>
      <c r="AJ5" s="134" t="s">
        <v>183</v>
      </c>
      <c r="AK5" s="288"/>
      <c r="AL5" s="288"/>
      <c r="AM5" s="288"/>
      <c r="AQ5" s="288"/>
      <c r="AR5" s="288"/>
      <c r="AS5" s="288"/>
      <c r="AV5" s="134" t="s">
        <v>184</v>
      </c>
    </row>
    <row r="6" s="134" customFormat="true" ht="131.25" hidden="false" customHeight="true" outlineLevel="0" collapsed="false">
      <c r="A6" s="296" t="s">
        <v>185</v>
      </c>
      <c r="B6" s="297" t="s">
        <v>186</v>
      </c>
      <c r="C6" s="297" t="s">
        <v>187</v>
      </c>
      <c r="D6" s="297" t="s">
        <v>188</v>
      </c>
      <c r="E6" s="298" t="s">
        <v>189</v>
      </c>
      <c r="F6" s="299" t="s">
        <v>397</v>
      </c>
      <c r="G6" s="300" t="s">
        <v>398</v>
      </c>
      <c r="H6" s="125" t="s">
        <v>192</v>
      </c>
      <c r="I6" s="301" t="s">
        <v>15</v>
      </c>
      <c r="J6" s="301" t="s">
        <v>30</v>
      </c>
      <c r="K6" s="301" t="s">
        <v>38</v>
      </c>
      <c r="L6" s="129" t="s">
        <v>43</v>
      </c>
      <c r="M6" s="128" t="s">
        <v>48</v>
      </c>
      <c r="N6" s="129" t="s">
        <v>193</v>
      </c>
      <c r="O6" s="129" t="s">
        <v>52</v>
      </c>
      <c r="P6" s="128" t="s">
        <v>194</v>
      </c>
      <c r="Q6" s="128" t="s">
        <v>195</v>
      </c>
      <c r="R6" s="130"/>
      <c r="S6" s="131" t="s">
        <v>196</v>
      </c>
      <c r="T6" s="132" t="s">
        <v>197</v>
      </c>
      <c r="U6" s="132" t="s">
        <v>198</v>
      </c>
      <c r="V6" s="132" t="s">
        <v>199</v>
      </c>
      <c r="W6" s="132" t="s">
        <v>200</v>
      </c>
      <c r="X6" s="132"/>
      <c r="Y6" s="132"/>
      <c r="Z6" s="132"/>
      <c r="AA6" s="132"/>
      <c r="AB6" s="132"/>
      <c r="AC6" s="132"/>
      <c r="AD6" s="132" t="s">
        <v>201</v>
      </c>
      <c r="AE6" s="132" t="s">
        <v>202</v>
      </c>
      <c r="AF6" s="133" t="s">
        <v>203</v>
      </c>
      <c r="AG6" s="134" t="s">
        <v>204</v>
      </c>
      <c r="AH6" s="135" t="s">
        <v>205</v>
      </c>
      <c r="AI6" s="135" t="s">
        <v>337</v>
      </c>
      <c r="AJ6" s="135" t="s">
        <v>207</v>
      </c>
      <c r="AK6" s="302" t="s">
        <v>208</v>
      </c>
      <c r="AL6" s="303" t="s">
        <v>209</v>
      </c>
      <c r="AM6" s="303" t="s">
        <v>338</v>
      </c>
      <c r="AN6" s="135" t="s">
        <v>211</v>
      </c>
      <c r="AO6" s="135" t="s">
        <v>212</v>
      </c>
      <c r="AP6" s="135" t="s">
        <v>213</v>
      </c>
      <c r="AQ6" s="302" t="s">
        <v>214</v>
      </c>
      <c r="AR6" s="303" t="s">
        <v>209</v>
      </c>
      <c r="AS6" s="303" t="s">
        <v>339</v>
      </c>
      <c r="AT6" s="135" t="s">
        <v>340</v>
      </c>
      <c r="AU6" s="135" t="s">
        <v>341</v>
      </c>
      <c r="AV6" s="133"/>
      <c r="AW6" s="133"/>
      <c r="AX6" s="133" t="s">
        <v>218</v>
      </c>
      <c r="AY6" s="133" t="s">
        <v>219</v>
      </c>
    </row>
    <row r="7" customFormat="false" ht="25.5" hidden="false" customHeight="false" outlineLevel="0" collapsed="false">
      <c r="A7" s="304"/>
      <c r="B7" s="305"/>
      <c r="C7" s="305"/>
      <c r="D7" s="143" t="s">
        <v>399</v>
      </c>
      <c r="E7" s="306"/>
      <c r="F7" s="307"/>
      <c r="G7" s="308"/>
      <c r="H7" s="309"/>
      <c r="I7" s="94"/>
      <c r="J7" s="94"/>
      <c r="K7" s="94"/>
      <c r="L7" s="94"/>
      <c r="M7" s="94"/>
      <c r="N7" s="94"/>
      <c r="O7" s="94"/>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IF(OR($Q$3="CHIP",$U$7=TRUE()),"N/A",IF((SUMIF($Q8:$Q113,"Medicaid",$AK$8:$AK$113)=0),"Complete","Incomplete"))</f>
        <v>Complete</v>
      </c>
      <c r="AY7" s="151" t="str">
        <f aca="false">IF(OR($Q$3="Medicaid",$U$7=TRUE()),"N/A",IF((SUMIF($Q8:$Q113,"CHIP",$AK$8:$AK$113)=0),"Complete","Incomplete"))</f>
        <v>Complete</v>
      </c>
    </row>
    <row r="8" customFormat="false" ht="65.25" hidden="false" customHeight="true" outlineLevel="0" collapsed="false">
      <c r="A8" s="310" t="s">
        <v>400</v>
      </c>
      <c r="B8" s="214" t="s">
        <v>401</v>
      </c>
      <c r="C8" s="311" t="s">
        <v>402</v>
      </c>
      <c r="D8" s="231" t="s">
        <v>403</v>
      </c>
      <c r="E8" s="232"/>
      <c r="F8" s="312"/>
      <c r="G8" s="313"/>
      <c r="H8" s="314"/>
      <c r="I8" s="236" t="s">
        <v>15</v>
      </c>
      <c r="J8" s="236" t="s">
        <v>30</v>
      </c>
      <c r="K8" s="236" t="s">
        <v>38</v>
      </c>
      <c r="L8" s="236" t="s">
        <v>43</v>
      </c>
      <c r="M8" s="236" t="s">
        <v>48</v>
      </c>
      <c r="N8" s="236"/>
      <c r="O8" s="236" t="s">
        <v>52</v>
      </c>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IF(OR(Q8="Medicaid",AI8=""),"NA",IF(AND(AF8=TRUE(),_xlfn.xlookup(AI8,$A$8:$A$113,$AK$8:$AK$113)=0),TRUE(),FALSE()))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IF(OR(Q8="Medicaid",AI8=""),"N/A",IF(AND(AF8=TRUE(),_xlfn.xlookup(AI8,$A$8:$A$35,$AQ$8:$AQ$35)=0),TRUE(),FALSE()))</f>
        <v>N/A</v>
      </c>
      <c r="AT8" s="148" t="b">
        <f aca="false">IF(AND(H8="",F8="Met"),FALSE(),TRUE())</f>
        <v>1</v>
      </c>
      <c r="AU8" s="94" t="str">
        <f aca="false">IF(OR(J10="",J10="Met",J10="N/A"),"NA",(IF(AND((OR(J10="Not Met",J10="Unsure")),G10&lt;&gt;""),TRUE(),FALSE())))</f>
        <v>NA</v>
      </c>
    </row>
    <row r="9" customFormat="false" ht="72" hidden="false" customHeight="false" outlineLevel="0" collapsed="false">
      <c r="A9" s="310" t="s">
        <v>404</v>
      </c>
      <c r="B9" s="231" t="s">
        <v>405</v>
      </c>
      <c r="C9" s="311" t="s">
        <v>406</v>
      </c>
      <c r="D9" s="231" t="s">
        <v>407</v>
      </c>
      <c r="E9" s="247" t="n">
        <v>3</v>
      </c>
      <c r="F9" s="312"/>
      <c r="G9" s="313"/>
      <c r="H9" s="314"/>
      <c r="I9" s="236" t="s">
        <v>15</v>
      </c>
      <c r="J9" s="236" t="s">
        <v>30</v>
      </c>
      <c r="K9" s="236" t="s">
        <v>38</v>
      </c>
      <c r="L9" s="236" t="s">
        <v>43</v>
      </c>
      <c r="M9" s="236" t="s">
        <v>48</v>
      </c>
      <c r="N9" s="236"/>
      <c r="O9" s="236" t="s">
        <v>52</v>
      </c>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IF(OR(Q9="Medicaid",AI9=""),"NA",IF(AND(AF9=TRUE(),_xlfn.xlookup(AI9,$A$8:$A$113,$AK$8:$AK$113)=0),TRUE(),FALSE()))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IF(OR(Q9="Medicaid",AI9=""),"N/A",IF(AND(AF9=TRUE(),_xlfn.xlookup(AI9,$A$8:$A$35,$AQ$8:$AQ$35)=0),TRUE(),FALSE()))</f>
        <v>N/A</v>
      </c>
      <c r="AT9" s="148" t="b">
        <f aca="false">IF(AND(H9="",F9="Met"),FALSE(),TRUE())</f>
        <v>1</v>
      </c>
      <c r="AU9" s="148" t="b">
        <f aca="false">IF(OR(J11="",J11="Met",J11="N/A"),"NA",(IF(AND((OR(J11="Not Met",J11="Unsure")),G11&lt;&gt;""),TRUE(),FALSE())))</f>
        <v>0</v>
      </c>
    </row>
    <row r="10" customFormat="false" ht="18" hidden="false" customHeight="false" outlineLevel="0" collapsed="false">
      <c r="A10" s="315"/>
      <c r="B10" s="240"/>
      <c r="C10" s="316"/>
      <c r="D10" s="168" t="s">
        <v>408</v>
      </c>
      <c r="E10" s="317"/>
      <c r="F10" s="318"/>
      <c r="G10" s="319"/>
      <c r="H10" s="320"/>
      <c r="I10" s="94"/>
      <c r="J10" s="94"/>
      <c r="K10" s="94"/>
      <c r="L10" s="94"/>
      <c r="M10" s="94"/>
      <c r="N10" s="94"/>
      <c r="O10" s="94"/>
      <c r="S10" s="94"/>
      <c r="T10" s="94"/>
      <c r="U10" s="94"/>
      <c r="V10" s="94"/>
      <c r="AI10" s="91"/>
      <c r="AK10" s="160" t="n">
        <f aca="false">IF(OR(AL10=TRUE(),AND(AM10=TRUE(),AN10=FALSE()),AF10=TRUE(),(OR(AT10=FALSE(),AT10="NA"))),0,IF(OR(AN10=FALSE(),AO10=FALSE(),AP10=FALSE()),1,0))</f>
        <v>0</v>
      </c>
      <c r="AL10" s="238"/>
      <c r="AM10" s="238"/>
      <c r="AN10" s="94"/>
      <c r="AO10" s="94"/>
      <c r="AP10" s="94"/>
      <c r="AQ10" s="238"/>
      <c r="AR10" s="238"/>
      <c r="AS10" s="238"/>
      <c r="AT10" s="94"/>
      <c r="AU10" s="94"/>
    </row>
    <row r="11" s="251" customFormat="true" ht="61.5" hidden="false" customHeight="true" outlineLevel="0" collapsed="false">
      <c r="A11" s="310" t="s">
        <v>409</v>
      </c>
      <c r="B11" s="214" t="s">
        <v>410</v>
      </c>
      <c r="C11" s="311" t="s">
        <v>411</v>
      </c>
      <c r="D11" s="231" t="s">
        <v>412</v>
      </c>
      <c r="E11" s="232"/>
      <c r="F11" s="312"/>
      <c r="G11" s="313"/>
      <c r="H11" s="314"/>
      <c r="I11" s="250" t="s">
        <v>15</v>
      </c>
      <c r="J11" s="250" t="s">
        <v>30</v>
      </c>
      <c r="K11" s="250" t="s">
        <v>38</v>
      </c>
      <c r="L11" s="250" t="s">
        <v>43</v>
      </c>
      <c r="M11" s="250" t="s">
        <v>48</v>
      </c>
      <c r="N11" s="250"/>
      <c r="O11" s="250" t="s">
        <v>52</v>
      </c>
      <c r="Q11" s="250" t="s">
        <v>226</v>
      </c>
      <c r="S11" s="252" t="b">
        <f aca="false">IF(OR(T11=TRUE(),U11=TRUE(),V11=TRUE(),AD11=TRUE(),AE11=TRUE()),TRUE(),FALSE())</f>
        <v>1</v>
      </c>
      <c r="T11" s="250" t="n">
        <f aca="false">$T$7</f>
        <v>1</v>
      </c>
      <c r="U11" s="252" t="b">
        <f aca="false">$U$7</f>
        <v>0</v>
      </c>
      <c r="V11" s="252" t="b">
        <f aca="false">IF(SUM(W11:AC11)&lt;1,TRUE(),FALSE())</f>
        <v>1</v>
      </c>
      <c r="W11" s="250" t="n">
        <f aca="false">IF($I$3=I11,1,0)</f>
        <v>0</v>
      </c>
      <c r="X11" s="250" t="n">
        <f aca="false">IF($J$3=J11,1,0)</f>
        <v>0</v>
      </c>
      <c r="Y11" s="250" t="n">
        <f aca="false">IF($K$3=K11,1,0)</f>
        <v>0</v>
      </c>
      <c r="Z11" s="250" t="n">
        <f aca="false">IF($L$3=L11,1,0)</f>
        <v>0</v>
      </c>
      <c r="AA11" s="250" t="n">
        <f aca="false">IF($M$3=M11,1,0)</f>
        <v>0</v>
      </c>
      <c r="AB11" s="250" t="n">
        <f aca="false">IF($N$3=N11,1,0)</f>
        <v>0</v>
      </c>
      <c r="AC11" s="250" t="n">
        <f aca="false">IF($O$3=O11,1,0)</f>
        <v>0</v>
      </c>
      <c r="AD11" s="253" t="b">
        <f aca="false">AND($P$2="Non-risk",P11=TRUE())</f>
        <v>0</v>
      </c>
      <c r="AE11" s="253" t="b">
        <f aca="false">AND($Q$3&lt;&gt;$Q11,$Q$3&lt;&gt;"Both")</f>
        <v>1</v>
      </c>
      <c r="AF11" s="253" t="b">
        <f aca="false">AND($Q$3="Both",AH11=1)</f>
        <v>0</v>
      </c>
      <c r="AI11" s="254"/>
      <c r="AK11" s="255" t="n">
        <f aca="false">IF(OR(AL11=TRUE(),AND(AM11=TRUE(),AN11=FALSE()),AF11=TRUE(),(OR(AT11=FALSE(),AT11="NA"))),0,IF(OR(AN11=FALSE(),AO11=FALSE(),AP11=FALSE()),1,0))</f>
        <v>0</v>
      </c>
      <c r="AL11" s="256" t="n">
        <f aca="false">$S11</f>
        <v>1</v>
      </c>
      <c r="AM11" s="256" t="str">
        <f aca="false">IF(OR(Q11="Medicaid",AI11=""),"NA",IF(AND(AF11=TRUE(),_xlfn.xlookup(AI11,$A$8:$A$113,$AK$8:$AK$113)=0),TRUE(),FALSE()))</f>
        <v>NA</v>
      </c>
      <c r="AN11" s="252" t="b">
        <f aca="false">IF(F11&lt;&gt;"",TRUE(),FALSE())</f>
        <v>0</v>
      </c>
      <c r="AO11" s="250" t="str">
        <f aca="false">IF(OR($F11&lt;&gt;"Met"),"NA",(IF(AND($F11="Met",$F11&lt;&gt;""),TRUE(),FALSE())))</f>
        <v>NA</v>
      </c>
      <c r="AP11" s="252" t="b">
        <f aca="false">IF(OR($F11="Met",$F11="Not met"),"NA",(IF((AND(OR($F11="N/A",$F11="Unsure"),$G11&lt;&gt;"")),TRUE(),FALSE())))</f>
        <v>0</v>
      </c>
      <c r="AQ11" s="256" t="n">
        <f aca="false">IF(OR(AR11=TRUE(),AND(AS11=TRUE(),AT11=FALSE())),0,(IF(OR(AND(OR(AS11=FALSE(),AS11="N/A"),AT11=FALSE()),AU11=FALSE()),1,0)))</f>
        <v>0</v>
      </c>
      <c r="AR11" s="256" t="n">
        <f aca="false">$S11</f>
        <v>1</v>
      </c>
      <c r="AS11" s="256" t="str">
        <f aca="false">IF(OR(Q11="Medicaid",AI11=""),"N/A",IF(AND(AF11=TRUE(),_xlfn.xlookup(AI11,$A$8:$A$35,$AQ$8:$AQ$35)=0),TRUE(),FALSE()))</f>
        <v>N/A</v>
      </c>
      <c r="AT11" s="252" t="b">
        <f aca="false">IF(AND(H11="",F11="Met"),FALSE(),TRUE())</f>
        <v>1</v>
      </c>
      <c r="AU11" s="250" t="str">
        <f aca="false">IF(OR(J14="",J14="Met",J14="N/A"),"NA",(IF(AND((OR(J14="Not Met",J14="Unsure")),G14&lt;&gt;""),TRUE(),FALSE())))</f>
        <v>NA</v>
      </c>
    </row>
    <row r="12" customFormat="false" ht="18" hidden="false" customHeight="false" outlineLevel="0" collapsed="false">
      <c r="A12" s="315"/>
      <c r="B12" s="240"/>
      <c r="C12" s="316"/>
      <c r="D12" s="168" t="s">
        <v>413</v>
      </c>
      <c r="E12" s="317"/>
      <c r="F12" s="318"/>
      <c r="G12" s="319"/>
      <c r="H12" s="320"/>
      <c r="I12" s="94"/>
      <c r="J12" s="94"/>
      <c r="K12" s="94"/>
      <c r="L12" s="94"/>
      <c r="M12" s="94"/>
      <c r="N12" s="94"/>
      <c r="O12" s="94"/>
      <c r="S12" s="94"/>
      <c r="T12" s="94"/>
      <c r="U12" s="94"/>
      <c r="V12" s="94"/>
      <c r="AI12" s="91"/>
      <c r="AK12" s="238"/>
      <c r="AL12" s="238"/>
      <c r="AM12" s="238"/>
      <c r="AN12" s="94"/>
      <c r="AO12" s="94"/>
      <c r="AP12" s="94"/>
      <c r="AQ12" s="238"/>
      <c r="AR12" s="238"/>
      <c r="AS12" s="238"/>
      <c r="AT12" s="94"/>
      <c r="AU12" s="94"/>
    </row>
    <row r="13" customFormat="false" ht="162" hidden="false" customHeight="false" outlineLevel="0" collapsed="false">
      <c r="A13" s="310" t="s">
        <v>414</v>
      </c>
      <c r="B13" s="231" t="s">
        <v>415</v>
      </c>
      <c r="C13" s="311" t="s">
        <v>416</v>
      </c>
      <c r="D13" s="231" t="s">
        <v>417</v>
      </c>
      <c r="E13" s="232"/>
      <c r="F13" s="312"/>
      <c r="G13" s="313"/>
      <c r="H13" s="314"/>
      <c r="I13" s="236" t="s">
        <v>15</v>
      </c>
      <c r="J13" s="236" t="s">
        <v>30</v>
      </c>
      <c r="K13" s="236" t="s">
        <v>38</v>
      </c>
      <c r="L13" s="236" t="s">
        <v>43</v>
      </c>
      <c r="M13" s="236" t="s">
        <v>48</v>
      </c>
      <c r="N13" s="236"/>
      <c r="O13" s="236" t="s">
        <v>52</v>
      </c>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IF(OR(Q13="Medicaid",AI13=""),"NA",IF(AND(AF13=TRUE(),_xlfn.xlookup(AI13,$A$8:$A$113,$AK$8:$AK$113)=0),TRUE(),FALSE()))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IF(OR(Q13="Medicaid",AI13=""),"N/A",IF(AND(AF13=TRUE(),_xlfn.xlookup(AI13,$A$8:$A$35,$AQ$8:$AQ$35)=0),TRUE(),FALSE()))</f>
        <v>N/A</v>
      </c>
      <c r="AT13" s="148" t="b">
        <f aca="false">IF(AND(H13="",F13="Met"),FALSE(),TRUE())</f>
        <v>1</v>
      </c>
      <c r="AU13" s="94" t="str">
        <f aca="false">IF(OR(H13="",H13="Met",H13="N/A"),"NA",(IF(AND((OR(H13="Not Met",H13="Unsure")),G13&lt;&gt;""),TRUE(),FALSE())))</f>
        <v>NA</v>
      </c>
    </row>
    <row r="14" customFormat="false" ht="18" hidden="false" customHeight="false" outlineLevel="0" collapsed="false">
      <c r="A14" s="315"/>
      <c r="B14" s="240"/>
      <c r="C14" s="316"/>
      <c r="D14" s="168" t="s">
        <v>418</v>
      </c>
      <c r="E14" s="317"/>
      <c r="F14" s="318"/>
      <c r="G14" s="319"/>
      <c r="H14" s="320"/>
      <c r="I14" s="94"/>
      <c r="J14" s="94"/>
      <c r="K14" s="94"/>
      <c r="L14" s="94"/>
      <c r="M14" s="94"/>
      <c r="N14" s="94"/>
      <c r="O14" s="94"/>
      <c r="S14" s="94"/>
      <c r="T14" s="94"/>
      <c r="U14" s="94"/>
      <c r="V14" s="94"/>
      <c r="AI14" s="91"/>
      <c r="AK14" s="238"/>
      <c r="AL14" s="238"/>
      <c r="AM14" s="238"/>
      <c r="AN14" s="94"/>
      <c r="AO14" s="94"/>
      <c r="AP14" s="94"/>
      <c r="AQ14" s="238"/>
      <c r="AR14" s="238"/>
      <c r="AS14" s="238"/>
      <c r="AT14" s="94"/>
      <c r="AU14" s="94"/>
    </row>
    <row r="15" customFormat="false" ht="65.25" hidden="false" customHeight="true" outlineLevel="0" collapsed="false">
      <c r="A15" s="310" t="s">
        <v>419</v>
      </c>
      <c r="B15" s="214" t="s">
        <v>420</v>
      </c>
      <c r="C15" s="311" t="s">
        <v>421</v>
      </c>
      <c r="D15" s="231" t="s">
        <v>422</v>
      </c>
      <c r="E15" s="232"/>
      <c r="F15" s="312"/>
      <c r="G15" s="313"/>
      <c r="H15" s="314"/>
      <c r="I15" s="236" t="s">
        <v>15</v>
      </c>
      <c r="J15" s="236" t="s">
        <v>30</v>
      </c>
      <c r="K15" s="236" t="s">
        <v>38</v>
      </c>
      <c r="L15" s="236" t="s">
        <v>43</v>
      </c>
      <c r="M15" s="236" t="s">
        <v>48</v>
      </c>
      <c r="N15" s="236"/>
      <c r="O15" s="236" t="s">
        <v>52</v>
      </c>
      <c r="P15" s="237"/>
      <c r="Q15" s="236"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I15" s="91"/>
      <c r="AK15" s="160" t="n">
        <f aca="false">IF(OR(AL15=TRUE(),AND(AM15=TRUE(),AN15=FALSE()),AF15=TRUE(),(OR(AT15=FALSE(),AT15="NA"))),0,IF(OR(AN15=FALSE(),AO15=FALSE(),AP15=FALSE()),1,0))</f>
        <v>0</v>
      </c>
      <c r="AL15" s="238" t="n">
        <f aca="false">$S15</f>
        <v>1</v>
      </c>
      <c r="AM15" s="238" t="str">
        <f aca="false">IF(OR(Q15="Medicaid",AI15=""),"NA",IF(AND(AF15=TRUE(),_xlfn.xlookup(AI15,$A$8:$A$113,$AK$8:$AK$113)=0),TRUE(),FALSE()))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IF(OR(Q15="Medicaid",AI15=""),"N/A",IF(AND(AF15=TRUE(),_xlfn.xlookup(AI15,$A$8:$A$35,$AQ$8:$AQ$35)=0),TRUE(),FALSE()))</f>
        <v>N/A</v>
      </c>
      <c r="AT15" s="148" t="b">
        <f aca="false">IF(AND(H15="",F15="Met"),FALSE(),TRUE())</f>
        <v>1</v>
      </c>
      <c r="AU15" s="94" t="str">
        <f aca="false">IF(OR(H15="",H15="Met",H15="N/A"),"NA",(IF(AND((OR(H15="Not Met",H15="Unsure")),G15&lt;&gt;""),TRUE(),FALSE())))</f>
        <v>NA</v>
      </c>
    </row>
    <row r="16" customFormat="false" ht="100.5" hidden="false" customHeight="true" outlineLevel="0" collapsed="false">
      <c r="A16" s="310" t="s">
        <v>423</v>
      </c>
      <c r="B16" s="214" t="s">
        <v>424</v>
      </c>
      <c r="C16" s="311" t="s">
        <v>425</v>
      </c>
      <c r="D16" s="231" t="s">
        <v>426</v>
      </c>
      <c r="E16" s="232"/>
      <c r="F16" s="312"/>
      <c r="G16" s="313"/>
      <c r="H16" s="314"/>
      <c r="I16" s="236" t="s">
        <v>15</v>
      </c>
      <c r="J16" s="236" t="s">
        <v>30</v>
      </c>
      <c r="K16" s="236" t="s">
        <v>38</v>
      </c>
      <c r="L16" s="236" t="s">
        <v>43</v>
      </c>
      <c r="M16" s="236" t="s">
        <v>48</v>
      </c>
      <c r="N16" s="236"/>
      <c r="O16" s="236" t="s">
        <v>52</v>
      </c>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J16" s="95" t="n">
        <v>1</v>
      </c>
      <c r="AK16" s="160" t="n">
        <f aca="false">IF(OR(AL16=TRUE(),AND(AM16=TRUE(),AN16=FALSE()),AF16=TRUE(),(OR(AT16=FALSE(),AT16="NA"))),0,IF(OR(AN16=FALSE(),AO16=FALSE(),AP16=FALSE()),1,0))</f>
        <v>0</v>
      </c>
      <c r="AL16" s="238" t="n">
        <f aca="false">$S16</f>
        <v>1</v>
      </c>
      <c r="AM16" s="238" t="str">
        <f aca="false">IF(OR(Q16="Medicaid",AI16=""),"NA",IF(AND(AF16=TRUE(),_xlfn.xlookup(AI16,$A$8:$A$113,$AK$8:$AK$113)=0),TRUE(),FALSE()))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IF(OR(Q16="Medicaid",AI16=""),"N/A",IF(AND(AF16=TRUE(),_xlfn.xlookup(AI16,$A$8:$A$35,$AQ$8:$AQ$35)=0),TRUE(),FALSE()))</f>
        <v>N/A</v>
      </c>
      <c r="AT16" s="148" t="b">
        <f aca="false">IF(AND(H16="",F16="Met"),FALSE(),TRUE())</f>
        <v>1</v>
      </c>
      <c r="AU16" s="94" t="str">
        <f aca="false">IF(OR(H16="",H16="Met",H16="N/A"),"NA",(IF(AND((OR(H16="Not Met",H16="Unsure")),G16&lt;&gt;""),TRUE(),FALSE())))</f>
        <v>NA</v>
      </c>
    </row>
    <row r="17" customFormat="false" ht="18" hidden="false" customHeight="false" outlineLevel="0" collapsed="false">
      <c r="A17" s="315"/>
      <c r="B17" s="240"/>
      <c r="C17" s="316"/>
      <c r="D17" s="168" t="s">
        <v>427</v>
      </c>
      <c r="E17" s="317"/>
      <c r="F17" s="318"/>
      <c r="G17" s="319"/>
      <c r="H17" s="320"/>
      <c r="I17" s="94"/>
      <c r="J17" s="94"/>
      <c r="K17" s="94"/>
      <c r="L17" s="94"/>
      <c r="M17" s="94"/>
      <c r="N17" s="94"/>
      <c r="O17" s="94"/>
      <c r="S17" s="94"/>
      <c r="T17" s="94"/>
      <c r="U17" s="94"/>
      <c r="V17" s="94"/>
      <c r="AI17" s="91"/>
      <c r="AK17" s="238"/>
      <c r="AL17" s="238"/>
      <c r="AM17" s="238"/>
      <c r="AN17" s="94"/>
      <c r="AO17" s="94"/>
      <c r="AP17" s="94"/>
      <c r="AQ17" s="238"/>
      <c r="AR17" s="238"/>
      <c r="AS17" s="238"/>
      <c r="AT17" s="94"/>
      <c r="AU17" s="94"/>
    </row>
    <row r="18" customFormat="false" ht="90" hidden="false" customHeight="false" outlineLevel="0" collapsed="false">
      <c r="A18" s="310" t="s">
        <v>428</v>
      </c>
      <c r="B18" s="214" t="s">
        <v>429</v>
      </c>
      <c r="C18" s="311" t="s">
        <v>430</v>
      </c>
      <c r="D18" s="231" t="s">
        <v>431</v>
      </c>
      <c r="E18" s="232"/>
      <c r="F18" s="312"/>
      <c r="G18" s="313"/>
      <c r="H18" s="314"/>
      <c r="I18" s="236" t="s">
        <v>15</v>
      </c>
      <c r="J18" s="236" t="s">
        <v>30</v>
      </c>
      <c r="K18" s="236" t="s">
        <v>38</v>
      </c>
      <c r="L18" s="236" t="s">
        <v>43</v>
      </c>
      <c r="M18" s="236"/>
      <c r="N18" s="236"/>
      <c r="O18" s="236" t="s">
        <v>52</v>
      </c>
      <c r="P18" s="237"/>
      <c r="Q18" s="236" t="s">
        <v>226</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I18" s="91"/>
      <c r="AK18" s="160" t="n">
        <f aca="false">IF(OR(AL18=TRUE(),AND(AM18=TRUE(),AN18=FALSE()),AF18=TRUE(),(OR(AT18=FALSE(),AT18="NA"))),0,IF(OR(AN18=FALSE(),AO18=FALSE(),AP18=FALSE()),1,0))</f>
        <v>0</v>
      </c>
      <c r="AL18" s="238" t="n">
        <f aca="false">$S18</f>
        <v>1</v>
      </c>
      <c r="AM18" s="238" t="str">
        <f aca="false">IF(OR(Q18="Medicaid",AI18=""),"NA",IF(AND(AF18=TRUE(),_xlfn.xlookup(AI18,$A$8:$A$113,$AK$8:$AK$113)=0),TRUE(),FALSE()))</f>
        <v>NA</v>
      </c>
      <c r="AN18" s="148" t="b">
        <f aca="false">IF(F18&lt;&gt;"",TRUE(),FALSE())</f>
        <v>0</v>
      </c>
      <c r="AO18" s="94" t="str">
        <f aca="false">IF(OR($F18&lt;&gt;"Met"),"NA",(IF(AND($F18="Met",$F18&lt;&gt;""),TRUE(),FALSE())))</f>
        <v>NA</v>
      </c>
      <c r="AP18" s="148" t="b">
        <f aca="false">IF(OR($F18="Met",$F18="Not met"),"NA",(IF((AND(OR($F18="N/A",$F18="Unsure"),$G18&lt;&gt;"")),TRUE(),FALSE())))</f>
        <v>0</v>
      </c>
      <c r="AQ18" s="238" t="n">
        <f aca="false">IF(OR(AR18=TRUE(),AND(AS18=TRUE(),AT18=FALSE())),0,(IF(OR(AND(OR(AS18=FALSE(),AS18="N/A"),AT18=FALSE()),AU18=FALSE()),1,0)))</f>
        <v>0</v>
      </c>
      <c r="AR18" s="238" t="n">
        <f aca="false">$S18</f>
        <v>1</v>
      </c>
      <c r="AS18" s="238" t="str">
        <f aca="false">IF(OR(Q18="Medicaid",AI18=""),"N/A",IF(AND(AF18=TRUE(),_xlfn.xlookup(AI18,$A$8:$A$35,$AQ$8:$AQ$35)=0),TRUE(),FALSE()))</f>
        <v>N/A</v>
      </c>
      <c r="AT18" s="148" t="b">
        <f aca="false">IF(AND(H18="",F18="Met"),FALSE(),TRUE())</f>
        <v>1</v>
      </c>
      <c r="AU18" s="94" t="str">
        <f aca="false">IF(OR(H18="",H18="Met",H18="N/A"),"NA",(IF(AND((OR(H18="Not Met",H18="Unsure")),G18&lt;&gt;""),TRUE(),FALSE())))</f>
        <v>NA</v>
      </c>
    </row>
    <row r="19" customFormat="false" ht="18" hidden="false" customHeight="false" outlineLevel="0" collapsed="false">
      <c r="A19" s="315"/>
      <c r="B19" s="240"/>
      <c r="C19" s="316"/>
      <c r="D19" s="168" t="s">
        <v>432</v>
      </c>
      <c r="E19" s="317"/>
      <c r="F19" s="318"/>
      <c r="G19" s="319"/>
      <c r="H19" s="320"/>
      <c r="I19" s="94"/>
      <c r="J19" s="94"/>
      <c r="K19" s="94"/>
      <c r="L19" s="94"/>
      <c r="M19" s="94"/>
      <c r="N19" s="94"/>
      <c r="O19" s="94"/>
      <c r="S19" s="94"/>
      <c r="T19" s="94"/>
      <c r="U19" s="94"/>
      <c r="V19" s="94"/>
      <c r="AI19" s="91"/>
      <c r="AK19" s="238"/>
      <c r="AL19" s="238"/>
      <c r="AM19" s="238"/>
      <c r="AN19" s="94"/>
      <c r="AO19" s="94"/>
      <c r="AP19" s="94"/>
      <c r="AQ19" s="238"/>
      <c r="AR19" s="238"/>
      <c r="AS19" s="238"/>
      <c r="AT19" s="94"/>
      <c r="AU19" s="94"/>
    </row>
    <row r="20" customFormat="false" ht="72" hidden="false" customHeight="false" outlineLevel="0" collapsed="false">
      <c r="A20" s="310" t="s">
        <v>433</v>
      </c>
      <c r="B20" s="231" t="s">
        <v>434</v>
      </c>
      <c r="C20" s="311" t="s">
        <v>435</v>
      </c>
      <c r="D20" s="231" t="s">
        <v>436</v>
      </c>
      <c r="E20" s="232"/>
      <c r="F20" s="312"/>
      <c r="G20" s="313"/>
      <c r="H20" s="314"/>
      <c r="I20" s="236" t="s">
        <v>15</v>
      </c>
      <c r="J20" s="236" t="s">
        <v>30</v>
      </c>
      <c r="K20" s="236" t="s">
        <v>38</v>
      </c>
      <c r="L20" s="236" t="s">
        <v>43</v>
      </c>
      <c r="M20" s="236" t="s">
        <v>48</v>
      </c>
      <c r="N20" s="236"/>
      <c r="O20" s="236" t="s">
        <v>52</v>
      </c>
      <c r="P20" s="237"/>
      <c r="Q20" s="236" t="s">
        <v>226</v>
      </c>
      <c r="S20" s="148" t="b">
        <f aca="false">IF(OR(T20=TRUE(),U20=TRUE(),V20=TRUE(),AD20=TRUE(),AE20=TRUE()),TRUE(),FALSE())</f>
        <v>1</v>
      </c>
      <c r="T20" s="94" t="n">
        <f aca="false">$T$7</f>
        <v>1</v>
      </c>
      <c r="U20" s="148" t="b">
        <f aca="false">$U$7</f>
        <v>0</v>
      </c>
      <c r="V20" s="148" t="b">
        <f aca="false">IF(SUM(W20:AC20)&lt;1,TRUE(),FALSE())</f>
        <v>1</v>
      </c>
      <c r="W20" s="94" t="n">
        <f aca="false">IF($I$3=I20,1,0)</f>
        <v>0</v>
      </c>
      <c r="X20" s="94" t="n">
        <f aca="false">IF($J$3=J20,1,0)</f>
        <v>0</v>
      </c>
      <c r="Y20" s="94" t="n">
        <f aca="false">IF($K$3=K20,1,0)</f>
        <v>0</v>
      </c>
      <c r="Z20" s="94" t="n">
        <f aca="false">IF($L$3=L20,1,0)</f>
        <v>0</v>
      </c>
      <c r="AA20" s="94" t="n">
        <f aca="false">IF($M$3=M20,1,0)</f>
        <v>0</v>
      </c>
      <c r="AB20" s="94" t="n">
        <f aca="false">IF($N$3=N20,1,0)</f>
        <v>0</v>
      </c>
      <c r="AC20" s="94" t="n">
        <f aca="false">IF($O$3=O20,1,0)</f>
        <v>0</v>
      </c>
      <c r="AD20" s="159" t="b">
        <f aca="false">AND($P$2="Non-risk",P20=TRUE())</f>
        <v>0</v>
      </c>
      <c r="AE20" s="159" t="b">
        <f aca="false">AND($Q$3&lt;&gt;$Q20,$Q$3&lt;&gt;"Both")</f>
        <v>1</v>
      </c>
      <c r="AF20" s="159" t="b">
        <f aca="false">AND($Q$3="Both",AH20=1)</f>
        <v>0</v>
      </c>
      <c r="AI20" s="91"/>
      <c r="AK20" s="160" t="n">
        <f aca="false">IF(OR(AL20=TRUE(),AND(AM20=TRUE(),AN20=FALSE()),AF20=TRUE(),(OR(AT20=FALSE(),AT20="NA"))),0,IF(OR(AN20=FALSE(),AO20=FALSE(),AP20=FALSE()),1,0))</f>
        <v>0</v>
      </c>
      <c r="AL20" s="238" t="n">
        <f aca="false">$S20</f>
        <v>1</v>
      </c>
      <c r="AM20" s="238" t="str">
        <f aca="false">IF(OR(Q20="Medicaid",AI20=""),"NA",IF(AND(AF20=TRUE(),_xlfn.xlookup(AI20,$A$8:$A$113,$AK$8:$AK$113)=0),TRUE(),FALSE()))</f>
        <v>NA</v>
      </c>
      <c r="AN20" s="148" t="b">
        <f aca="false">IF(F20&lt;&gt;"",TRUE(),FALSE())</f>
        <v>0</v>
      </c>
      <c r="AO20" s="94" t="str">
        <f aca="false">IF(OR($F20&lt;&gt;"Met"),"NA",(IF(AND($F20="Met",$F20&lt;&gt;""),TRUE(),FALSE())))</f>
        <v>NA</v>
      </c>
      <c r="AP20" s="148" t="b">
        <f aca="false">IF(OR($F20="Met",$F20="Not met"),"NA",(IF((AND(OR($F20="N/A",$F20="Unsure"),$G20&lt;&gt;"")),TRUE(),FALSE())))</f>
        <v>0</v>
      </c>
      <c r="AQ20" s="238" t="n">
        <f aca="false">IF(OR(AR20=TRUE(),AND(AS20=TRUE(),AT20=FALSE())),0,(IF(OR(AND(OR(AS20=FALSE(),AS20="N/A"),AT20=FALSE()),AU20=FALSE()),1,0)))</f>
        <v>0</v>
      </c>
      <c r="AR20" s="238" t="n">
        <f aca="false">$S20</f>
        <v>1</v>
      </c>
      <c r="AS20" s="238" t="str">
        <f aca="false">IF(OR(Q20="Medicaid",AI20=""),"N/A",IF(AND(AF20=TRUE(),_xlfn.xlookup(AI20,$A$8:$A$35,$AQ$8:$AQ$35)=0),TRUE(),FALSE()))</f>
        <v>N/A</v>
      </c>
      <c r="AT20" s="148" t="b">
        <f aca="false">IF(AND(H20="",F20="Met"),FALSE(),TRUE())</f>
        <v>1</v>
      </c>
      <c r="AU20" s="94" t="str">
        <f aca="false">IF(OR(H20="",H20="Met",H20="N/A"),"NA",(IF(AND((OR(H20="Not Met",H20="Unsure")),G20&lt;&gt;""),TRUE(),FALSE())))</f>
        <v>NA</v>
      </c>
    </row>
    <row r="21" customFormat="false" ht="37.5" hidden="false" customHeight="true" outlineLevel="0" collapsed="false">
      <c r="A21" s="310" t="s">
        <v>437</v>
      </c>
      <c r="B21" s="231" t="s">
        <v>438</v>
      </c>
      <c r="C21" s="311" t="s">
        <v>439</v>
      </c>
      <c r="D21" s="231" t="s">
        <v>440</v>
      </c>
      <c r="E21" s="232"/>
      <c r="F21" s="312"/>
      <c r="G21" s="313"/>
      <c r="H21" s="314"/>
      <c r="I21" s="236" t="s">
        <v>15</v>
      </c>
      <c r="J21" s="236" t="s">
        <v>30</v>
      </c>
      <c r="K21" s="236" t="s">
        <v>38</v>
      </c>
      <c r="L21" s="236" t="s">
        <v>43</v>
      </c>
      <c r="M21" s="236"/>
      <c r="N21" s="236"/>
      <c r="O21" s="236" t="s">
        <v>52</v>
      </c>
      <c r="P21" s="237"/>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K21" s="160" t="n">
        <f aca="false">IF(OR(AL21=TRUE(),AND(AM21=TRUE(),AN21=FALSE()),AF21=TRUE(),(OR(AT21=FALSE(),AT21="NA"))),0,IF(OR(AN21=FALSE(),AO21=FALSE(),AP21=FALSE()),1,0))</f>
        <v>0</v>
      </c>
      <c r="AL21" s="238" t="n">
        <f aca="false">$S21</f>
        <v>1</v>
      </c>
      <c r="AM21" s="238" t="str">
        <f aca="false">IF(OR(Q21="Medicaid",AI21=""),"NA",IF(AND(AF21=TRUE(),_xlfn.xlookup(AI21,$A$8:$A$113,$AK$8:$AK$113)=0),TRUE(),FALSE()))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IF(OR(Q21="Medicaid",AI21=""),"N/A",IF(AND(AF21=TRUE(),_xlfn.xlookup(AI21,$A$8:$A$35,$AQ$8:$AQ$35)=0),TRUE(),FALSE()))</f>
        <v>N/A</v>
      </c>
      <c r="AT21" s="148" t="b">
        <f aca="false">IF(AND(H21="",F21="Met"),FALSE(),TRUE())</f>
        <v>1</v>
      </c>
      <c r="AU21" s="94" t="str">
        <f aca="false">IF(OR(H21="",H21="Met",H21="N/A"),"NA",(IF(AND((OR(H21="Not Met",H21="Unsure")),G21&lt;&gt;""),TRUE(),FALSE())))</f>
        <v>NA</v>
      </c>
    </row>
    <row r="22" customFormat="false" ht="18" hidden="false" customHeight="false" outlineLevel="0" collapsed="false">
      <c r="A22" s="315"/>
      <c r="B22" s="240"/>
      <c r="C22" s="316"/>
      <c r="D22" s="168" t="s">
        <v>441</v>
      </c>
      <c r="E22" s="317"/>
      <c r="F22" s="318"/>
      <c r="G22" s="319"/>
      <c r="H22" s="320"/>
      <c r="I22" s="94"/>
      <c r="J22" s="94"/>
      <c r="K22" s="94"/>
      <c r="L22" s="94"/>
      <c r="M22" s="94"/>
      <c r="N22" s="94"/>
      <c r="O22" s="94"/>
      <c r="S22" s="94"/>
      <c r="T22" s="94"/>
      <c r="U22" s="94"/>
      <c r="V22" s="94"/>
      <c r="AI22" s="91"/>
      <c r="AK22" s="238"/>
      <c r="AL22" s="238"/>
      <c r="AM22" s="238"/>
      <c r="AN22" s="94"/>
      <c r="AO22" s="94"/>
      <c r="AP22" s="94"/>
      <c r="AQ22" s="238"/>
      <c r="AR22" s="238"/>
      <c r="AS22" s="238"/>
      <c r="AT22" s="94"/>
      <c r="AU22" s="94"/>
    </row>
    <row r="23" customFormat="false" ht="62.25" hidden="false" customHeight="true" outlineLevel="0" collapsed="false">
      <c r="A23" s="310" t="s">
        <v>442</v>
      </c>
      <c r="B23" s="214" t="s">
        <v>443</v>
      </c>
      <c r="C23" s="311" t="s">
        <v>444</v>
      </c>
      <c r="D23" s="231" t="s">
        <v>445</v>
      </c>
      <c r="E23" s="232"/>
      <c r="F23" s="312"/>
      <c r="G23" s="313"/>
      <c r="H23" s="314"/>
      <c r="I23" s="236" t="s">
        <v>15</v>
      </c>
      <c r="J23" s="236" t="s">
        <v>30</v>
      </c>
      <c r="K23" s="236" t="s">
        <v>38</v>
      </c>
      <c r="L23" s="236" t="s">
        <v>43</v>
      </c>
      <c r="M23" s="236" t="s">
        <v>48</v>
      </c>
      <c r="N23" s="236"/>
      <c r="O23" s="236"/>
      <c r="P23" s="237"/>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K23" s="160" t="n">
        <f aca="false">IF(OR(AL23=TRUE(),AND(AM23=TRUE(),AN23=FALSE()),AF23=TRUE(),(OR(AT23=FALSE(),AT23="NA"))),0,IF(OR(AN23=FALSE(),AO23=FALSE(),AP23=FALSE()),1,0))</f>
        <v>0</v>
      </c>
      <c r="AL23" s="238" t="n">
        <f aca="false">$S23</f>
        <v>1</v>
      </c>
      <c r="AM23" s="238" t="str">
        <f aca="false">IF(OR(Q23="Medicaid",AI23=""),"NA",IF(AND(AF23=TRUE(),_xlfn.xlookup(AI23,$A$8:$A$113,$AK$8:$AK$113)=0),TRUE(),FALSE()))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IF(OR(Q23="Medicaid",AI23=""),"N/A",IF(AND(AF23=TRUE(),_xlfn.xlookup(AI23,$A$8:$A$35,$AQ$8:$AQ$35)=0),TRUE(),FALSE()))</f>
        <v>N/A</v>
      </c>
      <c r="AT23" s="148" t="b">
        <f aca="false">IF(AND(H23="",F23="Met"),FALSE(),TRUE())</f>
        <v>1</v>
      </c>
      <c r="AU23" s="94" t="str">
        <f aca="false">IF(OR(H23="",H23="Met",H23="N/A"),"NA",(IF(AND((OR(H23="Not Met",H23="Unsure")),G23&lt;&gt;""),TRUE(),FALSE())))</f>
        <v>NA</v>
      </c>
    </row>
    <row r="24" customFormat="false" ht="18" hidden="false" customHeight="false" outlineLevel="0" collapsed="false">
      <c r="A24" s="315"/>
      <c r="B24" s="240"/>
      <c r="C24" s="316"/>
      <c r="D24" s="168" t="s">
        <v>446</v>
      </c>
      <c r="E24" s="317"/>
      <c r="F24" s="318"/>
      <c r="G24" s="319"/>
      <c r="H24" s="320"/>
      <c r="I24" s="94"/>
      <c r="J24" s="94"/>
      <c r="K24" s="94"/>
      <c r="L24" s="94"/>
      <c r="M24" s="94"/>
      <c r="N24" s="94"/>
      <c r="O24" s="94"/>
      <c r="S24" s="94"/>
      <c r="T24" s="94"/>
      <c r="U24" s="94"/>
      <c r="V24" s="94"/>
      <c r="AI24" s="91"/>
      <c r="AK24" s="238"/>
      <c r="AL24" s="238"/>
      <c r="AM24" s="238"/>
      <c r="AN24" s="94"/>
      <c r="AO24" s="94"/>
      <c r="AP24" s="94"/>
      <c r="AQ24" s="238"/>
      <c r="AR24" s="238"/>
      <c r="AS24" s="238"/>
      <c r="AT24" s="94"/>
      <c r="AU24" s="94"/>
    </row>
    <row r="25" customFormat="false" ht="108" hidden="false" customHeight="false" outlineLevel="0" collapsed="false">
      <c r="A25" s="310" t="s">
        <v>447</v>
      </c>
      <c r="B25" s="214" t="s">
        <v>448</v>
      </c>
      <c r="C25" s="311" t="s">
        <v>449</v>
      </c>
      <c r="D25" s="231" t="s">
        <v>450</v>
      </c>
      <c r="E25" s="247" t="n">
        <v>14</v>
      </c>
      <c r="F25" s="312"/>
      <c r="G25" s="313"/>
      <c r="H25" s="314"/>
      <c r="I25" s="236" t="s">
        <v>15</v>
      </c>
      <c r="J25" s="236" t="s">
        <v>30</v>
      </c>
      <c r="K25" s="236" t="s">
        <v>38</v>
      </c>
      <c r="L25" s="236" t="s">
        <v>43</v>
      </c>
      <c r="M25" s="236" t="s">
        <v>48</v>
      </c>
      <c r="N25" s="236"/>
      <c r="O25" s="236" t="s">
        <v>52</v>
      </c>
      <c r="P25" s="237"/>
      <c r="Q25" s="236" t="s">
        <v>226</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I25" s="91"/>
      <c r="AK25" s="160" t="n">
        <f aca="false">IF(OR(AL25=TRUE(),AND(AM25=TRUE(),AN25=FALSE()),AF25=TRUE(),(OR(AT25=FALSE(),AT25="NA"))),0,IF(OR(AN25=FALSE(),AO25=FALSE(),AP25=FALSE()),1,0))</f>
        <v>0</v>
      </c>
      <c r="AL25" s="238" t="n">
        <f aca="false">$S25</f>
        <v>1</v>
      </c>
      <c r="AM25" s="238" t="str">
        <f aca="false">IF(OR(Q25="Medicaid",AI25=""),"NA",IF(AND(AF25=TRUE(),_xlfn.xlookup(AI25,$A$8:$A$113,$AK$8:$AK$113)=0),TRUE(),FALSE()))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IF(OR(Q25="Medicaid",AI25=""),"N/A",IF(AND(AF25=TRUE(),_xlfn.xlookup(AI25,$A$8:$A$35,$AQ$8:$AQ$35)=0),TRUE(),FALSE()))</f>
        <v>N/A</v>
      </c>
      <c r="AT25" s="148" t="b">
        <f aca="false">IF(AND(H25="",F25="Met"),FALSE(),TRUE())</f>
        <v>1</v>
      </c>
      <c r="AU25" s="94" t="str">
        <f aca="false">IF(OR(H25="",H25="Met",H25="N/A"),"NA",(IF(AND((OR(H25="Not Met",H25="Unsure")),G25&lt;&gt;""),TRUE(),FALSE())))</f>
        <v>NA</v>
      </c>
    </row>
    <row r="26" customFormat="false" ht="93" hidden="false" customHeight="true" outlineLevel="0" collapsed="false">
      <c r="A26" s="310" t="s">
        <v>451</v>
      </c>
      <c r="B26" s="214" t="s">
        <v>452</v>
      </c>
      <c r="C26" s="311" t="s">
        <v>453</v>
      </c>
      <c r="D26" s="231" t="s">
        <v>454</v>
      </c>
      <c r="E26" s="247" t="n">
        <v>14</v>
      </c>
      <c r="F26" s="312"/>
      <c r="G26" s="313"/>
      <c r="H26" s="314"/>
      <c r="I26" s="236" t="s">
        <v>15</v>
      </c>
      <c r="J26" s="236" t="s">
        <v>30</v>
      </c>
      <c r="K26" s="236" t="s">
        <v>38</v>
      </c>
      <c r="L26" s="236" t="s">
        <v>43</v>
      </c>
      <c r="M26" s="236" t="s">
        <v>48</v>
      </c>
      <c r="N26" s="236"/>
      <c r="O26" s="236" t="s">
        <v>52</v>
      </c>
      <c r="P26" s="237"/>
      <c r="Q26" s="236" t="s">
        <v>226</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I26" s="91"/>
      <c r="AK26" s="160" t="n">
        <f aca="false">IF(OR(AL26=TRUE(),AND(AM26=TRUE(),AN26=FALSE()),AF26=TRUE(),(OR(AT26=FALSE(),AT26="NA"))),0,IF(OR(AN26=FALSE(),AO26=FALSE(),AP26=FALSE()),1,0))</f>
        <v>0</v>
      </c>
      <c r="AL26" s="238" t="n">
        <f aca="false">$S26</f>
        <v>1</v>
      </c>
      <c r="AM26" s="238" t="str">
        <f aca="false">IF(OR(Q26="Medicaid",AI26=""),"NA",IF(AND(AF26=TRUE(),_xlfn.xlookup(AI26,$A$8:$A$113,$AK$8:$AK$113)=0),TRUE(),FALSE()))</f>
        <v>NA</v>
      </c>
      <c r="AN26" s="148" t="b">
        <f aca="false">IF(F26&lt;&gt;"",TRUE(),FALSE())</f>
        <v>0</v>
      </c>
      <c r="AO26" s="94" t="str">
        <f aca="false">IF(OR($F26&lt;&gt;"Met"),"NA",(IF(AND($F26="Met",$F26&lt;&gt;""),TRUE(),FALSE())))</f>
        <v>NA</v>
      </c>
      <c r="AP26" s="148" t="b">
        <f aca="false">IF(OR($F26="Met",$F26="Not met"),"NA",(IF((AND(OR($F26="N/A",$F26="Unsure"),$G26&lt;&gt;"")),TRUE(),FALSE())))</f>
        <v>0</v>
      </c>
      <c r="AQ26" s="238" t="n">
        <f aca="false">IF(OR(AR26=TRUE(),AND(AS26=TRUE(),AT26=FALSE())),0,(IF(OR(AND(OR(AS26=FALSE(),AS26="N/A"),AT26=FALSE()),AU26=FALSE()),1,0)))</f>
        <v>0</v>
      </c>
      <c r="AR26" s="238" t="n">
        <f aca="false">$S26</f>
        <v>1</v>
      </c>
      <c r="AS26" s="238" t="str">
        <f aca="false">IF(OR(Q26="Medicaid",AI26=""),"N/A",IF(AND(AF26=TRUE(),_xlfn.xlookup(AI26,$A$8:$A$35,$AQ$8:$AQ$35)=0),TRUE(),FALSE()))</f>
        <v>N/A</v>
      </c>
      <c r="AT26" s="148" t="b">
        <f aca="false">IF(AND(H26="",F26="Met"),FALSE(),TRUE())</f>
        <v>1</v>
      </c>
      <c r="AU26" s="94" t="str">
        <f aca="false">IF(OR(H26="",H26="Met",H26="N/A"),"NA",(IF(AND((OR(H26="Not Met",H26="Unsure")),G26&lt;&gt;""),TRUE(),FALSE())))</f>
        <v>NA</v>
      </c>
    </row>
    <row r="27" customFormat="false" ht="36" hidden="false" customHeight="false" outlineLevel="0" collapsed="false">
      <c r="A27" s="310" t="s">
        <v>455</v>
      </c>
      <c r="B27" s="231" t="s">
        <v>456</v>
      </c>
      <c r="C27" s="311" t="s">
        <v>457</v>
      </c>
      <c r="D27" s="231" t="s">
        <v>458</v>
      </c>
      <c r="E27" s="232"/>
      <c r="F27" s="312"/>
      <c r="G27" s="313"/>
      <c r="H27" s="314"/>
      <c r="I27" s="236" t="s">
        <v>15</v>
      </c>
      <c r="J27" s="236" t="s">
        <v>30</v>
      </c>
      <c r="K27" s="236" t="s">
        <v>38</v>
      </c>
      <c r="L27" s="236" t="s">
        <v>43</v>
      </c>
      <c r="M27" s="236"/>
      <c r="N27" s="236"/>
      <c r="O27" s="236"/>
      <c r="P27" s="237"/>
      <c r="Q27" s="236" t="s">
        <v>226</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I27" s="91"/>
      <c r="AJ27" s="95" t="n">
        <v>1</v>
      </c>
      <c r="AK27" s="160" t="n">
        <f aca="false">IF(OR(AL27=TRUE(),AND(AM27=TRUE(),AN27=FALSE()),AF27=TRUE(),(OR(AT27=FALSE(),AT27="NA"))),0,IF(OR(AN27=FALSE(),AO27=FALSE(),AP27=FALSE()),1,0))</f>
        <v>0</v>
      </c>
      <c r="AL27" s="238" t="n">
        <f aca="false">$S27</f>
        <v>1</v>
      </c>
      <c r="AM27" s="238" t="str">
        <f aca="false">IF(OR(Q27="Medicaid",AI27=""),"NA",IF(AND(AF27=TRUE(),_xlfn.xlookup(AI27,$A$8:$A$113,$AK$8:$AK$113)=0),TRUE(),FALSE()))</f>
        <v>NA</v>
      </c>
      <c r="AN27" s="148"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IF(OR(Q27="Medicaid",AI27=""),"N/A",IF(AND(AF27=TRUE(),_xlfn.xlookup(AI27,$A$8:$A$35,$AQ$8:$AQ$35)=0),TRUE(),FALSE()))</f>
        <v>N/A</v>
      </c>
      <c r="AT27" s="148" t="b">
        <f aca="false">IF(AND(H27="",F27="Met"),FALSE(),TRUE())</f>
        <v>1</v>
      </c>
      <c r="AU27" s="94" t="str">
        <f aca="false">IF(OR(H27="",H27="Met",H27="N/A"),"NA",(IF(AND((OR(H27="Not Met",H27="Unsure")),G27&lt;&gt;""),TRUE(),FALSE())))</f>
        <v>NA</v>
      </c>
    </row>
    <row r="28" customFormat="false" ht="36" hidden="false" customHeight="false" outlineLevel="0" collapsed="false">
      <c r="A28" s="310" t="s">
        <v>459</v>
      </c>
      <c r="B28" s="231" t="s">
        <v>460</v>
      </c>
      <c r="C28" s="311" t="s">
        <v>461</v>
      </c>
      <c r="D28" s="231" t="s">
        <v>462</v>
      </c>
      <c r="E28" s="232"/>
      <c r="F28" s="312"/>
      <c r="G28" s="313"/>
      <c r="H28" s="314"/>
      <c r="I28" s="236" t="s">
        <v>15</v>
      </c>
      <c r="J28" s="236" t="s">
        <v>30</v>
      </c>
      <c r="K28" s="236" t="s">
        <v>38</v>
      </c>
      <c r="L28" s="236" t="s">
        <v>43</v>
      </c>
      <c r="M28" s="236"/>
      <c r="N28" s="236"/>
      <c r="O28" s="236"/>
      <c r="P28" s="237"/>
      <c r="Q28" s="236" t="s">
        <v>226</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I28" s="91"/>
      <c r="AJ28" s="95" t="n">
        <v>1</v>
      </c>
      <c r="AK28" s="160" t="n">
        <f aca="false">IF(OR(AL28=TRUE(),AND(AM28=TRUE(),AN28=FALSE()),AF28=TRUE(),(OR(AT28=FALSE(),AT28="NA"))),0,IF(OR(AN28=FALSE(),AO28=FALSE(),AP28=FALSE()),1,0))</f>
        <v>0</v>
      </c>
      <c r="AL28" s="238" t="n">
        <f aca="false">$S28</f>
        <v>1</v>
      </c>
      <c r="AM28" s="238" t="str">
        <f aca="false">IF(OR(Q28="Medicaid",AI28=""),"NA",IF(AND(AF28=TRUE(),_xlfn.xlookup(AI28,$A$8:$A$113,$AK$8:$AK$113)=0),TRUE(),FALSE()))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IF(OR(Q28="Medicaid",AI28=""),"N/A",IF(AND(AF28=TRUE(),_xlfn.xlookup(AI28,$A$8:$A$35,$AQ$8:$AQ$35)=0),TRUE(),FALSE()))</f>
        <v>N/A</v>
      </c>
      <c r="AT28" s="148" t="b">
        <f aca="false">IF(AND(H28="",F28="Met"),FALSE(),TRUE())</f>
        <v>1</v>
      </c>
      <c r="AU28" s="94" t="str">
        <f aca="false">IF(OR(H28="",H28="Met",H28="N/A"),"NA",(IF(AND((OR(H28="Not Met",H28="Unsure")),G28&lt;&gt;""),TRUE(),FALSE())))</f>
        <v>NA</v>
      </c>
    </row>
    <row r="29" customFormat="false" ht="36" hidden="false" customHeight="false" outlineLevel="0" collapsed="false">
      <c r="A29" s="310" t="s">
        <v>463</v>
      </c>
      <c r="B29" s="231" t="s">
        <v>464</v>
      </c>
      <c r="C29" s="311" t="s">
        <v>465</v>
      </c>
      <c r="D29" s="231" t="s">
        <v>466</v>
      </c>
      <c r="E29" s="232"/>
      <c r="F29" s="312"/>
      <c r="G29" s="313"/>
      <c r="H29" s="314"/>
      <c r="I29" s="236" t="s">
        <v>15</v>
      </c>
      <c r="J29" s="236" t="s">
        <v>30</v>
      </c>
      <c r="K29" s="236" t="s">
        <v>38</v>
      </c>
      <c r="L29" s="236" t="s">
        <v>43</v>
      </c>
      <c r="M29" s="236"/>
      <c r="N29" s="236"/>
      <c r="O29" s="236"/>
      <c r="P29" s="237"/>
      <c r="Q29" s="236" t="s">
        <v>226</v>
      </c>
      <c r="S29" s="148" t="b">
        <f aca="false">IF(OR(T29=TRUE(),U29=TRUE(),V29=TRUE(),AD29=TRUE(),AE29=TRUE()),TRUE(),FALSE())</f>
        <v>1</v>
      </c>
      <c r="T29" s="94" t="n">
        <f aca="false">$T$7</f>
        <v>1</v>
      </c>
      <c r="U29" s="148" t="b">
        <f aca="false">$U$7</f>
        <v>0</v>
      </c>
      <c r="V29" s="148" t="b">
        <f aca="false">IF(SUM(W29:AC29)&lt;1,TRUE(),FALSE())</f>
        <v>1</v>
      </c>
      <c r="W29" s="94" t="n">
        <f aca="false">IF($I$3=I29,1,0)</f>
        <v>0</v>
      </c>
      <c r="X29" s="94" t="n">
        <f aca="false">IF($J$3=J29,1,0)</f>
        <v>0</v>
      </c>
      <c r="Y29" s="94" t="n">
        <f aca="false">IF($K$3=K29,1,0)</f>
        <v>0</v>
      </c>
      <c r="Z29" s="94" t="n">
        <f aca="false">IF($L$3=L29,1,0)</f>
        <v>0</v>
      </c>
      <c r="AA29" s="94" t="n">
        <f aca="false">IF($M$3=M29,1,0)</f>
        <v>0</v>
      </c>
      <c r="AB29" s="94" t="n">
        <f aca="false">IF($N$3=N29,1,0)</f>
        <v>0</v>
      </c>
      <c r="AC29" s="94" t="n">
        <f aca="false">IF($O$3=O29,1,0)</f>
        <v>0</v>
      </c>
      <c r="AD29" s="159" t="b">
        <f aca="false">AND($P$2="Non-risk",P29=TRUE())</f>
        <v>0</v>
      </c>
      <c r="AE29" s="159" t="b">
        <f aca="false">AND($Q$3&lt;&gt;$Q29,$Q$3&lt;&gt;"Both")</f>
        <v>1</v>
      </c>
      <c r="AF29" s="159" t="b">
        <f aca="false">AND($Q$3="Both",AH29=1)</f>
        <v>0</v>
      </c>
      <c r="AI29" s="91"/>
      <c r="AK29" s="160" t="n">
        <f aca="false">IF(OR(AL29=TRUE(),AND(AM29=TRUE(),AN29=FALSE()),AF29=TRUE(),(OR(AT29=FALSE(),AT29="NA"))),0,IF(OR(AN29=FALSE(),AO29=FALSE(),AP29=FALSE()),1,0))</f>
        <v>0</v>
      </c>
      <c r="AL29" s="238" t="n">
        <f aca="false">$S29</f>
        <v>1</v>
      </c>
      <c r="AM29" s="238" t="str">
        <f aca="false">IF(OR(Q29="Medicaid",AI29=""),"NA",IF(AND(AF29=TRUE(),_xlfn.xlookup(AI29,$A$8:$A$113,$AK$8:$AK$113)=0),TRUE(),FALSE()))</f>
        <v>NA</v>
      </c>
      <c r="AN29" s="148" t="b">
        <f aca="false">IF(F29&lt;&gt;"",TRUE(),FALSE())</f>
        <v>0</v>
      </c>
      <c r="AO29" s="94" t="str">
        <f aca="false">IF(OR($F29&lt;&gt;"Met"),"NA",(IF(AND($F29="Met",$F29&lt;&gt;""),TRUE(),FALSE())))</f>
        <v>NA</v>
      </c>
      <c r="AP29" s="148" t="b">
        <f aca="false">IF(OR($F29="Met",$F29="Not met"),"NA",(IF((AND(OR($F29="N/A",$F29="Unsure"),$G29&lt;&gt;"")),TRUE(),FALSE())))</f>
        <v>0</v>
      </c>
      <c r="AQ29" s="238" t="n">
        <f aca="false">IF(OR(AR29=TRUE(),AND(AS29=TRUE(),AT29=FALSE())),0,(IF(OR(AND(OR(AS29=FALSE(),AS29="N/A"),AT29=FALSE()),AU29=FALSE()),1,0)))</f>
        <v>0</v>
      </c>
      <c r="AR29" s="238" t="n">
        <f aca="false">$S29</f>
        <v>1</v>
      </c>
      <c r="AS29" s="238" t="str">
        <f aca="false">IF(OR(Q29="Medicaid",AI29=""),"N/A",IF(AND(AF29=TRUE(),_xlfn.xlookup(AI29,$A$8:$A$35,$AQ$8:$AQ$35)=0),TRUE(),FALSE()))</f>
        <v>N/A</v>
      </c>
      <c r="AT29" s="148" t="b">
        <f aca="false">IF(AND(H29="",F29="Met"),FALSE(),TRUE())</f>
        <v>1</v>
      </c>
      <c r="AU29" s="94" t="str">
        <f aca="false">IF(OR(H29="",H29="Met",H29="N/A"),"NA",(IF(AND((OR(H29="Not Met",H29="Unsure")),G29&lt;&gt;""),TRUE(),FALSE())))</f>
        <v>NA</v>
      </c>
    </row>
    <row r="30" customFormat="false" ht="54" hidden="false" customHeight="false" outlineLevel="0" collapsed="false">
      <c r="A30" s="310" t="s">
        <v>467</v>
      </c>
      <c r="B30" s="231" t="s">
        <v>464</v>
      </c>
      <c r="C30" s="311" t="s">
        <v>468</v>
      </c>
      <c r="D30" s="231" t="s">
        <v>469</v>
      </c>
      <c r="E30" s="232"/>
      <c r="F30" s="312"/>
      <c r="G30" s="313"/>
      <c r="H30" s="314"/>
      <c r="I30" s="236" t="s">
        <v>15</v>
      </c>
      <c r="J30" s="236" t="s">
        <v>30</v>
      </c>
      <c r="K30" s="236" t="s">
        <v>38</v>
      </c>
      <c r="L30" s="236" t="s">
        <v>43</v>
      </c>
      <c r="M30" s="236"/>
      <c r="N30" s="236"/>
      <c r="O30" s="236"/>
      <c r="P30" s="237"/>
      <c r="Q30" s="236" t="s">
        <v>226</v>
      </c>
      <c r="S30" s="148" t="b">
        <f aca="false">IF(OR(T30=TRUE(),U30=TRUE(),V30=TRUE(),AD30=TRUE(),AE30=TRUE()),TRUE(),FALSE())</f>
        <v>1</v>
      </c>
      <c r="T30" s="94" t="n">
        <f aca="false">$T$7</f>
        <v>1</v>
      </c>
      <c r="U30" s="148" t="b">
        <f aca="false">$U$7</f>
        <v>0</v>
      </c>
      <c r="V30" s="148" t="b">
        <f aca="false">IF(SUM(W30:AC30)&lt;1,TRUE(),FALSE())</f>
        <v>1</v>
      </c>
      <c r="W30" s="94" t="n">
        <f aca="false">IF($I$3=I30,1,0)</f>
        <v>0</v>
      </c>
      <c r="X30" s="94" t="n">
        <f aca="false">IF($J$3=J30,1,0)</f>
        <v>0</v>
      </c>
      <c r="Y30" s="94" t="n">
        <f aca="false">IF($K$3=K30,1,0)</f>
        <v>0</v>
      </c>
      <c r="Z30" s="94" t="n">
        <f aca="false">IF($L$3=L30,1,0)</f>
        <v>0</v>
      </c>
      <c r="AA30" s="94" t="n">
        <f aca="false">IF($M$3=M30,1,0)</f>
        <v>0</v>
      </c>
      <c r="AB30" s="94" t="n">
        <f aca="false">IF($N$3=N30,1,0)</f>
        <v>0</v>
      </c>
      <c r="AC30" s="94" t="n">
        <f aca="false">IF($O$3=O30,1,0)</f>
        <v>0</v>
      </c>
      <c r="AD30" s="159" t="b">
        <f aca="false">AND($P$2="Non-risk",P30=TRUE())</f>
        <v>0</v>
      </c>
      <c r="AE30" s="159" t="b">
        <f aca="false">AND($Q$3&lt;&gt;$Q30,$Q$3&lt;&gt;"Both")</f>
        <v>1</v>
      </c>
      <c r="AF30" s="159" t="b">
        <f aca="false">AND($Q$3="Both",AH30=1)</f>
        <v>0</v>
      </c>
      <c r="AI30" s="91"/>
      <c r="AK30" s="160" t="n">
        <f aca="false">IF(OR(AL30=TRUE(),AND(AM30=TRUE(),AN30=FALSE()),AF30=TRUE(),(OR(AT30=FALSE(),AT30="NA"))),0,IF(OR(AN30=FALSE(),AO30=FALSE(),AP30=FALSE()),1,0))</f>
        <v>0</v>
      </c>
      <c r="AL30" s="238" t="n">
        <f aca="false">$S30</f>
        <v>1</v>
      </c>
      <c r="AM30" s="238" t="str">
        <f aca="false">IF(OR(Q30="Medicaid",AI30=""),"NA",IF(AND(AF30=TRUE(),_xlfn.xlookup(AI30,$A$8:$A$113,$AK$8:$AK$113)=0),TRUE(),FALSE()))</f>
        <v>NA</v>
      </c>
      <c r="AN30" s="148" t="b">
        <f aca="false">IF(F30&lt;&gt;"",TRUE(),FALSE())</f>
        <v>0</v>
      </c>
      <c r="AO30" s="94" t="str">
        <f aca="false">IF(OR($F30&lt;&gt;"Met"),"NA",(IF(AND($F30="Met",$F30&lt;&gt;""),TRUE(),FALSE())))</f>
        <v>NA</v>
      </c>
      <c r="AP30" s="148" t="b">
        <f aca="false">IF(OR($F30="Met",$F30="Not met"),"NA",(IF((AND(OR($F30="N/A",$F30="Unsure"),$G30&lt;&gt;"")),TRUE(),FALSE())))</f>
        <v>0</v>
      </c>
      <c r="AQ30" s="238" t="n">
        <f aca="false">IF(OR(AR30=TRUE(),AND(AS30=TRUE(),AT30=FALSE())),0,(IF(OR(AND(OR(AS30=FALSE(),AS30="N/A"),AT30=FALSE()),AU30=FALSE()),1,0)))</f>
        <v>0</v>
      </c>
      <c r="AR30" s="238" t="n">
        <f aca="false">$S30</f>
        <v>1</v>
      </c>
      <c r="AS30" s="238" t="str">
        <f aca="false">IF(OR(Q30="Medicaid",AI30=""),"N/A",IF(AND(AF30=TRUE(),_xlfn.xlookup(AI30,$A$8:$A$35,$AQ$8:$AQ$35)=0),TRUE(),FALSE()))</f>
        <v>N/A</v>
      </c>
      <c r="AT30" s="148" t="b">
        <f aca="false">IF(AND(H30="",F30="Met"),FALSE(),TRUE())</f>
        <v>1</v>
      </c>
      <c r="AU30" s="94" t="str">
        <f aca="false">IF(OR(H30="",H30="Met",H30="N/A"),"NA",(IF(AND((OR(H30="Not Met",H30="Unsure")),G30&lt;&gt;""),TRUE(),FALSE())))</f>
        <v>NA</v>
      </c>
    </row>
    <row r="31" customFormat="false" ht="60.75" hidden="false" customHeight="true" outlineLevel="0" collapsed="false">
      <c r="A31" s="310" t="s">
        <v>470</v>
      </c>
      <c r="B31" s="214" t="s">
        <v>471</v>
      </c>
      <c r="C31" s="311" t="s">
        <v>472</v>
      </c>
      <c r="D31" s="231" t="s">
        <v>473</v>
      </c>
      <c r="E31" s="232"/>
      <c r="F31" s="312"/>
      <c r="G31" s="313"/>
      <c r="H31" s="314"/>
      <c r="I31" s="236" t="s">
        <v>15</v>
      </c>
      <c r="J31" s="236" t="s">
        <v>30</v>
      </c>
      <c r="K31" s="236" t="s">
        <v>38</v>
      </c>
      <c r="L31" s="236" t="s">
        <v>43</v>
      </c>
      <c r="M31" s="236"/>
      <c r="N31" s="236"/>
      <c r="O31" s="236" t="s">
        <v>52</v>
      </c>
      <c r="P31" s="237"/>
      <c r="Q31" s="236" t="s">
        <v>226</v>
      </c>
      <c r="S31" s="148" t="b">
        <f aca="false">IF(OR(T31=TRUE(),U31=TRUE(),V31=TRUE(),AD31=TRUE(),AE31=TRUE()),TRUE(),FALSE())</f>
        <v>1</v>
      </c>
      <c r="T31" s="94" t="n">
        <f aca="false">$T$7</f>
        <v>1</v>
      </c>
      <c r="U31" s="148" t="b">
        <f aca="false">$U$7</f>
        <v>0</v>
      </c>
      <c r="V31" s="148" t="b">
        <f aca="false">IF(SUM(W31:AC31)&lt;1,TRUE(),FALSE())</f>
        <v>1</v>
      </c>
      <c r="W31" s="94" t="n">
        <f aca="false">IF($I$3=I31,1,0)</f>
        <v>0</v>
      </c>
      <c r="X31" s="94" t="n">
        <f aca="false">IF($J$3=J31,1,0)</f>
        <v>0</v>
      </c>
      <c r="Y31" s="94" t="n">
        <f aca="false">IF($K$3=K31,1,0)</f>
        <v>0</v>
      </c>
      <c r="Z31" s="94" t="n">
        <f aca="false">IF($L$3=L31,1,0)</f>
        <v>0</v>
      </c>
      <c r="AA31" s="94" t="n">
        <f aca="false">IF($M$3=M31,1,0)</f>
        <v>0</v>
      </c>
      <c r="AB31" s="94" t="n">
        <f aca="false">IF($N$3=N31,1,0)</f>
        <v>0</v>
      </c>
      <c r="AC31" s="94" t="n">
        <f aca="false">IF($O$3=O31,1,0)</f>
        <v>0</v>
      </c>
      <c r="AD31" s="159" t="b">
        <f aca="false">AND($P$2="Non-risk",P31=TRUE())</f>
        <v>0</v>
      </c>
      <c r="AE31" s="159" t="b">
        <f aca="false">AND($Q$3&lt;&gt;$Q31,$Q$3&lt;&gt;"Both")</f>
        <v>1</v>
      </c>
      <c r="AF31" s="159" t="b">
        <f aca="false">AND($Q$3="Both",AH31=1)</f>
        <v>0</v>
      </c>
      <c r="AI31" s="91"/>
      <c r="AK31" s="160" t="n">
        <f aca="false">IF(OR(AL31=TRUE(),AND(AM31=TRUE(),AN31=FALSE()),AF31=TRUE(),(OR(AT31=FALSE(),AT31="NA"))),0,IF(OR(AN31=FALSE(),AO31=FALSE(),AP31=FALSE()),1,0))</f>
        <v>0</v>
      </c>
      <c r="AL31" s="238" t="n">
        <f aca="false">$S31</f>
        <v>1</v>
      </c>
      <c r="AM31" s="238" t="str">
        <f aca="false">IF(OR(Q31="Medicaid",AI31=""),"NA",IF(AND(AF31=TRUE(),_xlfn.xlookup(AI31,$A$8:$A$113,$AK$8:$AK$113)=0),TRUE(),FALSE()))</f>
        <v>NA</v>
      </c>
      <c r="AN31" s="148" t="b">
        <f aca="false">IF(F31&lt;&gt;"",TRUE(),FALSE())</f>
        <v>0</v>
      </c>
      <c r="AO31" s="94" t="str">
        <f aca="false">IF(OR($F31&lt;&gt;"Met"),"NA",(IF(AND($F31="Met",$F31&lt;&gt;""),TRUE(),FALSE())))</f>
        <v>NA</v>
      </c>
      <c r="AP31" s="148" t="b">
        <f aca="false">IF(OR($F31="Met",$F31="Not met"),"NA",(IF((AND(OR($F31="N/A",$F31="Unsure"),$G31&lt;&gt;"")),TRUE(),FALSE())))</f>
        <v>0</v>
      </c>
      <c r="AQ31" s="238" t="n">
        <f aca="false">IF(OR(AR31=TRUE(),AND(AS31=TRUE(),AT31=FALSE())),0,(IF(OR(AND(OR(AS31=FALSE(),AS31="N/A"),AT31=FALSE()),AU31=FALSE()),1,0)))</f>
        <v>0</v>
      </c>
      <c r="AR31" s="238" t="n">
        <f aca="false">$S31</f>
        <v>1</v>
      </c>
      <c r="AS31" s="238" t="str">
        <f aca="false">IF(OR(Q31="Medicaid",AI31=""),"N/A",IF(AND(AF31=TRUE(),_xlfn.xlookup(AI31,$A$8:$A$35,$AQ$8:$AQ$35)=0),TRUE(),FALSE()))</f>
        <v>N/A</v>
      </c>
      <c r="AT31" s="148" t="b">
        <f aca="false">IF(AND(H31="",F31="Met"),FALSE(),TRUE())</f>
        <v>1</v>
      </c>
      <c r="AU31" s="94" t="str">
        <f aca="false">IF(OR(H31="",H31="Met",H31="N/A"),"NA",(IF(AND((OR(H31="Not Met",H31="Unsure")),G31&lt;&gt;""),TRUE(),FALSE())))</f>
        <v>NA</v>
      </c>
    </row>
    <row r="32" customFormat="false" ht="34.5" hidden="false" customHeight="true" outlineLevel="0" collapsed="false">
      <c r="A32" s="310" t="s">
        <v>474</v>
      </c>
      <c r="B32" s="231" t="s">
        <v>475</v>
      </c>
      <c r="C32" s="311" t="s">
        <v>476</v>
      </c>
      <c r="D32" s="231" t="s">
        <v>477</v>
      </c>
      <c r="E32" s="321" t="s">
        <v>478</v>
      </c>
      <c r="F32" s="312"/>
      <c r="G32" s="313"/>
      <c r="H32" s="314"/>
      <c r="I32" s="236" t="s">
        <v>15</v>
      </c>
      <c r="J32" s="236" t="s">
        <v>30</v>
      </c>
      <c r="K32" s="236" t="s">
        <v>38</v>
      </c>
      <c r="L32" s="236" t="s">
        <v>43</v>
      </c>
      <c r="M32" s="236"/>
      <c r="N32" s="236"/>
      <c r="O32" s="236"/>
      <c r="P32" s="237"/>
      <c r="Q32" s="236" t="s">
        <v>226</v>
      </c>
      <c r="S32" s="148" t="b">
        <f aca="false">IF(OR(T32=TRUE(),U32=TRUE(),V32=TRUE(),AD32=TRUE(),AE32=TRUE()),TRUE(),FALSE())</f>
        <v>1</v>
      </c>
      <c r="T32" s="94" t="n">
        <f aca="false">$T$7</f>
        <v>1</v>
      </c>
      <c r="U32" s="148" t="b">
        <f aca="false">$U$7</f>
        <v>0</v>
      </c>
      <c r="V32" s="148" t="b">
        <f aca="false">IF(SUM(W32:AC32)&lt;1,TRUE(),FALSE())</f>
        <v>1</v>
      </c>
      <c r="W32" s="94" t="n">
        <f aca="false">IF($I$3=I32,1,0)</f>
        <v>0</v>
      </c>
      <c r="X32" s="94" t="n">
        <f aca="false">IF($J$3=J32,1,0)</f>
        <v>0</v>
      </c>
      <c r="Y32" s="94" t="n">
        <f aca="false">IF($K$3=K32,1,0)</f>
        <v>0</v>
      </c>
      <c r="Z32" s="94" t="n">
        <f aca="false">IF($L$3=L32,1,0)</f>
        <v>0</v>
      </c>
      <c r="AA32" s="94" t="n">
        <f aca="false">IF($M$3=M32,1,0)</f>
        <v>0</v>
      </c>
      <c r="AB32" s="94" t="n">
        <f aca="false">IF($N$3=N32,1,0)</f>
        <v>0</v>
      </c>
      <c r="AC32" s="94" t="n">
        <f aca="false">IF($O$3=O32,1,0)</f>
        <v>0</v>
      </c>
      <c r="AD32" s="159" t="b">
        <f aca="false">AND($P$2="Non-risk",P32=TRUE())</f>
        <v>0</v>
      </c>
      <c r="AE32" s="159" t="b">
        <f aca="false">AND($Q$3&lt;&gt;$Q32,$Q$3&lt;&gt;"Both")</f>
        <v>1</v>
      </c>
      <c r="AF32" s="159" t="b">
        <f aca="false">AND($Q$3="Both",AH32=1)</f>
        <v>0</v>
      </c>
      <c r="AI32" s="91"/>
      <c r="AK32" s="160" t="n">
        <f aca="false">IF(OR(AL32=TRUE(),AND(AM32=TRUE(),AN32=FALSE()),AF32=TRUE(),(OR(AT32=FALSE(),AT32="NA"))),0,IF(OR(AN32=FALSE(),AO32=FALSE(),AP32=FALSE()),1,0))</f>
        <v>0</v>
      </c>
      <c r="AL32" s="238" t="n">
        <f aca="false">$S32</f>
        <v>1</v>
      </c>
      <c r="AM32" s="238" t="str">
        <f aca="false">IF(OR(Q32="Medicaid",AI32=""),"NA",IF(AND(AF32=TRUE(),_xlfn.xlookup(AI32,$A$8:$A$113,$AK$8:$AK$113)=0),TRUE(),FALSE()))</f>
        <v>NA</v>
      </c>
      <c r="AN32" s="148" t="b">
        <f aca="false">IF(F32&lt;&gt;"",TRUE(),FALSE())</f>
        <v>0</v>
      </c>
      <c r="AO32" s="94" t="str">
        <f aca="false">IF(OR($F32&lt;&gt;"Met"),"NA",(IF(AND($F32="Met",$F32&lt;&gt;""),TRUE(),FALSE())))</f>
        <v>NA</v>
      </c>
      <c r="AP32" s="148" t="b">
        <f aca="false">IF(OR($F32="Met",$F32="Not met"),"NA",(IF((AND(OR($F32="N/A",$F32="Unsure"),$G32&lt;&gt;"")),TRUE(),FALSE())))</f>
        <v>0</v>
      </c>
      <c r="AQ32" s="238" t="n">
        <f aca="false">IF(OR(AR32=TRUE(),AND(AS32=TRUE(),AT32=FALSE())),0,(IF(OR(AND(OR(AS32=FALSE(),AS32="N/A"),AT32=FALSE()),AU32=FALSE()),1,0)))</f>
        <v>0</v>
      </c>
      <c r="AR32" s="238" t="n">
        <f aca="false">$S32</f>
        <v>1</v>
      </c>
      <c r="AS32" s="238" t="str">
        <f aca="false">IF(OR(Q32="Medicaid",AI32=""),"N/A",IF(AND(AF32=TRUE(),_xlfn.xlookup(AI32,$A$8:$A$35,$AQ$8:$AQ$35)=0),TRUE(),FALSE()))</f>
        <v>N/A</v>
      </c>
      <c r="AT32" s="148" t="b">
        <f aca="false">IF(AND(H32="",F32="Met"),FALSE(),TRUE())</f>
        <v>1</v>
      </c>
      <c r="AU32" s="94" t="str">
        <f aca="false">IF(OR(H32="",H32="Met",H32="N/A"),"NA",(IF(AND((OR(H32="Not Met",H32="Unsure")),G32&lt;&gt;""),TRUE(),FALSE())))</f>
        <v>NA</v>
      </c>
    </row>
    <row r="33" customFormat="false" ht="34.5" hidden="false" customHeight="true" outlineLevel="0" collapsed="false">
      <c r="A33" s="310" t="s">
        <v>479</v>
      </c>
      <c r="B33" s="231" t="s">
        <v>480</v>
      </c>
      <c r="C33" s="311" t="s">
        <v>481</v>
      </c>
      <c r="D33" s="231" t="s">
        <v>482</v>
      </c>
      <c r="E33" s="232"/>
      <c r="F33" s="312"/>
      <c r="G33" s="313"/>
      <c r="H33" s="314"/>
      <c r="I33" s="236" t="s">
        <v>15</v>
      </c>
      <c r="J33" s="236" t="s">
        <v>30</v>
      </c>
      <c r="K33" s="236" t="s">
        <v>38</v>
      </c>
      <c r="L33" s="236" t="s">
        <v>43</v>
      </c>
      <c r="M33" s="236" t="s">
        <v>48</v>
      </c>
      <c r="N33" s="236"/>
      <c r="O33" s="236" t="s">
        <v>52</v>
      </c>
      <c r="P33" s="237"/>
      <c r="Q33" s="236" t="s">
        <v>226</v>
      </c>
      <c r="S33" s="148" t="b">
        <f aca="false">IF(OR(T33=TRUE(),U33=TRUE(),V33=TRUE(),AD33=TRUE(),AE33=TRUE()),TRUE(),FALSE())</f>
        <v>1</v>
      </c>
      <c r="T33" s="94" t="n">
        <f aca="false">$T$7</f>
        <v>1</v>
      </c>
      <c r="U33" s="148" t="b">
        <f aca="false">$U$7</f>
        <v>0</v>
      </c>
      <c r="V33" s="148" t="b">
        <f aca="false">IF(SUM(W33:AC33)&lt;1,TRUE(),FALSE())</f>
        <v>1</v>
      </c>
      <c r="W33" s="94" t="n">
        <f aca="false">IF($I$3=I33,1,0)</f>
        <v>0</v>
      </c>
      <c r="X33" s="94" t="n">
        <f aca="false">IF($J$3=J33,1,0)</f>
        <v>0</v>
      </c>
      <c r="Y33" s="94" t="n">
        <f aca="false">IF($K$3=K33,1,0)</f>
        <v>0</v>
      </c>
      <c r="Z33" s="94" t="n">
        <f aca="false">IF($L$3=L33,1,0)</f>
        <v>0</v>
      </c>
      <c r="AA33" s="94" t="n">
        <f aca="false">IF($M$3=M33,1,0)</f>
        <v>0</v>
      </c>
      <c r="AB33" s="94" t="n">
        <f aca="false">IF($N$3=N33,1,0)</f>
        <v>0</v>
      </c>
      <c r="AC33" s="94" t="n">
        <f aca="false">IF($O$3=O33,1,0)</f>
        <v>0</v>
      </c>
      <c r="AD33" s="159" t="b">
        <f aca="false">AND($P$2="Non-risk",P33=TRUE())</f>
        <v>0</v>
      </c>
      <c r="AE33" s="159" t="b">
        <f aca="false">AND($Q$3&lt;&gt;$Q33,$Q$3&lt;&gt;"Both")</f>
        <v>1</v>
      </c>
      <c r="AF33" s="159" t="b">
        <f aca="false">AND($Q$3="Both",AH33=1)</f>
        <v>0</v>
      </c>
      <c r="AI33" s="91"/>
      <c r="AK33" s="160" t="n">
        <f aca="false">IF(OR(AL33=TRUE(),AND(AM33=TRUE(),AN33=FALSE()),AF33=TRUE(),(OR(AT33=FALSE(),AT33="NA"))),0,IF(OR(AN33=FALSE(),AO33=FALSE(),AP33=FALSE()),1,0))</f>
        <v>0</v>
      </c>
      <c r="AL33" s="238" t="n">
        <f aca="false">$S33</f>
        <v>1</v>
      </c>
      <c r="AM33" s="238" t="str">
        <f aca="false">IF(OR(Q33="Medicaid",AI33=""),"NA",IF(AND(AF33=TRUE(),_xlfn.xlookup(AI33,$A$8:$A$113,$AK$8:$AK$113)=0),TRUE(),FALSE()))</f>
        <v>NA</v>
      </c>
      <c r="AN33" s="148" t="b">
        <f aca="false">IF(F33&lt;&gt;"",TRUE(),FALSE())</f>
        <v>0</v>
      </c>
      <c r="AO33" s="94" t="str">
        <f aca="false">IF(OR($F33&lt;&gt;"Met"),"NA",(IF(AND($F33="Met",$F33&lt;&gt;""),TRUE(),FALSE())))</f>
        <v>NA</v>
      </c>
      <c r="AP33" s="148" t="b">
        <f aca="false">IF(OR($F33="Met",$F33="Not met"),"NA",(IF((AND(OR($F33="N/A",$F33="Unsure"),$G33&lt;&gt;"")),TRUE(),FALSE())))</f>
        <v>0</v>
      </c>
      <c r="AQ33" s="238" t="n">
        <f aca="false">IF(OR(AR33=TRUE(),AND(AS33=TRUE(),AT33=FALSE())),0,(IF(OR(AND(OR(AS33=FALSE(),AS33="N/A"),AT33=FALSE()),AU33=FALSE()),1,0)))</f>
        <v>0</v>
      </c>
      <c r="AR33" s="238" t="n">
        <f aca="false">$S33</f>
        <v>1</v>
      </c>
      <c r="AS33" s="238" t="str">
        <f aca="false">IF(OR(Q33="Medicaid",AI33=""),"N/A",IF(AND(AF33=TRUE(),_xlfn.xlookup(AI33,$A$8:$A$35,$AQ$8:$AQ$35)=0),TRUE(),FALSE()))</f>
        <v>N/A</v>
      </c>
      <c r="AT33" s="148" t="b">
        <f aca="false">IF(AND(H33="",F33="Met"),FALSE(),TRUE())</f>
        <v>1</v>
      </c>
      <c r="AU33" s="94" t="str">
        <f aca="false">IF(OR(H33="",H33="Met",H33="N/A"),"NA",(IF(AND((OR(H33="Not Met",H33="Unsure")),G33&lt;&gt;""),TRUE(),FALSE())))</f>
        <v>NA</v>
      </c>
    </row>
    <row r="34" customFormat="false" ht="18" hidden="false" customHeight="false" outlineLevel="0" collapsed="false">
      <c r="A34" s="315"/>
      <c r="B34" s="240"/>
      <c r="C34" s="316"/>
      <c r="D34" s="168" t="s">
        <v>483</v>
      </c>
      <c r="E34" s="317"/>
      <c r="F34" s="318"/>
      <c r="G34" s="319"/>
      <c r="H34" s="320"/>
      <c r="I34" s="94"/>
      <c r="J34" s="94"/>
      <c r="K34" s="94"/>
      <c r="L34" s="94"/>
      <c r="M34" s="94"/>
      <c r="N34" s="94"/>
      <c r="O34" s="94"/>
      <c r="S34" s="94"/>
      <c r="T34" s="94"/>
      <c r="U34" s="94"/>
      <c r="V34" s="94"/>
      <c r="AI34" s="91"/>
      <c r="AK34" s="160" t="n">
        <f aca="false">IF(OR(AL34=TRUE(),AND(AM34=TRUE(),AN34=FALSE()),AF34=TRUE(),(OR(AT34=FALSE(),AT34="NA"))),0,IF(OR(AN34=FALSE(),AO34=FALSE(),AP34=FALSE()),1,0))</f>
        <v>0</v>
      </c>
      <c r="AL34" s="238"/>
      <c r="AM34" s="238"/>
      <c r="AN34" s="94"/>
      <c r="AO34" s="94"/>
      <c r="AP34" s="94"/>
      <c r="AQ34" s="238"/>
      <c r="AR34" s="238"/>
      <c r="AS34" s="238"/>
      <c r="AT34" s="94"/>
      <c r="AU34" s="94"/>
    </row>
    <row r="35" customFormat="false" ht="46.5" hidden="false" customHeight="true" outlineLevel="0" collapsed="false">
      <c r="A35" s="310" t="s">
        <v>484</v>
      </c>
      <c r="B35" s="231" t="s">
        <v>485</v>
      </c>
      <c r="C35" s="311" t="s">
        <v>486</v>
      </c>
      <c r="D35" s="231" t="s">
        <v>487</v>
      </c>
      <c r="E35" s="232"/>
      <c r="F35" s="312"/>
      <c r="G35" s="313"/>
      <c r="H35" s="314"/>
      <c r="I35" s="236" t="s">
        <v>15</v>
      </c>
      <c r="J35" s="236" t="s">
        <v>30</v>
      </c>
      <c r="K35" s="236"/>
      <c r="L35" s="236"/>
      <c r="M35" s="236"/>
      <c r="N35" s="236"/>
      <c r="O35" s="236"/>
      <c r="P35" s="237"/>
      <c r="Q35" s="236" t="s">
        <v>226</v>
      </c>
      <c r="S35" s="148" t="b">
        <f aca="false">IF(OR(T35=TRUE(),U35=TRUE(),V35=TRUE(),AD35=TRUE(),AE35=TRUE()),TRUE(),FALSE())</f>
        <v>1</v>
      </c>
      <c r="T35" s="94" t="n">
        <f aca="false">$T$7</f>
        <v>1</v>
      </c>
      <c r="U35" s="148" t="b">
        <f aca="false">$U$7</f>
        <v>0</v>
      </c>
      <c r="V35" s="148" t="b">
        <f aca="false">IF(SUM(W35:AC35)&lt;1,TRUE(),FALSE())</f>
        <v>1</v>
      </c>
      <c r="W35" s="94" t="n">
        <f aca="false">IF($I$3=I35,1,0)</f>
        <v>0</v>
      </c>
      <c r="X35" s="94" t="n">
        <f aca="false">IF($J$3=J35,1,0)</f>
        <v>0</v>
      </c>
      <c r="Y35" s="94" t="n">
        <f aca="false">IF($K$3=K35,1,0)</f>
        <v>0</v>
      </c>
      <c r="Z35" s="94" t="n">
        <f aca="false">IF($L$3=L35,1,0)</f>
        <v>0</v>
      </c>
      <c r="AA35" s="94" t="n">
        <f aca="false">IF($M$3=M35,1,0)</f>
        <v>0</v>
      </c>
      <c r="AB35" s="94" t="n">
        <f aca="false">IF($N$3=N35,1,0)</f>
        <v>0</v>
      </c>
      <c r="AC35" s="94" t="n">
        <f aca="false">IF($O$3=O35,1,0)</f>
        <v>0</v>
      </c>
      <c r="AD35" s="159" t="b">
        <f aca="false">AND($P$2="Non-risk",P35=TRUE())</f>
        <v>0</v>
      </c>
      <c r="AE35" s="159" t="b">
        <f aca="false">AND($Q$3&lt;&gt;$Q35,$Q$3&lt;&gt;"Both")</f>
        <v>1</v>
      </c>
      <c r="AF35" s="159" t="b">
        <f aca="false">AND($Q$3="Both",AH35=1)</f>
        <v>0</v>
      </c>
      <c r="AI35" s="91"/>
      <c r="AJ35" s="95" t="n">
        <v>1</v>
      </c>
      <c r="AK35" s="160" t="n">
        <f aca="false">IF(OR(AL35=TRUE(),AND(AM35=TRUE(),AN35=FALSE()),AF35=TRUE(),(OR(AT35=FALSE(),AT35="NA"))),0,IF(OR(AN35=FALSE(),AO35=FALSE(),AP35=FALSE()),1,0))</f>
        <v>0</v>
      </c>
      <c r="AL35" s="238" t="n">
        <f aca="false">$S35</f>
        <v>1</v>
      </c>
      <c r="AM35" s="238" t="str">
        <f aca="false">IF(OR(Q35="Medicaid",AI35=""),"NA",IF(AND(AF35=TRUE(),_xlfn.xlookup(AI35,$A$8:$A$113,$AK$8:$AK$113)=0),TRUE(),FALSE()))</f>
        <v>NA</v>
      </c>
      <c r="AN35" s="148" t="b">
        <f aca="false">IF(F35&lt;&gt;"",TRUE(),FALSE())</f>
        <v>0</v>
      </c>
      <c r="AO35" s="94" t="str">
        <f aca="false">IF(OR($F35&lt;&gt;"Met"),"NA",(IF(AND($F35="Met",$F35&lt;&gt;""),TRUE(),FALSE())))</f>
        <v>NA</v>
      </c>
      <c r="AP35" s="148" t="b">
        <f aca="false">IF(OR($F35="Met",$F35="Not met"),"NA",(IF((AND(OR($F35="N/A",$F35="Unsure"),$G35&lt;&gt;"")),TRUE(),FALSE())))</f>
        <v>0</v>
      </c>
      <c r="AQ35" s="238" t="n">
        <f aca="false">IF(OR(AR35=TRUE(),AND(AS35=TRUE(),AT35=FALSE())),0,(IF(OR(AND(OR(AS35=FALSE(),AS35="N/A"),AT35=FALSE()),AU35=FALSE()),1,0)))</f>
        <v>0</v>
      </c>
      <c r="AR35" s="238" t="n">
        <f aca="false">$S35</f>
        <v>1</v>
      </c>
      <c r="AS35" s="238" t="str">
        <f aca="false">IF(OR(Q35="Medicaid",AI35=""),"N/A",IF(AND(AF35=TRUE(),_xlfn.xlookup(AI35,$A$8:$A$35,$AQ$8:$AQ$35)=0),TRUE(),FALSE()))</f>
        <v>N/A</v>
      </c>
      <c r="AT35" s="148" t="b">
        <f aca="false">IF(AND(H35="",F35="Met"),FALSE(),TRUE())</f>
        <v>1</v>
      </c>
      <c r="AU35" s="94" t="str">
        <f aca="false">IF(OR(H35="",H35="Met",H35="N/A"),"NA",(IF(AND((OR(H35="Not Met",H35="Unsure")),G35&lt;&gt;""),TRUE(),FALSE())))</f>
        <v>NA</v>
      </c>
    </row>
    <row r="36" customFormat="false" ht="18" hidden="false" customHeight="false" outlineLevel="0" collapsed="false">
      <c r="A36" s="315"/>
      <c r="B36" s="240"/>
      <c r="C36" s="316"/>
      <c r="D36" s="168" t="s">
        <v>488</v>
      </c>
      <c r="E36" s="317"/>
      <c r="F36" s="318"/>
      <c r="G36" s="319"/>
      <c r="H36" s="320"/>
      <c r="I36" s="94"/>
      <c r="J36" s="94"/>
      <c r="K36" s="94"/>
      <c r="L36" s="94"/>
      <c r="M36" s="94"/>
      <c r="N36" s="94"/>
      <c r="O36" s="94"/>
      <c r="S36" s="94"/>
      <c r="T36" s="94"/>
      <c r="U36" s="94"/>
      <c r="V36" s="94"/>
      <c r="AI36" s="91"/>
      <c r="AK36" s="160" t="n">
        <f aca="false">IF(OR(AL36=TRUE(),AND(AM36=TRUE(),AN36=FALSE()),AF36=TRUE(),(OR(AT36=FALSE(),AT36="NA"))),0,IF(OR(AN36=FALSE(),AO36=FALSE(),AP36=FALSE()),1,0))</f>
        <v>0</v>
      </c>
      <c r="AL36" s="238"/>
      <c r="AM36" s="238"/>
      <c r="AN36" s="94"/>
      <c r="AO36" s="94"/>
      <c r="AP36" s="94"/>
      <c r="AQ36" s="238"/>
      <c r="AR36" s="238"/>
      <c r="AS36" s="238"/>
      <c r="AT36" s="94"/>
      <c r="AU36" s="94"/>
    </row>
    <row r="37" customFormat="false" ht="63" hidden="false" customHeight="true" outlineLevel="0" collapsed="false">
      <c r="A37" s="310" t="s">
        <v>489</v>
      </c>
      <c r="B37" s="214" t="s">
        <v>490</v>
      </c>
      <c r="C37" s="311" t="s">
        <v>491</v>
      </c>
      <c r="D37" s="231" t="s">
        <v>492</v>
      </c>
      <c r="E37" s="232"/>
      <c r="F37" s="312"/>
      <c r="G37" s="313"/>
      <c r="H37" s="314"/>
      <c r="I37" s="236" t="s">
        <v>15</v>
      </c>
      <c r="J37" s="236"/>
      <c r="K37" s="236" t="s">
        <v>38</v>
      </c>
      <c r="L37" s="236" t="s">
        <v>43</v>
      </c>
      <c r="M37" s="236" t="s">
        <v>48</v>
      </c>
      <c r="N37" s="236" t="s">
        <v>193</v>
      </c>
      <c r="O37" s="236" t="s">
        <v>52</v>
      </c>
      <c r="P37" s="237"/>
      <c r="Q37" s="236" t="s">
        <v>292</v>
      </c>
      <c r="S37" s="148" t="b">
        <f aca="false">IF(OR(T37=TRUE(),U37=TRUE(),V37=TRUE(),AD37=TRUE(),AE37=TRUE()),TRUE(),FALSE())</f>
        <v>1</v>
      </c>
      <c r="T37" s="94" t="n">
        <f aca="false">$T$7</f>
        <v>1</v>
      </c>
      <c r="U37" s="148" t="b">
        <f aca="false">$U$7</f>
        <v>0</v>
      </c>
      <c r="V37" s="148" t="b">
        <f aca="false">IF(SUM(W37:AC37)&lt;1,TRUE(),FALSE())</f>
        <v>1</v>
      </c>
      <c r="W37" s="94" t="n">
        <f aca="false">IF($I$3=I37,1,0)</f>
        <v>0</v>
      </c>
      <c r="X37" s="94" t="n">
        <f aca="false">IF($J$3=J37,1,0)</f>
        <v>0</v>
      </c>
      <c r="Y37" s="94" t="n">
        <f aca="false">IF($K$3=K37,1,0)</f>
        <v>0</v>
      </c>
      <c r="Z37" s="94" t="n">
        <f aca="false">IF($L$3=L37,1,0)</f>
        <v>0</v>
      </c>
      <c r="AA37" s="94" t="n">
        <f aca="false">IF($M$3=M37,1,0)</f>
        <v>0</v>
      </c>
      <c r="AB37" s="94" t="n">
        <f aca="false">IF($N$3=N37,1,0)</f>
        <v>0</v>
      </c>
      <c r="AC37" s="94" t="n">
        <f aca="false">IF($O$3=O37,1,0)</f>
        <v>0</v>
      </c>
      <c r="AD37" s="159" t="b">
        <f aca="false">AND($P$2="Non-risk",P37=TRUE())</f>
        <v>0</v>
      </c>
      <c r="AE37" s="159" t="b">
        <f aca="false">AND($Q$3&lt;&gt;$Q37,$Q$3&lt;&gt;"Both")</f>
        <v>1</v>
      </c>
      <c r="AF37" s="159" t="b">
        <f aca="false">AND($Q$3="Both",AH37=1)</f>
        <v>0</v>
      </c>
      <c r="AG37" s="91" t="s">
        <v>492</v>
      </c>
      <c r="AH37" s="95" t="n">
        <v>1</v>
      </c>
      <c r="AI37" s="91" t="n">
        <v>1</v>
      </c>
      <c r="AK37" s="160" t="n">
        <f aca="false">IF(OR(AL37=TRUE(),AND(AM37=TRUE(),AN37=FALSE()),AF37=TRUE(),(OR(AT37=FALSE(),AT37="NA"))),0,IF(OR(AN37=FALSE(),AO37=FALSE(),AP37=FALSE()),1,0))</f>
        <v>0</v>
      </c>
      <c r="AL37" s="238" t="n">
        <f aca="false">$S37</f>
        <v>1</v>
      </c>
      <c r="AM37" s="238" t="str">
        <f aca="false">IF(OR(Q37="CHIP",AI37=""),"NA",IF(AND(AF37=TRUE(),_xlfn.xlookup(AI37,$A$8:$A$113,$AK$8:$AK$113)=0),TRUE(),FALSE()))</f>
        <v>NA</v>
      </c>
      <c r="AN37" s="148" t="b">
        <f aca="false">IF(F37&lt;&gt;"",TRUE(),FALSE())</f>
        <v>0</v>
      </c>
      <c r="AO37" s="94" t="str">
        <f aca="false">IF(OR($F37&lt;&gt;"Met"),"NA",(IF(AND($F37="Met",$F37&lt;&gt;""),TRUE(),FALSE())))</f>
        <v>NA</v>
      </c>
      <c r="AP37" s="148" t="b">
        <f aca="false">IF(OR($F37="Met",$F37="Not met"),"NA",(IF((AND(OR($F37="N/A",$F37="Unsure"),$G37&lt;&gt;"")),TRUE(),FALSE())))</f>
        <v>0</v>
      </c>
      <c r="AQ37" s="238" t="n">
        <f aca="false">IF(OR($AL$37=TRUE(),AND($AM$37=TRUE(),$AN$37=FALSE())),0,IF(OR($AN$37=FALSE(),$AO$37=FALSE(),$AP$37=FALSE()),1,0))</f>
        <v>0</v>
      </c>
      <c r="AR37" s="238" t="n">
        <f aca="false">$S37</f>
        <v>1</v>
      </c>
      <c r="AS37" s="238" t="str">
        <f aca="false">IF(OR(Q35="Medicaid",AI35=""),"N/A",IF(AND(AF35=TRUE(),_xlfn.xlookup(AI35,$A$8:$A$35,$AQ$8:$AQ$35)=0),TRUE(),FALSE()))</f>
        <v>N/A</v>
      </c>
      <c r="AT37" s="148" t="b">
        <f aca="false">IF(AND(H37="",F37="Met"),FALSE(),TRUE())</f>
        <v>1</v>
      </c>
      <c r="AU37" s="94" t="str">
        <f aca="false">IF(OR(H37="",H37="Met",H37="N/A"),"NA",(IF(AND((OR(H37="Not Met",H37="Unsure")),G37&lt;&gt;""),TRUE(),FALSE())))</f>
        <v>NA</v>
      </c>
    </row>
    <row r="38" customFormat="false" ht="162" hidden="false" customHeight="false" outlineLevel="0" collapsed="false">
      <c r="A38" s="310" t="s">
        <v>493</v>
      </c>
      <c r="B38" s="231" t="s">
        <v>494</v>
      </c>
      <c r="C38" s="311" t="s">
        <v>495</v>
      </c>
      <c r="D38" s="231" t="s">
        <v>496</v>
      </c>
      <c r="E38" s="247" t="n">
        <v>3</v>
      </c>
      <c r="F38" s="312"/>
      <c r="G38" s="313"/>
      <c r="H38" s="314"/>
      <c r="I38" s="236" t="s">
        <v>15</v>
      </c>
      <c r="J38" s="236" t="s">
        <v>30</v>
      </c>
      <c r="K38" s="236" t="s">
        <v>38</v>
      </c>
      <c r="L38" s="236" t="s">
        <v>43</v>
      </c>
      <c r="M38" s="236" t="s">
        <v>48</v>
      </c>
      <c r="N38" s="236"/>
      <c r="O38" s="236" t="s">
        <v>52</v>
      </c>
      <c r="P38" s="237"/>
      <c r="Q38" s="236" t="s">
        <v>292</v>
      </c>
      <c r="S38" s="148" t="b">
        <f aca="false">IF(OR(T38=TRUE(),U38=TRUE(),V38=TRUE(),AD38=TRUE(),AE38=TRUE()),TRUE(),FALSE())</f>
        <v>1</v>
      </c>
      <c r="T38" s="94" t="n">
        <f aca="false">$T$7</f>
        <v>1</v>
      </c>
      <c r="U38" s="148" t="b">
        <f aca="false">$U$7</f>
        <v>0</v>
      </c>
      <c r="V38" s="148" t="b">
        <f aca="false">IF(SUM(W38:AC38)&lt;1,TRUE(),FALSE())</f>
        <v>1</v>
      </c>
      <c r="W38" s="94" t="n">
        <f aca="false">IF($I$3=I38,1,0)</f>
        <v>0</v>
      </c>
      <c r="X38" s="94" t="n">
        <f aca="false">IF($J$3=J38,1,0)</f>
        <v>0</v>
      </c>
      <c r="Y38" s="94" t="n">
        <f aca="false">IF($K$3=K38,1,0)</f>
        <v>0</v>
      </c>
      <c r="Z38" s="94" t="n">
        <f aca="false">IF($L$3=L38,1,0)</f>
        <v>0</v>
      </c>
      <c r="AA38" s="94" t="n">
        <f aca="false">IF($M$3=M38,1,0)</f>
        <v>0</v>
      </c>
      <c r="AB38" s="94" t="n">
        <f aca="false">IF($N$3=N38,1,0)</f>
        <v>0</v>
      </c>
      <c r="AC38" s="94" t="n">
        <f aca="false">IF($O$3=O38,1,0)</f>
        <v>0</v>
      </c>
      <c r="AD38" s="159" t="b">
        <f aca="false">AND($P$2="Non-risk",P38=TRUE())</f>
        <v>0</v>
      </c>
      <c r="AE38" s="159" t="b">
        <f aca="false">AND($Q$3&lt;&gt;$Q38,$Q$3&lt;&gt;"Both")</f>
        <v>1</v>
      </c>
      <c r="AF38" s="159" t="b">
        <f aca="false">AND($Q$3="Both",AH38=1)</f>
        <v>0</v>
      </c>
      <c r="AG38" s="91" t="s">
        <v>496</v>
      </c>
      <c r="AH38" s="95" t="n">
        <v>1</v>
      </c>
      <c r="AI38" s="91" t="n">
        <v>6</v>
      </c>
      <c r="AK38" s="160" t="n">
        <f aca="false">IF(OR(AL38=TRUE(),AND(AM38=TRUE(),AN38=FALSE()),AF38=TRUE(),(OR(AT38=FALSE(),AT38="NA"))),0,IF(OR(AN38=FALSE(),AO38=FALSE(),AP38=FALSE()),1,0))</f>
        <v>0</v>
      </c>
      <c r="AL38" s="238" t="n">
        <f aca="false">$S38</f>
        <v>1</v>
      </c>
      <c r="AM38" s="238" t="str">
        <f aca="false">IF(OR(Q38="CHIP",AI38=""),"NA",IF(AND(AF38=TRUE(),_xlfn.xlookup(AI38,$A$8:$A$113,$AK$8:$AK$113)=0),TRUE(),FALSE()))</f>
        <v>NA</v>
      </c>
      <c r="AN38" s="148" t="b">
        <f aca="false">IF(F38&lt;&gt;"",TRUE(),FALSE())</f>
        <v>0</v>
      </c>
      <c r="AO38" s="94" t="str">
        <f aca="false">IF(OR($F38&lt;&gt;"Met"),"NA",(IF(AND($F38="Met",$F38&lt;&gt;""),TRUE(),FALSE())))</f>
        <v>NA</v>
      </c>
      <c r="AP38" s="148" t="b">
        <f aca="false">IF(OR($F38="Met",$F38="Not met"),"NA",(IF((AND(OR($F38="N/A",$F38="Unsure"),$G38&lt;&gt;"")),TRUE(),FALSE())))</f>
        <v>0</v>
      </c>
      <c r="AQ38" s="238" t="n">
        <f aca="false">IF(OR($AL$38=TRUE(),AND($AM$38=TRUE(),$AN$38=FALSE())),0,IF(OR($AN$38=FALSE(),$AO$38=FALSE(),$AP$38=FALSE()),1,0))</f>
        <v>0</v>
      </c>
      <c r="AR38" s="238" t="n">
        <f aca="false">$S38</f>
        <v>1</v>
      </c>
      <c r="AS38" s="238" t="str">
        <f aca="false">IF(OR(Q35="Medicaid",AI35=""),"N/A",IF(AND(AF35=TRUE(),_xlfn.xlookup(AI35,$A$8:$A$35,$AQ$8:$AQ$35)=0),TRUE(),FALSE()))</f>
        <v>N/A</v>
      </c>
      <c r="AT38" s="148" t="b">
        <f aca="false">IF(AND(H38="",F38="Met"),FALSE(),TRUE())</f>
        <v>1</v>
      </c>
      <c r="AU38" s="94" t="str">
        <f aca="false">IF(OR(H38="",H38="Met",H38="N/A"),"NA",(IF(AND((OR(H38="Not Met",H38="Unsure")),G38&lt;&gt;""),TRUE(),FALSE())))</f>
        <v>NA</v>
      </c>
    </row>
    <row r="39" customFormat="false" ht="18" hidden="true" customHeight="false" outlineLevel="0" collapsed="false">
      <c r="A39" s="315"/>
      <c r="B39" s="240"/>
      <c r="C39" s="316"/>
      <c r="D39" s="322" t="s">
        <v>497</v>
      </c>
      <c r="E39" s="317"/>
      <c r="F39" s="312"/>
      <c r="G39" s="313"/>
      <c r="H39" s="323"/>
      <c r="I39" s="94"/>
      <c r="J39" s="94"/>
      <c r="K39" s="94"/>
      <c r="L39" s="94"/>
      <c r="M39" s="94"/>
      <c r="N39" s="94"/>
      <c r="O39" s="94"/>
      <c r="S39" s="94"/>
      <c r="T39" s="94"/>
      <c r="U39" s="94"/>
      <c r="V39" s="94"/>
      <c r="AG39" s="91"/>
      <c r="AI39" s="91"/>
      <c r="AK39" s="160"/>
      <c r="AL39" s="238"/>
      <c r="AM39" s="238"/>
      <c r="AN39" s="94"/>
      <c r="AO39" s="94"/>
      <c r="AP39" s="94"/>
      <c r="AQ39" s="238"/>
      <c r="AR39" s="238"/>
      <c r="AS39" s="238"/>
      <c r="AT39" s="94"/>
      <c r="AU39" s="94"/>
    </row>
    <row r="40" customFormat="false" ht="59.25" hidden="true" customHeight="true" outlineLevel="0" collapsed="false">
      <c r="A40" s="324" t="n">
        <v>189</v>
      </c>
      <c r="B40" s="325" t="s">
        <v>498</v>
      </c>
      <c r="C40" s="326" t="s">
        <v>499</v>
      </c>
      <c r="D40" s="327"/>
      <c r="E40" s="328"/>
      <c r="F40" s="312" t="s">
        <v>224</v>
      </c>
      <c r="G40" s="313" t="s">
        <v>303</v>
      </c>
      <c r="H40" s="314"/>
      <c r="I40" s="236" t="s">
        <v>15</v>
      </c>
      <c r="J40" s="236"/>
      <c r="K40" s="236" t="s">
        <v>38</v>
      </c>
      <c r="L40" s="236" t="s">
        <v>43</v>
      </c>
      <c r="M40" s="236" t="s">
        <v>48</v>
      </c>
      <c r="N40" s="236"/>
      <c r="O40" s="236" t="s">
        <v>52</v>
      </c>
      <c r="P40" s="237"/>
      <c r="Q40" s="236" t="s">
        <v>292</v>
      </c>
      <c r="S40" s="94"/>
      <c r="T40" s="94"/>
      <c r="U40" s="94"/>
      <c r="V40" s="94"/>
      <c r="AG40" s="91" t="s">
        <v>500</v>
      </c>
      <c r="AH40" s="95" t="n">
        <v>1</v>
      </c>
      <c r="AI40" s="91" t="n">
        <v>16</v>
      </c>
      <c r="AK40" s="160"/>
      <c r="AL40" s="238"/>
      <c r="AM40" s="238"/>
      <c r="AN40" s="94"/>
      <c r="AO40" s="94"/>
      <c r="AP40" s="94"/>
      <c r="AQ40" s="238"/>
      <c r="AR40" s="238"/>
      <c r="AS40" s="238"/>
      <c r="AT40" s="94"/>
      <c r="AU40" s="94"/>
    </row>
    <row r="41" customFormat="false" ht="126" hidden="true" customHeight="false" outlineLevel="0" collapsed="false">
      <c r="A41" s="324" t="n">
        <v>190</v>
      </c>
      <c r="B41" s="327" t="s">
        <v>501</v>
      </c>
      <c r="C41" s="326" t="s">
        <v>502</v>
      </c>
      <c r="D41" s="327"/>
      <c r="E41" s="328" t="n">
        <v>5</v>
      </c>
      <c r="F41" s="312" t="s">
        <v>224</v>
      </c>
      <c r="G41" s="313" t="s">
        <v>303</v>
      </c>
      <c r="H41" s="314"/>
      <c r="I41" s="236" t="s">
        <v>15</v>
      </c>
      <c r="J41" s="236"/>
      <c r="K41" s="236" t="s">
        <v>38</v>
      </c>
      <c r="L41" s="236" t="s">
        <v>43</v>
      </c>
      <c r="M41" s="236" t="s">
        <v>48</v>
      </c>
      <c r="N41" s="236"/>
      <c r="O41" s="236" t="s">
        <v>52</v>
      </c>
      <c r="P41" s="237"/>
      <c r="Q41" s="236" t="s">
        <v>292</v>
      </c>
      <c r="S41" s="94"/>
      <c r="T41" s="94"/>
      <c r="U41" s="94"/>
      <c r="V41" s="94"/>
      <c r="AG41" s="91" t="s">
        <v>503</v>
      </c>
      <c r="AH41" s="95" t="n">
        <v>1</v>
      </c>
      <c r="AI41" s="91" t="n">
        <v>17</v>
      </c>
      <c r="AK41" s="160"/>
      <c r="AL41" s="238"/>
      <c r="AM41" s="238"/>
      <c r="AN41" s="94"/>
      <c r="AO41" s="94"/>
      <c r="AP41" s="94"/>
      <c r="AQ41" s="238"/>
      <c r="AR41" s="238"/>
      <c r="AS41" s="238"/>
      <c r="AT41" s="94"/>
      <c r="AU41" s="94"/>
    </row>
    <row r="42" customFormat="false" ht="108" hidden="true" customHeight="false" outlineLevel="0" collapsed="false">
      <c r="A42" s="324" t="n">
        <v>191</v>
      </c>
      <c r="B42" s="327" t="s">
        <v>504</v>
      </c>
      <c r="C42" s="326" t="s">
        <v>505</v>
      </c>
      <c r="D42" s="327"/>
      <c r="E42" s="328" t="n">
        <v>5</v>
      </c>
      <c r="F42" s="312" t="s">
        <v>224</v>
      </c>
      <c r="G42" s="313" t="s">
        <v>303</v>
      </c>
      <c r="H42" s="314"/>
      <c r="I42" s="236" t="s">
        <v>15</v>
      </c>
      <c r="J42" s="236"/>
      <c r="K42" s="236" t="s">
        <v>38</v>
      </c>
      <c r="L42" s="236" t="s">
        <v>43</v>
      </c>
      <c r="M42" s="236" t="s">
        <v>48</v>
      </c>
      <c r="N42" s="236"/>
      <c r="O42" s="236" t="s">
        <v>52</v>
      </c>
      <c r="P42" s="237"/>
      <c r="Q42" s="236" t="s">
        <v>292</v>
      </c>
      <c r="S42" s="94"/>
      <c r="T42" s="94"/>
      <c r="U42" s="94"/>
      <c r="V42" s="94"/>
      <c r="AG42" s="91" t="s">
        <v>506</v>
      </c>
      <c r="AH42" s="95" t="n">
        <v>1</v>
      </c>
      <c r="AI42" s="91" t="n">
        <v>18</v>
      </c>
      <c r="AK42" s="160"/>
      <c r="AL42" s="238"/>
      <c r="AM42" s="238"/>
      <c r="AN42" s="94"/>
      <c r="AO42" s="94"/>
      <c r="AP42" s="94"/>
      <c r="AQ42" s="238"/>
      <c r="AR42" s="238"/>
      <c r="AS42" s="238"/>
      <c r="AT42" s="94"/>
      <c r="AU42" s="94"/>
    </row>
    <row r="43" customFormat="false" ht="162" hidden="true" customHeight="false" outlineLevel="0" collapsed="false">
      <c r="A43" s="324" t="n">
        <v>192</v>
      </c>
      <c r="B43" s="327" t="s">
        <v>507</v>
      </c>
      <c r="C43" s="326" t="s">
        <v>508</v>
      </c>
      <c r="D43" s="327"/>
      <c r="E43" s="328" t="s">
        <v>509</v>
      </c>
      <c r="F43" s="312" t="s">
        <v>224</v>
      </c>
      <c r="G43" s="313" t="s">
        <v>303</v>
      </c>
      <c r="H43" s="314"/>
      <c r="I43" s="236" t="s">
        <v>15</v>
      </c>
      <c r="J43" s="236"/>
      <c r="K43" s="236" t="s">
        <v>38</v>
      </c>
      <c r="L43" s="236" t="s">
        <v>43</v>
      </c>
      <c r="M43" s="236" t="s">
        <v>48</v>
      </c>
      <c r="N43" s="236"/>
      <c r="O43" s="236" t="s">
        <v>52</v>
      </c>
      <c r="P43" s="237"/>
      <c r="Q43" s="236" t="s">
        <v>292</v>
      </c>
      <c r="S43" s="94"/>
      <c r="T43" s="94"/>
      <c r="U43" s="94"/>
      <c r="V43" s="94"/>
      <c r="AG43" s="91" t="s">
        <v>510</v>
      </c>
      <c r="AH43" s="95" t="n">
        <v>1</v>
      </c>
      <c r="AI43" s="91" t="n">
        <v>19</v>
      </c>
      <c r="AK43" s="160"/>
      <c r="AL43" s="238"/>
      <c r="AM43" s="238"/>
      <c r="AN43" s="94"/>
      <c r="AO43" s="94"/>
      <c r="AP43" s="94"/>
      <c r="AQ43" s="238"/>
      <c r="AR43" s="238"/>
      <c r="AS43" s="238"/>
      <c r="AT43" s="94"/>
      <c r="AU43" s="94"/>
    </row>
    <row r="44" customFormat="false" ht="144" hidden="true" customHeight="false" outlineLevel="0" collapsed="false">
      <c r="A44" s="324" t="n">
        <v>193</v>
      </c>
      <c r="B44" s="327" t="s">
        <v>511</v>
      </c>
      <c r="C44" s="326" t="s">
        <v>512</v>
      </c>
      <c r="D44" s="327"/>
      <c r="E44" s="328" t="s">
        <v>509</v>
      </c>
      <c r="F44" s="312" t="s">
        <v>224</v>
      </c>
      <c r="G44" s="313" t="s">
        <v>303</v>
      </c>
      <c r="H44" s="314"/>
      <c r="I44" s="236" t="s">
        <v>15</v>
      </c>
      <c r="J44" s="236"/>
      <c r="K44" s="236" t="s">
        <v>38</v>
      </c>
      <c r="L44" s="236" t="s">
        <v>43</v>
      </c>
      <c r="M44" s="236" t="s">
        <v>48</v>
      </c>
      <c r="N44" s="236"/>
      <c r="O44" s="236" t="s">
        <v>52</v>
      </c>
      <c r="P44" s="237"/>
      <c r="Q44" s="236" t="s">
        <v>292</v>
      </c>
      <c r="S44" s="94"/>
      <c r="T44" s="94"/>
      <c r="U44" s="94"/>
      <c r="V44" s="94"/>
      <c r="AG44" s="91" t="s">
        <v>513</v>
      </c>
      <c r="AH44" s="95" t="n">
        <v>1</v>
      </c>
      <c r="AI44" s="91" t="n">
        <v>20</v>
      </c>
      <c r="AK44" s="160"/>
      <c r="AL44" s="238"/>
      <c r="AM44" s="238"/>
      <c r="AN44" s="94"/>
      <c r="AO44" s="94"/>
      <c r="AP44" s="94"/>
      <c r="AQ44" s="238"/>
      <c r="AR44" s="238"/>
      <c r="AS44" s="238"/>
      <c r="AT44" s="94"/>
      <c r="AU44" s="94"/>
    </row>
    <row r="45" customFormat="false" ht="126" hidden="true" customHeight="false" outlineLevel="0" collapsed="false">
      <c r="A45" s="324" t="n">
        <v>194</v>
      </c>
      <c r="B45" s="327" t="s">
        <v>514</v>
      </c>
      <c r="C45" s="326" t="s">
        <v>512</v>
      </c>
      <c r="D45" s="327"/>
      <c r="E45" s="328" t="n">
        <v>5</v>
      </c>
      <c r="F45" s="312" t="s">
        <v>224</v>
      </c>
      <c r="G45" s="313" t="s">
        <v>303</v>
      </c>
      <c r="H45" s="314"/>
      <c r="I45" s="236" t="s">
        <v>15</v>
      </c>
      <c r="J45" s="236"/>
      <c r="K45" s="236" t="s">
        <v>38</v>
      </c>
      <c r="L45" s="236" t="s">
        <v>43</v>
      </c>
      <c r="M45" s="236" t="s">
        <v>48</v>
      </c>
      <c r="N45" s="236"/>
      <c r="O45" s="236" t="s">
        <v>52</v>
      </c>
      <c r="P45" s="237"/>
      <c r="Q45" s="236" t="s">
        <v>292</v>
      </c>
      <c r="S45" s="94"/>
      <c r="T45" s="94"/>
      <c r="U45" s="94"/>
      <c r="V45" s="94"/>
      <c r="AG45" s="91" t="s">
        <v>515</v>
      </c>
      <c r="AH45" s="95" t="n">
        <v>1</v>
      </c>
      <c r="AI45" s="91" t="n">
        <v>21</v>
      </c>
      <c r="AK45" s="160"/>
      <c r="AL45" s="238"/>
      <c r="AM45" s="238"/>
      <c r="AN45" s="94"/>
      <c r="AO45" s="94"/>
      <c r="AP45" s="94"/>
      <c r="AQ45" s="238"/>
      <c r="AR45" s="238"/>
      <c r="AS45" s="238"/>
      <c r="AT45" s="94"/>
      <c r="AU45" s="94"/>
    </row>
    <row r="46" customFormat="false" ht="144" hidden="true" customHeight="false" outlineLevel="0" collapsed="false">
      <c r="A46" s="324" t="n">
        <v>195</v>
      </c>
      <c r="B46" s="327" t="s">
        <v>516</v>
      </c>
      <c r="C46" s="326" t="s">
        <v>512</v>
      </c>
      <c r="D46" s="327"/>
      <c r="E46" s="328" t="n">
        <v>5</v>
      </c>
      <c r="F46" s="312" t="s">
        <v>224</v>
      </c>
      <c r="G46" s="313" t="s">
        <v>303</v>
      </c>
      <c r="H46" s="314"/>
      <c r="I46" s="236" t="s">
        <v>15</v>
      </c>
      <c r="J46" s="236"/>
      <c r="K46" s="236" t="s">
        <v>38</v>
      </c>
      <c r="L46" s="236" t="s">
        <v>43</v>
      </c>
      <c r="M46" s="236" t="s">
        <v>48</v>
      </c>
      <c r="N46" s="236"/>
      <c r="O46" s="236" t="s">
        <v>52</v>
      </c>
      <c r="P46" s="237"/>
      <c r="Q46" s="236" t="s">
        <v>292</v>
      </c>
      <c r="S46" s="94"/>
      <c r="T46" s="94"/>
      <c r="U46" s="94"/>
      <c r="V46" s="94"/>
      <c r="AG46" s="91" t="s">
        <v>517</v>
      </c>
      <c r="AH46" s="95" t="n">
        <v>1</v>
      </c>
      <c r="AI46" s="91" t="n">
        <v>22</v>
      </c>
      <c r="AK46" s="160"/>
      <c r="AL46" s="238"/>
      <c r="AM46" s="238"/>
      <c r="AN46" s="94"/>
      <c r="AO46" s="94"/>
      <c r="AP46" s="94"/>
      <c r="AQ46" s="238"/>
      <c r="AR46" s="238"/>
      <c r="AS46" s="238"/>
      <c r="AT46" s="94"/>
      <c r="AU46" s="94"/>
    </row>
    <row r="47" customFormat="false" ht="180" hidden="true" customHeight="false" outlineLevel="0" collapsed="false">
      <c r="A47" s="324" t="n">
        <v>196</v>
      </c>
      <c r="B47" s="327" t="s">
        <v>518</v>
      </c>
      <c r="C47" s="326" t="s">
        <v>519</v>
      </c>
      <c r="D47" s="327"/>
      <c r="E47" s="328" t="n">
        <v>5</v>
      </c>
      <c r="F47" s="312" t="s">
        <v>224</v>
      </c>
      <c r="G47" s="313" t="s">
        <v>303</v>
      </c>
      <c r="H47" s="314"/>
      <c r="I47" s="236" t="s">
        <v>15</v>
      </c>
      <c r="J47" s="236"/>
      <c r="K47" s="236" t="s">
        <v>38</v>
      </c>
      <c r="L47" s="236" t="s">
        <v>43</v>
      </c>
      <c r="M47" s="236"/>
      <c r="N47" s="236"/>
      <c r="O47" s="236" t="s">
        <v>52</v>
      </c>
      <c r="P47" s="237"/>
      <c r="Q47" s="236" t="s">
        <v>292</v>
      </c>
      <c r="S47" s="94"/>
      <c r="T47" s="94"/>
      <c r="U47" s="94"/>
      <c r="V47" s="94"/>
      <c r="AG47" s="91" t="s">
        <v>520</v>
      </c>
      <c r="AH47" s="95" t="n">
        <v>1</v>
      </c>
      <c r="AI47" s="91" t="n">
        <v>23</v>
      </c>
      <c r="AK47" s="160"/>
      <c r="AL47" s="238"/>
      <c r="AM47" s="238"/>
      <c r="AN47" s="94"/>
      <c r="AO47" s="94"/>
      <c r="AP47" s="94"/>
      <c r="AQ47" s="238"/>
      <c r="AR47" s="238"/>
      <c r="AS47" s="238"/>
      <c r="AT47" s="94"/>
      <c r="AU47" s="94"/>
    </row>
    <row r="48" customFormat="false" ht="198" hidden="true" customHeight="false" outlineLevel="0" collapsed="false">
      <c r="A48" s="324" t="n">
        <v>197</v>
      </c>
      <c r="B48" s="327" t="s">
        <v>521</v>
      </c>
      <c r="C48" s="326" t="s">
        <v>522</v>
      </c>
      <c r="D48" s="327"/>
      <c r="E48" s="328" t="n">
        <v>5</v>
      </c>
      <c r="F48" s="312" t="s">
        <v>224</v>
      </c>
      <c r="G48" s="313" t="s">
        <v>303</v>
      </c>
      <c r="H48" s="314"/>
      <c r="I48" s="236" t="s">
        <v>15</v>
      </c>
      <c r="J48" s="236"/>
      <c r="K48" s="236" t="s">
        <v>38</v>
      </c>
      <c r="L48" s="236" t="s">
        <v>43</v>
      </c>
      <c r="M48" s="236"/>
      <c r="N48" s="236"/>
      <c r="O48" s="236" t="s">
        <v>52</v>
      </c>
      <c r="P48" s="237"/>
      <c r="Q48" s="236" t="s">
        <v>292</v>
      </c>
      <c r="S48" s="94"/>
      <c r="T48" s="94"/>
      <c r="U48" s="94"/>
      <c r="V48" s="94"/>
      <c r="AG48" s="91" t="s">
        <v>523</v>
      </c>
      <c r="AH48" s="95" t="n">
        <v>1</v>
      </c>
      <c r="AI48" s="91" t="n">
        <v>24</v>
      </c>
      <c r="AK48" s="160"/>
      <c r="AL48" s="238"/>
      <c r="AM48" s="238"/>
      <c r="AN48" s="94"/>
      <c r="AO48" s="94"/>
      <c r="AP48" s="94"/>
      <c r="AQ48" s="238"/>
      <c r="AR48" s="238"/>
      <c r="AS48" s="238"/>
      <c r="AT48" s="94"/>
      <c r="AU48" s="94"/>
    </row>
    <row r="49" customFormat="false" ht="162" hidden="true" customHeight="false" outlineLevel="0" collapsed="false">
      <c r="A49" s="324" t="n">
        <v>198</v>
      </c>
      <c r="B49" s="327" t="s">
        <v>524</v>
      </c>
      <c r="C49" s="326" t="s">
        <v>525</v>
      </c>
      <c r="D49" s="327"/>
      <c r="E49" s="328" t="n">
        <v>5</v>
      </c>
      <c r="F49" s="312" t="s">
        <v>224</v>
      </c>
      <c r="G49" s="313" t="s">
        <v>303</v>
      </c>
      <c r="H49" s="314"/>
      <c r="I49" s="236" t="s">
        <v>15</v>
      </c>
      <c r="J49" s="236"/>
      <c r="K49" s="236" t="s">
        <v>38</v>
      </c>
      <c r="L49" s="236" t="s">
        <v>43</v>
      </c>
      <c r="M49" s="236"/>
      <c r="N49" s="236"/>
      <c r="O49" s="236" t="s">
        <v>52</v>
      </c>
      <c r="P49" s="237"/>
      <c r="Q49" s="236" t="s">
        <v>292</v>
      </c>
      <c r="S49" s="94"/>
      <c r="T49" s="94"/>
      <c r="U49" s="94"/>
      <c r="V49" s="94"/>
      <c r="AG49" s="91" t="s">
        <v>526</v>
      </c>
      <c r="AH49" s="95" t="n">
        <v>1</v>
      </c>
      <c r="AI49" s="91" t="n">
        <v>25</v>
      </c>
      <c r="AK49" s="160"/>
      <c r="AL49" s="238"/>
      <c r="AM49" s="238"/>
      <c r="AN49" s="94"/>
      <c r="AO49" s="94"/>
      <c r="AP49" s="94"/>
      <c r="AQ49" s="238"/>
      <c r="AR49" s="238"/>
      <c r="AS49" s="238"/>
      <c r="AT49" s="94"/>
      <c r="AU49" s="94"/>
    </row>
    <row r="50" customFormat="false" ht="180" hidden="true" customHeight="false" outlineLevel="0" collapsed="false">
      <c r="A50" s="324" t="n">
        <v>199</v>
      </c>
      <c r="B50" s="327" t="s">
        <v>527</v>
      </c>
      <c r="C50" s="326" t="s">
        <v>528</v>
      </c>
      <c r="D50" s="327"/>
      <c r="E50" s="328" t="n">
        <v>5</v>
      </c>
      <c r="F50" s="312" t="s">
        <v>224</v>
      </c>
      <c r="G50" s="313" t="s">
        <v>303</v>
      </c>
      <c r="H50" s="314"/>
      <c r="I50" s="236" t="s">
        <v>15</v>
      </c>
      <c r="J50" s="236"/>
      <c r="K50" s="236" t="s">
        <v>38</v>
      </c>
      <c r="L50" s="236" t="s">
        <v>43</v>
      </c>
      <c r="M50" s="236" t="s">
        <v>48</v>
      </c>
      <c r="N50" s="236"/>
      <c r="O50" s="236" t="s">
        <v>52</v>
      </c>
      <c r="P50" s="237"/>
      <c r="Q50" s="236" t="s">
        <v>292</v>
      </c>
      <c r="S50" s="94"/>
      <c r="T50" s="94"/>
      <c r="U50" s="94"/>
      <c r="V50" s="94"/>
      <c r="AG50" s="91" t="s">
        <v>529</v>
      </c>
      <c r="AH50" s="95" t="n">
        <v>1</v>
      </c>
      <c r="AI50" s="91" t="n">
        <v>26</v>
      </c>
      <c r="AK50" s="160"/>
      <c r="AL50" s="238"/>
      <c r="AM50" s="238"/>
      <c r="AN50" s="94"/>
      <c r="AO50" s="94"/>
      <c r="AP50" s="94"/>
      <c r="AQ50" s="238"/>
      <c r="AR50" s="238"/>
      <c r="AS50" s="238"/>
      <c r="AT50" s="94"/>
      <c r="AU50" s="94"/>
    </row>
    <row r="51" customFormat="false" ht="126" hidden="true" customHeight="false" outlineLevel="0" collapsed="false">
      <c r="A51" s="324" t="n">
        <v>200</v>
      </c>
      <c r="B51" s="327" t="s">
        <v>530</v>
      </c>
      <c r="C51" s="326" t="s">
        <v>531</v>
      </c>
      <c r="D51" s="327"/>
      <c r="E51" s="328" t="s">
        <v>532</v>
      </c>
      <c r="F51" s="312" t="s">
        <v>224</v>
      </c>
      <c r="G51" s="313" t="s">
        <v>303</v>
      </c>
      <c r="H51" s="314"/>
      <c r="I51" s="236" t="s">
        <v>15</v>
      </c>
      <c r="J51" s="236"/>
      <c r="K51" s="236" t="s">
        <v>38</v>
      </c>
      <c r="L51" s="236" t="s">
        <v>43</v>
      </c>
      <c r="M51" s="236" t="s">
        <v>48</v>
      </c>
      <c r="N51" s="236"/>
      <c r="O51" s="236" t="s">
        <v>52</v>
      </c>
      <c r="P51" s="237"/>
      <c r="Q51" s="236" t="s">
        <v>292</v>
      </c>
      <c r="S51" s="94"/>
      <c r="T51" s="94"/>
      <c r="U51" s="94"/>
      <c r="V51" s="94"/>
      <c r="AG51" s="91" t="s">
        <v>533</v>
      </c>
      <c r="AH51" s="95" t="n">
        <v>1</v>
      </c>
      <c r="AI51" s="91" t="n">
        <v>27</v>
      </c>
      <c r="AK51" s="160"/>
      <c r="AL51" s="238"/>
      <c r="AM51" s="238"/>
      <c r="AN51" s="94"/>
      <c r="AO51" s="94"/>
      <c r="AP51" s="94"/>
      <c r="AQ51" s="238"/>
      <c r="AR51" s="238"/>
      <c r="AS51" s="238"/>
      <c r="AT51" s="94"/>
      <c r="AU51" s="94"/>
    </row>
    <row r="52" customFormat="false" ht="90" hidden="true" customHeight="false" outlineLevel="0" collapsed="false">
      <c r="A52" s="324" t="n">
        <v>201</v>
      </c>
      <c r="B52" s="327" t="s">
        <v>534</v>
      </c>
      <c r="C52" s="326" t="s">
        <v>531</v>
      </c>
      <c r="D52" s="327"/>
      <c r="E52" s="328" t="s">
        <v>532</v>
      </c>
      <c r="F52" s="312" t="s">
        <v>224</v>
      </c>
      <c r="G52" s="313" t="s">
        <v>303</v>
      </c>
      <c r="H52" s="314"/>
      <c r="I52" s="236" t="s">
        <v>15</v>
      </c>
      <c r="J52" s="236"/>
      <c r="K52" s="236" t="s">
        <v>38</v>
      </c>
      <c r="L52" s="236" t="s">
        <v>43</v>
      </c>
      <c r="M52" s="236"/>
      <c r="N52" s="236"/>
      <c r="O52" s="236" t="s">
        <v>52</v>
      </c>
      <c r="P52" s="237"/>
      <c r="Q52" s="236" t="s">
        <v>292</v>
      </c>
      <c r="S52" s="94"/>
      <c r="T52" s="94"/>
      <c r="U52" s="94"/>
      <c r="V52" s="94"/>
      <c r="AG52" s="91" t="s">
        <v>535</v>
      </c>
      <c r="AH52" s="95" t="n">
        <v>1</v>
      </c>
      <c r="AI52" s="91" t="n">
        <v>28</v>
      </c>
      <c r="AK52" s="160"/>
      <c r="AL52" s="238"/>
      <c r="AM52" s="238"/>
      <c r="AN52" s="94"/>
      <c r="AO52" s="94"/>
      <c r="AP52" s="94"/>
      <c r="AQ52" s="238"/>
      <c r="AR52" s="238"/>
      <c r="AS52" s="238"/>
      <c r="AT52" s="94"/>
      <c r="AU52" s="94"/>
    </row>
    <row r="53" customFormat="false" ht="108" hidden="true" customHeight="false" outlineLevel="0" collapsed="false">
      <c r="A53" s="324" t="n">
        <v>202</v>
      </c>
      <c r="B53" s="327" t="s">
        <v>536</v>
      </c>
      <c r="C53" s="326" t="s">
        <v>537</v>
      </c>
      <c r="D53" s="327"/>
      <c r="E53" s="328" t="s">
        <v>532</v>
      </c>
      <c r="F53" s="312" t="s">
        <v>224</v>
      </c>
      <c r="G53" s="313" t="s">
        <v>303</v>
      </c>
      <c r="H53" s="314"/>
      <c r="I53" s="236" t="s">
        <v>15</v>
      </c>
      <c r="J53" s="236"/>
      <c r="K53" s="236" t="s">
        <v>38</v>
      </c>
      <c r="L53" s="236" t="s">
        <v>43</v>
      </c>
      <c r="M53" s="236"/>
      <c r="N53" s="236"/>
      <c r="O53" s="236" t="s">
        <v>52</v>
      </c>
      <c r="P53" s="237"/>
      <c r="Q53" s="236" t="s">
        <v>292</v>
      </c>
      <c r="S53" s="94"/>
      <c r="T53" s="94"/>
      <c r="U53" s="94"/>
      <c r="V53" s="94"/>
      <c r="AG53" s="91" t="s">
        <v>538</v>
      </c>
      <c r="AH53" s="95" t="n">
        <v>1</v>
      </c>
      <c r="AI53" s="91" t="n">
        <v>29</v>
      </c>
      <c r="AK53" s="160"/>
      <c r="AL53" s="238"/>
      <c r="AM53" s="238"/>
      <c r="AN53" s="94"/>
      <c r="AO53" s="94"/>
      <c r="AP53" s="94"/>
      <c r="AQ53" s="238"/>
      <c r="AR53" s="238"/>
      <c r="AS53" s="238"/>
      <c r="AT53" s="94"/>
      <c r="AU53" s="94"/>
    </row>
    <row r="54" customFormat="false" ht="108" hidden="true" customHeight="false" outlineLevel="0" collapsed="false">
      <c r="A54" s="324" t="n">
        <v>203</v>
      </c>
      <c r="B54" s="327" t="s">
        <v>539</v>
      </c>
      <c r="C54" s="326" t="s">
        <v>531</v>
      </c>
      <c r="D54" s="327"/>
      <c r="E54" s="328" t="n">
        <v>5</v>
      </c>
      <c r="F54" s="312" t="s">
        <v>224</v>
      </c>
      <c r="G54" s="313" t="s">
        <v>303</v>
      </c>
      <c r="H54" s="314"/>
      <c r="I54" s="236" t="s">
        <v>15</v>
      </c>
      <c r="J54" s="236"/>
      <c r="K54" s="236" t="s">
        <v>38</v>
      </c>
      <c r="L54" s="236" t="s">
        <v>43</v>
      </c>
      <c r="M54" s="236"/>
      <c r="N54" s="236"/>
      <c r="O54" s="236" t="s">
        <v>52</v>
      </c>
      <c r="P54" s="237"/>
      <c r="Q54" s="236" t="s">
        <v>292</v>
      </c>
      <c r="S54" s="94"/>
      <c r="T54" s="94"/>
      <c r="U54" s="94"/>
      <c r="V54" s="94"/>
      <c r="AG54" s="91" t="s">
        <v>540</v>
      </c>
      <c r="AH54" s="95" t="n">
        <v>1</v>
      </c>
      <c r="AI54" s="91" t="n">
        <v>30</v>
      </c>
      <c r="AK54" s="160"/>
      <c r="AL54" s="238"/>
      <c r="AM54" s="238"/>
      <c r="AN54" s="94"/>
      <c r="AO54" s="94"/>
      <c r="AP54" s="94"/>
      <c r="AQ54" s="238"/>
      <c r="AR54" s="238"/>
      <c r="AS54" s="238"/>
      <c r="AT54" s="94"/>
      <c r="AU54" s="94"/>
    </row>
    <row r="55" customFormat="false" ht="126" hidden="true" customHeight="false" outlineLevel="0" collapsed="false">
      <c r="A55" s="324" t="n">
        <v>204</v>
      </c>
      <c r="B55" s="327" t="s">
        <v>541</v>
      </c>
      <c r="C55" s="326" t="s">
        <v>531</v>
      </c>
      <c r="D55" s="327"/>
      <c r="E55" s="328" t="n">
        <v>5</v>
      </c>
      <c r="F55" s="312" t="s">
        <v>224</v>
      </c>
      <c r="G55" s="313" t="s">
        <v>303</v>
      </c>
      <c r="H55" s="314"/>
      <c r="I55" s="236" t="s">
        <v>15</v>
      </c>
      <c r="J55" s="236"/>
      <c r="K55" s="236" t="s">
        <v>38</v>
      </c>
      <c r="L55" s="236" t="s">
        <v>43</v>
      </c>
      <c r="M55" s="236"/>
      <c r="N55" s="236"/>
      <c r="O55" s="236" t="s">
        <v>52</v>
      </c>
      <c r="P55" s="237"/>
      <c r="Q55" s="236" t="s">
        <v>292</v>
      </c>
      <c r="S55" s="94"/>
      <c r="T55" s="94"/>
      <c r="U55" s="94"/>
      <c r="V55" s="94"/>
      <c r="AG55" s="91" t="s">
        <v>542</v>
      </c>
      <c r="AH55" s="95" t="n">
        <v>1</v>
      </c>
      <c r="AI55" s="91" t="n">
        <v>31</v>
      </c>
      <c r="AK55" s="160"/>
      <c r="AL55" s="238"/>
      <c r="AM55" s="238"/>
      <c r="AN55" s="94"/>
      <c r="AO55" s="94"/>
      <c r="AP55" s="94"/>
      <c r="AQ55" s="238"/>
      <c r="AR55" s="238"/>
      <c r="AS55" s="238"/>
      <c r="AT55" s="94"/>
      <c r="AU55" s="94"/>
    </row>
    <row r="56" customFormat="false" ht="108" hidden="true" customHeight="false" outlineLevel="0" collapsed="false">
      <c r="A56" s="324" t="n">
        <v>205</v>
      </c>
      <c r="B56" s="327" t="s">
        <v>543</v>
      </c>
      <c r="C56" s="326" t="s">
        <v>544</v>
      </c>
      <c r="D56" s="327"/>
      <c r="E56" s="328" t="n">
        <v>5</v>
      </c>
      <c r="F56" s="312" t="s">
        <v>224</v>
      </c>
      <c r="G56" s="313" t="s">
        <v>303</v>
      </c>
      <c r="H56" s="314"/>
      <c r="I56" s="236" t="s">
        <v>15</v>
      </c>
      <c r="J56" s="236"/>
      <c r="K56" s="236" t="s">
        <v>38</v>
      </c>
      <c r="L56" s="236" t="s">
        <v>43</v>
      </c>
      <c r="M56" s="236" t="s">
        <v>48</v>
      </c>
      <c r="N56" s="236"/>
      <c r="O56" s="236" t="s">
        <v>52</v>
      </c>
      <c r="P56" s="237"/>
      <c r="Q56" s="236" t="s">
        <v>292</v>
      </c>
      <c r="S56" s="94"/>
      <c r="T56" s="94"/>
      <c r="U56" s="94"/>
      <c r="V56" s="94"/>
      <c r="AG56" s="91" t="s">
        <v>545</v>
      </c>
      <c r="AH56" s="95" t="n">
        <v>1</v>
      </c>
      <c r="AI56" s="91" t="n">
        <v>32</v>
      </c>
      <c r="AK56" s="160"/>
      <c r="AL56" s="238"/>
      <c r="AM56" s="238"/>
      <c r="AN56" s="94"/>
      <c r="AO56" s="94"/>
      <c r="AP56" s="94"/>
      <c r="AQ56" s="238"/>
      <c r="AR56" s="238"/>
      <c r="AS56" s="238"/>
      <c r="AT56" s="94"/>
      <c r="AU56" s="94"/>
    </row>
    <row r="57" customFormat="false" ht="144" hidden="true" customHeight="false" outlineLevel="0" collapsed="false">
      <c r="A57" s="324" t="n">
        <v>206</v>
      </c>
      <c r="B57" s="327" t="s">
        <v>546</v>
      </c>
      <c r="C57" s="326" t="s">
        <v>547</v>
      </c>
      <c r="D57" s="327"/>
      <c r="E57" s="328" t="n">
        <v>5</v>
      </c>
      <c r="F57" s="312" t="s">
        <v>224</v>
      </c>
      <c r="G57" s="313" t="s">
        <v>303</v>
      </c>
      <c r="H57" s="314"/>
      <c r="I57" s="236" t="s">
        <v>15</v>
      </c>
      <c r="J57" s="236"/>
      <c r="K57" s="236" t="s">
        <v>38</v>
      </c>
      <c r="L57" s="236" t="s">
        <v>43</v>
      </c>
      <c r="M57" s="236" t="s">
        <v>48</v>
      </c>
      <c r="N57" s="236"/>
      <c r="O57" s="236" t="s">
        <v>52</v>
      </c>
      <c r="P57" s="237"/>
      <c r="Q57" s="236" t="s">
        <v>292</v>
      </c>
      <c r="S57" s="94"/>
      <c r="T57" s="94"/>
      <c r="U57" s="94"/>
      <c r="V57" s="94"/>
      <c r="AG57" s="91" t="s">
        <v>548</v>
      </c>
      <c r="AH57" s="95" t="n">
        <v>1</v>
      </c>
      <c r="AI57" s="91" t="n">
        <v>33</v>
      </c>
      <c r="AK57" s="160"/>
      <c r="AL57" s="238"/>
      <c r="AM57" s="238"/>
      <c r="AN57" s="94"/>
      <c r="AO57" s="94"/>
      <c r="AP57" s="94"/>
      <c r="AQ57" s="238"/>
      <c r="AR57" s="238"/>
      <c r="AS57" s="238"/>
      <c r="AT57" s="94"/>
      <c r="AU57" s="94"/>
    </row>
    <row r="58" customFormat="false" ht="144" hidden="true" customHeight="false" outlineLevel="0" collapsed="false">
      <c r="A58" s="324" t="n">
        <v>207</v>
      </c>
      <c r="B58" s="327" t="s">
        <v>549</v>
      </c>
      <c r="C58" s="326" t="s">
        <v>547</v>
      </c>
      <c r="D58" s="327"/>
      <c r="E58" s="328" t="n">
        <v>5</v>
      </c>
      <c r="F58" s="312" t="s">
        <v>224</v>
      </c>
      <c r="G58" s="313" t="s">
        <v>303</v>
      </c>
      <c r="H58" s="314"/>
      <c r="I58" s="236" t="s">
        <v>15</v>
      </c>
      <c r="J58" s="236"/>
      <c r="K58" s="236" t="s">
        <v>38</v>
      </c>
      <c r="L58" s="236" t="s">
        <v>43</v>
      </c>
      <c r="M58" s="236" t="s">
        <v>48</v>
      </c>
      <c r="N58" s="236"/>
      <c r="O58" s="236"/>
      <c r="P58" s="237"/>
      <c r="Q58" s="236" t="s">
        <v>292</v>
      </c>
      <c r="S58" s="94"/>
      <c r="T58" s="94"/>
      <c r="U58" s="94"/>
      <c r="V58" s="94"/>
      <c r="AG58" s="91" t="s">
        <v>550</v>
      </c>
      <c r="AH58" s="95" t="n">
        <v>1</v>
      </c>
      <c r="AI58" s="91" t="n">
        <v>34</v>
      </c>
      <c r="AK58" s="160"/>
      <c r="AL58" s="238"/>
      <c r="AM58" s="238"/>
      <c r="AN58" s="94"/>
      <c r="AO58" s="94"/>
      <c r="AP58" s="94"/>
      <c r="AQ58" s="238"/>
      <c r="AR58" s="238"/>
      <c r="AS58" s="238"/>
      <c r="AT58" s="94"/>
      <c r="AU58" s="94"/>
    </row>
    <row r="59" customFormat="false" ht="108" hidden="true" customHeight="false" outlineLevel="0" collapsed="false">
      <c r="A59" s="324" t="n">
        <v>208</v>
      </c>
      <c r="B59" s="327" t="s">
        <v>551</v>
      </c>
      <c r="C59" s="326" t="s">
        <v>552</v>
      </c>
      <c r="D59" s="327"/>
      <c r="E59" s="328" t="n">
        <v>5</v>
      </c>
      <c r="F59" s="312" t="s">
        <v>224</v>
      </c>
      <c r="G59" s="313" t="s">
        <v>303</v>
      </c>
      <c r="H59" s="314"/>
      <c r="I59" s="236" t="s">
        <v>15</v>
      </c>
      <c r="J59" s="236"/>
      <c r="K59" s="236" t="s">
        <v>38</v>
      </c>
      <c r="L59" s="236" t="s">
        <v>43</v>
      </c>
      <c r="M59" s="236" t="s">
        <v>48</v>
      </c>
      <c r="N59" s="236"/>
      <c r="O59" s="236" t="s">
        <v>52</v>
      </c>
      <c r="P59" s="237"/>
      <c r="Q59" s="236" t="s">
        <v>292</v>
      </c>
      <c r="S59" s="94"/>
      <c r="T59" s="94"/>
      <c r="U59" s="94"/>
      <c r="V59" s="94"/>
      <c r="AG59" s="91" t="s">
        <v>553</v>
      </c>
      <c r="AH59" s="95" t="n">
        <v>1</v>
      </c>
      <c r="AI59" s="91" t="n">
        <v>35</v>
      </c>
      <c r="AK59" s="160"/>
      <c r="AL59" s="238"/>
      <c r="AM59" s="238"/>
      <c r="AN59" s="94"/>
      <c r="AO59" s="94"/>
      <c r="AP59" s="94"/>
      <c r="AQ59" s="238"/>
      <c r="AR59" s="238"/>
      <c r="AS59" s="238"/>
      <c r="AT59" s="94"/>
      <c r="AU59" s="94"/>
    </row>
    <row r="60" customFormat="false" ht="75" hidden="true" customHeight="true" outlineLevel="0" collapsed="false">
      <c r="A60" s="324" t="n">
        <v>209</v>
      </c>
      <c r="B60" s="327" t="s">
        <v>554</v>
      </c>
      <c r="C60" s="326" t="s">
        <v>555</v>
      </c>
      <c r="D60" s="327"/>
      <c r="E60" s="328" t="n">
        <v>5</v>
      </c>
      <c r="F60" s="312" t="s">
        <v>224</v>
      </c>
      <c r="G60" s="313" t="s">
        <v>303</v>
      </c>
      <c r="H60" s="314"/>
      <c r="I60" s="236" t="s">
        <v>15</v>
      </c>
      <c r="J60" s="236"/>
      <c r="K60" s="236" t="s">
        <v>38</v>
      </c>
      <c r="L60" s="236" t="s">
        <v>43</v>
      </c>
      <c r="M60" s="236" t="s">
        <v>48</v>
      </c>
      <c r="N60" s="236"/>
      <c r="O60" s="236" t="s">
        <v>52</v>
      </c>
      <c r="P60" s="237"/>
      <c r="Q60" s="236" t="s">
        <v>292</v>
      </c>
      <c r="S60" s="94"/>
      <c r="T60" s="94"/>
      <c r="U60" s="94"/>
      <c r="V60" s="94"/>
      <c r="AG60" s="91" t="s">
        <v>556</v>
      </c>
      <c r="AH60" s="95" t="n">
        <v>1</v>
      </c>
      <c r="AI60" s="91" t="n">
        <v>36</v>
      </c>
      <c r="AK60" s="160"/>
      <c r="AL60" s="238"/>
      <c r="AM60" s="238"/>
      <c r="AN60" s="94"/>
      <c r="AO60" s="94"/>
      <c r="AP60" s="94"/>
      <c r="AQ60" s="238"/>
      <c r="AR60" s="238"/>
      <c r="AS60" s="238"/>
      <c r="AT60" s="94"/>
      <c r="AU60" s="94"/>
    </row>
    <row r="61" customFormat="false" ht="162" hidden="true" customHeight="false" outlineLevel="0" collapsed="false">
      <c r="A61" s="324" t="n">
        <v>210</v>
      </c>
      <c r="B61" s="327" t="s">
        <v>557</v>
      </c>
      <c r="C61" s="326" t="s">
        <v>558</v>
      </c>
      <c r="D61" s="327"/>
      <c r="E61" s="328" t="n">
        <v>5</v>
      </c>
      <c r="F61" s="312" t="s">
        <v>224</v>
      </c>
      <c r="G61" s="313" t="s">
        <v>303</v>
      </c>
      <c r="H61" s="314"/>
      <c r="I61" s="236" t="s">
        <v>15</v>
      </c>
      <c r="J61" s="236"/>
      <c r="K61" s="236" t="s">
        <v>38</v>
      </c>
      <c r="L61" s="236" t="s">
        <v>43</v>
      </c>
      <c r="M61" s="236" t="s">
        <v>48</v>
      </c>
      <c r="N61" s="236"/>
      <c r="O61" s="236" t="s">
        <v>52</v>
      </c>
      <c r="P61" s="237"/>
      <c r="Q61" s="236" t="s">
        <v>292</v>
      </c>
      <c r="S61" s="94"/>
      <c r="T61" s="94"/>
      <c r="U61" s="94"/>
      <c r="V61" s="94"/>
      <c r="AG61" s="91" t="s">
        <v>559</v>
      </c>
      <c r="AH61" s="95" t="n">
        <v>1</v>
      </c>
      <c r="AI61" s="91" t="n">
        <v>37</v>
      </c>
      <c r="AK61" s="160"/>
      <c r="AL61" s="238"/>
      <c r="AM61" s="238"/>
      <c r="AN61" s="94"/>
      <c r="AO61" s="94"/>
      <c r="AP61" s="94"/>
      <c r="AQ61" s="238"/>
      <c r="AR61" s="238"/>
      <c r="AS61" s="238"/>
      <c r="AT61" s="94"/>
      <c r="AU61" s="94"/>
    </row>
    <row r="62" customFormat="false" ht="216" hidden="true" customHeight="false" outlineLevel="0" collapsed="false">
      <c r="A62" s="324" t="n">
        <v>211</v>
      </c>
      <c r="B62" s="327" t="s">
        <v>560</v>
      </c>
      <c r="C62" s="326" t="s">
        <v>561</v>
      </c>
      <c r="D62" s="327"/>
      <c r="E62" s="328" t="n">
        <v>5</v>
      </c>
      <c r="F62" s="312" t="s">
        <v>224</v>
      </c>
      <c r="G62" s="313" t="s">
        <v>303</v>
      </c>
      <c r="H62" s="314"/>
      <c r="I62" s="236" t="s">
        <v>15</v>
      </c>
      <c r="J62" s="236"/>
      <c r="K62" s="236" t="s">
        <v>38</v>
      </c>
      <c r="L62" s="236" t="s">
        <v>43</v>
      </c>
      <c r="M62" s="236" t="s">
        <v>48</v>
      </c>
      <c r="N62" s="236"/>
      <c r="O62" s="236" t="s">
        <v>52</v>
      </c>
      <c r="P62" s="237"/>
      <c r="Q62" s="236" t="s">
        <v>292</v>
      </c>
      <c r="S62" s="94"/>
      <c r="T62" s="94"/>
      <c r="U62" s="94"/>
      <c r="V62" s="94"/>
      <c r="AG62" s="91" t="s">
        <v>562</v>
      </c>
      <c r="AH62" s="95" t="n">
        <v>1</v>
      </c>
      <c r="AI62" s="91" t="n">
        <v>38</v>
      </c>
      <c r="AK62" s="160"/>
      <c r="AL62" s="238"/>
      <c r="AM62" s="238"/>
      <c r="AN62" s="94"/>
      <c r="AO62" s="94"/>
      <c r="AP62" s="94"/>
      <c r="AQ62" s="238"/>
      <c r="AR62" s="238"/>
      <c r="AS62" s="238"/>
      <c r="AT62" s="94"/>
      <c r="AU62" s="94"/>
    </row>
    <row r="63" customFormat="false" ht="162" hidden="true" customHeight="false" outlineLevel="0" collapsed="false">
      <c r="A63" s="324" t="n">
        <v>212</v>
      </c>
      <c r="B63" s="327" t="s">
        <v>563</v>
      </c>
      <c r="C63" s="326" t="s">
        <v>564</v>
      </c>
      <c r="D63" s="327"/>
      <c r="E63" s="328" t="n">
        <v>5</v>
      </c>
      <c r="F63" s="312" t="s">
        <v>224</v>
      </c>
      <c r="G63" s="313" t="s">
        <v>303</v>
      </c>
      <c r="H63" s="314"/>
      <c r="I63" s="236" t="s">
        <v>15</v>
      </c>
      <c r="J63" s="236"/>
      <c r="K63" s="236" t="s">
        <v>38</v>
      </c>
      <c r="L63" s="236" t="s">
        <v>43</v>
      </c>
      <c r="M63" s="236" t="s">
        <v>48</v>
      </c>
      <c r="N63" s="236"/>
      <c r="O63" s="236" t="s">
        <v>52</v>
      </c>
      <c r="P63" s="237"/>
      <c r="Q63" s="236" t="s">
        <v>292</v>
      </c>
      <c r="S63" s="94"/>
      <c r="T63" s="94"/>
      <c r="U63" s="94"/>
      <c r="V63" s="94"/>
      <c r="AG63" s="91" t="s">
        <v>565</v>
      </c>
      <c r="AH63" s="95" t="n">
        <v>1</v>
      </c>
      <c r="AI63" s="91" t="n">
        <v>39</v>
      </c>
      <c r="AK63" s="160"/>
      <c r="AL63" s="238"/>
      <c r="AM63" s="238"/>
      <c r="AN63" s="94"/>
      <c r="AO63" s="94"/>
      <c r="AP63" s="94"/>
      <c r="AQ63" s="238"/>
      <c r="AR63" s="238"/>
      <c r="AS63" s="238"/>
      <c r="AT63" s="94"/>
      <c r="AU63" s="94"/>
    </row>
    <row r="64" customFormat="false" ht="180" hidden="true" customHeight="false" outlineLevel="0" collapsed="false">
      <c r="A64" s="324" t="n">
        <v>213</v>
      </c>
      <c r="B64" s="327" t="s">
        <v>566</v>
      </c>
      <c r="C64" s="326" t="s">
        <v>567</v>
      </c>
      <c r="D64" s="327"/>
      <c r="E64" s="328" t="n">
        <v>5</v>
      </c>
      <c r="F64" s="312" t="s">
        <v>224</v>
      </c>
      <c r="G64" s="313" t="s">
        <v>303</v>
      </c>
      <c r="H64" s="314"/>
      <c r="I64" s="236" t="s">
        <v>15</v>
      </c>
      <c r="J64" s="236"/>
      <c r="K64" s="236" t="s">
        <v>38</v>
      </c>
      <c r="L64" s="236" t="s">
        <v>43</v>
      </c>
      <c r="M64" s="236" t="s">
        <v>48</v>
      </c>
      <c r="N64" s="236"/>
      <c r="O64" s="236" t="s">
        <v>52</v>
      </c>
      <c r="P64" s="237"/>
      <c r="Q64" s="236" t="s">
        <v>292</v>
      </c>
      <c r="S64" s="94"/>
      <c r="T64" s="94"/>
      <c r="U64" s="94"/>
      <c r="V64" s="94"/>
      <c r="AG64" s="91" t="s">
        <v>568</v>
      </c>
      <c r="AH64" s="95" t="n">
        <v>1</v>
      </c>
      <c r="AI64" s="91" t="n">
        <v>40</v>
      </c>
      <c r="AK64" s="160"/>
      <c r="AL64" s="238"/>
      <c r="AM64" s="238"/>
      <c r="AN64" s="94"/>
      <c r="AO64" s="94"/>
      <c r="AP64" s="94"/>
      <c r="AQ64" s="238"/>
      <c r="AR64" s="238"/>
      <c r="AS64" s="238"/>
      <c r="AT64" s="94"/>
      <c r="AU64" s="94"/>
    </row>
    <row r="65" customFormat="false" ht="162" hidden="true" customHeight="false" outlineLevel="0" collapsed="false">
      <c r="A65" s="324" t="n">
        <v>214</v>
      </c>
      <c r="B65" s="327" t="s">
        <v>569</v>
      </c>
      <c r="C65" s="326" t="s">
        <v>570</v>
      </c>
      <c r="D65" s="327"/>
      <c r="E65" s="328" t="n">
        <v>5</v>
      </c>
      <c r="F65" s="312" t="s">
        <v>224</v>
      </c>
      <c r="G65" s="313" t="s">
        <v>303</v>
      </c>
      <c r="H65" s="314"/>
      <c r="I65" s="236" t="s">
        <v>15</v>
      </c>
      <c r="J65" s="236"/>
      <c r="K65" s="236" t="s">
        <v>38</v>
      </c>
      <c r="L65" s="236" t="s">
        <v>43</v>
      </c>
      <c r="M65" s="236" t="s">
        <v>48</v>
      </c>
      <c r="N65" s="236"/>
      <c r="O65" s="236" t="s">
        <v>52</v>
      </c>
      <c r="P65" s="237"/>
      <c r="Q65" s="236" t="s">
        <v>292</v>
      </c>
      <c r="S65" s="94"/>
      <c r="T65" s="94"/>
      <c r="U65" s="94"/>
      <c r="V65" s="94"/>
      <c r="AG65" s="91" t="s">
        <v>571</v>
      </c>
      <c r="AH65" s="95" t="n">
        <v>1</v>
      </c>
      <c r="AI65" s="91" t="n">
        <v>41</v>
      </c>
      <c r="AK65" s="160"/>
      <c r="AL65" s="238"/>
      <c r="AM65" s="238"/>
      <c r="AN65" s="94"/>
      <c r="AO65" s="94"/>
      <c r="AP65" s="94"/>
      <c r="AQ65" s="238"/>
      <c r="AR65" s="238"/>
      <c r="AS65" s="238"/>
      <c r="AT65" s="94"/>
      <c r="AU65" s="94"/>
    </row>
    <row r="66" customFormat="false" ht="162" hidden="true" customHeight="false" outlineLevel="0" collapsed="false">
      <c r="A66" s="324" t="n">
        <v>215</v>
      </c>
      <c r="B66" s="327" t="s">
        <v>572</v>
      </c>
      <c r="C66" s="326" t="s">
        <v>573</v>
      </c>
      <c r="D66" s="327"/>
      <c r="E66" s="328" t="s">
        <v>574</v>
      </c>
      <c r="F66" s="312" t="s">
        <v>224</v>
      </c>
      <c r="G66" s="313" t="s">
        <v>303</v>
      </c>
      <c r="H66" s="314"/>
      <c r="I66" s="236" t="s">
        <v>15</v>
      </c>
      <c r="J66" s="236"/>
      <c r="K66" s="236" t="s">
        <v>38</v>
      </c>
      <c r="L66" s="236" t="s">
        <v>43</v>
      </c>
      <c r="M66" s="236" t="s">
        <v>48</v>
      </c>
      <c r="N66" s="236"/>
      <c r="O66" s="236"/>
      <c r="P66" s="237"/>
      <c r="Q66" s="236" t="s">
        <v>292</v>
      </c>
      <c r="S66" s="94"/>
      <c r="T66" s="94"/>
      <c r="U66" s="94"/>
      <c r="V66" s="94"/>
      <c r="AG66" s="91" t="s">
        <v>575</v>
      </c>
      <c r="AH66" s="95" t="n">
        <v>1</v>
      </c>
      <c r="AI66" s="91" t="n">
        <v>42</v>
      </c>
      <c r="AK66" s="160"/>
      <c r="AL66" s="238"/>
      <c r="AM66" s="238"/>
      <c r="AN66" s="94"/>
      <c r="AO66" s="94"/>
      <c r="AP66" s="94"/>
      <c r="AQ66" s="238"/>
      <c r="AR66" s="238"/>
      <c r="AS66" s="238"/>
      <c r="AT66" s="94"/>
      <c r="AU66" s="94"/>
    </row>
    <row r="67" customFormat="false" ht="90" hidden="true" customHeight="false" outlineLevel="0" collapsed="false">
      <c r="A67" s="324" t="n">
        <v>216</v>
      </c>
      <c r="B67" s="327" t="s">
        <v>576</v>
      </c>
      <c r="C67" s="326" t="s">
        <v>577</v>
      </c>
      <c r="D67" s="327"/>
      <c r="E67" s="328" t="n">
        <v>5</v>
      </c>
      <c r="F67" s="312" t="s">
        <v>224</v>
      </c>
      <c r="G67" s="313" t="s">
        <v>303</v>
      </c>
      <c r="H67" s="314"/>
      <c r="I67" s="236" t="s">
        <v>15</v>
      </c>
      <c r="J67" s="236"/>
      <c r="K67" s="236" t="s">
        <v>38</v>
      </c>
      <c r="L67" s="236" t="s">
        <v>43</v>
      </c>
      <c r="M67" s="236"/>
      <c r="N67" s="236"/>
      <c r="O67" s="236" t="s">
        <v>52</v>
      </c>
      <c r="P67" s="237"/>
      <c r="Q67" s="236" t="s">
        <v>292</v>
      </c>
      <c r="S67" s="94"/>
      <c r="T67" s="94"/>
      <c r="U67" s="94"/>
      <c r="V67" s="94"/>
      <c r="AG67" s="91" t="s">
        <v>578</v>
      </c>
      <c r="AH67" s="95" t="n">
        <v>1</v>
      </c>
      <c r="AI67" s="91" t="n">
        <v>43</v>
      </c>
      <c r="AK67" s="160"/>
      <c r="AL67" s="238"/>
      <c r="AM67" s="238"/>
      <c r="AN67" s="94"/>
      <c r="AO67" s="94"/>
      <c r="AP67" s="94"/>
      <c r="AQ67" s="238"/>
      <c r="AR67" s="238"/>
      <c r="AS67" s="238"/>
      <c r="AT67" s="94"/>
      <c r="AU67" s="94"/>
    </row>
    <row r="68" customFormat="false" ht="126" hidden="true" customHeight="false" outlineLevel="0" collapsed="false">
      <c r="A68" s="324" t="n">
        <v>217</v>
      </c>
      <c r="B68" s="327" t="s">
        <v>579</v>
      </c>
      <c r="C68" s="326" t="s">
        <v>580</v>
      </c>
      <c r="D68" s="327"/>
      <c r="E68" s="328" t="s">
        <v>581</v>
      </c>
      <c r="F68" s="312" t="s">
        <v>224</v>
      </c>
      <c r="G68" s="313" t="s">
        <v>303</v>
      </c>
      <c r="H68" s="314"/>
      <c r="I68" s="236" t="s">
        <v>15</v>
      </c>
      <c r="J68" s="236"/>
      <c r="K68" s="236" t="s">
        <v>38</v>
      </c>
      <c r="L68" s="236" t="s">
        <v>43</v>
      </c>
      <c r="M68" s="236" t="s">
        <v>48</v>
      </c>
      <c r="N68" s="236"/>
      <c r="O68" s="236" t="s">
        <v>52</v>
      </c>
      <c r="P68" s="237"/>
      <c r="Q68" s="236" t="s">
        <v>292</v>
      </c>
      <c r="S68" s="94"/>
      <c r="T68" s="94"/>
      <c r="U68" s="94"/>
      <c r="V68" s="94"/>
      <c r="AG68" s="91" t="s">
        <v>582</v>
      </c>
      <c r="AH68" s="95" t="n">
        <v>1</v>
      </c>
      <c r="AI68" s="91" t="n">
        <v>44</v>
      </c>
      <c r="AK68" s="160"/>
      <c r="AL68" s="238"/>
      <c r="AM68" s="238"/>
      <c r="AN68" s="94"/>
      <c r="AO68" s="94"/>
      <c r="AP68" s="94"/>
      <c r="AQ68" s="238"/>
      <c r="AR68" s="238"/>
      <c r="AS68" s="238"/>
      <c r="AT68" s="94"/>
      <c r="AU68" s="94"/>
    </row>
    <row r="69" customFormat="false" ht="90" hidden="true" customHeight="false" outlineLevel="0" collapsed="false">
      <c r="A69" s="324" t="n">
        <v>218</v>
      </c>
      <c r="B69" s="327" t="s">
        <v>583</v>
      </c>
      <c r="C69" s="326" t="s">
        <v>584</v>
      </c>
      <c r="D69" s="327"/>
      <c r="E69" s="328" t="n">
        <v>5</v>
      </c>
      <c r="F69" s="312" t="s">
        <v>224</v>
      </c>
      <c r="G69" s="313" t="s">
        <v>303</v>
      </c>
      <c r="H69" s="314"/>
      <c r="I69" s="236" t="s">
        <v>15</v>
      </c>
      <c r="J69" s="236"/>
      <c r="K69" s="236" t="s">
        <v>38</v>
      </c>
      <c r="L69" s="236" t="s">
        <v>43</v>
      </c>
      <c r="M69" s="236"/>
      <c r="N69" s="236"/>
      <c r="O69" s="236"/>
      <c r="P69" s="237"/>
      <c r="Q69" s="236" t="s">
        <v>292</v>
      </c>
      <c r="S69" s="94"/>
      <c r="T69" s="94"/>
      <c r="U69" s="94"/>
      <c r="V69" s="94"/>
      <c r="AG69" s="91" t="s">
        <v>585</v>
      </c>
      <c r="AH69" s="95" t="n">
        <v>1</v>
      </c>
      <c r="AI69" s="91" t="n">
        <v>45</v>
      </c>
      <c r="AK69" s="160"/>
      <c r="AL69" s="238"/>
      <c r="AM69" s="238"/>
      <c r="AN69" s="94"/>
      <c r="AO69" s="94"/>
      <c r="AP69" s="94"/>
      <c r="AQ69" s="238"/>
      <c r="AR69" s="238"/>
      <c r="AS69" s="238"/>
      <c r="AT69" s="94"/>
      <c r="AU69" s="94"/>
    </row>
    <row r="70" customFormat="false" ht="108" hidden="true" customHeight="false" outlineLevel="0" collapsed="false">
      <c r="A70" s="324" t="n">
        <v>219</v>
      </c>
      <c r="B70" s="327" t="s">
        <v>586</v>
      </c>
      <c r="C70" s="326" t="s">
        <v>587</v>
      </c>
      <c r="D70" s="327"/>
      <c r="E70" s="328" t="n">
        <v>5</v>
      </c>
      <c r="F70" s="312" t="s">
        <v>224</v>
      </c>
      <c r="G70" s="313" t="s">
        <v>303</v>
      </c>
      <c r="H70" s="314"/>
      <c r="I70" s="236" t="s">
        <v>15</v>
      </c>
      <c r="J70" s="236"/>
      <c r="K70" s="236" t="s">
        <v>38</v>
      </c>
      <c r="L70" s="236" t="s">
        <v>43</v>
      </c>
      <c r="M70" s="236"/>
      <c r="N70" s="236"/>
      <c r="O70" s="236"/>
      <c r="P70" s="237"/>
      <c r="Q70" s="236" t="s">
        <v>292</v>
      </c>
      <c r="S70" s="94"/>
      <c r="T70" s="94"/>
      <c r="U70" s="94"/>
      <c r="V70" s="94"/>
      <c r="AG70" s="91" t="s">
        <v>588</v>
      </c>
      <c r="AH70" s="95" t="n">
        <v>1</v>
      </c>
      <c r="AI70" s="91" t="n">
        <v>46</v>
      </c>
      <c r="AK70" s="160"/>
      <c r="AL70" s="238"/>
      <c r="AM70" s="238"/>
      <c r="AN70" s="94"/>
      <c r="AO70" s="94"/>
      <c r="AP70" s="94"/>
      <c r="AQ70" s="238"/>
      <c r="AR70" s="238"/>
      <c r="AS70" s="238"/>
      <c r="AT70" s="94"/>
      <c r="AU70" s="94"/>
    </row>
    <row r="71" customFormat="false" ht="108" hidden="true" customHeight="false" outlineLevel="0" collapsed="false">
      <c r="A71" s="324" t="n">
        <v>220</v>
      </c>
      <c r="B71" s="327" t="s">
        <v>589</v>
      </c>
      <c r="C71" s="326" t="s">
        <v>590</v>
      </c>
      <c r="D71" s="327"/>
      <c r="E71" s="328" t="n">
        <v>5</v>
      </c>
      <c r="F71" s="312" t="s">
        <v>224</v>
      </c>
      <c r="G71" s="313" t="s">
        <v>303</v>
      </c>
      <c r="H71" s="314"/>
      <c r="I71" s="236" t="s">
        <v>15</v>
      </c>
      <c r="J71" s="236"/>
      <c r="K71" s="236" t="s">
        <v>38</v>
      </c>
      <c r="L71" s="236" t="s">
        <v>43</v>
      </c>
      <c r="M71" s="236"/>
      <c r="N71" s="236"/>
      <c r="O71" s="236"/>
      <c r="P71" s="237"/>
      <c r="Q71" s="236" t="s">
        <v>292</v>
      </c>
      <c r="S71" s="94"/>
      <c r="T71" s="94"/>
      <c r="U71" s="94"/>
      <c r="V71" s="94"/>
      <c r="AG71" s="91" t="s">
        <v>591</v>
      </c>
      <c r="AH71" s="95" t="n">
        <v>1</v>
      </c>
      <c r="AI71" s="91" t="n">
        <v>47</v>
      </c>
      <c r="AK71" s="160"/>
      <c r="AL71" s="238"/>
      <c r="AM71" s="238"/>
      <c r="AN71" s="94"/>
      <c r="AO71" s="94"/>
      <c r="AP71" s="94"/>
      <c r="AQ71" s="238"/>
      <c r="AR71" s="238"/>
      <c r="AS71" s="238"/>
      <c r="AT71" s="94"/>
      <c r="AU71" s="94"/>
    </row>
    <row r="72" customFormat="false" ht="108" hidden="true" customHeight="false" outlineLevel="0" collapsed="false">
      <c r="A72" s="324" t="n">
        <v>221</v>
      </c>
      <c r="B72" s="327" t="s">
        <v>592</v>
      </c>
      <c r="C72" s="326" t="s">
        <v>590</v>
      </c>
      <c r="D72" s="327"/>
      <c r="E72" s="328" t="n">
        <v>5</v>
      </c>
      <c r="F72" s="312" t="s">
        <v>224</v>
      </c>
      <c r="G72" s="313" t="s">
        <v>303</v>
      </c>
      <c r="H72" s="314"/>
      <c r="I72" s="236" t="s">
        <v>15</v>
      </c>
      <c r="J72" s="236"/>
      <c r="K72" s="236" t="s">
        <v>38</v>
      </c>
      <c r="L72" s="236" t="s">
        <v>43</v>
      </c>
      <c r="M72" s="236"/>
      <c r="N72" s="236"/>
      <c r="O72" s="236"/>
      <c r="P72" s="237"/>
      <c r="Q72" s="236" t="s">
        <v>292</v>
      </c>
      <c r="S72" s="94"/>
      <c r="T72" s="94"/>
      <c r="U72" s="94"/>
      <c r="V72" s="94"/>
      <c r="AG72" s="91" t="s">
        <v>593</v>
      </c>
      <c r="AH72" s="95" t="n">
        <v>1</v>
      </c>
      <c r="AI72" s="91" t="n">
        <v>48</v>
      </c>
      <c r="AK72" s="160"/>
      <c r="AL72" s="238"/>
      <c r="AM72" s="238"/>
      <c r="AN72" s="94"/>
      <c r="AO72" s="94"/>
      <c r="AP72" s="94"/>
      <c r="AQ72" s="238"/>
      <c r="AR72" s="238"/>
      <c r="AS72" s="238"/>
      <c r="AT72" s="94"/>
      <c r="AU72" s="94"/>
    </row>
    <row r="73" customFormat="false" ht="162" hidden="true" customHeight="false" outlineLevel="0" collapsed="false">
      <c r="A73" s="324" t="n">
        <v>222</v>
      </c>
      <c r="B73" s="327" t="s">
        <v>594</v>
      </c>
      <c r="C73" s="326" t="s">
        <v>595</v>
      </c>
      <c r="D73" s="327"/>
      <c r="E73" s="328" t="n">
        <v>5</v>
      </c>
      <c r="F73" s="312" t="s">
        <v>224</v>
      </c>
      <c r="G73" s="313" t="s">
        <v>303</v>
      </c>
      <c r="H73" s="314"/>
      <c r="I73" s="236" t="s">
        <v>15</v>
      </c>
      <c r="J73" s="236"/>
      <c r="K73" s="236" t="s">
        <v>38</v>
      </c>
      <c r="L73" s="236" t="s">
        <v>43</v>
      </c>
      <c r="M73" s="236"/>
      <c r="N73" s="236"/>
      <c r="O73" s="236"/>
      <c r="P73" s="237"/>
      <c r="Q73" s="236" t="s">
        <v>292</v>
      </c>
      <c r="S73" s="94"/>
      <c r="T73" s="94"/>
      <c r="U73" s="94"/>
      <c r="V73" s="94"/>
      <c r="AG73" s="91" t="s">
        <v>596</v>
      </c>
      <c r="AH73" s="95" t="n">
        <v>1</v>
      </c>
      <c r="AI73" s="91" t="n">
        <v>49</v>
      </c>
      <c r="AK73" s="160"/>
      <c r="AL73" s="238"/>
      <c r="AM73" s="238"/>
      <c r="AN73" s="94"/>
      <c r="AO73" s="94"/>
      <c r="AP73" s="94"/>
      <c r="AQ73" s="238"/>
      <c r="AR73" s="238"/>
      <c r="AS73" s="238"/>
      <c r="AT73" s="94"/>
      <c r="AU73" s="94"/>
    </row>
    <row r="74" customFormat="false" ht="180" hidden="true" customHeight="false" outlineLevel="0" collapsed="false">
      <c r="A74" s="324" t="n">
        <v>223</v>
      </c>
      <c r="B74" s="327" t="s">
        <v>597</v>
      </c>
      <c r="C74" s="326" t="s">
        <v>598</v>
      </c>
      <c r="D74" s="327"/>
      <c r="E74" s="328" t="n">
        <v>5</v>
      </c>
      <c r="F74" s="312" t="s">
        <v>224</v>
      </c>
      <c r="G74" s="313" t="s">
        <v>303</v>
      </c>
      <c r="H74" s="314"/>
      <c r="I74" s="236" t="s">
        <v>15</v>
      </c>
      <c r="J74" s="236"/>
      <c r="K74" s="236" t="s">
        <v>38</v>
      </c>
      <c r="L74" s="236" t="s">
        <v>43</v>
      </c>
      <c r="M74" s="236"/>
      <c r="N74" s="236"/>
      <c r="O74" s="236"/>
      <c r="P74" s="237"/>
      <c r="Q74" s="236" t="s">
        <v>292</v>
      </c>
      <c r="S74" s="94"/>
      <c r="T74" s="94"/>
      <c r="U74" s="94"/>
      <c r="V74" s="94"/>
      <c r="AG74" s="91" t="s">
        <v>599</v>
      </c>
      <c r="AH74" s="95" t="n">
        <v>1</v>
      </c>
      <c r="AI74" s="91" t="n">
        <v>50</v>
      </c>
      <c r="AK74" s="160"/>
      <c r="AL74" s="238"/>
      <c r="AM74" s="238"/>
      <c r="AN74" s="94"/>
      <c r="AO74" s="94"/>
      <c r="AP74" s="94"/>
      <c r="AQ74" s="238"/>
      <c r="AR74" s="238"/>
      <c r="AS74" s="238"/>
      <c r="AT74" s="94"/>
      <c r="AU74" s="94"/>
    </row>
    <row r="75" customFormat="false" ht="90" hidden="true" customHeight="false" outlineLevel="0" collapsed="false">
      <c r="A75" s="324" t="n">
        <v>224</v>
      </c>
      <c r="B75" s="327" t="s">
        <v>600</v>
      </c>
      <c r="C75" s="326" t="s">
        <v>601</v>
      </c>
      <c r="D75" s="327"/>
      <c r="E75" s="328" t="n">
        <v>5</v>
      </c>
      <c r="F75" s="312" t="s">
        <v>224</v>
      </c>
      <c r="G75" s="313" t="s">
        <v>303</v>
      </c>
      <c r="H75" s="314"/>
      <c r="I75" s="236" t="s">
        <v>15</v>
      </c>
      <c r="J75" s="236"/>
      <c r="K75" s="236" t="s">
        <v>38</v>
      </c>
      <c r="L75" s="236"/>
      <c r="M75" s="236"/>
      <c r="N75" s="236"/>
      <c r="O75" s="236"/>
      <c r="P75" s="237"/>
      <c r="Q75" s="236" t="s">
        <v>292</v>
      </c>
      <c r="S75" s="94"/>
      <c r="T75" s="94"/>
      <c r="U75" s="94"/>
      <c r="V75" s="94"/>
      <c r="AG75" s="91" t="s">
        <v>602</v>
      </c>
      <c r="AH75" s="95" t="n">
        <v>1</v>
      </c>
      <c r="AI75" s="91" t="n">
        <v>51</v>
      </c>
      <c r="AK75" s="160"/>
      <c r="AL75" s="238"/>
      <c r="AM75" s="238"/>
      <c r="AN75" s="94"/>
      <c r="AO75" s="94"/>
      <c r="AP75" s="94"/>
      <c r="AQ75" s="238"/>
      <c r="AR75" s="238"/>
      <c r="AS75" s="238"/>
      <c r="AT75" s="94"/>
      <c r="AU75" s="94"/>
    </row>
    <row r="76" customFormat="false" ht="288" hidden="true" customHeight="false" outlineLevel="0" collapsed="false">
      <c r="A76" s="324" t="n">
        <v>225</v>
      </c>
      <c r="B76" s="327" t="s">
        <v>603</v>
      </c>
      <c r="C76" s="326" t="s">
        <v>604</v>
      </c>
      <c r="D76" s="327"/>
      <c r="E76" s="328" t="n">
        <v>5</v>
      </c>
      <c r="F76" s="312" t="s">
        <v>224</v>
      </c>
      <c r="G76" s="313" t="s">
        <v>303</v>
      </c>
      <c r="H76" s="314"/>
      <c r="I76" s="236"/>
      <c r="J76" s="236"/>
      <c r="K76" s="236"/>
      <c r="L76" s="236" t="s">
        <v>43</v>
      </c>
      <c r="M76" s="236"/>
      <c r="N76" s="236"/>
      <c r="O76" s="236"/>
      <c r="P76" s="237"/>
      <c r="Q76" s="236" t="s">
        <v>292</v>
      </c>
      <c r="S76" s="94"/>
      <c r="T76" s="94"/>
      <c r="U76" s="94"/>
      <c r="V76" s="94"/>
      <c r="AG76" s="91" t="s">
        <v>605</v>
      </c>
      <c r="AH76" s="95" t="n">
        <v>1</v>
      </c>
      <c r="AI76" s="91" t="n">
        <v>52</v>
      </c>
      <c r="AK76" s="160"/>
      <c r="AL76" s="238"/>
      <c r="AM76" s="238"/>
      <c r="AN76" s="94"/>
      <c r="AO76" s="94"/>
      <c r="AP76" s="94"/>
      <c r="AQ76" s="238"/>
      <c r="AR76" s="238"/>
      <c r="AS76" s="238"/>
      <c r="AT76" s="94"/>
      <c r="AU76" s="94"/>
    </row>
    <row r="77" customFormat="false" ht="126" hidden="true" customHeight="false" outlineLevel="0" collapsed="false">
      <c r="A77" s="324" t="n">
        <v>226</v>
      </c>
      <c r="B77" s="327" t="s">
        <v>606</v>
      </c>
      <c r="C77" s="326" t="s">
        <v>607</v>
      </c>
      <c r="D77" s="327"/>
      <c r="E77" s="328" t="n">
        <v>5</v>
      </c>
      <c r="F77" s="312" t="s">
        <v>224</v>
      </c>
      <c r="G77" s="313" t="s">
        <v>303</v>
      </c>
      <c r="H77" s="314"/>
      <c r="I77" s="236" t="s">
        <v>15</v>
      </c>
      <c r="J77" s="236"/>
      <c r="K77" s="236" t="s">
        <v>38</v>
      </c>
      <c r="L77" s="236" t="s">
        <v>43</v>
      </c>
      <c r="M77" s="236" t="s">
        <v>48</v>
      </c>
      <c r="N77" s="236"/>
      <c r="O77" s="236" t="s">
        <v>52</v>
      </c>
      <c r="P77" s="237"/>
      <c r="Q77" s="236" t="s">
        <v>292</v>
      </c>
      <c r="S77" s="94"/>
      <c r="T77" s="94"/>
      <c r="U77" s="94"/>
      <c r="V77" s="94"/>
      <c r="AG77" s="91" t="s">
        <v>608</v>
      </c>
      <c r="AH77" s="95" t="n">
        <v>1</v>
      </c>
      <c r="AI77" s="91" t="n">
        <v>53</v>
      </c>
      <c r="AK77" s="160"/>
      <c r="AL77" s="238"/>
      <c r="AM77" s="238"/>
      <c r="AN77" s="94"/>
      <c r="AO77" s="94"/>
      <c r="AP77" s="94"/>
      <c r="AQ77" s="238"/>
      <c r="AR77" s="238"/>
      <c r="AS77" s="238"/>
      <c r="AT77" s="94"/>
      <c r="AU77" s="94"/>
    </row>
    <row r="78" customFormat="false" ht="144" hidden="true" customHeight="false" outlineLevel="0" collapsed="false">
      <c r="A78" s="324" t="n">
        <v>227</v>
      </c>
      <c r="B78" s="327" t="s">
        <v>609</v>
      </c>
      <c r="C78" s="326" t="s">
        <v>610</v>
      </c>
      <c r="D78" s="327"/>
      <c r="E78" s="328" t="n">
        <v>5</v>
      </c>
      <c r="F78" s="312" t="s">
        <v>224</v>
      </c>
      <c r="G78" s="313" t="s">
        <v>303</v>
      </c>
      <c r="H78" s="314"/>
      <c r="I78" s="236" t="s">
        <v>15</v>
      </c>
      <c r="J78" s="236"/>
      <c r="K78" s="236" t="s">
        <v>38</v>
      </c>
      <c r="L78" s="236" t="s">
        <v>43</v>
      </c>
      <c r="M78" s="236" t="s">
        <v>48</v>
      </c>
      <c r="N78" s="236"/>
      <c r="O78" s="236" t="s">
        <v>52</v>
      </c>
      <c r="P78" s="237"/>
      <c r="Q78" s="236" t="s">
        <v>292</v>
      </c>
      <c r="S78" s="94"/>
      <c r="T78" s="94"/>
      <c r="U78" s="94"/>
      <c r="V78" s="94"/>
      <c r="AG78" s="91" t="s">
        <v>611</v>
      </c>
      <c r="AH78" s="95" t="n">
        <v>1</v>
      </c>
      <c r="AI78" s="91" t="n">
        <v>54</v>
      </c>
      <c r="AK78" s="160"/>
      <c r="AL78" s="238"/>
      <c r="AM78" s="238"/>
      <c r="AN78" s="94"/>
      <c r="AO78" s="94"/>
      <c r="AP78" s="94"/>
      <c r="AQ78" s="238"/>
      <c r="AR78" s="238"/>
      <c r="AS78" s="238"/>
      <c r="AT78" s="94"/>
      <c r="AU78" s="94"/>
    </row>
    <row r="79" customFormat="false" ht="90" hidden="true" customHeight="false" outlineLevel="0" collapsed="false">
      <c r="A79" s="324" t="n">
        <v>228</v>
      </c>
      <c r="B79" s="327" t="s">
        <v>612</v>
      </c>
      <c r="C79" s="326" t="s">
        <v>613</v>
      </c>
      <c r="D79" s="327"/>
      <c r="E79" s="328" t="n">
        <v>5</v>
      </c>
      <c r="F79" s="312" t="s">
        <v>224</v>
      </c>
      <c r="G79" s="313" t="s">
        <v>303</v>
      </c>
      <c r="H79" s="314"/>
      <c r="I79" s="236" t="s">
        <v>15</v>
      </c>
      <c r="J79" s="236"/>
      <c r="K79" s="236" t="s">
        <v>38</v>
      </c>
      <c r="L79" s="236" t="s">
        <v>43</v>
      </c>
      <c r="M79" s="236" t="s">
        <v>48</v>
      </c>
      <c r="N79" s="236"/>
      <c r="O79" s="236" t="s">
        <v>52</v>
      </c>
      <c r="P79" s="237"/>
      <c r="Q79" s="236" t="s">
        <v>292</v>
      </c>
      <c r="S79" s="94"/>
      <c r="T79" s="94"/>
      <c r="U79" s="94"/>
      <c r="V79" s="94"/>
      <c r="AG79" s="91" t="s">
        <v>614</v>
      </c>
      <c r="AH79" s="95" t="n">
        <v>1</v>
      </c>
      <c r="AI79" s="91" t="n">
        <v>55</v>
      </c>
      <c r="AK79" s="160"/>
      <c r="AL79" s="238"/>
      <c r="AM79" s="238"/>
      <c r="AN79" s="94"/>
      <c r="AO79" s="94"/>
      <c r="AP79" s="94"/>
      <c r="AQ79" s="238"/>
      <c r="AR79" s="238"/>
      <c r="AS79" s="238"/>
      <c r="AT79" s="94"/>
      <c r="AU79" s="94"/>
    </row>
    <row r="80" customFormat="false" ht="90" hidden="true" customHeight="false" outlineLevel="0" collapsed="false">
      <c r="A80" s="324" t="n">
        <v>229</v>
      </c>
      <c r="B80" s="327" t="s">
        <v>615</v>
      </c>
      <c r="C80" s="326" t="s">
        <v>616</v>
      </c>
      <c r="D80" s="327"/>
      <c r="E80" s="328" t="n">
        <v>5</v>
      </c>
      <c r="F80" s="312" t="s">
        <v>224</v>
      </c>
      <c r="G80" s="313" t="s">
        <v>303</v>
      </c>
      <c r="H80" s="314"/>
      <c r="I80" s="236" t="s">
        <v>15</v>
      </c>
      <c r="J80" s="236"/>
      <c r="K80" s="236" t="s">
        <v>38</v>
      </c>
      <c r="L80" s="236" t="s">
        <v>43</v>
      </c>
      <c r="M80" s="236" t="s">
        <v>48</v>
      </c>
      <c r="N80" s="236"/>
      <c r="O80" s="236" t="s">
        <v>52</v>
      </c>
      <c r="P80" s="237"/>
      <c r="Q80" s="236" t="s">
        <v>292</v>
      </c>
      <c r="S80" s="94"/>
      <c r="T80" s="94"/>
      <c r="U80" s="94"/>
      <c r="V80" s="94"/>
      <c r="AG80" s="91" t="s">
        <v>617</v>
      </c>
      <c r="AH80" s="95" t="n">
        <v>1</v>
      </c>
      <c r="AI80" s="91" t="n">
        <v>56</v>
      </c>
      <c r="AK80" s="160"/>
      <c r="AL80" s="238"/>
      <c r="AM80" s="238"/>
      <c r="AN80" s="94"/>
      <c r="AO80" s="94"/>
      <c r="AP80" s="94"/>
      <c r="AQ80" s="238"/>
      <c r="AR80" s="238"/>
      <c r="AS80" s="238"/>
      <c r="AT80" s="94"/>
      <c r="AU80" s="94"/>
    </row>
    <row r="81" customFormat="false" ht="144" hidden="true" customHeight="false" outlineLevel="0" collapsed="false">
      <c r="A81" s="324" t="n">
        <v>230</v>
      </c>
      <c r="B81" s="327" t="s">
        <v>618</v>
      </c>
      <c r="C81" s="326" t="s">
        <v>619</v>
      </c>
      <c r="D81" s="327"/>
      <c r="E81" s="328" t="n">
        <v>9</v>
      </c>
      <c r="F81" s="312" t="s">
        <v>224</v>
      </c>
      <c r="G81" s="313" t="s">
        <v>303</v>
      </c>
      <c r="H81" s="314"/>
      <c r="I81" s="236" t="s">
        <v>15</v>
      </c>
      <c r="J81" s="236"/>
      <c r="K81" s="236" t="s">
        <v>38</v>
      </c>
      <c r="L81" s="236" t="s">
        <v>43</v>
      </c>
      <c r="M81" s="236" t="s">
        <v>48</v>
      </c>
      <c r="N81" s="236"/>
      <c r="O81" s="236" t="s">
        <v>52</v>
      </c>
      <c r="P81" s="237"/>
      <c r="Q81" s="236" t="s">
        <v>292</v>
      </c>
      <c r="S81" s="94"/>
      <c r="T81" s="94"/>
      <c r="U81" s="94"/>
      <c r="V81" s="94"/>
      <c r="AG81" s="91" t="s">
        <v>620</v>
      </c>
      <c r="AH81" s="95" t="n">
        <v>1</v>
      </c>
      <c r="AI81" s="91" t="n">
        <v>57</v>
      </c>
      <c r="AK81" s="160"/>
      <c r="AL81" s="238"/>
      <c r="AM81" s="238"/>
      <c r="AN81" s="94"/>
      <c r="AO81" s="94"/>
      <c r="AP81" s="94"/>
      <c r="AQ81" s="238"/>
      <c r="AR81" s="238"/>
      <c r="AS81" s="238"/>
      <c r="AT81" s="94"/>
      <c r="AU81" s="94"/>
    </row>
    <row r="82" customFormat="false" ht="126" hidden="true" customHeight="false" outlineLevel="0" collapsed="false">
      <c r="A82" s="324" t="n">
        <v>231</v>
      </c>
      <c r="B82" s="327" t="s">
        <v>621</v>
      </c>
      <c r="C82" s="326" t="s">
        <v>622</v>
      </c>
      <c r="D82" s="327"/>
      <c r="E82" s="328"/>
      <c r="F82" s="312" t="s">
        <v>224</v>
      </c>
      <c r="G82" s="313" t="s">
        <v>303</v>
      </c>
      <c r="H82" s="314"/>
      <c r="I82" s="236" t="s">
        <v>15</v>
      </c>
      <c r="J82" s="236"/>
      <c r="K82" s="236" t="s">
        <v>38</v>
      </c>
      <c r="L82" s="236" t="s">
        <v>43</v>
      </c>
      <c r="M82" s="236"/>
      <c r="N82" s="236" t="s">
        <v>193</v>
      </c>
      <c r="O82" s="236" t="s">
        <v>52</v>
      </c>
      <c r="P82" s="237"/>
      <c r="Q82" s="236" t="s">
        <v>292</v>
      </c>
      <c r="S82" s="94"/>
      <c r="T82" s="94"/>
      <c r="U82" s="94"/>
      <c r="V82" s="94"/>
      <c r="AG82" s="91" t="s">
        <v>623</v>
      </c>
      <c r="AH82" s="95" t="n">
        <v>1</v>
      </c>
      <c r="AI82" s="91" t="n">
        <v>58</v>
      </c>
      <c r="AK82" s="160"/>
      <c r="AL82" s="238"/>
      <c r="AM82" s="238"/>
      <c r="AN82" s="94"/>
      <c r="AO82" s="94"/>
      <c r="AP82" s="94"/>
      <c r="AQ82" s="238"/>
      <c r="AR82" s="238"/>
      <c r="AS82" s="238"/>
      <c r="AT82" s="94"/>
      <c r="AU82" s="94"/>
    </row>
    <row r="83" customFormat="false" ht="18" hidden="true" customHeight="false" outlineLevel="0" collapsed="false">
      <c r="A83" s="315"/>
      <c r="B83" s="240"/>
      <c r="C83" s="316"/>
      <c r="D83" s="322"/>
      <c r="E83" s="317"/>
      <c r="F83" s="312"/>
      <c r="G83" s="313"/>
      <c r="H83" s="323"/>
      <c r="I83" s="94"/>
      <c r="J83" s="94"/>
      <c r="K83" s="94"/>
      <c r="L83" s="94"/>
      <c r="M83" s="94"/>
      <c r="N83" s="94"/>
      <c r="O83" s="94"/>
      <c r="S83" s="94"/>
      <c r="T83" s="94"/>
      <c r="U83" s="94"/>
      <c r="V83" s="94"/>
      <c r="AG83" s="91"/>
      <c r="AI83" s="91"/>
      <c r="AK83" s="160"/>
      <c r="AL83" s="238"/>
      <c r="AM83" s="238"/>
      <c r="AN83" s="94"/>
      <c r="AO83" s="94"/>
      <c r="AP83" s="94"/>
      <c r="AQ83" s="238"/>
      <c r="AR83" s="238"/>
      <c r="AS83" s="238"/>
      <c r="AT83" s="94"/>
      <c r="AU83" s="94"/>
    </row>
    <row r="84" customFormat="false" ht="128.25" hidden="true" customHeight="true" outlineLevel="0" collapsed="false">
      <c r="A84" s="324" t="n">
        <v>232</v>
      </c>
      <c r="B84" s="327" t="s">
        <v>624</v>
      </c>
      <c r="C84" s="326" t="s">
        <v>625</v>
      </c>
      <c r="D84" s="327"/>
      <c r="E84" s="328"/>
      <c r="F84" s="155" t="s">
        <v>224</v>
      </c>
      <c r="G84" s="233" t="s">
        <v>303</v>
      </c>
      <c r="H84" s="234"/>
      <c r="I84" s="236" t="s">
        <v>15</v>
      </c>
      <c r="J84" s="236"/>
      <c r="K84" s="236" t="s">
        <v>38</v>
      </c>
      <c r="L84" s="236" t="s">
        <v>43</v>
      </c>
      <c r="M84" s="236" t="s">
        <v>48</v>
      </c>
      <c r="N84" s="236"/>
      <c r="O84" s="236" t="s">
        <v>52</v>
      </c>
      <c r="P84" s="237"/>
      <c r="Q84" s="236" t="s">
        <v>292</v>
      </c>
      <c r="S84" s="94"/>
      <c r="T84" s="94"/>
      <c r="U84" s="94"/>
      <c r="V84" s="94"/>
      <c r="AG84" s="91" t="s">
        <v>417</v>
      </c>
      <c r="AH84" s="95" t="n">
        <v>1</v>
      </c>
      <c r="AI84" s="91" t="n">
        <v>60</v>
      </c>
      <c r="AK84" s="160"/>
      <c r="AL84" s="238"/>
      <c r="AM84" s="238"/>
      <c r="AN84" s="94"/>
      <c r="AO84" s="94"/>
      <c r="AP84" s="94"/>
      <c r="AQ84" s="238"/>
      <c r="AR84" s="238"/>
      <c r="AS84" s="238"/>
      <c r="AT84" s="94"/>
      <c r="AU84" s="94"/>
    </row>
    <row r="85" customFormat="false" ht="18" hidden="true" customHeight="false" outlineLevel="0" collapsed="false">
      <c r="A85" s="315"/>
      <c r="B85" s="240"/>
      <c r="C85" s="316"/>
      <c r="D85" s="168" t="s">
        <v>626</v>
      </c>
      <c r="E85" s="317"/>
      <c r="F85" s="242"/>
      <c r="G85" s="243"/>
      <c r="H85" s="329"/>
      <c r="I85" s="94"/>
      <c r="J85" s="94"/>
      <c r="K85" s="94"/>
      <c r="L85" s="94"/>
      <c r="M85" s="94"/>
      <c r="N85" s="94"/>
      <c r="O85" s="94"/>
      <c r="S85" s="94"/>
      <c r="T85" s="94"/>
      <c r="U85" s="94"/>
      <c r="V85" s="94"/>
      <c r="AG85" s="91"/>
      <c r="AI85" s="91"/>
      <c r="AK85" s="160"/>
      <c r="AL85" s="238"/>
      <c r="AM85" s="238"/>
      <c r="AN85" s="94"/>
      <c r="AO85" s="94"/>
      <c r="AP85" s="94"/>
      <c r="AQ85" s="238"/>
      <c r="AR85" s="238"/>
      <c r="AS85" s="238"/>
      <c r="AT85" s="94"/>
      <c r="AU85" s="94"/>
    </row>
    <row r="86" customFormat="false" ht="66.75" hidden="true" customHeight="true" outlineLevel="0" collapsed="false">
      <c r="A86" s="310" t="s">
        <v>627</v>
      </c>
      <c r="B86" s="214" t="s">
        <v>628</v>
      </c>
      <c r="C86" s="311" t="s">
        <v>629</v>
      </c>
      <c r="D86" s="231" t="str">
        <f aca="false">IF(AF86=TRUE(),AG86&amp; "  [If there is no additional information related to the CHIP contract, this information only needs to be entered in Medicaid Item Number "&amp;AI86&amp;".]",AG86)</f>
        <v>The contract requires the MCP to make a provider directory available to the enrollee in paper form upon request and electronic form.</v>
      </c>
      <c r="E86" s="232"/>
      <c r="F86" s="155"/>
      <c r="G86" s="233"/>
      <c r="H86" s="234"/>
      <c r="I86" s="236" t="s">
        <v>15</v>
      </c>
      <c r="J86" s="236"/>
      <c r="K86" s="236" t="s">
        <v>38</v>
      </c>
      <c r="L86" s="236" t="s">
        <v>43</v>
      </c>
      <c r="M86" s="236" t="s">
        <v>48</v>
      </c>
      <c r="N86" s="236"/>
      <c r="O86" s="236" t="s">
        <v>52</v>
      </c>
      <c r="P86" s="237"/>
      <c r="Q86" s="236" t="s">
        <v>292</v>
      </c>
      <c r="S86" s="148" t="b">
        <f aca="false">IF(OR(T86=TRUE(),U86=TRUE(),V86=TRUE(),AD86=TRUE(),AE86=TRUE()),TRUE(),FALSE())</f>
        <v>1</v>
      </c>
      <c r="T86" s="94" t="n">
        <f aca="false">$T$7</f>
        <v>1</v>
      </c>
      <c r="U86" s="148" t="b">
        <f aca="false">$U$7</f>
        <v>0</v>
      </c>
      <c r="V86" s="148" t="b">
        <f aca="false">IF(SUM(W86:AC86)&lt;1,TRUE(),FALSE())</f>
        <v>1</v>
      </c>
      <c r="W86" s="94" t="n">
        <f aca="false">IF($I$3=I86,1,0)</f>
        <v>0</v>
      </c>
      <c r="X86" s="94" t="n">
        <f aca="false">IF($J$3=J86,1,0)</f>
        <v>0</v>
      </c>
      <c r="Y86" s="94" t="n">
        <f aca="false">IF($K$3=K86,1,0)</f>
        <v>0</v>
      </c>
      <c r="Z86" s="94" t="n">
        <f aca="false">IF($L$3=L86,1,0)</f>
        <v>0</v>
      </c>
      <c r="AA86" s="94" t="n">
        <f aca="false">IF($M$3=M86,1,0)</f>
        <v>0</v>
      </c>
      <c r="AB86" s="94" t="n">
        <f aca="false">IF($N$3=N86,1,0)</f>
        <v>0</v>
      </c>
      <c r="AC86" s="94" t="n">
        <f aca="false">IF($O$3=O86,1,0)</f>
        <v>0</v>
      </c>
      <c r="AD86" s="159" t="b">
        <f aca="false">AND($P$2="Non-risk",P86=TRUE())</f>
        <v>0</v>
      </c>
      <c r="AE86" s="159" t="b">
        <f aca="false">AND($Q$3&lt;&gt;$Q86,$Q$3&lt;&gt;"Both")</f>
        <v>1</v>
      </c>
      <c r="AF86" s="159" t="b">
        <f aca="false">AND($Q$3="Both",AH86=1)</f>
        <v>0</v>
      </c>
      <c r="AG86" s="91" t="s">
        <v>422</v>
      </c>
      <c r="AH86" s="95" t="n">
        <v>1</v>
      </c>
      <c r="AI86" s="91" t="n">
        <v>62</v>
      </c>
      <c r="AK86" s="160"/>
      <c r="AL86" s="238"/>
      <c r="AM86" s="238"/>
      <c r="AN86" s="94"/>
      <c r="AO86" s="94"/>
      <c r="AP86" s="94"/>
      <c r="AQ86" s="238"/>
      <c r="AR86" s="238"/>
      <c r="AS86" s="238"/>
      <c r="AT86" s="94"/>
      <c r="AU86" s="94"/>
    </row>
    <row r="87" customFormat="false" ht="378" hidden="true" customHeight="false" outlineLevel="0" collapsed="false">
      <c r="A87" s="324" t="n">
        <v>234</v>
      </c>
      <c r="B87" s="327" t="s">
        <v>630</v>
      </c>
      <c r="C87" s="326" t="s">
        <v>631</v>
      </c>
      <c r="D87" s="327" t="e">
        <f aca="false">IF(AF87=TRUE(),AG87&amp; "  [If there is no additional information related to the CHIP contract, this information only needs to be entered in Medicaid Item Number "&amp;AI87&amp;".]",AG87)</f>
        <v>#REF!</v>
      </c>
      <c r="E87" s="328" t="n">
        <v>10</v>
      </c>
      <c r="F87" s="330" t="s">
        <v>224</v>
      </c>
      <c r="G87" s="331" t="s">
        <v>303</v>
      </c>
      <c r="H87" s="332"/>
      <c r="I87" s="236" t="s">
        <v>15</v>
      </c>
      <c r="J87" s="236"/>
      <c r="K87" s="236" t="s">
        <v>38</v>
      </c>
      <c r="L87" s="236" t="s">
        <v>43</v>
      </c>
      <c r="M87" s="236" t="s">
        <v>48</v>
      </c>
      <c r="N87" s="236"/>
      <c r="O87" s="236" t="s">
        <v>52</v>
      </c>
      <c r="P87" s="237"/>
      <c r="Q87" s="236" t="s">
        <v>292</v>
      </c>
      <c r="S87" s="94" t="e">
        <f aca="false">IF(OR(T87=TRUE(),U87=TRUE(),V87=TRUE(),AD87=TRUE(),AE87=TRUE()),TRUE(),FALSE())</f>
        <v>#REF!</v>
      </c>
      <c r="T87" s="94" t="e">
        <f aca="false">#REF!</f>
        <v>#REF!</v>
      </c>
      <c r="U87" s="94" t="e">
        <f aca="false">#REF!</f>
        <v>#REF!</v>
      </c>
      <c r="V87" s="94" t="e">
        <f aca="false">IF(SUM(W87:AC87)&lt;1,TRUE(),FALSE())</f>
        <v>#REF!</v>
      </c>
      <c r="W87" s="95" t="e">
        <f aca="false">IF(#REF!=I87,1,0)</f>
        <v>#REF!</v>
      </c>
      <c r="X87" s="95" t="e">
        <f aca="false">IF(#REF!=J87,1,0)</f>
        <v>#REF!</v>
      </c>
      <c r="Y87" s="95" t="e">
        <f aca="false">IF(#REF!=K87,1,0)</f>
        <v>#REF!</v>
      </c>
      <c r="Z87" s="95" t="e">
        <f aca="false">IF(#REF!=L87,1,0)</f>
        <v>#REF!</v>
      </c>
      <c r="AA87" s="95" t="e">
        <f aca="false">IF(#REF!=M87,1,0)</f>
        <v>#REF!</v>
      </c>
      <c r="AB87" s="95" t="e">
        <f aca="false">IF(#REF!=N87,1,0)</f>
        <v>#REF!</v>
      </c>
      <c r="AC87" s="95" t="e">
        <f aca="false">IF(#REF!=O87,1,0)</f>
        <v>#REF!</v>
      </c>
      <c r="AD87" s="95" t="e">
        <f aca="false">AND(#REF!="Non-risk",P87=TRUE())</f>
        <v>#REF!</v>
      </c>
      <c r="AE87" s="95" t="e">
        <f aca="false">AND(#REF!&lt;&gt;$Q87,#REF!&lt;&gt;"Both")</f>
        <v>#REF!</v>
      </c>
      <c r="AF87" s="95" t="e">
        <f aca="false">AND(#REF!="Both",AH87=1)</f>
        <v>#REF!</v>
      </c>
      <c r="AG87" s="91" t="s">
        <v>632</v>
      </c>
      <c r="AH87" s="95" t="n">
        <v>1</v>
      </c>
      <c r="AI87" s="91" t="n">
        <v>63</v>
      </c>
      <c r="AK87" s="160"/>
      <c r="AL87" s="238"/>
      <c r="AM87" s="238"/>
      <c r="AN87" s="94"/>
      <c r="AO87" s="94"/>
      <c r="AP87" s="94"/>
      <c r="AQ87" s="238"/>
      <c r="AR87" s="238"/>
      <c r="AS87" s="238"/>
      <c r="AT87" s="94"/>
      <c r="AU87" s="94"/>
    </row>
    <row r="88" customFormat="false" ht="324" hidden="true" customHeight="false" outlineLevel="0" collapsed="false">
      <c r="A88" s="324" t="n">
        <v>235</v>
      </c>
      <c r="B88" s="327" t="s">
        <v>633</v>
      </c>
      <c r="C88" s="326" t="s">
        <v>634</v>
      </c>
      <c r="D88" s="327" t="e">
        <f aca="false">IF(AF88=TRUE(),AG88&amp; "  [If there is no additional information related to the CHIP contract, this information only needs to be entered in Medicaid Item Number "&amp;AI88&amp;".]",AG88)</f>
        <v>#REF!</v>
      </c>
      <c r="E88" s="328" t="n">
        <v>10</v>
      </c>
      <c r="F88" s="330" t="s">
        <v>224</v>
      </c>
      <c r="G88" s="331" t="s">
        <v>303</v>
      </c>
      <c r="H88" s="332"/>
      <c r="I88" s="236" t="s">
        <v>15</v>
      </c>
      <c r="J88" s="236"/>
      <c r="K88" s="236" t="s">
        <v>38</v>
      </c>
      <c r="L88" s="236" t="s">
        <v>43</v>
      </c>
      <c r="M88" s="236" t="s">
        <v>48</v>
      </c>
      <c r="N88" s="236"/>
      <c r="O88" s="236" t="s">
        <v>52</v>
      </c>
      <c r="P88" s="237"/>
      <c r="Q88" s="236" t="s">
        <v>292</v>
      </c>
      <c r="S88" s="94" t="e">
        <f aca="false">IF(OR(T88=TRUE(),U88=TRUE(),V88=TRUE(),AD88=TRUE(),AE88=TRUE()),TRUE(),FALSE())</f>
        <v>#REF!</v>
      </c>
      <c r="T88" s="94" t="e">
        <f aca="false">#REF!</f>
        <v>#REF!</v>
      </c>
      <c r="U88" s="94" t="e">
        <f aca="false">#REF!</f>
        <v>#REF!</v>
      </c>
      <c r="V88" s="94" t="e">
        <f aca="false">IF(SUM(W88:AC88)&lt;1,TRUE(),FALSE())</f>
        <v>#REF!</v>
      </c>
      <c r="W88" s="95" t="e">
        <f aca="false">IF(#REF!=I88,1,0)</f>
        <v>#REF!</v>
      </c>
      <c r="X88" s="95" t="e">
        <f aca="false">IF(#REF!=J88,1,0)</f>
        <v>#REF!</v>
      </c>
      <c r="Y88" s="95" t="e">
        <f aca="false">IF(#REF!=K88,1,0)</f>
        <v>#REF!</v>
      </c>
      <c r="Z88" s="95" t="e">
        <f aca="false">IF(#REF!=L88,1,0)</f>
        <v>#REF!</v>
      </c>
      <c r="AA88" s="95" t="e">
        <f aca="false">IF(#REF!=M88,1,0)</f>
        <v>#REF!</v>
      </c>
      <c r="AB88" s="95" t="e">
        <f aca="false">IF(#REF!=N88,1,0)</f>
        <v>#REF!</v>
      </c>
      <c r="AC88" s="95" t="e">
        <f aca="false">IF(#REF!=O88,1,0)</f>
        <v>#REF!</v>
      </c>
      <c r="AD88" s="95" t="e">
        <f aca="false">AND(#REF!="Non-risk",P88=TRUE())</f>
        <v>#REF!</v>
      </c>
      <c r="AE88" s="95" t="e">
        <f aca="false">AND(#REF!&lt;&gt;$Q88,#REF!&lt;&gt;"Both")</f>
        <v>#REF!</v>
      </c>
      <c r="AF88" s="95" t="e">
        <f aca="false">AND(#REF!="Both",AH88=1)</f>
        <v>#REF!</v>
      </c>
      <c r="AG88" s="91" t="s">
        <v>635</v>
      </c>
      <c r="AH88" s="95" t="n">
        <v>1</v>
      </c>
      <c r="AI88" s="91" t="n">
        <v>64</v>
      </c>
      <c r="AK88" s="160"/>
      <c r="AL88" s="238"/>
      <c r="AM88" s="238"/>
      <c r="AN88" s="94"/>
      <c r="AO88" s="94"/>
      <c r="AP88" s="94"/>
      <c r="AQ88" s="238"/>
      <c r="AR88" s="238"/>
      <c r="AS88" s="238"/>
      <c r="AT88" s="94"/>
      <c r="AU88" s="94"/>
    </row>
    <row r="89" customFormat="false" ht="324" hidden="true" customHeight="false" outlineLevel="0" collapsed="false">
      <c r="A89" s="324" t="n">
        <v>236</v>
      </c>
      <c r="B89" s="327" t="s">
        <v>636</v>
      </c>
      <c r="C89" s="326" t="s">
        <v>637</v>
      </c>
      <c r="D89" s="327" t="e">
        <f aca="false">IF(AF89=TRUE(),AG89&amp; "  [If there is no additional information related to the CHIP contract, this information only needs to be entered in Medicaid Item Number "&amp;AI89&amp;".]",AG89)</f>
        <v>#REF!</v>
      </c>
      <c r="E89" s="328" t="n">
        <v>10</v>
      </c>
      <c r="F89" s="330" t="s">
        <v>224</v>
      </c>
      <c r="G89" s="331" t="s">
        <v>303</v>
      </c>
      <c r="H89" s="332"/>
      <c r="I89" s="236" t="s">
        <v>15</v>
      </c>
      <c r="J89" s="236"/>
      <c r="K89" s="236" t="s">
        <v>38</v>
      </c>
      <c r="L89" s="236" t="s">
        <v>43</v>
      </c>
      <c r="M89" s="236" t="s">
        <v>48</v>
      </c>
      <c r="N89" s="236"/>
      <c r="O89" s="236" t="s">
        <v>52</v>
      </c>
      <c r="P89" s="237"/>
      <c r="Q89" s="236" t="s">
        <v>292</v>
      </c>
      <c r="S89" s="94" t="e">
        <f aca="false">IF(OR(T89=TRUE(),U89=TRUE(),V89=TRUE(),AD89=TRUE(),AE89=TRUE()),TRUE(),FALSE())</f>
        <v>#REF!</v>
      </c>
      <c r="T89" s="94" t="e">
        <f aca="false">#REF!</f>
        <v>#REF!</v>
      </c>
      <c r="U89" s="94" t="e">
        <f aca="false">#REF!</f>
        <v>#REF!</v>
      </c>
      <c r="V89" s="94" t="e">
        <f aca="false">IF(SUM(W89:AC89)&lt;1,TRUE(),FALSE())</f>
        <v>#REF!</v>
      </c>
      <c r="W89" s="95" t="e">
        <f aca="false">IF(#REF!=I89,1,0)</f>
        <v>#REF!</v>
      </c>
      <c r="X89" s="95" t="e">
        <f aca="false">IF(#REF!=J89,1,0)</f>
        <v>#REF!</v>
      </c>
      <c r="Y89" s="95" t="e">
        <f aca="false">IF(#REF!=K89,1,0)</f>
        <v>#REF!</v>
      </c>
      <c r="Z89" s="95" t="e">
        <f aca="false">IF(#REF!=L89,1,0)</f>
        <v>#REF!</v>
      </c>
      <c r="AA89" s="95" t="e">
        <f aca="false">IF(#REF!=M89,1,0)</f>
        <v>#REF!</v>
      </c>
      <c r="AB89" s="95" t="e">
        <f aca="false">IF(#REF!=N89,1,0)</f>
        <v>#REF!</v>
      </c>
      <c r="AC89" s="95" t="e">
        <f aca="false">IF(#REF!=O89,1,0)</f>
        <v>#REF!</v>
      </c>
      <c r="AD89" s="95" t="e">
        <f aca="false">AND(#REF!="Non-risk",P89=TRUE())</f>
        <v>#REF!</v>
      </c>
      <c r="AE89" s="95" t="e">
        <f aca="false">AND(#REF!&lt;&gt;$Q89,#REF!&lt;&gt;"Both")</f>
        <v>#REF!</v>
      </c>
      <c r="AF89" s="95" t="e">
        <f aca="false">AND(#REF!="Both",AH89=1)</f>
        <v>#REF!</v>
      </c>
      <c r="AG89" s="91" t="s">
        <v>638</v>
      </c>
      <c r="AH89" s="95" t="n">
        <v>1</v>
      </c>
      <c r="AI89" s="91" t="n">
        <v>65</v>
      </c>
      <c r="AK89" s="160"/>
      <c r="AL89" s="238"/>
      <c r="AM89" s="238"/>
      <c r="AN89" s="94"/>
      <c r="AO89" s="94"/>
      <c r="AP89" s="94"/>
      <c r="AQ89" s="238"/>
      <c r="AR89" s="238"/>
      <c r="AS89" s="238"/>
      <c r="AT89" s="94"/>
      <c r="AU89" s="94"/>
    </row>
    <row r="90" customFormat="false" ht="378" hidden="true" customHeight="false" outlineLevel="0" collapsed="false">
      <c r="A90" s="324" t="n">
        <v>237</v>
      </c>
      <c r="B90" s="327" t="s">
        <v>639</v>
      </c>
      <c r="C90" s="326" t="s">
        <v>640</v>
      </c>
      <c r="D90" s="327" t="e">
        <f aca="false">IF(AF90=TRUE(),AG90&amp; "  [If there is no additional information related to the CHIP contract, this information only needs to be entered in Medicaid Item Number "&amp;AI90&amp;".]",AG90)</f>
        <v>#REF!</v>
      </c>
      <c r="E90" s="328" t="n">
        <v>10</v>
      </c>
      <c r="F90" s="330" t="s">
        <v>224</v>
      </c>
      <c r="G90" s="331" t="s">
        <v>303</v>
      </c>
      <c r="H90" s="332"/>
      <c r="I90" s="236" t="s">
        <v>15</v>
      </c>
      <c r="J90" s="236"/>
      <c r="K90" s="236" t="s">
        <v>38</v>
      </c>
      <c r="L90" s="236" t="s">
        <v>43</v>
      </c>
      <c r="M90" s="236" t="s">
        <v>48</v>
      </c>
      <c r="N90" s="236"/>
      <c r="O90" s="236" t="s">
        <v>52</v>
      </c>
      <c r="P90" s="237"/>
      <c r="Q90" s="236" t="s">
        <v>292</v>
      </c>
      <c r="S90" s="94" t="e">
        <f aca="false">IF(OR(T90=TRUE(),U90=TRUE(),V90=TRUE(),AD90=TRUE(),AE90=TRUE()),TRUE(),FALSE())</f>
        <v>#REF!</v>
      </c>
      <c r="T90" s="94" t="e">
        <f aca="false">#REF!</f>
        <v>#REF!</v>
      </c>
      <c r="U90" s="94" t="e">
        <f aca="false">#REF!</f>
        <v>#REF!</v>
      </c>
      <c r="V90" s="94" t="e">
        <f aca="false">IF(SUM(W90:AC90)&lt;1,TRUE(),FALSE())</f>
        <v>#REF!</v>
      </c>
      <c r="W90" s="95" t="e">
        <f aca="false">IF(#REF!=I90,1,0)</f>
        <v>#REF!</v>
      </c>
      <c r="X90" s="95" t="e">
        <f aca="false">IF(#REF!=J90,1,0)</f>
        <v>#REF!</v>
      </c>
      <c r="Y90" s="95" t="e">
        <f aca="false">IF(#REF!=K90,1,0)</f>
        <v>#REF!</v>
      </c>
      <c r="Z90" s="95" t="e">
        <f aca="false">IF(#REF!=L90,1,0)</f>
        <v>#REF!</v>
      </c>
      <c r="AA90" s="95" t="e">
        <f aca="false">IF(#REF!=M90,1,0)</f>
        <v>#REF!</v>
      </c>
      <c r="AB90" s="95" t="e">
        <f aca="false">IF(#REF!=N90,1,0)</f>
        <v>#REF!</v>
      </c>
      <c r="AC90" s="95" t="e">
        <f aca="false">IF(#REF!=O90,1,0)</f>
        <v>#REF!</v>
      </c>
      <c r="AD90" s="95" t="e">
        <f aca="false">AND(#REF!="Non-risk",P90=TRUE())</f>
        <v>#REF!</v>
      </c>
      <c r="AE90" s="95" t="e">
        <f aca="false">AND(#REF!&lt;&gt;$Q90,#REF!&lt;&gt;"Both")</f>
        <v>#REF!</v>
      </c>
      <c r="AF90" s="95" t="e">
        <f aca="false">AND(#REF!="Both",AH90=1)</f>
        <v>#REF!</v>
      </c>
      <c r="AG90" s="91" t="s">
        <v>641</v>
      </c>
      <c r="AH90" s="95" t="n">
        <v>1</v>
      </c>
      <c r="AI90" s="91" t="n">
        <v>66</v>
      </c>
      <c r="AK90" s="160"/>
      <c r="AL90" s="238"/>
      <c r="AM90" s="238"/>
      <c r="AN90" s="94"/>
      <c r="AO90" s="94"/>
      <c r="AP90" s="94"/>
      <c r="AQ90" s="238"/>
      <c r="AR90" s="238"/>
      <c r="AS90" s="238"/>
      <c r="AT90" s="94"/>
      <c r="AU90" s="94"/>
    </row>
    <row r="91" customFormat="false" ht="360" hidden="true" customHeight="false" outlineLevel="0" collapsed="false">
      <c r="A91" s="324" t="n">
        <v>238</v>
      </c>
      <c r="B91" s="327" t="s">
        <v>642</v>
      </c>
      <c r="C91" s="326" t="s">
        <v>643</v>
      </c>
      <c r="D91" s="327" t="e">
        <f aca="false">IF(AF91=TRUE(),AG91&amp; "  [If there is no additional information related to the CHIP contract, this information only needs to be entered in Medicaid Item Number "&amp;AI91&amp;".]",AG91)</f>
        <v>#REF!</v>
      </c>
      <c r="E91" s="328" t="n">
        <v>10</v>
      </c>
      <c r="F91" s="330" t="s">
        <v>224</v>
      </c>
      <c r="G91" s="331" t="s">
        <v>303</v>
      </c>
      <c r="H91" s="332"/>
      <c r="I91" s="236" t="s">
        <v>15</v>
      </c>
      <c r="J91" s="236"/>
      <c r="K91" s="236" t="s">
        <v>38</v>
      </c>
      <c r="L91" s="236" t="s">
        <v>43</v>
      </c>
      <c r="M91" s="236" t="s">
        <v>48</v>
      </c>
      <c r="N91" s="236"/>
      <c r="O91" s="236" t="s">
        <v>52</v>
      </c>
      <c r="P91" s="237"/>
      <c r="Q91" s="236" t="s">
        <v>292</v>
      </c>
      <c r="S91" s="94" t="e">
        <f aca="false">IF(OR(T91=TRUE(),U91=TRUE(),V91=TRUE(),AD91=TRUE(),AE91=TRUE()),TRUE(),FALSE())</f>
        <v>#REF!</v>
      </c>
      <c r="T91" s="94" t="e">
        <f aca="false">#REF!</f>
        <v>#REF!</v>
      </c>
      <c r="U91" s="94" t="e">
        <f aca="false">#REF!</f>
        <v>#REF!</v>
      </c>
      <c r="V91" s="94" t="e">
        <f aca="false">IF(SUM(W91:AC91)&lt;1,TRUE(),FALSE())</f>
        <v>#REF!</v>
      </c>
      <c r="W91" s="95" t="e">
        <f aca="false">IF(#REF!=I91,1,0)</f>
        <v>#REF!</v>
      </c>
      <c r="X91" s="95" t="e">
        <f aca="false">IF(#REF!=J91,1,0)</f>
        <v>#REF!</v>
      </c>
      <c r="Y91" s="95" t="e">
        <f aca="false">IF(#REF!=K91,1,0)</f>
        <v>#REF!</v>
      </c>
      <c r="Z91" s="95" t="e">
        <f aca="false">IF(#REF!=L91,1,0)</f>
        <v>#REF!</v>
      </c>
      <c r="AA91" s="95" t="e">
        <f aca="false">IF(#REF!=M91,1,0)</f>
        <v>#REF!</v>
      </c>
      <c r="AB91" s="95" t="e">
        <f aca="false">IF(#REF!=N91,1,0)</f>
        <v>#REF!</v>
      </c>
      <c r="AC91" s="95" t="e">
        <f aca="false">IF(#REF!=O91,1,0)</f>
        <v>#REF!</v>
      </c>
      <c r="AD91" s="95" t="e">
        <f aca="false">AND(#REF!="Non-risk",P91=TRUE())</f>
        <v>#REF!</v>
      </c>
      <c r="AE91" s="95" t="e">
        <f aca="false">AND(#REF!&lt;&gt;$Q91,#REF!&lt;&gt;"Both")</f>
        <v>#REF!</v>
      </c>
      <c r="AF91" s="95" t="e">
        <f aca="false">AND(#REF!="Both",AH91=1)</f>
        <v>#REF!</v>
      </c>
      <c r="AG91" s="91" t="s">
        <v>644</v>
      </c>
      <c r="AH91" s="95" t="n">
        <v>1</v>
      </c>
      <c r="AI91" s="91" t="n">
        <v>67</v>
      </c>
      <c r="AK91" s="160"/>
      <c r="AL91" s="238"/>
      <c r="AM91" s="238"/>
      <c r="AN91" s="94"/>
      <c r="AO91" s="94"/>
      <c r="AP91" s="94"/>
      <c r="AQ91" s="238"/>
      <c r="AR91" s="238"/>
      <c r="AS91" s="238"/>
      <c r="AT91" s="94"/>
      <c r="AU91" s="94"/>
    </row>
    <row r="92" customFormat="false" ht="162" hidden="true" customHeight="false" outlineLevel="0" collapsed="false">
      <c r="A92" s="324" t="n">
        <v>239</v>
      </c>
      <c r="B92" s="325" t="s">
        <v>645</v>
      </c>
      <c r="C92" s="326" t="s">
        <v>646</v>
      </c>
      <c r="D92" s="327" t="e">
        <f aca="false">IF(AF92=TRUE(),AG92&amp; "  [If there is no additional information related to the CHIP contract, this information only needs to be entered in Medicaid Item Number "&amp;AI92&amp;".]",AG92)</f>
        <v>#REF!</v>
      </c>
      <c r="E92" s="328"/>
      <c r="F92" s="330" t="s">
        <v>224</v>
      </c>
      <c r="G92" s="331" t="s">
        <v>303</v>
      </c>
      <c r="H92" s="332"/>
      <c r="I92" s="236" t="s">
        <v>15</v>
      </c>
      <c r="J92" s="236"/>
      <c r="K92" s="236" t="s">
        <v>38</v>
      </c>
      <c r="L92" s="236" t="s">
        <v>43</v>
      </c>
      <c r="M92" s="236" t="s">
        <v>48</v>
      </c>
      <c r="N92" s="236"/>
      <c r="O92" s="236" t="s">
        <v>52</v>
      </c>
      <c r="P92" s="237"/>
      <c r="Q92" s="236" t="s">
        <v>292</v>
      </c>
      <c r="S92" s="94" t="e">
        <f aca="false">IF(OR(T92=TRUE(),U92=TRUE(),V92=TRUE(),AD92=TRUE(),AE92=TRUE()),TRUE(),FALSE())</f>
        <v>#REF!</v>
      </c>
      <c r="T92" s="94" t="e">
        <f aca="false">#REF!</f>
        <v>#REF!</v>
      </c>
      <c r="U92" s="94" t="e">
        <f aca="false">#REF!</f>
        <v>#REF!</v>
      </c>
      <c r="V92" s="94" t="e">
        <f aca="false">IF(SUM(W92:AC92)&lt;1,TRUE(),FALSE())</f>
        <v>#REF!</v>
      </c>
      <c r="W92" s="95" t="e">
        <f aca="false">IF(#REF!=I92,1,0)</f>
        <v>#REF!</v>
      </c>
      <c r="X92" s="95" t="e">
        <f aca="false">IF(#REF!=J92,1,0)</f>
        <v>#REF!</v>
      </c>
      <c r="Y92" s="95" t="e">
        <f aca="false">IF(#REF!=K92,1,0)</f>
        <v>#REF!</v>
      </c>
      <c r="Z92" s="95" t="e">
        <f aca="false">IF(#REF!=L92,1,0)</f>
        <v>#REF!</v>
      </c>
      <c r="AA92" s="95" t="e">
        <f aca="false">IF(#REF!=M92,1,0)</f>
        <v>#REF!</v>
      </c>
      <c r="AB92" s="95" t="e">
        <f aca="false">IF(#REF!=N92,1,0)</f>
        <v>#REF!</v>
      </c>
      <c r="AC92" s="95" t="e">
        <f aca="false">IF(#REF!=O92,1,0)</f>
        <v>#REF!</v>
      </c>
      <c r="AD92" s="95" t="e">
        <f aca="false">AND(#REF!="Non-risk",P92=TRUE())</f>
        <v>#REF!</v>
      </c>
      <c r="AE92" s="95" t="e">
        <f aca="false">AND(#REF!&lt;&gt;$Q92,#REF!&lt;&gt;"Both")</f>
        <v>#REF!</v>
      </c>
      <c r="AF92" s="95" t="e">
        <f aca="false">AND(#REF!="Both",AH92=1)</f>
        <v>#REF!</v>
      </c>
      <c r="AG92" s="91" t="s">
        <v>647</v>
      </c>
      <c r="AH92" s="95" t="n">
        <v>1</v>
      </c>
      <c r="AI92" s="91" t="n">
        <v>68</v>
      </c>
      <c r="AK92" s="160"/>
      <c r="AL92" s="238"/>
      <c r="AM92" s="238"/>
      <c r="AN92" s="94"/>
      <c r="AO92" s="94"/>
      <c r="AP92" s="94"/>
      <c r="AQ92" s="238"/>
      <c r="AR92" s="238"/>
      <c r="AS92" s="238"/>
      <c r="AT92" s="94"/>
      <c r="AU92" s="94"/>
    </row>
    <row r="93" customFormat="false" ht="180" hidden="true" customHeight="false" outlineLevel="0" collapsed="false">
      <c r="A93" s="324" t="n">
        <v>240</v>
      </c>
      <c r="B93" s="327" t="s">
        <v>224</v>
      </c>
      <c r="C93" s="326" t="s">
        <v>648</v>
      </c>
      <c r="D93" s="327" t="e">
        <f aca="false">IF(AF93=TRUE(),AG93&amp; "  [If there is no additional information related to the CHIP contract, this information only needs to be entered in Medicaid Item Number "&amp;AI93&amp;".]",AG93)</f>
        <v>#REF!</v>
      </c>
      <c r="E93" s="328" t="n">
        <v>10</v>
      </c>
      <c r="F93" s="330" t="s">
        <v>224</v>
      </c>
      <c r="G93" s="331" t="s">
        <v>303</v>
      </c>
      <c r="H93" s="332"/>
      <c r="I93" s="236" t="s">
        <v>15</v>
      </c>
      <c r="J93" s="236"/>
      <c r="K93" s="236" t="s">
        <v>38</v>
      </c>
      <c r="L93" s="236" t="s">
        <v>43</v>
      </c>
      <c r="M93" s="236" t="s">
        <v>48</v>
      </c>
      <c r="N93" s="236"/>
      <c r="O93" s="236" t="s">
        <v>52</v>
      </c>
      <c r="P93" s="237"/>
      <c r="Q93" s="236" t="s">
        <v>292</v>
      </c>
      <c r="S93" s="94" t="e">
        <f aca="false">IF(OR(T93=TRUE(),U93=TRUE(),V93=TRUE(),AD93=TRUE(),AE93=TRUE()),TRUE(),FALSE())</f>
        <v>#REF!</v>
      </c>
      <c r="T93" s="94" t="e">
        <f aca="false">#REF!</f>
        <v>#REF!</v>
      </c>
      <c r="U93" s="94" t="e">
        <f aca="false">#REF!</f>
        <v>#REF!</v>
      </c>
      <c r="V93" s="94" t="e">
        <f aca="false">IF(SUM(W93:AC93)&lt;1,TRUE(),FALSE())</f>
        <v>#REF!</v>
      </c>
      <c r="W93" s="95" t="e">
        <f aca="false">IF(#REF!=I93,1,0)</f>
        <v>#REF!</v>
      </c>
      <c r="X93" s="95" t="e">
        <f aca="false">IF(#REF!=J93,1,0)</f>
        <v>#REF!</v>
      </c>
      <c r="Y93" s="95" t="e">
        <f aca="false">IF(#REF!=K93,1,0)</f>
        <v>#REF!</v>
      </c>
      <c r="Z93" s="95" t="e">
        <f aca="false">IF(#REF!=L93,1,0)</f>
        <v>#REF!</v>
      </c>
      <c r="AA93" s="95" t="e">
        <f aca="false">IF(#REF!=M93,1,0)</f>
        <v>#REF!</v>
      </c>
      <c r="AB93" s="95" t="e">
        <f aca="false">IF(#REF!=N93,1,0)</f>
        <v>#REF!</v>
      </c>
      <c r="AC93" s="95" t="e">
        <f aca="false">IF(#REF!=O93,1,0)</f>
        <v>#REF!</v>
      </c>
      <c r="AD93" s="95" t="e">
        <f aca="false">AND(#REF!="Non-risk",P93=TRUE())</f>
        <v>#REF!</v>
      </c>
      <c r="AE93" s="95" t="e">
        <f aca="false">AND(#REF!&lt;&gt;$Q93,#REF!&lt;&gt;"Both")</f>
        <v>#REF!</v>
      </c>
      <c r="AF93" s="95" t="e">
        <f aca="false">AND(#REF!="Both",AH93=1)</f>
        <v>#REF!</v>
      </c>
      <c r="AG93" s="91" t="s">
        <v>649</v>
      </c>
      <c r="AH93" s="95" t="n">
        <v>1</v>
      </c>
      <c r="AI93" s="91" t="n">
        <v>69</v>
      </c>
      <c r="AK93" s="160"/>
      <c r="AL93" s="238"/>
      <c r="AM93" s="238"/>
      <c r="AN93" s="94"/>
      <c r="AO93" s="94"/>
      <c r="AP93" s="94"/>
      <c r="AQ93" s="238"/>
      <c r="AR93" s="238"/>
      <c r="AS93" s="238"/>
      <c r="AT93" s="94"/>
      <c r="AU93" s="94"/>
    </row>
    <row r="94" customFormat="false" ht="144" hidden="true" customHeight="false" outlineLevel="0" collapsed="false">
      <c r="A94" s="324" t="n">
        <v>241</v>
      </c>
      <c r="B94" s="327" t="s">
        <v>650</v>
      </c>
      <c r="C94" s="326" t="s">
        <v>651</v>
      </c>
      <c r="D94" s="327" t="e">
        <f aca="false">IF(AF94=TRUE(),AG94&amp; "  [If there is no additional information related to the CHIP contract, this information only needs to be entered in Medicaid Item Number "&amp;AI94&amp;".]",AG94)</f>
        <v>#REF!</v>
      </c>
      <c r="E94" s="328" t="n">
        <v>10</v>
      </c>
      <c r="F94" s="330" t="s">
        <v>224</v>
      </c>
      <c r="G94" s="331" t="s">
        <v>303</v>
      </c>
      <c r="H94" s="332"/>
      <c r="I94" s="236" t="s">
        <v>15</v>
      </c>
      <c r="J94" s="236"/>
      <c r="K94" s="236" t="s">
        <v>38</v>
      </c>
      <c r="L94" s="236" t="s">
        <v>43</v>
      </c>
      <c r="M94" s="236" t="s">
        <v>48</v>
      </c>
      <c r="N94" s="236"/>
      <c r="O94" s="236" t="s">
        <v>52</v>
      </c>
      <c r="P94" s="237"/>
      <c r="Q94" s="236" t="s">
        <v>292</v>
      </c>
      <c r="S94" s="94" t="e">
        <f aca="false">IF(OR(T94=TRUE(),U94=TRUE(),V94=TRUE(),AD94=TRUE(),AE94=TRUE()),TRUE(),FALSE())</f>
        <v>#REF!</v>
      </c>
      <c r="T94" s="94" t="e">
        <f aca="false">#REF!</f>
        <v>#REF!</v>
      </c>
      <c r="U94" s="94" t="e">
        <f aca="false">#REF!</f>
        <v>#REF!</v>
      </c>
      <c r="V94" s="94" t="e">
        <f aca="false">IF(SUM(W94:AC94)&lt;1,TRUE(),FALSE())</f>
        <v>#REF!</v>
      </c>
      <c r="W94" s="95" t="e">
        <f aca="false">IF(#REF!=I94,1,0)</f>
        <v>#REF!</v>
      </c>
      <c r="X94" s="95" t="e">
        <f aca="false">IF(#REF!=J94,1,0)</f>
        <v>#REF!</v>
      </c>
      <c r="Y94" s="95" t="e">
        <f aca="false">IF(#REF!=K94,1,0)</f>
        <v>#REF!</v>
      </c>
      <c r="Z94" s="95" t="e">
        <f aca="false">IF(#REF!=L94,1,0)</f>
        <v>#REF!</v>
      </c>
      <c r="AA94" s="95" t="e">
        <f aca="false">IF(#REF!=M94,1,0)</f>
        <v>#REF!</v>
      </c>
      <c r="AB94" s="95" t="e">
        <f aca="false">IF(#REF!=N94,1,0)</f>
        <v>#REF!</v>
      </c>
      <c r="AC94" s="95" t="e">
        <f aca="false">IF(#REF!=O94,1,0)</f>
        <v>#REF!</v>
      </c>
      <c r="AD94" s="95" t="e">
        <f aca="false">AND(#REF!="Non-risk",P94=TRUE())</f>
        <v>#REF!</v>
      </c>
      <c r="AE94" s="95" t="e">
        <f aca="false">AND(#REF!&lt;&gt;$Q94,#REF!&lt;&gt;"Both")</f>
        <v>#REF!</v>
      </c>
      <c r="AF94" s="95" t="e">
        <f aca="false">AND(#REF!="Both",AH94=1)</f>
        <v>#REF!</v>
      </c>
      <c r="AG94" s="91" t="s">
        <v>652</v>
      </c>
      <c r="AH94" s="95" t="n">
        <v>1</v>
      </c>
      <c r="AI94" s="91" t="n">
        <v>70</v>
      </c>
      <c r="AK94" s="160"/>
      <c r="AL94" s="238"/>
      <c r="AM94" s="238"/>
      <c r="AN94" s="94"/>
      <c r="AO94" s="94"/>
      <c r="AP94" s="94"/>
      <c r="AQ94" s="238"/>
      <c r="AR94" s="238"/>
      <c r="AS94" s="238"/>
      <c r="AT94" s="94"/>
      <c r="AU94" s="94"/>
    </row>
    <row r="95" customFormat="false" ht="18" hidden="false" customHeight="false" outlineLevel="0" collapsed="false">
      <c r="A95" s="315"/>
      <c r="B95" s="240"/>
      <c r="C95" s="316"/>
      <c r="D95" s="168" t="s">
        <v>653</v>
      </c>
      <c r="E95" s="317"/>
      <c r="F95" s="242"/>
      <c r="G95" s="243"/>
      <c r="H95" s="329"/>
      <c r="I95" s="94"/>
      <c r="J95" s="94"/>
      <c r="K95" s="94"/>
      <c r="L95" s="94"/>
      <c r="M95" s="94"/>
      <c r="N95" s="94"/>
      <c r="O95" s="94"/>
      <c r="S95" s="94"/>
      <c r="T95" s="94"/>
      <c r="U95" s="94"/>
      <c r="V95" s="94"/>
      <c r="AG95" s="91"/>
      <c r="AI95" s="91"/>
      <c r="AK95" s="160" t="n">
        <f aca="false">IF(OR(AL95=TRUE(),AND(AM95=TRUE(),AN95=FALSE()),AF95=TRUE(),(OR(AT95=FALSE(),AT95="NA"))),0,IF(OR(AN95=FALSE(),AO95=FALSE(),AP95=FALSE()),1,0))</f>
        <v>0</v>
      </c>
      <c r="AL95" s="238"/>
      <c r="AM95" s="238"/>
      <c r="AN95" s="94"/>
      <c r="AO95" s="94"/>
      <c r="AP95" s="94"/>
      <c r="AQ95" s="238"/>
      <c r="AR95" s="238"/>
      <c r="AS95" s="238"/>
      <c r="AT95" s="94"/>
      <c r="AU95" s="94"/>
    </row>
    <row r="96" customFormat="false" ht="66" hidden="false" customHeight="true" outlineLevel="0" collapsed="false">
      <c r="A96" s="310" t="s">
        <v>654</v>
      </c>
      <c r="B96" s="214" t="s">
        <v>655</v>
      </c>
      <c r="C96" s="311" t="s">
        <v>656</v>
      </c>
      <c r="D96" s="231" t="s">
        <v>431</v>
      </c>
      <c r="E96" s="232"/>
      <c r="F96" s="155"/>
      <c r="G96" s="233"/>
      <c r="H96" s="234"/>
      <c r="I96" s="236" t="s">
        <v>15</v>
      </c>
      <c r="J96" s="236"/>
      <c r="K96" s="236" t="s">
        <v>38</v>
      </c>
      <c r="L96" s="236" t="s">
        <v>43</v>
      </c>
      <c r="M96" s="236"/>
      <c r="N96" s="236"/>
      <c r="O96" s="236" t="s">
        <v>52</v>
      </c>
      <c r="P96" s="237"/>
      <c r="Q96" s="236" t="s">
        <v>292</v>
      </c>
      <c r="S96" s="148" t="b">
        <f aca="false">IF(OR(T96=TRUE(),U96=TRUE(),V96=TRUE(),AD96=TRUE(),AE96=TRUE()),TRUE(),FALSE())</f>
        <v>1</v>
      </c>
      <c r="T96" s="94" t="n">
        <f aca="false">$T$7</f>
        <v>1</v>
      </c>
      <c r="U96" s="148" t="b">
        <f aca="false">$U$7</f>
        <v>0</v>
      </c>
      <c r="V96" s="148" t="b">
        <f aca="false">IF(SUM(W96:AC96)&lt;1,TRUE(),FALSE())</f>
        <v>1</v>
      </c>
      <c r="W96" s="94" t="n">
        <f aca="false">IF($I$3=I96,1,0)</f>
        <v>0</v>
      </c>
      <c r="X96" s="94" t="n">
        <f aca="false">IF($J$3=J96,1,0)</f>
        <v>0</v>
      </c>
      <c r="Y96" s="94" t="n">
        <f aca="false">IF($K$3=K96,1,0)</f>
        <v>0</v>
      </c>
      <c r="Z96" s="94" t="n">
        <f aca="false">IF($L$3=L96,1,0)</f>
        <v>0</v>
      </c>
      <c r="AA96" s="94" t="n">
        <f aca="false">IF($M$3=M96,1,0)</f>
        <v>0</v>
      </c>
      <c r="AB96" s="94" t="n">
        <f aca="false">IF($N$3=N96,1,0)</f>
        <v>0</v>
      </c>
      <c r="AC96" s="94" t="n">
        <f aca="false">IF($O$3=O96,1,0)</f>
        <v>0</v>
      </c>
      <c r="AD96" s="159" t="b">
        <f aca="false">AND($P$2="Non-risk",P96=TRUE())</f>
        <v>0</v>
      </c>
      <c r="AE96" s="159" t="b">
        <f aca="false">AND($Q$3&lt;&gt;$Q96,$Q$3&lt;&gt;"Both")</f>
        <v>1</v>
      </c>
      <c r="AF96" s="159" t="b">
        <f aca="false">AND($Q$3="Both",AH96=1)</f>
        <v>0</v>
      </c>
      <c r="AG96" s="91" t="s">
        <v>431</v>
      </c>
      <c r="AH96" s="95" t="n">
        <v>1</v>
      </c>
      <c r="AI96" s="91" t="n">
        <v>72</v>
      </c>
      <c r="AK96" s="160" t="n">
        <f aca="false">IF(OR(AL96=TRUE(),AND(AM96=TRUE(),AN96=FALSE()),AF96=TRUE(),(OR(AT96=FALSE(),AT96="NA"))),0,IF(OR(AN96=FALSE(),AO96=FALSE(),AP96=FALSE()),1,0))</f>
        <v>0</v>
      </c>
      <c r="AL96" s="238" t="n">
        <f aca="false">$S96</f>
        <v>1</v>
      </c>
      <c r="AM96" s="238" t="str">
        <f aca="false">IF(OR(Q96="CHIP",AI96=""),"NA",IF(AND(AF96=TRUE(),_xlfn.xlookup(AI96,$A$8:$A$113,$AK$8:$AK$113)=0),TRUE(),FALSE()))</f>
        <v>NA</v>
      </c>
      <c r="AN96" s="148" t="b">
        <f aca="false">IF(F96&lt;&gt;"",TRUE(),FALSE())</f>
        <v>0</v>
      </c>
      <c r="AO96" s="94" t="str">
        <f aca="false">IF(OR($F96&lt;&gt;"Met"),"NA",(IF(AND($F96="Met",$F96&lt;&gt;""),TRUE(),FALSE())))</f>
        <v>NA</v>
      </c>
      <c r="AP96" s="148" t="b">
        <f aca="false">IF(OR($F96="Met",$F96="Not met"),"NA",(IF((AND(OR($F96="N/A",$F96="Unsure"),$G96&lt;&gt;"")),TRUE(),FALSE())))</f>
        <v>0</v>
      </c>
      <c r="AQ96" s="238" t="n">
        <f aca="false">IF(OR($AL$96=TRUE(),AND($AM$96=TRUE(),$AN$96=FALSE())),0,IF(OR($AN$96=FALSE(),$AO$96=FALSE(),$AP$96=FALSE()),1,0))</f>
        <v>0</v>
      </c>
      <c r="AR96" s="238" t="n">
        <f aca="false">$S96</f>
        <v>1</v>
      </c>
      <c r="AS96" s="238" t="str">
        <f aca="false">IF(OR(Q35="Medicaid",AI35=""),"N/A",IF(AND(AF35=TRUE(),_xlfn.xlookup(AI35,$A$8:$A$35,$AQ$8:$AQ$35)=0),TRUE(),FALSE()))</f>
        <v>N/A</v>
      </c>
      <c r="AT96" s="148" t="b">
        <f aca="false">IF(AND(H96="",F96="Met"),FALSE(),TRUE())</f>
        <v>1</v>
      </c>
      <c r="AU96" s="94" t="str">
        <f aca="false">IF(OR(H96="",H96="Met",H96="N/A"),"NA",(IF(AND((OR(H96="Not Met",H96="Unsure")),G96&lt;&gt;""),TRUE(),FALSE())))</f>
        <v>NA</v>
      </c>
    </row>
    <row r="97" customFormat="false" ht="18" hidden="false" customHeight="false" outlineLevel="0" collapsed="false">
      <c r="A97" s="315"/>
      <c r="B97" s="240"/>
      <c r="C97" s="316"/>
      <c r="D97" s="168" t="s">
        <v>657</v>
      </c>
      <c r="E97" s="317"/>
      <c r="F97" s="242"/>
      <c r="G97" s="243"/>
      <c r="H97" s="329"/>
      <c r="I97" s="94"/>
      <c r="J97" s="94"/>
      <c r="K97" s="94"/>
      <c r="L97" s="94"/>
      <c r="M97" s="94"/>
      <c r="N97" s="94"/>
      <c r="O97" s="94"/>
      <c r="S97" s="94"/>
      <c r="T97" s="94"/>
      <c r="U97" s="94"/>
      <c r="V97" s="94"/>
      <c r="AG97" s="91"/>
      <c r="AI97" s="91"/>
      <c r="AK97" s="160" t="n">
        <f aca="false">IF(OR(AL97=TRUE(),AND(AM97=TRUE(),AN97=FALSE()),AF97=TRUE(),(OR(AT97=FALSE(),AT97="NA"))),0,IF(OR(AN97=FALSE(),AO97=FALSE(),AP97=FALSE()),1,0))</f>
        <v>0</v>
      </c>
      <c r="AL97" s="238"/>
      <c r="AM97" s="238"/>
      <c r="AN97" s="94"/>
      <c r="AO97" s="94"/>
      <c r="AP97" s="94"/>
      <c r="AQ97" s="238"/>
      <c r="AR97" s="238"/>
      <c r="AS97" s="238"/>
      <c r="AT97" s="94"/>
      <c r="AU97" s="94"/>
    </row>
    <row r="98" s="334" customFormat="true" ht="111.75" hidden="false" customHeight="true" outlineLevel="0" collapsed="false">
      <c r="A98" s="310" t="s">
        <v>658</v>
      </c>
      <c r="B98" s="231" t="s">
        <v>224</v>
      </c>
      <c r="C98" s="311" t="s">
        <v>659</v>
      </c>
      <c r="D98" s="231" t="s">
        <v>436</v>
      </c>
      <c r="E98" s="232"/>
      <c r="F98" s="155"/>
      <c r="G98" s="233"/>
      <c r="H98" s="234"/>
      <c r="I98" s="333" t="s">
        <v>15</v>
      </c>
      <c r="J98" s="333"/>
      <c r="K98" s="333" t="s">
        <v>38</v>
      </c>
      <c r="L98" s="333" t="s">
        <v>43</v>
      </c>
      <c r="M98" s="333" t="s">
        <v>48</v>
      </c>
      <c r="N98" s="333"/>
      <c r="O98" s="333" t="s">
        <v>52</v>
      </c>
      <c r="Q98" s="333" t="s">
        <v>292</v>
      </c>
      <c r="S98" s="335" t="b">
        <f aca="false">IF(OR(T98=TRUE(),U98=TRUE(),V98=TRUE(),AD98=TRUE(),AE98=TRUE()),TRUE(),FALSE())</f>
        <v>1</v>
      </c>
      <c r="T98" s="333" t="n">
        <f aca="false">$T$7</f>
        <v>1</v>
      </c>
      <c r="U98" s="335" t="b">
        <f aca="false">$U$7</f>
        <v>0</v>
      </c>
      <c r="V98" s="335" t="b">
        <f aca="false">IF(SUM(W98:AC98)&lt;1,TRUE(),FALSE())</f>
        <v>1</v>
      </c>
      <c r="W98" s="333" t="n">
        <f aca="false">IF($I$3=I98,1,0)</f>
        <v>0</v>
      </c>
      <c r="X98" s="333" t="n">
        <f aca="false">IF($J$3=J98,1,0)</f>
        <v>0</v>
      </c>
      <c r="Y98" s="333" t="n">
        <f aca="false">IF($K$3=K98,1,0)</f>
        <v>0</v>
      </c>
      <c r="Z98" s="333" t="n">
        <f aca="false">IF($L$3=L98,1,0)</f>
        <v>0</v>
      </c>
      <c r="AA98" s="333" t="n">
        <f aca="false">IF($M$3=M98,1,0)</f>
        <v>0</v>
      </c>
      <c r="AB98" s="333" t="n">
        <f aca="false">IF($N$3=N98,1,0)</f>
        <v>0</v>
      </c>
      <c r="AC98" s="333" t="n">
        <f aca="false">IF($O$3=O98,1,0)</f>
        <v>0</v>
      </c>
      <c r="AD98" s="336" t="b">
        <f aca="false">AND($P$2="Non-risk",P98=TRUE())</f>
        <v>0</v>
      </c>
      <c r="AE98" s="336" t="b">
        <f aca="false">AND($Q$3&lt;&gt;$Q98,$Q$3&lt;&gt;"Both")</f>
        <v>1</v>
      </c>
      <c r="AF98" s="336" t="b">
        <f aca="false">AND($Q$3="Both",AH98=1)</f>
        <v>0</v>
      </c>
      <c r="AG98" s="337" t="s">
        <v>436</v>
      </c>
      <c r="AH98" s="334" t="n">
        <v>1</v>
      </c>
      <c r="AI98" s="337" t="n">
        <v>76</v>
      </c>
      <c r="AK98" s="338" t="n">
        <f aca="false">IF(OR(AL98=TRUE(),AND(AM98=TRUE(),AN98=FALSE()),AF98=TRUE(),(OR(AT98=FALSE(),AT98="NA"))),0,IF(OR(AN98=FALSE(),AO98=FALSE(),AP98=FALSE()),1,0))</f>
        <v>0</v>
      </c>
      <c r="AL98" s="339" t="n">
        <f aca="false">$S98</f>
        <v>1</v>
      </c>
      <c r="AM98" s="339" t="str">
        <f aca="false">IF(OR(Q98="CHIP",AI98=""),"NA",IF(AND(AF98=TRUE(),_xlfn.xlookup(AI98,$A$8:$A$113,$AK$8:$AK$113)=0),TRUE(),FALSE()))</f>
        <v>NA</v>
      </c>
      <c r="AN98" s="335" t="b">
        <f aca="false">IF(F98&lt;&gt;"",TRUE(),FALSE())</f>
        <v>0</v>
      </c>
      <c r="AO98" s="333" t="str">
        <f aca="false">IF(OR($F98&lt;&gt;"Met"),"NA",(IF(AND($F98="Met",$F98&lt;&gt;""),TRUE(),FALSE())))</f>
        <v>NA</v>
      </c>
      <c r="AP98" s="335" t="b">
        <f aca="false">IF(OR($F98="Met",$F98="Not met"),"NA",(IF((AND(OR($F98="N/A",$F98="Unsure"),$G98&lt;&gt;"")),TRUE(),FALSE())))</f>
        <v>0</v>
      </c>
      <c r="AQ98" s="339" t="n">
        <f aca="false">IF(OR($AL$98=TRUE(),AND($AM$98=TRUE(),$AN$98=FALSE())),0,IF(OR($AN$98=FALSE(),$AO$98=FALSE(),$AP$98=FALSE()),1,0))</f>
        <v>0</v>
      </c>
      <c r="AR98" s="339" t="n">
        <f aca="false">$S98</f>
        <v>1</v>
      </c>
      <c r="AS98" s="339" t="str">
        <f aca="false">IF(OR(Q35="Medicaid",AI35=""),"N/A",IF(AND(AF35=TRUE(),_xlfn.xlookup(AI35,$A$8:$A$35,$AQ$8:$AQ$35)=0),TRUE(),FALSE()))</f>
        <v>N/A</v>
      </c>
      <c r="AT98" s="335" t="b">
        <f aca="false">IF(AND(H98="",F98="Met"),FALSE(),TRUE())</f>
        <v>1</v>
      </c>
      <c r="AU98" s="333" t="str">
        <f aca="false">IF(OR(H98="",H98="Met",H98="N/A"),"NA",(IF(AND((OR(H98="Not Met",H98="Unsure")),G98&lt;&gt;""),TRUE(),FALSE())))</f>
        <v>NA</v>
      </c>
    </row>
    <row r="99" customFormat="false" ht="72" hidden="false" customHeight="false" outlineLevel="0" collapsed="false">
      <c r="A99" s="310" t="s">
        <v>627</v>
      </c>
      <c r="B99" s="231" t="s">
        <v>660</v>
      </c>
      <c r="C99" s="311" t="s">
        <v>661</v>
      </c>
      <c r="D99" s="231" t="s">
        <v>440</v>
      </c>
      <c r="E99" s="232"/>
      <c r="F99" s="155"/>
      <c r="G99" s="233"/>
      <c r="H99" s="234"/>
      <c r="I99" s="236" t="s">
        <v>15</v>
      </c>
      <c r="J99" s="236"/>
      <c r="K99" s="236" t="s">
        <v>38</v>
      </c>
      <c r="L99" s="236" t="s">
        <v>43</v>
      </c>
      <c r="M99" s="236"/>
      <c r="N99" s="236"/>
      <c r="O99" s="236" t="s">
        <v>52</v>
      </c>
      <c r="P99" s="237"/>
      <c r="Q99" s="236" t="s">
        <v>292</v>
      </c>
      <c r="S99" s="148" t="b">
        <f aca="false">IF(OR(T99=TRUE(),U99=TRUE(),V99=TRUE(),AD99=TRUE(),AE99=TRUE()),TRUE(),FALSE())</f>
        <v>1</v>
      </c>
      <c r="T99" s="94" t="n">
        <f aca="false">$T$7</f>
        <v>1</v>
      </c>
      <c r="U99" s="148" t="b">
        <f aca="false">$U$7</f>
        <v>0</v>
      </c>
      <c r="V99" s="148" t="b">
        <f aca="false">IF(SUM(W99:AC99)&lt;1,TRUE(),FALSE())</f>
        <v>1</v>
      </c>
      <c r="W99" s="94" t="n">
        <f aca="false">IF($I$3=I99,1,0)</f>
        <v>0</v>
      </c>
      <c r="X99" s="94" t="n">
        <f aca="false">IF($J$3=J99,1,0)</f>
        <v>0</v>
      </c>
      <c r="Y99" s="94" t="n">
        <f aca="false">IF($K$3=K99,1,0)</f>
        <v>0</v>
      </c>
      <c r="Z99" s="94" t="n">
        <f aca="false">IF($L$3=L99,1,0)</f>
        <v>0</v>
      </c>
      <c r="AA99" s="94" t="n">
        <f aca="false">IF($M$3=M99,1,0)</f>
        <v>0</v>
      </c>
      <c r="AB99" s="94" t="n">
        <f aca="false">IF($N$3=N99,1,0)</f>
        <v>0</v>
      </c>
      <c r="AC99" s="94" t="n">
        <f aca="false">IF($O$3=O99,1,0)</f>
        <v>0</v>
      </c>
      <c r="AD99" s="159" t="b">
        <f aca="false">AND($P$2="Non-risk",P99=TRUE())</f>
        <v>0</v>
      </c>
      <c r="AE99" s="159" t="b">
        <f aca="false">AND($Q$3&lt;&gt;$Q99,$Q$3&lt;&gt;"Both")</f>
        <v>1</v>
      </c>
      <c r="AF99" s="159" t="b">
        <f aca="false">AND($Q$3="Both",AH99=1)</f>
        <v>0</v>
      </c>
      <c r="AG99" s="91" t="s">
        <v>440</v>
      </c>
      <c r="AH99" s="95" t="n">
        <v>1</v>
      </c>
      <c r="AI99" s="91" t="n">
        <v>77</v>
      </c>
      <c r="AK99" s="160" t="n">
        <f aca="false">IF(OR(AL99=TRUE(),AND(AM99=TRUE(),AN99=FALSE()),AF99=TRUE(),(OR(AT99=FALSE(),AT99="NA"))),0,IF(OR(AN99=FALSE(),AO99=FALSE(),AP99=FALSE()),1,0))</f>
        <v>0</v>
      </c>
      <c r="AL99" s="238" t="n">
        <f aca="false">$S99</f>
        <v>1</v>
      </c>
      <c r="AM99" s="238" t="str">
        <f aca="false">IF(OR(Q99="CHIP",AI99=""),"NA",IF(AND(AF99=TRUE(),_xlfn.xlookup(AI99,$A$8:$A$113,$AK$8:$AK$113)=0),TRUE(),FALSE()))</f>
        <v>NA</v>
      </c>
      <c r="AN99" s="148" t="b">
        <f aca="false">IF(F99&lt;&gt;"",TRUE(),FALSE())</f>
        <v>0</v>
      </c>
      <c r="AO99" s="94" t="str">
        <f aca="false">IF(OR($F99&lt;&gt;"Met"),"NA",(IF(AND($F99="Met",$F99&lt;&gt;""),TRUE(),FALSE())))</f>
        <v>NA</v>
      </c>
      <c r="AP99" s="148" t="b">
        <f aca="false">IF(OR($F99="Met",$F99="Not met"),"NA",(IF((AND(OR($F99="N/A",$F99="Unsure"),$G99&lt;&gt;"")),TRUE(),FALSE())))</f>
        <v>0</v>
      </c>
      <c r="AQ99" s="238" t="n">
        <f aca="false">IF(OR($AL$99=TRUE(),AND($AM$99=TRUE(),$AN$99=FALSE())),0,IF(OR($AN$99=FALSE(),$AO$99=FALSE(),$AP$99=FALSE()),1,0))</f>
        <v>0</v>
      </c>
      <c r="AR99" s="238" t="n">
        <f aca="false">$S99</f>
        <v>1</v>
      </c>
      <c r="AS99" s="238" t="str">
        <f aca="false">IF(OR(Q35="Medicaid",AI35=""),"N/A",IF(AND(AF35=TRUE(),_xlfn.xlookup(AI35,$A$8:$A$35,$AQ$8:$AQ$35)=0),TRUE(),FALSE()))</f>
        <v>N/A</v>
      </c>
      <c r="AT99" s="148" t="b">
        <f aca="false">IF(AND(H99="",F99="Met"),FALSE(),TRUE())</f>
        <v>1</v>
      </c>
      <c r="AU99" s="94" t="str">
        <f aca="false">IF(OR(H99="",H99="Met",H99="N/A"),"NA",(IF(AND((OR(H99="Not Met",H99="Unsure")),G99&lt;&gt;""),TRUE(),FALSE())))</f>
        <v>NA</v>
      </c>
    </row>
    <row r="100" customFormat="false" ht="18" hidden="false" customHeight="false" outlineLevel="0" collapsed="false">
      <c r="A100" s="315"/>
      <c r="B100" s="240"/>
      <c r="C100" s="316"/>
      <c r="D100" s="168" t="s">
        <v>662</v>
      </c>
      <c r="E100" s="317"/>
      <c r="F100" s="242"/>
      <c r="G100" s="243"/>
      <c r="H100" s="329"/>
      <c r="I100" s="94"/>
      <c r="J100" s="94"/>
      <c r="K100" s="94"/>
      <c r="L100" s="94"/>
      <c r="M100" s="94"/>
      <c r="N100" s="94"/>
      <c r="O100" s="94"/>
      <c r="S100" s="94"/>
      <c r="T100" s="94"/>
      <c r="U100" s="94"/>
      <c r="V100" s="94"/>
      <c r="AG100" s="91"/>
      <c r="AI100" s="91"/>
      <c r="AK100" s="160" t="n">
        <f aca="false">IF(OR(AL100=TRUE(),AND(AM100=TRUE(),AN100=FALSE()),AF100=TRUE(),(OR(AT100=FALSE(),AT100="NA"))),0,IF(OR(AN100=FALSE(),AO100=FALSE(),AP100=FALSE()),1,0))</f>
        <v>0</v>
      </c>
      <c r="AL100" s="238"/>
      <c r="AM100" s="238"/>
      <c r="AN100" s="94"/>
      <c r="AO100" s="94"/>
      <c r="AP100" s="94"/>
      <c r="AQ100" s="238"/>
      <c r="AR100" s="238"/>
      <c r="AS100" s="238"/>
      <c r="AT100" s="94"/>
      <c r="AU100" s="94"/>
    </row>
    <row r="101" customFormat="false" ht="90" hidden="false" customHeight="false" outlineLevel="0" collapsed="false">
      <c r="A101" s="310" t="s">
        <v>663</v>
      </c>
      <c r="B101" s="214" t="s">
        <v>443</v>
      </c>
      <c r="C101" s="311" t="s">
        <v>664</v>
      </c>
      <c r="D101" s="231" t="s">
        <v>445</v>
      </c>
      <c r="E101" s="232"/>
      <c r="F101" s="155"/>
      <c r="G101" s="233"/>
      <c r="H101" s="234"/>
      <c r="I101" s="236" t="s">
        <v>15</v>
      </c>
      <c r="J101" s="236"/>
      <c r="K101" s="236" t="s">
        <v>38</v>
      </c>
      <c r="L101" s="236" t="s">
        <v>43</v>
      </c>
      <c r="M101" s="236" t="s">
        <v>48</v>
      </c>
      <c r="N101" s="236" t="s">
        <v>193</v>
      </c>
      <c r="O101" s="236" t="s">
        <v>52</v>
      </c>
      <c r="P101" s="237"/>
      <c r="Q101" s="236" t="s">
        <v>292</v>
      </c>
      <c r="S101" s="148" t="b">
        <f aca="false">IF(OR(T101=TRUE(),U101=TRUE(),V101=TRUE(),AD101=TRUE(),AE101=TRUE()),TRUE(),FALSE())</f>
        <v>1</v>
      </c>
      <c r="T101" s="94" t="n">
        <f aca="false">$T$7</f>
        <v>1</v>
      </c>
      <c r="U101" s="148" t="b">
        <f aca="false">$U$7</f>
        <v>0</v>
      </c>
      <c r="V101" s="148" t="b">
        <f aca="false">IF(SUM(W101:AC101)&lt;1,TRUE(),FALSE())</f>
        <v>1</v>
      </c>
      <c r="W101" s="94" t="n">
        <f aca="false">IF($I$3=I101,1,0)</f>
        <v>0</v>
      </c>
      <c r="X101" s="94" t="n">
        <f aca="false">IF($J$3=J101,1,0)</f>
        <v>0</v>
      </c>
      <c r="Y101" s="94" t="n">
        <f aca="false">IF($K$3=K101,1,0)</f>
        <v>0</v>
      </c>
      <c r="Z101" s="94" t="n">
        <f aca="false">IF($L$3=L101,1,0)</f>
        <v>0</v>
      </c>
      <c r="AA101" s="94" t="n">
        <f aca="false">IF($M$3=M101,1,0)</f>
        <v>0</v>
      </c>
      <c r="AB101" s="94" t="n">
        <f aca="false">IF($N$3=N101,1,0)</f>
        <v>0</v>
      </c>
      <c r="AC101" s="94" t="n">
        <f aca="false">IF($O$3=O101,1,0)</f>
        <v>0</v>
      </c>
      <c r="AD101" s="159" t="b">
        <f aca="false">AND($P$2="Non-risk",P101=TRUE())</f>
        <v>0</v>
      </c>
      <c r="AE101" s="159" t="b">
        <f aca="false">AND($Q$3&lt;&gt;$Q101,$Q$3&lt;&gt;"Both")</f>
        <v>1</v>
      </c>
      <c r="AF101" s="159" t="b">
        <f aca="false">AND($Q$3="Both",AH101=1)</f>
        <v>0</v>
      </c>
      <c r="AG101" s="91" t="s">
        <v>445</v>
      </c>
      <c r="AH101" s="95" t="n">
        <v>1</v>
      </c>
      <c r="AI101" s="91" t="n">
        <v>79</v>
      </c>
      <c r="AK101" s="160" t="n">
        <f aca="false">IF(OR(AL101=TRUE(),AND(AM101=TRUE(),AN101=FALSE()),AF101=TRUE(),(OR(AT101=FALSE(),AT101="NA"))),0,IF(OR(AN101=FALSE(),AO101=FALSE(),AP101=FALSE()),1,0))</f>
        <v>0</v>
      </c>
      <c r="AL101" s="238" t="n">
        <f aca="false">$S101</f>
        <v>1</v>
      </c>
      <c r="AM101" s="238" t="str">
        <f aca="false">IF(OR(Q101="CHIP",AI101=""),"NA",IF(AND(AF101=TRUE(),_xlfn.xlookup(AI101,$A$8:$A$113,$AK$8:$AK$113)=0),TRUE(),FALSE()))</f>
        <v>NA</v>
      </c>
      <c r="AN101" s="148" t="b">
        <f aca="false">IF(F101&lt;&gt;"",TRUE(),FALSE())</f>
        <v>0</v>
      </c>
      <c r="AO101" s="94" t="str">
        <f aca="false">IF(OR($F101&lt;&gt;"Met"),"NA",(IF(AND($F101="Met",$F101&lt;&gt;""),TRUE(),FALSE())))</f>
        <v>NA</v>
      </c>
      <c r="AP101" s="148" t="b">
        <f aca="false">IF(OR($F101="Met",$F101="Not met"),"NA",(IF((AND(OR($F101="N/A",$F101="Unsure"),$G101&lt;&gt;"")),TRUE(),FALSE())))</f>
        <v>0</v>
      </c>
      <c r="AQ101" s="238" t="n">
        <f aca="false">IF(OR($AL$101=TRUE(),AND($AM$101=TRUE(),$AN$101=FALSE())),0,IF(OR($AN$101=FALSE(),$AO$101=FALSE(),$AP$101=FALSE()),1,0))</f>
        <v>0</v>
      </c>
      <c r="AR101" s="238" t="n">
        <f aca="false">$S101</f>
        <v>1</v>
      </c>
      <c r="AS101" s="238" t="str">
        <f aca="false">IF(OR(Q35="Medicaid",AI35=""),"N/A",IF(AND(AF35=TRUE(),_xlfn.xlookup(AI35,$A$8:$A$35,$AQ$8:$AQ$35)=0),TRUE(),FALSE()))</f>
        <v>N/A</v>
      </c>
      <c r="AT101" s="148" t="b">
        <f aca="false">IF(AND(H101="",F101="Met"),FALSE(),TRUE())</f>
        <v>1</v>
      </c>
      <c r="AU101" s="94" t="str">
        <f aca="false">IF(OR(H101="",H101="Met",H101="N/A"),"NA",(IF(AND((OR(H101="Not Met",H101="Unsure")),G101&lt;&gt;""),TRUE(),FALSE())))</f>
        <v>NA</v>
      </c>
    </row>
    <row r="102" customFormat="false" ht="72" hidden="false" customHeight="false" outlineLevel="0" collapsed="false">
      <c r="A102" s="310" t="s">
        <v>665</v>
      </c>
      <c r="B102" s="231" t="s">
        <v>666</v>
      </c>
      <c r="C102" s="311" t="s">
        <v>667</v>
      </c>
      <c r="D102" s="231" t="s">
        <v>668</v>
      </c>
      <c r="E102" s="232"/>
      <c r="F102" s="155"/>
      <c r="G102" s="233"/>
      <c r="H102" s="234"/>
      <c r="I102" s="236" t="s">
        <v>15</v>
      </c>
      <c r="J102" s="236"/>
      <c r="K102" s="236" t="s">
        <v>38</v>
      </c>
      <c r="L102" s="236" t="s">
        <v>43</v>
      </c>
      <c r="M102" s="236" t="s">
        <v>48</v>
      </c>
      <c r="N102" s="236" t="s">
        <v>193</v>
      </c>
      <c r="O102" s="236" t="s">
        <v>52</v>
      </c>
      <c r="P102" s="237"/>
      <c r="Q102" s="236" t="s">
        <v>292</v>
      </c>
      <c r="S102" s="148" t="b">
        <f aca="false">IF(OR(T102=TRUE(),U102=TRUE(),V102=TRUE(),AD102=TRUE(),AE102=TRUE()),TRUE(),FALSE())</f>
        <v>1</v>
      </c>
      <c r="T102" s="94" t="n">
        <f aca="false">$T$7</f>
        <v>1</v>
      </c>
      <c r="U102" s="148" t="b">
        <f aca="false">$U$7</f>
        <v>0</v>
      </c>
      <c r="V102" s="148" t="b">
        <f aca="false">IF(SUM(W102:AC102)&lt;1,TRUE(),FALSE())</f>
        <v>1</v>
      </c>
      <c r="W102" s="94" t="n">
        <f aca="false">IF($I$3=I102,1,0)</f>
        <v>0</v>
      </c>
      <c r="X102" s="94" t="n">
        <f aca="false">IF($J$3=J102,1,0)</f>
        <v>0</v>
      </c>
      <c r="Y102" s="94" t="n">
        <f aca="false">IF($K$3=K102,1,0)</f>
        <v>0</v>
      </c>
      <c r="Z102" s="94" t="n">
        <f aca="false">IF($L$3=L102,1,0)</f>
        <v>0</v>
      </c>
      <c r="AA102" s="94" t="n">
        <f aca="false">IF($M$3=M102,1,0)</f>
        <v>0</v>
      </c>
      <c r="AB102" s="94" t="n">
        <f aca="false">IF($N$3=N102,1,0)</f>
        <v>0</v>
      </c>
      <c r="AC102" s="94" t="n">
        <f aca="false">IF($O$3=O102,1,0)</f>
        <v>0</v>
      </c>
      <c r="AD102" s="159" t="b">
        <f aca="false">AND($P$2="Non-risk",P102=TRUE())</f>
        <v>0</v>
      </c>
      <c r="AE102" s="159" t="b">
        <f aca="false">AND($Q$3&lt;&gt;$Q102,$Q$3&lt;&gt;"Both")</f>
        <v>1</v>
      </c>
      <c r="AF102" s="159" t="b">
        <f aca="false">AND($Q$3="Both",AH102=1)</f>
        <v>0</v>
      </c>
      <c r="AG102" s="91" t="s">
        <v>668</v>
      </c>
      <c r="AH102" s="95" t="n">
        <v>1</v>
      </c>
      <c r="AI102" s="91" t="n">
        <v>80</v>
      </c>
      <c r="AK102" s="160" t="n">
        <f aca="false">IF(OR(AL102=TRUE(),AND(AM102=TRUE(),AN102=FALSE()),AF102=TRUE(),(OR(AT102=FALSE(),AT102="NA"))),0,IF(OR(AN102=FALSE(),AO102=FALSE(),AP102=FALSE()),1,0))</f>
        <v>0</v>
      </c>
      <c r="AL102" s="238" t="n">
        <f aca="false">$S102</f>
        <v>1</v>
      </c>
      <c r="AM102" s="238" t="str">
        <f aca="false">IF(OR(Q102="CHIP",AI102=""),"NA",IF(AND(AF102=TRUE(),_xlfn.xlookup(AI102,$A$8:$A$113,$AK$8:$AK$113)=0),TRUE(),FALSE()))</f>
        <v>NA</v>
      </c>
      <c r="AN102" s="148" t="b">
        <f aca="false">IF(F102&lt;&gt;"",TRUE(),FALSE())</f>
        <v>0</v>
      </c>
      <c r="AO102" s="94" t="str">
        <f aca="false">IF(OR($F102&lt;&gt;"Met"),"NA",(IF(AND($F102="Met",$F102&lt;&gt;""),TRUE(),FALSE())))</f>
        <v>NA</v>
      </c>
      <c r="AP102" s="148" t="b">
        <f aca="false">IF(OR($F102="Met",$F102="Not met"),"NA",(IF((AND(OR($F102="N/A",$F102="Unsure"),$G102&lt;&gt;"")),TRUE(),FALSE())))</f>
        <v>0</v>
      </c>
      <c r="AQ102" s="238" t="n">
        <f aca="false">IF(OR($AL$102=TRUE(),AND($AM$102=TRUE(),$AN$102=FALSE())),0,IF(OR($AN$102=FALSE(),$AO$102=FALSE(),$AP$102=FALSE()),1,0))</f>
        <v>0</v>
      </c>
      <c r="AR102" s="238" t="n">
        <f aca="false">$S102</f>
        <v>1</v>
      </c>
      <c r="AS102" s="238" t="str">
        <f aca="false">IF(OR(Q35="Medicaid",AI35=""),"N/A",IF(AND(AF35=TRUE(),_xlfn.xlookup(AI35,$A$8:$A$35,$AQ$8:$AQ$35)=0),TRUE(),FALSE()))</f>
        <v>N/A</v>
      </c>
      <c r="AT102" s="148" t="b">
        <f aca="false">IF(AND(H102="",F102="Met"),FALSE(),TRUE())</f>
        <v>1</v>
      </c>
      <c r="AU102" s="94" t="str">
        <f aca="false">IF(OR(H102="",H102="Met",H102="N/A"),"NA",(IF(AND((OR(H102="Not Met",H102="Unsure")),G102&lt;&gt;""),TRUE(),FALSE())))</f>
        <v>NA</v>
      </c>
    </row>
    <row r="103" customFormat="false" ht="72" hidden="false" customHeight="false" outlineLevel="0" collapsed="false">
      <c r="A103" s="310" t="s">
        <v>669</v>
      </c>
      <c r="B103" s="231" t="s">
        <v>670</v>
      </c>
      <c r="C103" s="311" t="s">
        <v>671</v>
      </c>
      <c r="D103" s="231" t="s">
        <v>672</v>
      </c>
      <c r="E103" s="232"/>
      <c r="F103" s="155"/>
      <c r="G103" s="233"/>
      <c r="H103" s="234"/>
      <c r="I103" s="236" t="s">
        <v>15</v>
      </c>
      <c r="J103" s="236"/>
      <c r="K103" s="236" t="s">
        <v>38</v>
      </c>
      <c r="L103" s="236" t="s">
        <v>43</v>
      </c>
      <c r="M103" s="236" t="s">
        <v>48</v>
      </c>
      <c r="N103" s="236" t="s">
        <v>193</v>
      </c>
      <c r="O103" s="236" t="s">
        <v>52</v>
      </c>
      <c r="P103" s="237"/>
      <c r="Q103" s="236" t="s">
        <v>292</v>
      </c>
      <c r="S103" s="148" t="b">
        <f aca="false">IF(OR(T103=TRUE(),U103=TRUE(),V103=TRUE(),AD103=TRUE(),AE103=TRUE()),TRUE(),FALSE())</f>
        <v>1</v>
      </c>
      <c r="T103" s="94" t="n">
        <f aca="false">$T$7</f>
        <v>1</v>
      </c>
      <c r="U103" s="148" t="b">
        <f aca="false">$U$7</f>
        <v>0</v>
      </c>
      <c r="V103" s="148" t="b">
        <f aca="false">IF(SUM(W103:AC103)&lt;1,TRUE(),FALSE())</f>
        <v>1</v>
      </c>
      <c r="W103" s="94" t="n">
        <f aca="false">IF($I$3=I103,1,0)</f>
        <v>0</v>
      </c>
      <c r="X103" s="94" t="n">
        <f aca="false">IF($J$3=J103,1,0)</f>
        <v>0</v>
      </c>
      <c r="Y103" s="94" t="n">
        <f aca="false">IF($K$3=K103,1,0)</f>
        <v>0</v>
      </c>
      <c r="Z103" s="94" t="n">
        <f aca="false">IF($L$3=L103,1,0)</f>
        <v>0</v>
      </c>
      <c r="AA103" s="94" t="n">
        <f aca="false">IF($M$3=M103,1,0)</f>
        <v>0</v>
      </c>
      <c r="AB103" s="94" t="n">
        <f aca="false">IF($N$3=N103,1,0)</f>
        <v>0</v>
      </c>
      <c r="AC103" s="94" t="n">
        <f aca="false">IF($O$3=O103,1,0)</f>
        <v>0</v>
      </c>
      <c r="AD103" s="159" t="b">
        <f aca="false">AND($P$2="Non-risk",P103=TRUE())</f>
        <v>0</v>
      </c>
      <c r="AE103" s="159" t="b">
        <f aca="false">AND($Q$3&lt;&gt;$Q103,$Q$3&lt;&gt;"Both")</f>
        <v>1</v>
      </c>
      <c r="AF103" s="159" t="b">
        <f aca="false">AND($Q$3="Both",AH103=1)</f>
        <v>0</v>
      </c>
      <c r="AG103" s="91" t="s">
        <v>672</v>
      </c>
      <c r="AH103" s="95" t="n">
        <v>1</v>
      </c>
      <c r="AI103" s="91" t="n">
        <v>81</v>
      </c>
      <c r="AK103" s="160" t="n">
        <f aca="false">IF(OR(AL103=TRUE(),AND(AM103=TRUE(),AN103=FALSE()),AF103=TRUE(),(OR(AT103=FALSE(),AT103="NA"))),0,IF(OR(AN103=FALSE(),AO103=FALSE(),AP103=FALSE()),1,0))</f>
        <v>0</v>
      </c>
      <c r="AL103" s="238" t="n">
        <f aca="false">$S103</f>
        <v>1</v>
      </c>
      <c r="AM103" s="238" t="str">
        <f aca="false">IF(OR(Q103="CHIP",AI103=""),"NA",IF(AND(AF103=TRUE(),_xlfn.xlookup(AI103,$A$8:$A$113,$AK$8:$AK$113)=0),TRUE(),FALSE()))</f>
        <v>NA</v>
      </c>
      <c r="AN103" s="148" t="b">
        <f aca="false">IF(F103&lt;&gt;"",TRUE(),FALSE())</f>
        <v>0</v>
      </c>
      <c r="AO103" s="94" t="str">
        <f aca="false">IF(OR($F103&lt;&gt;"Met"),"NA",(IF(AND($F103="Met",$F103&lt;&gt;""),TRUE(),FALSE())))</f>
        <v>NA</v>
      </c>
      <c r="AP103" s="148" t="b">
        <f aca="false">IF(OR($F103="Met",$F103="Not met"),"NA",(IF((AND(OR($F103="N/A",$F103="Unsure"),$G103&lt;&gt;"")),TRUE(),FALSE())))</f>
        <v>0</v>
      </c>
      <c r="AQ103" s="238" t="n">
        <f aca="false">IF(OR($AL$103=TRUE(),AND($AM$103=TRUE(),$AN$103=FALSE())),0,IF(OR($AN$103=FALSE(),$AO$103=FALSE(),$AP$103=FALSE()),1,0))</f>
        <v>0</v>
      </c>
      <c r="AR103" s="238" t="n">
        <f aca="false">$S103</f>
        <v>1</v>
      </c>
      <c r="AS103" s="238" t="str">
        <f aca="false">IF(OR(Q35="Medicaid",AI35=""),"N/A",IF(AND(AF35=TRUE(),_xlfn.xlookup(AI35,$A$8:$A$35,$AQ$8:$AQ$35)=0),TRUE(),FALSE()))</f>
        <v>N/A</v>
      </c>
      <c r="AT103" s="148" t="b">
        <f aca="false">IF(AND(H103="",F103="Met"),FALSE(),TRUE())</f>
        <v>1</v>
      </c>
      <c r="AU103" s="94" t="str">
        <f aca="false">IF(OR(H103="",H103="Met",H103="N/A"),"NA",(IF(AND((OR(H103="Not Met",H103="Unsure")),G103&lt;&gt;""),TRUE(),FALSE())))</f>
        <v>NA</v>
      </c>
    </row>
    <row r="104" customFormat="false" ht="90" hidden="false" customHeight="false" outlineLevel="0" collapsed="false">
      <c r="A104" s="310" t="s">
        <v>673</v>
      </c>
      <c r="B104" s="231" t="s">
        <v>674</v>
      </c>
      <c r="C104" s="311" t="s">
        <v>675</v>
      </c>
      <c r="D104" s="231" t="s">
        <v>676</v>
      </c>
      <c r="E104" s="247" t="n">
        <v>13</v>
      </c>
      <c r="F104" s="155"/>
      <c r="G104" s="233"/>
      <c r="H104" s="234"/>
      <c r="I104" s="236" t="s">
        <v>15</v>
      </c>
      <c r="J104" s="236"/>
      <c r="K104" s="236" t="s">
        <v>38</v>
      </c>
      <c r="L104" s="236" t="s">
        <v>43</v>
      </c>
      <c r="M104" s="236" t="s">
        <v>48</v>
      </c>
      <c r="N104" s="236" t="s">
        <v>193</v>
      </c>
      <c r="O104" s="236" t="s">
        <v>52</v>
      </c>
      <c r="P104" s="237"/>
      <c r="Q104" s="236" t="s">
        <v>292</v>
      </c>
      <c r="S104" s="148" t="b">
        <f aca="false">IF(OR(T104=TRUE(),U104=TRUE(),V104=TRUE(),AD104=TRUE(),AE104=TRUE()),TRUE(),FALSE())</f>
        <v>1</v>
      </c>
      <c r="T104" s="94" t="n">
        <f aca="false">$T$7</f>
        <v>1</v>
      </c>
      <c r="U104" s="148" t="b">
        <f aca="false">$U$7</f>
        <v>0</v>
      </c>
      <c r="V104" s="148" t="b">
        <f aca="false">IF(SUM(W104:AC104)&lt;1,TRUE(),FALSE())</f>
        <v>1</v>
      </c>
      <c r="W104" s="94" t="n">
        <f aca="false">IF($I$3=I104,1,0)</f>
        <v>0</v>
      </c>
      <c r="X104" s="94" t="n">
        <f aca="false">IF($J$3=J104,1,0)</f>
        <v>0</v>
      </c>
      <c r="Y104" s="94" t="n">
        <f aca="false">IF($K$3=K104,1,0)</f>
        <v>0</v>
      </c>
      <c r="Z104" s="94" t="n">
        <f aca="false">IF($L$3=L104,1,0)</f>
        <v>0</v>
      </c>
      <c r="AA104" s="94" t="n">
        <f aca="false">IF($M$3=M104,1,0)</f>
        <v>0</v>
      </c>
      <c r="AB104" s="94" t="n">
        <f aca="false">IF($N$3=N104,1,0)</f>
        <v>0</v>
      </c>
      <c r="AC104" s="94" t="n">
        <f aca="false">IF($O$3=O104,1,0)</f>
        <v>0</v>
      </c>
      <c r="AD104" s="159" t="b">
        <f aca="false">AND($P$2="Non-risk",P104=TRUE())</f>
        <v>0</v>
      </c>
      <c r="AE104" s="159" t="b">
        <f aca="false">AND($Q$3&lt;&gt;$Q104,$Q$3&lt;&gt;"Both")</f>
        <v>1</v>
      </c>
      <c r="AF104" s="159" t="b">
        <f aca="false">AND($Q$3="Both",AH104=1)</f>
        <v>0</v>
      </c>
      <c r="AG104" s="91" t="s">
        <v>676</v>
      </c>
      <c r="AH104" s="95" t="n">
        <v>1</v>
      </c>
      <c r="AI104" s="91" t="n">
        <v>82</v>
      </c>
      <c r="AK104" s="160" t="n">
        <f aca="false">IF(OR(AL104=TRUE(),AND(AM104=TRUE(),AN104=FALSE()),AF104=TRUE(),(OR(AT104=FALSE(),AT104="NA"))),0,IF(OR(AN104=FALSE(),AO104=FALSE(),AP104=FALSE()),1,0))</f>
        <v>0</v>
      </c>
      <c r="AL104" s="238" t="n">
        <f aca="false">$S104</f>
        <v>1</v>
      </c>
      <c r="AM104" s="238" t="str">
        <f aca="false">IF(OR(Q104="CHIP",AI104=""),"NA",IF(AND(AF104=TRUE(),_xlfn.xlookup(AI104,$A$8:$A$113,$AK$8:$AK$113)=0),TRUE(),FALSE()))</f>
        <v>NA</v>
      </c>
      <c r="AN104" s="148" t="b">
        <f aca="false">IF(F104&lt;&gt;"",TRUE(),FALSE())</f>
        <v>0</v>
      </c>
      <c r="AO104" s="94" t="str">
        <f aca="false">IF(OR($F104&lt;&gt;"Met"),"NA",(IF(AND($F104="Met",$F104&lt;&gt;""),TRUE(),FALSE())))</f>
        <v>NA</v>
      </c>
      <c r="AP104" s="148" t="b">
        <f aca="false">IF(OR($F104="Met",$F104="Not met"),"NA",(IF((AND(OR($F104="N/A",$F104="Unsure"),$G104&lt;&gt;"")),TRUE(),FALSE())))</f>
        <v>0</v>
      </c>
      <c r="AQ104" s="238" t="n">
        <f aca="false">IF(OR($AL$104=TRUE(),AND($AM$104=TRUE(),$AN$104=FALSE())),0,IF(OR($AN$104=FALSE(),$AO$104=FALSE(),$AP$104=FALSE()),1,0))</f>
        <v>0</v>
      </c>
      <c r="AR104" s="238" t="n">
        <f aca="false">$S104</f>
        <v>1</v>
      </c>
      <c r="AS104" s="238" t="str">
        <f aca="false">IF(OR(Q35="Medicaid",AI35=""),"N/A",IF(AND(AF35=TRUE(),_xlfn.xlookup(AI35,$A$8:$A$35,$AQ$8:$AQ$35)=0),TRUE(),FALSE()))</f>
        <v>N/A</v>
      </c>
      <c r="AT104" s="148" t="b">
        <f aca="false">IF(AND(H104="",F104="Met"),FALSE(),TRUE())</f>
        <v>1</v>
      </c>
      <c r="AU104" s="94" t="str">
        <f aca="false">IF(OR(H104="",H104="Met",H104="N/A"),"NA",(IF(AND((OR(H104="Not Met",H104="Unsure")),G104&lt;&gt;""),TRUE(),FALSE())))</f>
        <v>NA</v>
      </c>
    </row>
    <row r="105" customFormat="false" ht="108" hidden="false" customHeight="false" outlineLevel="0" collapsed="false">
      <c r="A105" s="310" t="s">
        <v>677</v>
      </c>
      <c r="B105" s="231" t="s">
        <v>678</v>
      </c>
      <c r="C105" s="311" t="s">
        <v>679</v>
      </c>
      <c r="D105" s="231" t="s">
        <v>680</v>
      </c>
      <c r="E105" s="232"/>
      <c r="F105" s="155"/>
      <c r="G105" s="233"/>
      <c r="H105" s="234"/>
      <c r="I105" s="236" t="s">
        <v>15</v>
      </c>
      <c r="J105" s="236"/>
      <c r="K105" s="236" t="s">
        <v>38</v>
      </c>
      <c r="L105" s="236" t="s">
        <v>43</v>
      </c>
      <c r="M105" s="236" t="s">
        <v>48</v>
      </c>
      <c r="N105" s="236" t="s">
        <v>193</v>
      </c>
      <c r="O105" s="236" t="s">
        <v>52</v>
      </c>
      <c r="P105" s="237"/>
      <c r="Q105" s="236" t="s">
        <v>292</v>
      </c>
      <c r="S105" s="148" t="b">
        <f aca="false">IF(OR(T105=TRUE(),U105=TRUE(),V105=TRUE(),AD105=TRUE(),AE105=TRUE()),TRUE(),FALSE())</f>
        <v>1</v>
      </c>
      <c r="T105" s="94" t="n">
        <f aca="false">$T$7</f>
        <v>1</v>
      </c>
      <c r="U105" s="148" t="b">
        <f aca="false">$U$7</f>
        <v>0</v>
      </c>
      <c r="V105" s="148" t="b">
        <f aca="false">IF(SUM(W105:AC105)&lt;1,TRUE(),FALSE())</f>
        <v>1</v>
      </c>
      <c r="W105" s="94" t="n">
        <f aca="false">IF($I$3=I105,1,0)</f>
        <v>0</v>
      </c>
      <c r="X105" s="94" t="n">
        <f aca="false">IF($J$3=J105,1,0)</f>
        <v>0</v>
      </c>
      <c r="Y105" s="94" t="n">
        <f aca="false">IF($K$3=K105,1,0)</f>
        <v>0</v>
      </c>
      <c r="Z105" s="94" t="n">
        <f aca="false">IF($L$3=L105,1,0)</f>
        <v>0</v>
      </c>
      <c r="AA105" s="94" t="n">
        <f aca="false">IF($M$3=M105,1,0)</f>
        <v>0</v>
      </c>
      <c r="AB105" s="94" t="n">
        <f aca="false">IF($N$3=N105,1,0)</f>
        <v>0</v>
      </c>
      <c r="AC105" s="94" t="n">
        <f aca="false">IF($O$3=O105,1,0)</f>
        <v>0</v>
      </c>
      <c r="AD105" s="159" t="b">
        <f aca="false">AND($P$2="Non-risk",P105=TRUE())</f>
        <v>0</v>
      </c>
      <c r="AE105" s="159" t="b">
        <f aca="false">AND($Q$3&lt;&gt;$Q105,$Q$3&lt;&gt;"Both")</f>
        <v>1</v>
      </c>
      <c r="AF105" s="159" t="b">
        <f aca="false">AND($Q$3="Both",AH105=1)</f>
        <v>0</v>
      </c>
      <c r="AG105" s="91" t="s">
        <v>680</v>
      </c>
      <c r="AH105" s="95" t="n">
        <v>1</v>
      </c>
      <c r="AI105" s="91" t="n">
        <v>83</v>
      </c>
      <c r="AK105" s="160" t="n">
        <f aca="false">IF(OR(AL105=TRUE(),AND(AM105=TRUE(),AN105=FALSE()),AF105=TRUE(),(OR(AT105=FALSE(),AT105="NA"))),0,IF(OR(AN105=FALSE(),AO105=FALSE(),AP105=FALSE()),1,0))</f>
        <v>0</v>
      </c>
      <c r="AL105" s="238" t="n">
        <f aca="false">$S105</f>
        <v>1</v>
      </c>
      <c r="AM105" s="238" t="str">
        <f aca="false">IF(OR(Q105="CHIP",AI105=""),"NA",IF(AND(AF105=TRUE(),_xlfn.xlookup(AI105,$A$8:$A$113,$AK$8:$AK$113)=0),TRUE(),FALSE()))</f>
        <v>NA</v>
      </c>
      <c r="AN105" s="148" t="b">
        <f aca="false">IF(F105&lt;&gt;"",TRUE(),FALSE())</f>
        <v>0</v>
      </c>
      <c r="AO105" s="94" t="str">
        <f aca="false">IF(OR($F105&lt;&gt;"Met"),"NA",(IF(AND($F105="Met",$F105&lt;&gt;""),TRUE(),FALSE())))</f>
        <v>NA</v>
      </c>
      <c r="AP105" s="148" t="b">
        <f aca="false">IF(OR($F105="Met",$F105="Not met"),"NA",(IF((AND(OR($F105="N/A",$F105="Unsure"),$G105&lt;&gt;"")),TRUE(),FALSE())))</f>
        <v>0</v>
      </c>
      <c r="AQ105" s="238" t="n">
        <f aca="false">IF(OR($AL$105=TRUE(),AND($AM$105=TRUE(),$AN$105=FALSE())),0,IF(OR($AN$105=FALSE(),$AO$105=FALSE(),$AP$105=FALSE()),1,0))</f>
        <v>0</v>
      </c>
      <c r="AR105" s="238" t="n">
        <f aca="false">$S105</f>
        <v>1</v>
      </c>
      <c r="AS105" s="238" t="str">
        <f aca="false">IF(OR(Q35="Medicaid",AI35=""),"N/A",IF(AND(AF35=TRUE(),_xlfn.xlookup(AI35,$A$8:$A$35,$AQ$8:$AQ$35)=0),TRUE(),FALSE()))</f>
        <v>N/A</v>
      </c>
      <c r="AT105" s="148" t="b">
        <f aca="false">IF(AND(H105="",F105="Met"),FALSE(),TRUE())</f>
        <v>1</v>
      </c>
      <c r="AU105" s="94" t="str">
        <f aca="false">IF(OR(H105="",H105="Met",H105="N/A"),"NA",(IF(AND((OR(H105="Not Met",H105="Unsure")),G105&lt;&gt;""),TRUE(),FALSE())))</f>
        <v>NA</v>
      </c>
    </row>
    <row r="106" customFormat="false" ht="108" hidden="false" customHeight="false" outlineLevel="0" collapsed="false">
      <c r="A106" s="310" t="s">
        <v>681</v>
      </c>
      <c r="B106" s="231" t="s">
        <v>682</v>
      </c>
      <c r="C106" s="311" t="s">
        <v>683</v>
      </c>
      <c r="D106" s="231" t="s">
        <v>684</v>
      </c>
      <c r="E106" s="232"/>
      <c r="F106" s="155"/>
      <c r="G106" s="233"/>
      <c r="H106" s="234"/>
      <c r="I106" s="236" t="s">
        <v>15</v>
      </c>
      <c r="J106" s="236"/>
      <c r="K106" s="236" t="s">
        <v>38</v>
      </c>
      <c r="L106" s="236" t="s">
        <v>43</v>
      </c>
      <c r="M106" s="236" t="s">
        <v>48</v>
      </c>
      <c r="N106" s="236" t="s">
        <v>193</v>
      </c>
      <c r="O106" s="236" t="s">
        <v>52</v>
      </c>
      <c r="P106" s="237"/>
      <c r="Q106" s="236" t="s">
        <v>292</v>
      </c>
      <c r="S106" s="148" t="b">
        <f aca="false">IF(OR(T106=TRUE(),U106=TRUE(),V106=TRUE(),AD106=TRUE(),AE106=TRUE()),TRUE(),FALSE())</f>
        <v>1</v>
      </c>
      <c r="T106" s="94" t="n">
        <f aca="false">$T$7</f>
        <v>1</v>
      </c>
      <c r="U106" s="148" t="b">
        <f aca="false">$U$7</f>
        <v>0</v>
      </c>
      <c r="V106" s="148" t="b">
        <f aca="false">IF(SUM(W106:AC106)&lt;1,TRUE(),FALSE())</f>
        <v>1</v>
      </c>
      <c r="W106" s="94" t="n">
        <f aca="false">IF($I$3=I106,1,0)</f>
        <v>0</v>
      </c>
      <c r="X106" s="94" t="n">
        <f aca="false">IF($J$3=J106,1,0)</f>
        <v>0</v>
      </c>
      <c r="Y106" s="94" t="n">
        <f aca="false">IF($K$3=K106,1,0)</f>
        <v>0</v>
      </c>
      <c r="Z106" s="94" t="n">
        <f aca="false">IF($L$3=L106,1,0)</f>
        <v>0</v>
      </c>
      <c r="AA106" s="94" t="n">
        <f aca="false">IF($M$3=M106,1,0)</f>
        <v>0</v>
      </c>
      <c r="AB106" s="94" t="n">
        <f aca="false">IF($N$3=N106,1,0)</f>
        <v>0</v>
      </c>
      <c r="AC106" s="94" t="n">
        <f aca="false">IF($O$3=O106,1,0)</f>
        <v>0</v>
      </c>
      <c r="AD106" s="159" t="b">
        <f aca="false">AND($P$2="Non-risk",P106=TRUE())</f>
        <v>0</v>
      </c>
      <c r="AE106" s="159" t="b">
        <f aca="false">AND($Q$3&lt;&gt;$Q106,$Q$3&lt;&gt;"Both")</f>
        <v>1</v>
      </c>
      <c r="AF106" s="159" t="b">
        <f aca="false">AND($Q$3="Both",AH106=1)</f>
        <v>0</v>
      </c>
      <c r="AG106" s="91" t="s">
        <v>684</v>
      </c>
      <c r="AH106" s="95" t="n">
        <v>1</v>
      </c>
      <c r="AI106" s="91" t="n">
        <v>84</v>
      </c>
      <c r="AK106" s="160" t="n">
        <f aca="false">IF(OR(AL106=TRUE(),AND(AM106=TRUE(),AN106=FALSE()),AF106=TRUE(),(OR(AT106=FALSE(),AT106="NA"))),0,IF(OR(AN106=FALSE(),AO106=FALSE(),AP106=FALSE()),1,0))</f>
        <v>0</v>
      </c>
      <c r="AL106" s="238" t="n">
        <f aca="false">$S106</f>
        <v>1</v>
      </c>
      <c r="AM106" s="238" t="str">
        <f aca="false">IF(OR(Q106="CHIP",AI106=""),"NA",IF(AND(AF106=TRUE(),_xlfn.xlookup(AI106,$A$8:$A$113,$AK$8:$AK$113)=0),TRUE(),FALSE()))</f>
        <v>NA</v>
      </c>
      <c r="AN106" s="148" t="b">
        <f aca="false">IF(F106&lt;&gt;"",TRUE(),FALSE())</f>
        <v>0</v>
      </c>
      <c r="AO106" s="94" t="str">
        <f aca="false">IF(OR($F106&lt;&gt;"Met"),"NA",(IF(AND($F106="Met",$F106&lt;&gt;""),TRUE(),FALSE())))</f>
        <v>NA</v>
      </c>
      <c r="AP106" s="148" t="b">
        <f aca="false">IF(OR($F106="Met",$F106="Not met"),"NA",(IF((AND(OR($F106="N/A",$F106="Unsure"),$G106&lt;&gt;"")),TRUE(),FALSE())))</f>
        <v>0</v>
      </c>
      <c r="AQ106" s="238" t="n">
        <f aca="false">IF(OR($AL$106=TRUE(),AND($AM$106=TRUE(),$AN$106=FALSE())),0,IF(OR($AN$106=FALSE(),$AO$106=FALSE(),$AP$106=FALSE()),1,0))</f>
        <v>0</v>
      </c>
      <c r="AR106" s="238" t="n">
        <f aca="false">$S106</f>
        <v>1</v>
      </c>
      <c r="AS106" s="238" t="str">
        <f aca="false">IF(OR(Q35="Medicaid",AI35=""),"N/A",IF(AND(AF35=TRUE(),_xlfn.xlookup(AI35,$A$8:$A$35,$AQ$8:$AQ$35)=0),TRUE(),FALSE()))</f>
        <v>N/A</v>
      </c>
      <c r="AT106" s="148" t="b">
        <f aca="false">IF(AND(H106="",F106="Met"),FALSE(),TRUE())</f>
        <v>1</v>
      </c>
      <c r="AU106" s="94" t="str">
        <f aca="false">IF(OR(H106="",H106="Met",H106="N/A"),"NA",(IF(AND((OR(H106="Not Met",H106="Unsure")),G106&lt;&gt;""),TRUE(),FALSE())))</f>
        <v>NA</v>
      </c>
    </row>
    <row r="107" customFormat="false" ht="126" hidden="false" customHeight="false" outlineLevel="0" collapsed="false">
      <c r="A107" s="310" t="s">
        <v>685</v>
      </c>
      <c r="B107" s="231" t="s">
        <v>686</v>
      </c>
      <c r="C107" s="311" t="s">
        <v>687</v>
      </c>
      <c r="D107" s="231" t="s">
        <v>688</v>
      </c>
      <c r="E107" s="232"/>
      <c r="F107" s="155"/>
      <c r="G107" s="233"/>
      <c r="H107" s="234"/>
      <c r="I107" s="236" t="s">
        <v>15</v>
      </c>
      <c r="J107" s="236"/>
      <c r="K107" s="236" t="s">
        <v>38</v>
      </c>
      <c r="L107" s="236" t="s">
        <v>43</v>
      </c>
      <c r="M107" s="236" t="s">
        <v>48</v>
      </c>
      <c r="N107" s="236" t="s">
        <v>193</v>
      </c>
      <c r="O107" s="236" t="s">
        <v>52</v>
      </c>
      <c r="P107" s="237"/>
      <c r="Q107" s="236" t="s">
        <v>292</v>
      </c>
      <c r="S107" s="148" t="b">
        <f aca="false">IF(OR(T107=TRUE(),U107=TRUE(),V107=TRUE(),AD107=TRUE(),AE107=TRUE()),TRUE(),FALSE())</f>
        <v>1</v>
      </c>
      <c r="T107" s="94" t="n">
        <f aca="false">$T$7</f>
        <v>1</v>
      </c>
      <c r="U107" s="148" t="b">
        <f aca="false">$U$7</f>
        <v>0</v>
      </c>
      <c r="V107" s="148" t="b">
        <f aca="false">IF(SUM(W107:AC107)&lt;1,TRUE(),FALSE())</f>
        <v>1</v>
      </c>
      <c r="W107" s="94" t="n">
        <f aca="false">IF($I$3=I107,1,0)</f>
        <v>0</v>
      </c>
      <c r="X107" s="94" t="n">
        <f aca="false">IF($J$3=J107,1,0)</f>
        <v>0</v>
      </c>
      <c r="Y107" s="94" t="n">
        <f aca="false">IF($K$3=K107,1,0)</f>
        <v>0</v>
      </c>
      <c r="Z107" s="94" t="n">
        <f aca="false">IF($L$3=L107,1,0)</f>
        <v>0</v>
      </c>
      <c r="AA107" s="94" t="n">
        <f aca="false">IF($M$3=M107,1,0)</f>
        <v>0</v>
      </c>
      <c r="AB107" s="94" t="n">
        <f aca="false">IF($N$3=N107,1,0)</f>
        <v>0</v>
      </c>
      <c r="AC107" s="94" t="n">
        <f aca="false">IF($O$3=O107,1,0)</f>
        <v>0</v>
      </c>
      <c r="AD107" s="159" t="b">
        <f aca="false">AND($P$2="Non-risk",P107=TRUE())</f>
        <v>0</v>
      </c>
      <c r="AE107" s="159" t="b">
        <f aca="false">AND($Q$3&lt;&gt;$Q107,$Q$3&lt;&gt;"Both")</f>
        <v>1</v>
      </c>
      <c r="AF107" s="159" t="b">
        <f aca="false">AND($Q$3="Both",AH107=1)</f>
        <v>0</v>
      </c>
      <c r="AG107" s="91" t="s">
        <v>688</v>
      </c>
      <c r="AH107" s="95" t="n">
        <v>1</v>
      </c>
      <c r="AI107" s="91" t="n">
        <v>85</v>
      </c>
      <c r="AK107" s="160" t="n">
        <f aca="false">IF(OR(AL107=TRUE(),AND(AM107=TRUE(),AN107=FALSE()),AF107=TRUE(),(OR(AT107=FALSE(),AT107="NA"))),0,IF(OR(AN107=FALSE(),AO107=FALSE(),AP107=FALSE()),1,0))</f>
        <v>0</v>
      </c>
      <c r="AL107" s="238" t="n">
        <f aca="false">$S107</f>
        <v>1</v>
      </c>
      <c r="AM107" s="238" t="str">
        <f aca="false">IF(OR(Q107="CHIP",AI107=""),"NA",IF(AND(AF107=TRUE(),_xlfn.xlookup(AI107,$A$8:$A$113,$AK$8:$AK$113)=0),TRUE(),FALSE()))</f>
        <v>NA</v>
      </c>
      <c r="AN107" s="148" t="b">
        <f aca="false">IF(F107&lt;&gt;"",TRUE(),FALSE())</f>
        <v>0</v>
      </c>
      <c r="AO107" s="94" t="str">
        <f aca="false">IF(OR($F107&lt;&gt;"Met"),"NA",(IF(AND($F107="Met",$F107&lt;&gt;""),TRUE(),FALSE())))</f>
        <v>NA</v>
      </c>
      <c r="AP107" s="148" t="b">
        <f aca="false">IF(OR($F107="Met",$F107="Not met"),"NA",(IF((AND(OR($F107="N/A",$F107="Unsure"),$G107&lt;&gt;"")),TRUE(),FALSE())))</f>
        <v>0</v>
      </c>
      <c r="AQ107" s="238" t="n">
        <f aca="false">IF(OR($AL$107=TRUE(),AND($AM$107=TRUE(),$AN$107=FALSE())),0,IF(OR($AN$107=FALSE(),$AO$107=FALSE(),$AP$107=FALSE()),1,0))</f>
        <v>0</v>
      </c>
      <c r="AR107" s="238" t="n">
        <f aca="false">$S107</f>
        <v>1</v>
      </c>
      <c r="AS107" s="238" t="str">
        <f aca="false">IF(OR(Q35="Medicaid",AI35=""),"N/A",IF(AND(AF35=TRUE(),_xlfn.xlookup(AI35,$A$8:$A$35,$AQ$8:$AQ$35)=0),TRUE(),FALSE()))</f>
        <v>N/A</v>
      </c>
      <c r="AT107" s="148" t="b">
        <f aca="false">IF(AND(H107="",F107="Met"),FALSE(),TRUE())</f>
        <v>1</v>
      </c>
      <c r="AU107" s="94" t="str">
        <f aca="false">IF(OR(H107="",H107="Met",H107="N/A"),"NA",(IF(AND((OR(H107="Not Met",H107="Unsure")),G107&lt;&gt;""),TRUE(),FALSE())))</f>
        <v>NA</v>
      </c>
    </row>
    <row r="108" customFormat="false" ht="126" hidden="false" customHeight="false" outlineLevel="0" collapsed="false">
      <c r="A108" s="310" t="s">
        <v>689</v>
      </c>
      <c r="B108" s="231" t="s">
        <v>690</v>
      </c>
      <c r="C108" s="311" t="s">
        <v>691</v>
      </c>
      <c r="D108" s="231" t="s">
        <v>692</v>
      </c>
      <c r="E108" s="232"/>
      <c r="F108" s="155"/>
      <c r="G108" s="233"/>
      <c r="H108" s="234"/>
      <c r="I108" s="236" t="s">
        <v>15</v>
      </c>
      <c r="J108" s="236"/>
      <c r="K108" s="236" t="s">
        <v>38</v>
      </c>
      <c r="L108" s="236" t="s">
        <v>43</v>
      </c>
      <c r="M108" s="236" t="s">
        <v>48</v>
      </c>
      <c r="N108" s="236" t="s">
        <v>193</v>
      </c>
      <c r="O108" s="236" t="s">
        <v>52</v>
      </c>
      <c r="P108" s="237"/>
      <c r="Q108" s="236" t="s">
        <v>292</v>
      </c>
      <c r="S108" s="148" t="b">
        <f aca="false">IF(OR(T108=TRUE(),U108=TRUE(),V108=TRUE(),AD108=TRUE(),AE108=TRUE()),TRUE(),FALSE())</f>
        <v>1</v>
      </c>
      <c r="T108" s="94" t="n">
        <f aca="false">$T$7</f>
        <v>1</v>
      </c>
      <c r="U108" s="148" t="b">
        <f aca="false">$U$7</f>
        <v>0</v>
      </c>
      <c r="V108" s="148" t="b">
        <f aca="false">IF(SUM(W108:AC108)&lt;1,TRUE(),FALSE())</f>
        <v>1</v>
      </c>
      <c r="W108" s="94" t="n">
        <f aca="false">IF($I$3=I108,1,0)</f>
        <v>0</v>
      </c>
      <c r="X108" s="94" t="n">
        <f aca="false">IF($J$3=J108,1,0)</f>
        <v>0</v>
      </c>
      <c r="Y108" s="94" t="n">
        <f aca="false">IF($K$3=K108,1,0)</f>
        <v>0</v>
      </c>
      <c r="Z108" s="94" t="n">
        <f aca="false">IF($L$3=L108,1,0)</f>
        <v>0</v>
      </c>
      <c r="AA108" s="94" t="n">
        <f aca="false">IF($M$3=M108,1,0)</f>
        <v>0</v>
      </c>
      <c r="AB108" s="94" t="n">
        <f aca="false">IF($N$3=N108,1,0)</f>
        <v>0</v>
      </c>
      <c r="AC108" s="94" t="n">
        <f aca="false">IF($O$3=O108,1,0)</f>
        <v>0</v>
      </c>
      <c r="AD108" s="159" t="b">
        <f aca="false">AND($P$2="Non-risk",P108=TRUE())</f>
        <v>0</v>
      </c>
      <c r="AE108" s="159" t="b">
        <f aca="false">AND($Q$3&lt;&gt;$Q108,$Q$3&lt;&gt;"Both")</f>
        <v>1</v>
      </c>
      <c r="AF108" s="159" t="b">
        <f aca="false">AND($Q$3="Both",AH108=1)</f>
        <v>0</v>
      </c>
      <c r="AG108" s="91" t="s">
        <v>692</v>
      </c>
      <c r="AH108" s="95" t="n">
        <v>1</v>
      </c>
      <c r="AI108" s="91" t="n">
        <v>86</v>
      </c>
      <c r="AK108" s="160" t="n">
        <f aca="false">IF(OR(AL108=TRUE(),AND(AM108=TRUE(),AN108=FALSE()),AF108=TRUE(),(OR(AT108=FALSE(),AT108="NA"))),0,IF(OR(AN108=FALSE(),AO108=FALSE(),AP108=FALSE()),1,0))</f>
        <v>0</v>
      </c>
      <c r="AL108" s="238" t="n">
        <f aca="false">$S108</f>
        <v>1</v>
      </c>
      <c r="AM108" s="238" t="str">
        <f aca="false">IF(OR(Q108="CHIP",AI108=""),"NA",IF(AND(AF108=TRUE(),_xlfn.xlookup(AI108,$A$8:$A$113,$AK$8:$AK$113)=0),TRUE(),FALSE()))</f>
        <v>NA</v>
      </c>
      <c r="AN108" s="148" t="b">
        <f aca="false">IF(F108&lt;&gt;"",TRUE(),FALSE())</f>
        <v>0</v>
      </c>
      <c r="AO108" s="94" t="str">
        <f aca="false">IF(OR($F108&lt;&gt;"Met"),"NA",(IF(AND($F108="Met",$F108&lt;&gt;""),TRUE(),FALSE())))</f>
        <v>NA</v>
      </c>
      <c r="AP108" s="148" t="b">
        <f aca="false">IF(OR($F108="Met",$F108="Not met"),"NA",(IF((AND(OR($F108="N/A",$F108="Unsure"),$G108&lt;&gt;"")),TRUE(),FALSE())))</f>
        <v>0</v>
      </c>
      <c r="AQ108" s="238" t="n">
        <f aca="false">IF(OR($AL$108=TRUE(),AND($AM$108=TRUE(),$AN$108=FALSE())),0,IF(OR($AN$108=FALSE(),$AO$108=FALSE(),$AP$108=FALSE()),1,0))</f>
        <v>0</v>
      </c>
      <c r="AR108" s="238" t="n">
        <f aca="false">$S108</f>
        <v>1</v>
      </c>
      <c r="AS108" s="238" t="str">
        <f aca="false">IF(OR(Q35="Medicaid",AI35=""),"N/A",IF(AND(AF35=TRUE(),_xlfn.xlookup(AI35,$A$8:$A$35,$AQ$8:$AQ$35)=0),TRUE(),FALSE()))</f>
        <v>N/A</v>
      </c>
      <c r="AT108" s="148" t="b">
        <f aca="false">IF(AND(H108="",F108="Met"),FALSE(),TRUE())</f>
        <v>1</v>
      </c>
      <c r="AU108" s="94" t="str">
        <f aca="false">IF(OR(H108="",H108="Met",H108="N/A"),"NA",(IF(AND((OR(H108="Not Met",H108="Unsure")),G108&lt;&gt;""),TRUE(),FALSE())))</f>
        <v>NA</v>
      </c>
    </row>
    <row r="109" customFormat="false" ht="18" hidden="false" customHeight="false" outlineLevel="0" collapsed="false">
      <c r="A109" s="315"/>
      <c r="B109" s="240"/>
      <c r="C109" s="316"/>
      <c r="D109" s="168" t="s">
        <v>693</v>
      </c>
      <c r="E109" s="317"/>
      <c r="F109" s="242"/>
      <c r="G109" s="243"/>
      <c r="H109" s="329"/>
      <c r="I109" s="94"/>
      <c r="J109" s="94"/>
      <c r="K109" s="94"/>
      <c r="L109" s="94"/>
      <c r="M109" s="94"/>
      <c r="N109" s="94"/>
      <c r="O109" s="94"/>
      <c r="S109" s="94"/>
      <c r="T109" s="94"/>
      <c r="U109" s="94"/>
      <c r="V109" s="94"/>
      <c r="AG109" s="91"/>
      <c r="AI109" s="91"/>
      <c r="AK109" s="160" t="n">
        <f aca="false">IF(OR(AL109=TRUE(),AND(AM109=TRUE(),AN109=FALSE()),AF109=TRUE(),(OR(AT109=FALSE(),AT109="NA"))),0,IF(OR(AN109=FALSE(),AO109=FALSE(),AP109=FALSE()),1,0))</f>
        <v>0</v>
      </c>
      <c r="AL109" s="238"/>
      <c r="AM109" s="238"/>
      <c r="AN109" s="94"/>
      <c r="AO109" s="94"/>
      <c r="AP109" s="94"/>
      <c r="AQ109" s="238"/>
      <c r="AR109" s="238"/>
      <c r="AS109" s="238"/>
      <c r="AT109" s="94"/>
      <c r="AU109" s="94"/>
    </row>
    <row r="110" customFormat="false" ht="288" hidden="false" customHeight="false" outlineLevel="0" collapsed="false">
      <c r="A110" s="310" t="s">
        <v>694</v>
      </c>
      <c r="B110" s="214" t="s">
        <v>695</v>
      </c>
      <c r="C110" s="311" t="s">
        <v>696</v>
      </c>
      <c r="D110" s="231" t="s">
        <v>450</v>
      </c>
      <c r="E110" s="247" t="n">
        <v>14</v>
      </c>
      <c r="F110" s="155"/>
      <c r="G110" s="233"/>
      <c r="H110" s="234"/>
      <c r="I110" s="236" t="s">
        <v>15</v>
      </c>
      <c r="J110" s="236"/>
      <c r="K110" s="236" t="s">
        <v>38</v>
      </c>
      <c r="L110" s="236" t="s">
        <v>43</v>
      </c>
      <c r="M110" s="236" t="s">
        <v>48</v>
      </c>
      <c r="N110" s="236" t="s">
        <v>193</v>
      </c>
      <c r="O110" s="236" t="s">
        <v>52</v>
      </c>
      <c r="P110" s="237"/>
      <c r="Q110" s="236" t="s">
        <v>292</v>
      </c>
      <c r="S110" s="148" t="b">
        <f aca="false">IF(OR(T110=TRUE(),U110=TRUE(),V110=TRUE(),AD110=TRUE(),AE110=TRUE()),TRUE(),FALSE())</f>
        <v>1</v>
      </c>
      <c r="T110" s="94" t="n">
        <f aca="false">$T$7</f>
        <v>1</v>
      </c>
      <c r="U110" s="148" t="b">
        <f aca="false">$U$7</f>
        <v>0</v>
      </c>
      <c r="V110" s="148" t="b">
        <f aca="false">IF(SUM(W110:AC110)&lt;1,TRUE(),FALSE())</f>
        <v>1</v>
      </c>
      <c r="W110" s="94" t="n">
        <f aca="false">IF($I$3=I110,1,0)</f>
        <v>0</v>
      </c>
      <c r="X110" s="94" t="n">
        <f aca="false">IF($J$3=J110,1,0)</f>
        <v>0</v>
      </c>
      <c r="Y110" s="94" t="n">
        <f aca="false">IF($K$3=K110,1,0)</f>
        <v>0</v>
      </c>
      <c r="Z110" s="94" t="n">
        <f aca="false">IF($L$3=L110,1,0)</f>
        <v>0</v>
      </c>
      <c r="AA110" s="94" t="n">
        <f aca="false">IF($M$3=M110,1,0)</f>
        <v>0</v>
      </c>
      <c r="AB110" s="94" t="n">
        <f aca="false">IF($N$3=N110,1,0)</f>
        <v>0</v>
      </c>
      <c r="AC110" s="94" t="n">
        <f aca="false">IF($O$3=O110,1,0)</f>
        <v>0</v>
      </c>
      <c r="AD110" s="159" t="b">
        <f aca="false">AND($P$2="Non-risk",P110=TRUE())</f>
        <v>0</v>
      </c>
      <c r="AE110" s="159" t="b">
        <f aca="false">AND($Q$3&lt;&gt;$Q110,$Q$3&lt;&gt;"Both")</f>
        <v>1</v>
      </c>
      <c r="AF110" s="159" t="b">
        <f aca="false">AND($Q$3="Both",AH110=1)</f>
        <v>0</v>
      </c>
      <c r="AG110" s="91" t="s">
        <v>450</v>
      </c>
      <c r="AH110" s="95" t="n">
        <v>1</v>
      </c>
      <c r="AI110" s="91" t="n">
        <v>88</v>
      </c>
      <c r="AK110" s="160" t="n">
        <f aca="false">IF(OR(AL110=TRUE(),AND(AM110=TRUE(),AN110=FALSE()),AF110=TRUE(),(OR(AT110=FALSE(),AT110="NA"))),0,IF(OR(AN110=FALSE(),AO110=FALSE(),AP110=FALSE()),1,0))</f>
        <v>0</v>
      </c>
      <c r="AL110" s="238" t="n">
        <f aca="false">$S110</f>
        <v>1</v>
      </c>
      <c r="AM110" s="238" t="str">
        <f aca="false">IF(OR(Q110="CHIP",AI110=""),"NA",IF(AND(AF110=TRUE(),_xlfn.xlookup(AI110,$A$8:$A$113,$AK$8:$AK$113)=0),TRUE(),FALSE()))</f>
        <v>NA</v>
      </c>
      <c r="AN110" s="148" t="b">
        <f aca="false">IF(F110&lt;&gt;"",TRUE(),FALSE())</f>
        <v>0</v>
      </c>
      <c r="AO110" s="94" t="str">
        <f aca="false">IF(OR($F110&lt;&gt;"Met"),"NA",(IF(AND($F110="Met",$F110&lt;&gt;""),TRUE(),FALSE())))</f>
        <v>NA</v>
      </c>
      <c r="AP110" s="148" t="b">
        <f aca="false">IF(OR($F110="Met",$F110="Not met"),"NA",(IF((AND(OR($F110="N/A",$F110="Unsure"),$G110&lt;&gt;"")),TRUE(),FALSE())))</f>
        <v>0</v>
      </c>
      <c r="AQ110" s="238" t="n">
        <f aca="false">IF(OR(AR110=TRUE(),AND(AS110=TRUE(),AT110=FALSE())),0,(IF(OR(AND(OR(AS110=FALSE(),AS110="N/A"),AT110=FALSE()),AU110=FALSE()),1,0)))</f>
        <v>0</v>
      </c>
      <c r="AR110" s="238" t="n">
        <f aca="false">$S110</f>
        <v>1</v>
      </c>
      <c r="AS110" s="238" t="str">
        <f aca="false">IF(OR(Q35="Medicaid",AI35=""),"N/A",IF(AND(AF35=TRUE(),_xlfn.xlookup(AI35,$A$8:$A$35,$AQ$8:$AQ$35)=0),TRUE(),FALSE()))</f>
        <v>N/A</v>
      </c>
      <c r="AT110" s="148" t="b">
        <f aca="false">IF(AND(H110="",F110="Met"),FALSE(),TRUE())</f>
        <v>1</v>
      </c>
      <c r="AU110" s="94" t="str">
        <f aca="false">IF(OR(H110="",H110="Met",H110="N/A"),"NA",(IF(AND((OR(H110="Not Met",H110="Unsure")),G110&lt;&gt;""),TRUE(),FALSE())))</f>
        <v>NA</v>
      </c>
    </row>
    <row r="111" customFormat="false" ht="91.5" hidden="false" customHeight="true" outlineLevel="0" collapsed="false">
      <c r="A111" s="310" t="s">
        <v>697</v>
      </c>
      <c r="B111" s="214" t="s">
        <v>698</v>
      </c>
      <c r="C111" s="311" t="s">
        <v>699</v>
      </c>
      <c r="D111" s="231" t="s">
        <v>454</v>
      </c>
      <c r="E111" s="247" t="n">
        <v>14</v>
      </c>
      <c r="F111" s="155"/>
      <c r="G111" s="233"/>
      <c r="H111" s="234"/>
      <c r="I111" s="236" t="s">
        <v>15</v>
      </c>
      <c r="J111" s="236"/>
      <c r="K111" s="236" t="s">
        <v>38</v>
      </c>
      <c r="L111" s="236" t="s">
        <v>43</v>
      </c>
      <c r="M111" s="236" t="s">
        <v>48</v>
      </c>
      <c r="N111" s="236" t="s">
        <v>193</v>
      </c>
      <c r="O111" s="236" t="s">
        <v>52</v>
      </c>
      <c r="P111" s="237"/>
      <c r="Q111" s="236" t="s">
        <v>292</v>
      </c>
      <c r="S111" s="148" t="b">
        <f aca="false">IF(OR(T111=TRUE(),U111=TRUE(),V111=TRUE(),AD111=TRUE(),AE111=TRUE()),TRUE(),FALSE())</f>
        <v>1</v>
      </c>
      <c r="T111" s="94" t="n">
        <f aca="false">$T$7</f>
        <v>1</v>
      </c>
      <c r="U111" s="148" t="b">
        <f aca="false">$U$7</f>
        <v>0</v>
      </c>
      <c r="V111" s="148" t="b">
        <f aca="false">IF(SUM(W111:AC111)&lt;1,TRUE(),FALSE())</f>
        <v>1</v>
      </c>
      <c r="W111" s="94" t="n">
        <f aca="false">IF($I$3=I111,1,0)</f>
        <v>0</v>
      </c>
      <c r="X111" s="94" t="n">
        <f aca="false">IF($J$3=J111,1,0)</f>
        <v>0</v>
      </c>
      <c r="Y111" s="94" t="n">
        <f aca="false">IF($K$3=K111,1,0)</f>
        <v>0</v>
      </c>
      <c r="Z111" s="94" t="n">
        <f aca="false">IF($L$3=L111,1,0)</f>
        <v>0</v>
      </c>
      <c r="AA111" s="94" t="n">
        <f aca="false">IF($M$3=M111,1,0)</f>
        <v>0</v>
      </c>
      <c r="AB111" s="94" t="n">
        <f aca="false">IF($N$3=N111,1,0)</f>
        <v>0</v>
      </c>
      <c r="AC111" s="94" t="n">
        <f aca="false">IF($O$3=O111,1,0)</f>
        <v>0</v>
      </c>
      <c r="AD111" s="159" t="b">
        <f aca="false">AND($P$2="Non-risk",P111=TRUE())</f>
        <v>0</v>
      </c>
      <c r="AE111" s="159" t="b">
        <f aca="false">AND($Q$3&lt;&gt;$Q111,$Q$3&lt;&gt;"Both")</f>
        <v>1</v>
      </c>
      <c r="AF111" s="159" t="b">
        <f aca="false">AND($Q$3="Both",AH111=1)</f>
        <v>0</v>
      </c>
      <c r="AG111" s="91" t="s">
        <v>454</v>
      </c>
      <c r="AH111" s="95" t="n">
        <v>1</v>
      </c>
      <c r="AI111" s="91" t="n">
        <v>89</v>
      </c>
      <c r="AK111" s="160" t="n">
        <f aca="false">IF(OR(AL111=TRUE(),AND(AM111=TRUE(),AN111=FALSE()),AF111=TRUE(),(OR(AT111=FALSE(),AT111="NA"))),0,IF(OR(AN111=FALSE(),AO111=FALSE(),AP111=FALSE()),1,0))</f>
        <v>0</v>
      </c>
      <c r="AL111" s="238" t="n">
        <f aca="false">$S111</f>
        <v>1</v>
      </c>
      <c r="AM111" s="238" t="str">
        <f aca="false">IF(OR(Q111="CHIP",AI111=""),"NA",IF(AND(AF111=TRUE(),_xlfn.xlookup(AI111,$A$8:$A$113,$AK$8:$AK$113)=0),TRUE(),FALSE()))</f>
        <v>NA</v>
      </c>
      <c r="AN111" s="148" t="b">
        <f aca="false">IF(F111&lt;&gt;"",TRUE(),FALSE())</f>
        <v>0</v>
      </c>
      <c r="AO111" s="94" t="str">
        <f aca="false">IF(OR($F111&lt;&gt;"Met"),"NA",(IF(AND($F111="Met",$F111&lt;&gt;""),TRUE(),FALSE())))</f>
        <v>NA</v>
      </c>
      <c r="AP111" s="148" t="b">
        <f aca="false">IF(OR($F111="Met",$F111="Not met"),"NA",(IF((AND(OR($F111="N/A",$F111="Unsure"),$G111&lt;&gt;"")),TRUE(),FALSE())))</f>
        <v>0</v>
      </c>
      <c r="AQ111" s="238" t="n">
        <f aca="false">IF(OR(AR111=TRUE(),AND(AS111=TRUE(),AT111=FALSE())),0,(IF(OR(AND(OR(AS111=FALSE(),AS111="N/A"),AT111=FALSE()),AU111=FALSE()),1,0)))</f>
        <v>0</v>
      </c>
      <c r="AR111" s="238" t="n">
        <f aca="false">$S111</f>
        <v>1</v>
      </c>
      <c r="AS111" s="238" t="str">
        <f aca="false">IF(OR(Q35="Medicaid",AI35=""),"N/A",IF(AND(AF35=TRUE(),_xlfn.xlookup(AI35,$A$8:$A$35,$AQ$8:$AQ$35)=0),TRUE(),FALSE()))</f>
        <v>N/A</v>
      </c>
      <c r="AT111" s="148" t="b">
        <f aca="false">IF(AND(H111="",F111="Met"),FALSE(),TRUE())</f>
        <v>1</v>
      </c>
      <c r="AU111" s="94" t="str">
        <f aca="false">IF(OR(H111="",H111="Met",H111="N/A"),"NA",(IF(AND((OR(H111="Not Met",H111="Unsure")),G111&lt;&gt;""),TRUE(),FALSE())))</f>
        <v>NA</v>
      </c>
    </row>
    <row r="112" customFormat="false" ht="90" hidden="false" customHeight="false" outlineLevel="0" collapsed="false">
      <c r="A112" s="310" t="s">
        <v>700</v>
      </c>
      <c r="B112" s="231" t="s">
        <v>701</v>
      </c>
      <c r="C112" s="311" t="s">
        <v>702</v>
      </c>
      <c r="D112" s="231" t="s">
        <v>466</v>
      </c>
      <c r="E112" s="232"/>
      <c r="F112" s="155"/>
      <c r="G112" s="233"/>
      <c r="H112" s="234"/>
      <c r="I112" s="236" t="s">
        <v>15</v>
      </c>
      <c r="J112" s="236"/>
      <c r="K112" s="236" t="s">
        <v>38</v>
      </c>
      <c r="L112" s="236" t="s">
        <v>43</v>
      </c>
      <c r="M112" s="236"/>
      <c r="N112" s="236"/>
      <c r="O112" s="236"/>
      <c r="P112" s="237"/>
      <c r="Q112" s="236" t="s">
        <v>292</v>
      </c>
      <c r="S112" s="148" t="b">
        <f aca="false">IF(OR(T112=TRUE(),U112=TRUE(),V112=TRUE(),AD112=TRUE(),AE112=TRUE()),TRUE(),FALSE())</f>
        <v>1</v>
      </c>
      <c r="T112" s="94" t="n">
        <f aca="false">$T$7</f>
        <v>1</v>
      </c>
      <c r="U112" s="148" t="b">
        <f aca="false">$U$7</f>
        <v>0</v>
      </c>
      <c r="V112" s="148" t="b">
        <f aca="false">IF(SUM(W112:AC112)&lt;1,TRUE(),FALSE())</f>
        <v>1</v>
      </c>
      <c r="W112" s="94" t="n">
        <f aca="false">IF($I$3=I112,1,0)</f>
        <v>0</v>
      </c>
      <c r="X112" s="94" t="n">
        <f aca="false">IF($J$3=J112,1,0)</f>
        <v>0</v>
      </c>
      <c r="Y112" s="94" t="n">
        <f aca="false">IF($K$3=K112,1,0)</f>
        <v>0</v>
      </c>
      <c r="Z112" s="94" t="n">
        <f aca="false">IF($L$3=L112,1,0)</f>
        <v>0</v>
      </c>
      <c r="AA112" s="94" t="n">
        <f aca="false">IF($M$3=M112,1,0)</f>
        <v>0</v>
      </c>
      <c r="AB112" s="94" t="n">
        <f aca="false">IF($N$3=N112,1,0)</f>
        <v>0</v>
      </c>
      <c r="AC112" s="94" t="n">
        <f aca="false">IF($O$3=O112,1,0)</f>
        <v>0</v>
      </c>
      <c r="AD112" s="159" t="b">
        <f aca="false">AND($P$2="Non-risk",P112=TRUE())</f>
        <v>0</v>
      </c>
      <c r="AE112" s="159" t="b">
        <f aca="false">AND($Q$3&lt;&gt;$Q112,$Q$3&lt;&gt;"Both")</f>
        <v>1</v>
      </c>
      <c r="AF112" s="159" t="b">
        <f aca="false">AND($Q$3="Both",AH112=1)</f>
        <v>0</v>
      </c>
      <c r="AG112" s="91" t="s">
        <v>466</v>
      </c>
      <c r="AH112" s="95" t="n">
        <v>1</v>
      </c>
      <c r="AI112" s="91" t="n">
        <v>92</v>
      </c>
      <c r="AK112" s="160" t="n">
        <f aca="false">IF(OR(AL112=TRUE(),AND(AM112=TRUE(),AN112=FALSE()),AF112=TRUE(),(OR(AT112=FALSE(),AT112="NA"))),0,IF(OR(AN112=FALSE(),AO112=FALSE(),AP112=FALSE()),1,0))</f>
        <v>0</v>
      </c>
      <c r="AL112" s="238" t="n">
        <f aca="false">$S112</f>
        <v>1</v>
      </c>
      <c r="AM112" s="238" t="str">
        <f aca="false">IF(OR(Q112="CHIP",AI112=""),"NA",IF(AND(AF112=TRUE(),_xlfn.xlookup(AI112,$A$8:$A$113,$AK$8:$AK$113)=0),TRUE(),FALSE()))</f>
        <v>NA</v>
      </c>
      <c r="AN112" s="148" t="b">
        <f aca="false">IF(F112&lt;&gt;"",TRUE(),FALSE())</f>
        <v>0</v>
      </c>
      <c r="AO112" s="94" t="str">
        <f aca="false">IF(OR($F112&lt;&gt;"Met"),"NA",(IF(AND($F112="Met",$F112&lt;&gt;""),TRUE(),FALSE())))</f>
        <v>NA</v>
      </c>
      <c r="AP112" s="148" t="b">
        <f aca="false">IF(OR($F112="Met",$F112="Not met"),"NA",(IF((AND(OR($F112="N/A",$F112="Unsure"),$G112&lt;&gt;"")),TRUE(),FALSE())))</f>
        <v>0</v>
      </c>
      <c r="AQ112" s="238" t="n">
        <f aca="false">IF(OR(AR112=TRUE(),AND(AS112=TRUE(),AT112=FALSE())),0,(IF(OR(AND(OR(AS112=FALSE(),AS112="N/A"),AT112=FALSE()),AU112=FALSE()),1,0)))</f>
        <v>0</v>
      </c>
      <c r="AR112" s="238" t="n">
        <f aca="false">$S112</f>
        <v>1</v>
      </c>
      <c r="AS112" s="238" t="str">
        <f aca="false">IF(OR(Q35="Medicaid",AI35=""),"N/A",IF(AND(AF35=TRUE(),_xlfn.xlookup(AI35,$A$8:$A$35,$AQ$8:$AQ$35)=0),TRUE(),FALSE()))</f>
        <v>N/A</v>
      </c>
      <c r="AT112" s="148" t="b">
        <f aca="false">IF(AND(H112="",F112="Met"),FALSE(),TRUE())</f>
        <v>1</v>
      </c>
      <c r="AU112" s="94" t="str">
        <f aca="false">IF(OR(H112="",H112="Met",H112="N/A"),"NA",(IF(AND((OR(H112="Not Met",H112="Unsure")),G112&lt;&gt;""),TRUE(),FALSE())))</f>
        <v>NA</v>
      </c>
    </row>
    <row r="113" customFormat="false" ht="57.75" hidden="false" customHeight="true" outlineLevel="0" collapsed="false">
      <c r="A113" s="310" t="s">
        <v>703</v>
      </c>
      <c r="B113" s="231" t="s">
        <v>701</v>
      </c>
      <c r="C113" s="311" t="s">
        <v>704</v>
      </c>
      <c r="D113" s="231" t="s">
        <v>469</v>
      </c>
      <c r="E113" s="232"/>
      <c r="F113" s="155"/>
      <c r="G113" s="233"/>
      <c r="H113" s="234"/>
      <c r="I113" s="236" t="s">
        <v>15</v>
      </c>
      <c r="J113" s="236"/>
      <c r="K113" s="236" t="s">
        <v>38</v>
      </c>
      <c r="L113" s="236" t="s">
        <v>43</v>
      </c>
      <c r="M113" s="236"/>
      <c r="N113" s="236"/>
      <c r="O113" s="236"/>
      <c r="P113" s="237"/>
      <c r="Q113" s="236" t="s">
        <v>292</v>
      </c>
      <c r="S113" s="148" t="b">
        <f aca="false">IF(OR(T113=TRUE(),U113=TRUE(),V113=TRUE(),AD113=TRUE(),AE113=TRUE()),TRUE(),FALSE())</f>
        <v>1</v>
      </c>
      <c r="T113" s="94" t="n">
        <f aca="false">$T$7</f>
        <v>1</v>
      </c>
      <c r="U113" s="148" t="b">
        <f aca="false">$U$7</f>
        <v>0</v>
      </c>
      <c r="V113" s="148" t="b">
        <f aca="false">IF(SUM(W113:AC113)&lt;1,TRUE(),FALSE())</f>
        <v>1</v>
      </c>
      <c r="W113" s="94" t="n">
        <f aca="false">IF($I$3=I113,1,0)</f>
        <v>0</v>
      </c>
      <c r="X113" s="94" t="n">
        <f aca="false">IF($J$3=J113,1,0)</f>
        <v>0</v>
      </c>
      <c r="Y113" s="94" t="n">
        <f aca="false">IF($K$3=K113,1,0)</f>
        <v>0</v>
      </c>
      <c r="Z113" s="94" t="n">
        <f aca="false">IF($L$3=L113,1,0)</f>
        <v>0</v>
      </c>
      <c r="AA113" s="94" t="n">
        <f aca="false">IF($M$3=M113,1,0)</f>
        <v>0</v>
      </c>
      <c r="AB113" s="94" t="n">
        <f aca="false">IF($N$3=N113,1,0)</f>
        <v>0</v>
      </c>
      <c r="AC113" s="94" t="n">
        <f aca="false">IF($O$3=O113,1,0)</f>
        <v>0</v>
      </c>
      <c r="AD113" s="159" t="b">
        <f aca="false">AND($P$2="Non-risk",P113=TRUE())</f>
        <v>0</v>
      </c>
      <c r="AE113" s="159" t="b">
        <f aca="false">AND($Q$3&lt;&gt;$Q113,$Q$3&lt;&gt;"Both")</f>
        <v>1</v>
      </c>
      <c r="AF113" s="159" t="b">
        <f aca="false">AND($Q$3="Both",AH113=1)</f>
        <v>0</v>
      </c>
      <c r="AG113" s="91" t="s">
        <v>469</v>
      </c>
      <c r="AH113" s="95" t="n">
        <v>1</v>
      </c>
      <c r="AI113" s="91" t="n">
        <v>93</v>
      </c>
      <c r="AK113" s="160" t="n">
        <f aca="false">IF(OR(AL113=TRUE(),AND(AM113=TRUE(),AN113=FALSE()),AF113=TRUE(),(OR(AT113=FALSE(),AT113="NA"))),0,IF(OR(AN113=FALSE(),AO113=FALSE(),AP113=FALSE()),1,0))</f>
        <v>0</v>
      </c>
      <c r="AL113" s="238" t="n">
        <f aca="false">$S113</f>
        <v>1</v>
      </c>
      <c r="AM113" s="238" t="str">
        <f aca="false">IF(OR(Q113="CHIP",AI113=""),"NA",IF(AND(AF113=TRUE(),_xlfn.xlookup(AI113,$A$8:$A$113,$AK$8:$AK$113)=0),TRUE(),FALSE()))</f>
        <v>NA</v>
      </c>
      <c r="AN113" s="148" t="b">
        <f aca="false">IF(F113&lt;&gt;"",TRUE(),FALSE())</f>
        <v>0</v>
      </c>
      <c r="AO113" s="94" t="str">
        <f aca="false">IF(OR($F113&lt;&gt;"Met"),"NA",(IF(AND($F113="Met",$F113&lt;&gt;""),TRUE(),FALSE())))</f>
        <v>NA</v>
      </c>
      <c r="AP113" s="148" t="b">
        <f aca="false">IF(OR($F113="Met",$F113="Not met"),"NA",(IF((AND(OR($F113="N/A",$F113="Unsure"),$G113&lt;&gt;"")),TRUE(),FALSE())))</f>
        <v>0</v>
      </c>
      <c r="AQ113" s="238" t="n">
        <f aca="false">IF(OR(AR113=TRUE(),AND(AS113=TRUE(),AT113=FALSE())),0,(IF(OR(AND(OR(AS113=FALSE(),AS113="N/A"),AT113=FALSE()),AU113=FALSE()),1,0)))</f>
        <v>0</v>
      </c>
      <c r="AR113" s="238" t="n">
        <f aca="false">$S113</f>
        <v>1</v>
      </c>
      <c r="AS113" s="238" t="str">
        <f aca="false">IF(OR(Q35="Medicaid",AI35=""),"N/A",IF(AND(AF35=TRUE(),_xlfn.xlookup(AI35,$A$8:$A$35,$AQ$8:$AQ$35)=0),TRUE(),FALSE()))</f>
        <v>N/A</v>
      </c>
      <c r="AT113" s="148" t="b">
        <f aca="false">IF(AND(H113="",F113="Met"),FALSE(),TRUE())</f>
        <v>1</v>
      </c>
      <c r="AU113" s="94" t="str">
        <f aca="false">IF(OR(H113="",H113="Met",H113="N/A"),"NA",(IF(AND((OR(H113="Not Met",H113="Unsure")),G113&lt;&gt;""),TRUE(),FALSE())))</f>
        <v>NA</v>
      </c>
    </row>
    <row r="114" customFormat="false" ht="60.75" hidden="true" customHeight="true" outlineLevel="0" collapsed="false">
      <c r="A114" s="310" t="s">
        <v>705</v>
      </c>
      <c r="B114" s="325" t="s">
        <v>706</v>
      </c>
      <c r="C114" s="326" t="s">
        <v>707</v>
      </c>
      <c r="D114" s="327" t="e">
        <f aca="false">IF(AF114=TRUE(),AG114&amp; "  [If there is no additional information related to the CHIP contract, this information only needs to be entered in Medicaid Item Number "&amp;AI114&amp;".]",AG114)</f>
        <v>#REF!</v>
      </c>
      <c r="E114" s="328"/>
      <c r="F114" s="340" t="s">
        <v>224</v>
      </c>
      <c r="G114" s="341" t="s">
        <v>303</v>
      </c>
      <c r="H114" s="342"/>
      <c r="I114" s="236" t="s">
        <v>15</v>
      </c>
      <c r="J114" s="236"/>
      <c r="K114" s="236" t="s">
        <v>38</v>
      </c>
      <c r="L114" s="236" t="s">
        <v>43</v>
      </c>
      <c r="M114" s="236"/>
      <c r="N114" s="236"/>
      <c r="O114" s="236" t="s">
        <v>52</v>
      </c>
      <c r="P114" s="237"/>
      <c r="Q114" s="236" t="s">
        <v>292</v>
      </c>
      <c r="S114" s="94" t="e">
        <f aca="false">IF(OR(T114=TRUE(),U114=TRUE(),V114=TRUE(),AD114=TRUE(),AE114=TRUE()),TRUE(),FALSE())</f>
        <v>#REF!</v>
      </c>
      <c r="T114" s="94" t="e">
        <f aca="false">#REF!</f>
        <v>#REF!</v>
      </c>
      <c r="U114" s="94" t="e">
        <f aca="false">#REF!</f>
        <v>#REF!</v>
      </c>
      <c r="V114" s="94" t="e">
        <f aca="false">IF(SUM(W114:AC114)&lt;1,TRUE(),FALSE())</f>
        <v>#REF!</v>
      </c>
      <c r="W114" s="95" t="e">
        <f aca="false">IF(#REF!=I114,1,0)</f>
        <v>#REF!</v>
      </c>
      <c r="X114" s="95" t="e">
        <f aca="false">IF(#REF!=J114,1,0)</f>
        <v>#REF!</v>
      </c>
      <c r="Y114" s="95" t="e">
        <f aca="false">IF(#REF!=K114,1,0)</f>
        <v>#REF!</v>
      </c>
      <c r="Z114" s="95" t="e">
        <f aca="false">IF(#REF!=L114,1,0)</f>
        <v>#REF!</v>
      </c>
      <c r="AA114" s="95" t="e">
        <f aca="false">IF(#REF!=M114,1,0)</f>
        <v>#REF!</v>
      </c>
      <c r="AB114" s="95" t="e">
        <f aca="false">IF(#REF!=N114,1,0)</f>
        <v>#REF!</v>
      </c>
      <c r="AC114" s="95" t="e">
        <f aca="false">IF(#REF!=O114,1,0)</f>
        <v>#REF!</v>
      </c>
      <c r="AD114" s="95" t="e">
        <f aca="false">AND(#REF!="Non-risk",P114=TRUE())</f>
        <v>#REF!</v>
      </c>
      <c r="AE114" s="95" t="e">
        <f aca="false">AND(#REF!&lt;&gt;$Q114,#REF!&lt;&gt;"Both")</f>
        <v>#REF!</v>
      </c>
      <c r="AF114" s="95" t="e">
        <f aca="false">AND(#REF!="Both",AH114=1)</f>
        <v>#REF!</v>
      </c>
      <c r="AG114" s="91" t="s">
        <v>473</v>
      </c>
      <c r="AH114" s="95" t="n">
        <v>1</v>
      </c>
      <c r="AI114" s="91" t="n">
        <v>94</v>
      </c>
      <c r="AK114" s="238" t="e">
        <f aca="false">IF(OR(AL114=TRUE(),AND(AM114=TRUE(),AN114=FALSE())),0,IF(OR(AN114=FALSE(),AO114=FALSE(),AP114=FALSE()),1,0))</f>
        <v>#REF!</v>
      </c>
      <c r="AL114" s="238" t="e">
        <f aca="false">$S114</f>
        <v>#REF!</v>
      </c>
      <c r="AM114" s="238" t="e">
        <f aca="false">IF(OR(Q114="Medicaid",AI114=""),"NA",IF(AND(AF114=TRUE(),_xlfn.xlookup(AI114,$A$8:$A$35,$AK$8:$AK$35)=0),TRUE(),FALSE()))</f>
        <v>#REF!</v>
      </c>
      <c r="AN114" s="94" t="e">
        <f aca="false">IF(#REF!&lt;&gt;"",TRUE(),FALSE())</f>
        <v>#REF!</v>
      </c>
      <c r="AO114" s="94" t="e">
        <f aca="false">IF(OR(#REF!&lt;&gt;"Citation",#REF!&lt;&gt;"Met"),"NA",(IF(AND(#REF!="Citation",#REF!="Met",#REF!&lt;&gt;""),TRUE(),FALSE())))</f>
        <v>#REF!</v>
      </c>
      <c r="AP114" s="94" t="e">
        <f aca="false">IF(OR(#REF!="Met",#REF!="Not met"),"NA",(IF((AND(OR(#REF!="N/A",#REF!="Unsure"),#REF!&lt;&gt;"")),TRUE(),FALSE())))</f>
        <v>#REF!</v>
      </c>
      <c r="AQ114" s="238" t="e">
        <f aca="false">IF(OR(AR114=TRUE(),AND(AS114=TRUE(),AT114=FALSE())),0,(IF(OR(AND(OR(AS114=FALSE(),AS114="N/A"),AT114=FALSE()),AU114=FALSE()),1,0)))</f>
        <v>#REF!</v>
      </c>
      <c r="AR114" s="238" t="e">
        <f aca="false">$S114</f>
        <v>#REF!</v>
      </c>
      <c r="AS114" s="238" t="e">
        <f aca="false">IF(Q114="Medicaid","N/A",IF(#REF!="",AM114,FALSE()))</f>
        <v>#REF!</v>
      </c>
      <c r="AT114" s="94" t="e">
        <f aca="false">IF(#REF!="Citation",IF(F114&lt;&gt;"",TRUE(),FALSE()),"NA")</f>
        <v>#REF!</v>
      </c>
      <c r="AU114" s="94" t="str">
        <f aca="false">IF(OR(F114="",F114="Met",F114="N/A"),"NA",(IF(AND((OR(F114="Not Met",F114="Unsure")),G114&lt;&gt;""),TRUE(),FALSE())))</f>
        <v>NA</v>
      </c>
    </row>
    <row r="115" customFormat="false" ht="186.75" hidden="true" customHeight="true" outlineLevel="0" collapsed="false">
      <c r="A115" s="310" t="s">
        <v>708</v>
      </c>
      <c r="B115" s="327" t="s">
        <v>709</v>
      </c>
      <c r="C115" s="326" t="s">
        <v>710</v>
      </c>
      <c r="D115" s="327" t="e">
        <f aca="false">IF(AF115=TRUE(),AG115&amp; "  [If there is no additional information related to the CHIP contract, this information only needs to be entered in Medicaid Item Number "&amp;AI115&amp;".]",AG115)</f>
        <v>#REF!</v>
      </c>
      <c r="E115" s="328" t="n">
        <v>16</v>
      </c>
      <c r="F115" s="340" t="s">
        <v>224</v>
      </c>
      <c r="G115" s="341" t="s">
        <v>303</v>
      </c>
      <c r="H115" s="342"/>
      <c r="I115" s="236" t="s">
        <v>15</v>
      </c>
      <c r="J115" s="236"/>
      <c r="K115" s="236" t="s">
        <v>38</v>
      </c>
      <c r="L115" s="236" t="s">
        <v>43</v>
      </c>
      <c r="M115" s="236"/>
      <c r="N115" s="236"/>
      <c r="O115" s="236" t="s">
        <v>52</v>
      </c>
      <c r="P115" s="237"/>
      <c r="Q115" s="236" t="s">
        <v>292</v>
      </c>
      <c r="S115" s="94" t="e">
        <f aca="false">IF(OR(T115=TRUE(),U115=TRUE(),V115=TRUE(),AD115=TRUE(),AE115=TRUE()),TRUE(),FALSE())</f>
        <v>#REF!</v>
      </c>
      <c r="T115" s="94" t="e">
        <f aca="false">#REF!</f>
        <v>#REF!</v>
      </c>
      <c r="U115" s="94" t="e">
        <f aca="false">#REF!</f>
        <v>#REF!</v>
      </c>
      <c r="V115" s="94" t="e">
        <f aca="false">IF(SUM(W115:AC115)&lt;1,TRUE(),FALSE())</f>
        <v>#REF!</v>
      </c>
      <c r="W115" s="95" t="e">
        <f aca="false">IF(#REF!=I115,1,0)</f>
        <v>#REF!</v>
      </c>
      <c r="X115" s="95" t="e">
        <f aca="false">IF(#REF!=J115,1,0)</f>
        <v>#REF!</v>
      </c>
      <c r="Y115" s="95" t="e">
        <f aca="false">IF(#REF!=K115,1,0)</f>
        <v>#REF!</v>
      </c>
      <c r="Z115" s="95" t="e">
        <f aca="false">IF(#REF!=L115,1,0)</f>
        <v>#REF!</v>
      </c>
      <c r="AA115" s="95" t="e">
        <f aca="false">IF(#REF!=M115,1,0)</f>
        <v>#REF!</v>
      </c>
      <c r="AB115" s="95" t="e">
        <f aca="false">IF(#REF!=N115,1,0)</f>
        <v>#REF!</v>
      </c>
      <c r="AC115" s="95" t="e">
        <f aca="false">IF(#REF!=O115,1,0)</f>
        <v>#REF!</v>
      </c>
      <c r="AD115" s="95" t="e">
        <f aca="false">AND(#REF!="Non-risk",P115=TRUE())</f>
        <v>#REF!</v>
      </c>
      <c r="AE115" s="95" t="e">
        <f aca="false">AND(#REF!&lt;&gt;$Q115,#REF!&lt;&gt;"Both")</f>
        <v>#REF!</v>
      </c>
      <c r="AF115" s="95" t="e">
        <f aca="false">AND(#REF!="Both",AH115=1)</f>
        <v>#REF!</v>
      </c>
      <c r="AG115" s="91" t="s">
        <v>711</v>
      </c>
      <c r="AH115" s="95" t="n">
        <v>1</v>
      </c>
      <c r="AI115" s="91" t="n">
        <v>95</v>
      </c>
      <c r="AK115" s="238" t="e">
        <f aca="false">IF(OR(AL115=TRUE(),AND(AM115=TRUE(),AN115=FALSE())),0,IF(OR(AN115=FALSE(),AO115=FALSE(),AP115=FALSE()),1,0))</f>
        <v>#REF!</v>
      </c>
      <c r="AL115" s="238" t="e">
        <f aca="false">$S115</f>
        <v>#REF!</v>
      </c>
      <c r="AM115" s="238" t="e">
        <f aca="false">IF(OR(Q115="Medicaid",AI115=""),"NA",IF(AND(AF115=TRUE(),_xlfn.xlookup(AI115,$A$8:$A$35,$AK$8:$AK$35)=0),TRUE(),FALSE()))</f>
        <v>#REF!</v>
      </c>
      <c r="AN115" s="94" t="e">
        <f aca="false">IF(#REF!&lt;&gt;"",TRUE(),FALSE())</f>
        <v>#REF!</v>
      </c>
      <c r="AO115" s="94" t="e">
        <f aca="false">IF(OR(#REF!&lt;&gt;"Citation",#REF!&lt;&gt;"Met"),"NA",(IF(AND(#REF!="Citation",#REF!="Met",#REF!&lt;&gt;""),TRUE(),FALSE())))</f>
        <v>#REF!</v>
      </c>
      <c r="AP115" s="94" t="e">
        <f aca="false">IF(OR(#REF!="Met",#REF!="Not met"),"NA",(IF((AND(OR(#REF!="N/A",#REF!="Unsure"),#REF!&lt;&gt;"")),TRUE(),FALSE())))</f>
        <v>#REF!</v>
      </c>
      <c r="AQ115" s="238" t="e">
        <f aca="false">IF(OR(AR115=TRUE(),AND(AS115=TRUE(),AT115=FALSE())),0,(IF(OR(AND(OR(AS115=FALSE(),AS115="N/A"),AT115=FALSE()),AU115=FALSE()),1,0)))</f>
        <v>#REF!</v>
      </c>
      <c r="AR115" s="238" t="e">
        <f aca="false">$S115</f>
        <v>#REF!</v>
      </c>
      <c r="AS115" s="238" t="e">
        <f aca="false">IF(Q115="Medicaid","N/A",IF(#REF!="",AM115,FALSE()))</f>
        <v>#REF!</v>
      </c>
      <c r="AT115" s="94" t="e">
        <f aca="false">IF(#REF!="Citation",IF(F115&lt;&gt;"",TRUE(),FALSE()),"NA")</f>
        <v>#REF!</v>
      </c>
      <c r="AU115" s="94" t="str">
        <f aca="false">IF(OR(F115="",F115="Met",F115="N/A"),"NA",(IF(AND((OR(F115="Not Met",F115="Unsure")),G115&lt;&gt;""),TRUE(),FALSE())))</f>
        <v>NA</v>
      </c>
    </row>
    <row r="116" customFormat="false" ht="72.75" hidden="true" customHeight="false" outlineLevel="0" collapsed="false">
      <c r="A116" s="310" t="s">
        <v>712</v>
      </c>
      <c r="B116" s="327" t="s">
        <v>713</v>
      </c>
      <c r="C116" s="326" t="s">
        <v>714</v>
      </c>
      <c r="D116" s="327" t="e">
        <f aca="false">IF(AF116=TRUE(),AG116&amp; "  [If there is no additional information related to the CHIP contract, this information only needs to be entered in Medicaid Item Number "&amp;AI116&amp;".]",AG116)</f>
        <v>#REF!</v>
      </c>
      <c r="E116" s="328" t="s">
        <v>715</v>
      </c>
      <c r="F116" s="340" t="s">
        <v>224</v>
      </c>
      <c r="G116" s="341" t="s">
        <v>303</v>
      </c>
      <c r="H116" s="342"/>
      <c r="I116" s="236" t="s">
        <v>15</v>
      </c>
      <c r="J116" s="236"/>
      <c r="K116" s="236" t="s">
        <v>38</v>
      </c>
      <c r="L116" s="236" t="s">
        <v>43</v>
      </c>
      <c r="M116" s="236"/>
      <c r="N116" s="236"/>
      <c r="O116" s="236"/>
      <c r="P116" s="237"/>
      <c r="Q116" s="236" t="s">
        <v>292</v>
      </c>
      <c r="S116" s="94" t="e">
        <f aca="false">IF(OR(T116=TRUE(),U116=TRUE(),V116=TRUE(),AD116=TRUE(),AE116=TRUE()),TRUE(),FALSE())</f>
        <v>#REF!</v>
      </c>
      <c r="T116" s="94" t="e">
        <f aca="false">#REF!</f>
        <v>#REF!</v>
      </c>
      <c r="U116" s="94" t="e">
        <f aca="false">#REF!</f>
        <v>#REF!</v>
      </c>
      <c r="V116" s="94" t="e">
        <f aca="false">IF(SUM(W116:AC116)&lt;1,TRUE(),FALSE())</f>
        <v>#REF!</v>
      </c>
      <c r="W116" s="95" t="e">
        <f aca="false">IF(#REF!=I116,1,0)</f>
        <v>#REF!</v>
      </c>
      <c r="X116" s="95" t="e">
        <f aca="false">IF(#REF!=J116,1,0)</f>
        <v>#REF!</v>
      </c>
      <c r="Y116" s="95" t="e">
        <f aca="false">IF(#REF!=K116,1,0)</f>
        <v>#REF!</v>
      </c>
      <c r="Z116" s="95" t="e">
        <f aca="false">IF(#REF!=L116,1,0)</f>
        <v>#REF!</v>
      </c>
      <c r="AA116" s="95" t="e">
        <f aca="false">IF(#REF!=M116,1,0)</f>
        <v>#REF!</v>
      </c>
      <c r="AB116" s="95" t="e">
        <f aca="false">IF(#REF!=N116,1,0)</f>
        <v>#REF!</v>
      </c>
      <c r="AC116" s="95" t="e">
        <f aca="false">IF(#REF!=O116,1,0)</f>
        <v>#REF!</v>
      </c>
      <c r="AD116" s="95" t="e">
        <f aca="false">AND(#REF!="Non-risk",P116=TRUE())</f>
        <v>#REF!</v>
      </c>
      <c r="AE116" s="95" t="e">
        <f aca="false">AND(#REF!&lt;&gt;$Q116,#REF!&lt;&gt;"Both")</f>
        <v>#REF!</v>
      </c>
      <c r="AF116" s="95" t="e">
        <f aca="false">AND(#REF!="Both",AH116=1)</f>
        <v>#REF!</v>
      </c>
      <c r="AG116" s="91" t="s">
        <v>477</v>
      </c>
      <c r="AH116" s="95" t="n">
        <v>1</v>
      </c>
      <c r="AI116" s="91" t="n">
        <v>96</v>
      </c>
      <c r="AK116" s="238" t="e">
        <f aca="false">IF(OR(AL116=TRUE(),AND(AM116=TRUE(),AN116=FALSE())),0,IF(OR(AN116=FALSE(),AO116=FALSE(),AP116=FALSE()),1,0))</f>
        <v>#REF!</v>
      </c>
      <c r="AL116" s="238" t="e">
        <f aca="false">$S116</f>
        <v>#REF!</v>
      </c>
      <c r="AM116" s="238" t="e">
        <f aca="false">IF(OR(Q116="Medicaid",AI116=""),"NA",IF(AND(AF116=TRUE(),_xlfn.xlookup(AI116,$A$8:$A$35,$AK$8:$AK$35)=0),TRUE(),FALSE()))</f>
        <v>#REF!</v>
      </c>
      <c r="AN116" s="94" t="e">
        <f aca="false">IF(#REF!&lt;&gt;"",TRUE(),FALSE())</f>
        <v>#REF!</v>
      </c>
      <c r="AO116" s="94" t="e">
        <f aca="false">IF(OR(#REF!&lt;&gt;"Citation",#REF!&lt;&gt;"Met"),"NA",(IF(AND(#REF!="Citation",#REF!="Met",#REF!&lt;&gt;""),TRUE(),FALSE())))</f>
        <v>#REF!</v>
      </c>
      <c r="AP116" s="94" t="e">
        <f aca="false">IF(OR(#REF!="Met",#REF!="Not met"),"NA",(IF((AND(OR(#REF!="N/A",#REF!="Unsure"),#REF!&lt;&gt;"")),TRUE(),FALSE())))</f>
        <v>#REF!</v>
      </c>
      <c r="AQ116" s="238" t="e">
        <f aca="false">IF(OR(AR116=TRUE(),AND(AS116=TRUE(),AT116=FALSE())),0,(IF(OR(AND(OR(AS116=FALSE(),AS116="N/A"),AT116=FALSE()),AU116=FALSE()),1,0)))</f>
        <v>#REF!</v>
      </c>
      <c r="AR116" s="238" t="e">
        <f aca="false">$S116</f>
        <v>#REF!</v>
      </c>
      <c r="AS116" s="238" t="e">
        <f aca="false">IF(Q116="Medicaid","N/A",IF(#REF!="",AM116,FALSE()))</f>
        <v>#REF!</v>
      </c>
      <c r="AT116" s="94" t="e">
        <f aca="false">IF(#REF!="Citation",IF(F116&lt;&gt;"",TRUE(),FALSE()),"NA")</f>
        <v>#REF!</v>
      </c>
      <c r="AU116" s="94" t="str">
        <f aca="false">IF(OR(F116="",F116="Met",F116="N/A"),"NA",(IF(AND((OR(F116="Not Met",F116="Unsure")),G116&lt;&gt;""),TRUE(),FALSE())))</f>
        <v>NA</v>
      </c>
    </row>
    <row r="117" customFormat="false" ht="63" hidden="true" customHeight="true" outlineLevel="0" collapsed="false">
      <c r="A117" s="310" t="s">
        <v>716</v>
      </c>
      <c r="B117" s="343" t="s">
        <v>717</v>
      </c>
      <c r="C117" s="344" t="s">
        <v>718</v>
      </c>
      <c r="D117" s="343" t="e">
        <f aca="false">IF(AF117=TRUE(),AG117&amp; "  [If there is no additional information related to the CHIP contract, this information only needs to be entered in Medicaid Item Number "&amp;AI117&amp;".]",AG117)</f>
        <v>#REF!</v>
      </c>
      <c r="E117" s="345"/>
      <c r="F117" s="346" t="s">
        <v>224</v>
      </c>
      <c r="G117" s="347" t="s">
        <v>303</v>
      </c>
      <c r="H117" s="348"/>
      <c r="I117" s="236" t="s">
        <v>15</v>
      </c>
      <c r="J117" s="236"/>
      <c r="K117" s="236" t="s">
        <v>38</v>
      </c>
      <c r="L117" s="236" t="s">
        <v>43</v>
      </c>
      <c r="M117" s="236" t="s">
        <v>48</v>
      </c>
      <c r="N117" s="236"/>
      <c r="O117" s="236" t="s">
        <v>52</v>
      </c>
      <c r="P117" s="237"/>
      <c r="Q117" s="236" t="s">
        <v>292</v>
      </c>
      <c r="S117" s="94" t="e">
        <f aca="false">IF(OR(T117=TRUE(),U117=TRUE(),V117=TRUE(),AD117=TRUE(),AE117=TRUE()),TRUE(),FALSE())</f>
        <v>#REF!</v>
      </c>
      <c r="T117" s="94" t="e">
        <f aca="false">#REF!</f>
        <v>#REF!</v>
      </c>
      <c r="U117" s="94" t="e">
        <f aca="false">#REF!</f>
        <v>#REF!</v>
      </c>
      <c r="V117" s="94" t="e">
        <f aca="false">IF(SUM(W117:AC117)&lt;1,TRUE(),FALSE())</f>
        <v>#REF!</v>
      </c>
      <c r="W117" s="95" t="e">
        <f aca="false">IF(#REF!=I117,1,0)</f>
        <v>#REF!</v>
      </c>
      <c r="X117" s="95" t="e">
        <f aca="false">IF(#REF!=J117,1,0)</f>
        <v>#REF!</v>
      </c>
      <c r="Y117" s="95" t="e">
        <f aca="false">IF(#REF!=K117,1,0)</f>
        <v>#REF!</v>
      </c>
      <c r="Z117" s="95" t="e">
        <f aca="false">IF(#REF!=L117,1,0)</f>
        <v>#REF!</v>
      </c>
      <c r="AA117" s="95" t="e">
        <f aca="false">IF(#REF!=M117,1,0)</f>
        <v>#REF!</v>
      </c>
      <c r="AB117" s="95" t="e">
        <f aca="false">IF(#REF!=N117,1,0)</f>
        <v>#REF!</v>
      </c>
      <c r="AC117" s="95" t="e">
        <f aca="false">IF(#REF!=O117,1,0)</f>
        <v>#REF!</v>
      </c>
      <c r="AD117" s="95" t="e">
        <f aca="false">AND(#REF!="Non-risk",P117=TRUE())</f>
        <v>#REF!</v>
      </c>
      <c r="AE117" s="95" t="e">
        <f aca="false">AND(#REF!&lt;&gt;$Q117,#REF!&lt;&gt;"Both")</f>
        <v>#REF!</v>
      </c>
      <c r="AF117" s="95" t="e">
        <f aca="false">AND(#REF!="Both",AH117=1)</f>
        <v>#REF!</v>
      </c>
      <c r="AG117" s="91" t="s">
        <v>482</v>
      </c>
      <c r="AH117" s="95" t="n">
        <v>1</v>
      </c>
      <c r="AI117" s="91" t="n">
        <v>97</v>
      </c>
      <c r="AK117" s="238" t="e">
        <f aca="false">IF(OR(AL117=TRUE(),AND(AM117=TRUE(),AN117=FALSE())),0,IF(OR(AN117=FALSE(),AO117=FALSE(),AP117=FALSE()),1,0))</f>
        <v>#REF!</v>
      </c>
      <c r="AL117" s="238" t="e">
        <f aca="false">$S117</f>
        <v>#REF!</v>
      </c>
      <c r="AM117" s="238" t="e">
        <f aca="false">IF(OR(Q117="Medicaid",AI117=""),"NA",IF(AND(AF117=TRUE(),_xlfn.xlookup(AI117,$A$8:$A$35,$AK$8:$AK$35)=0),TRUE(),FALSE()))</f>
        <v>#REF!</v>
      </c>
      <c r="AN117" s="94" t="e">
        <f aca="false">IF(#REF!&lt;&gt;"",TRUE(),FALSE())</f>
        <v>#REF!</v>
      </c>
      <c r="AO117" s="94" t="e">
        <f aca="false">IF(OR(#REF!&lt;&gt;"Citation",#REF!&lt;&gt;"Met"),"NA",(IF(AND(#REF!="Citation",#REF!="Met",#REF!&lt;&gt;""),TRUE(),FALSE())))</f>
        <v>#REF!</v>
      </c>
      <c r="AP117" s="94" t="e">
        <f aca="false">IF(OR(#REF!="Met",#REF!="Not met"),"NA",(IF((AND(OR(#REF!="N/A",#REF!="Unsure"),#REF!&lt;&gt;"")),TRUE(),FALSE())))</f>
        <v>#REF!</v>
      </c>
      <c r="AQ117" s="238" t="e">
        <f aca="false">IF(OR(AR117=TRUE(),AND(AS117=TRUE(),AT117=FALSE())),0,(IF(OR(AND(OR(AS117=FALSE(),AS117="N/A"),AT117=FALSE()),AU117=FALSE()),1,0)))</f>
        <v>#REF!</v>
      </c>
      <c r="AR117" s="238" t="e">
        <f aca="false">$S117</f>
        <v>#REF!</v>
      </c>
      <c r="AS117" s="238" t="e">
        <f aca="false">IF(Q117="Medicaid","N/A",IF(#REF!="",AM117,FALSE()))</f>
        <v>#REF!</v>
      </c>
      <c r="AT117" s="94" t="e">
        <f aca="false">IF(#REF!="Citation",IF(F117&lt;&gt;"",TRUE(),FALSE()),"NA")</f>
        <v>#REF!</v>
      </c>
      <c r="AU117" s="94" t="str">
        <f aca="false">IF(OR(F117="",F117="Met",F117="N/A"),"NA",(IF(AND((OR(F117="Not Met",F117="Unsure")),G117&lt;&gt;""),TRUE(),FALSE())))</f>
        <v>NA</v>
      </c>
    </row>
    <row r="118" customFormat="false" ht="18" hidden="false" customHeight="false" outlineLevel="0" collapsed="false">
      <c r="A118" s="349" t="s">
        <v>305</v>
      </c>
      <c r="B118" s="350"/>
      <c r="C118" s="264"/>
      <c r="D118" s="264"/>
      <c r="E118" s="264"/>
      <c r="F118" s="350"/>
      <c r="G118" s="267"/>
      <c r="H118" s="268"/>
    </row>
    <row r="119" customFormat="false" ht="33" hidden="false" customHeight="true" outlineLevel="0" collapsed="false">
      <c r="A119" s="351" t="n">
        <v>13</v>
      </c>
      <c r="B119" s="270" t="s">
        <v>719</v>
      </c>
      <c r="C119" s="270"/>
      <c r="D119" s="270"/>
      <c r="E119" s="270"/>
      <c r="F119" s="270"/>
      <c r="G119" s="270"/>
      <c r="H119" s="271" t="s">
        <v>307</v>
      </c>
      <c r="I119" s="352"/>
    </row>
    <row r="120" customFormat="false" ht="33" hidden="false" customHeight="true" outlineLevel="0" collapsed="false">
      <c r="A120" s="351" t="n">
        <v>14</v>
      </c>
      <c r="B120" s="270" t="s">
        <v>720</v>
      </c>
      <c r="C120" s="270"/>
      <c r="D120" s="270"/>
      <c r="E120" s="270"/>
      <c r="F120" s="270"/>
      <c r="G120" s="270"/>
      <c r="H120" s="271" t="s">
        <v>307</v>
      </c>
      <c r="I120" s="352"/>
    </row>
    <row r="121" customFormat="false" ht="36.75" hidden="false" customHeight="true" outlineLevel="0" collapsed="false">
      <c r="A121" s="351" t="s">
        <v>721</v>
      </c>
      <c r="B121" s="270" t="s">
        <v>722</v>
      </c>
      <c r="C121" s="270"/>
      <c r="D121" s="270"/>
      <c r="E121" s="270"/>
      <c r="F121" s="270"/>
      <c r="G121" s="270"/>
      <c r="H121" s="271" t="s">
        <v>307</v>
      </c>
      <c r="I121" s="352"/>
    </row>
    <row r="122" customFormat="false" ht="51" hidden="false" customHeight="true" outlineLevel="0" collapsed="false">
      <c r="A122" s="351" t="s">
        <v>715</v>
      </c>
      <c r="B122" s="270" t="s">
        <v>723</v>
      </c>
      <c r="C122" s="270"/>
      <c r="D122" s="270"/>
      <c r="E122" s="270"/>
      <c r="F122" s="270"/>
      <c r="G122" s="270"/>
      <c r="H122" s="271" t="s">
        <v>307</v>
      </c>
      <c r="I122" s="352"/>
    </row>
    <row r="123" customFormat="false" ht="33" hidden="false" customHeight="true" outlineLevel="0" collapsed="false">
      <c r="A123" s="353" t="n">
        <v>16</v>
      </c>
      <c r="B123" s="278" t="s">
        <v>724</v>
      </c>
      <c r="C123" s="278"/>
      <c r="D123" s="278"/>
      <c r="E123" s="278"/>
      <c r="F123" s="278"/>
      <c r="G123" s="278"/>
      <c r="H123" s="354"/>
    </row>
    <row r="124" customFormat="false" ht="29.25" hidden="false" customHeight="true" outlineLevel="0" collapsed="false"/>
  </sheetData>
  <mergeCells count="13">
    <mergeCell ref="A1:C1"/>
    <mergeCell ref="D1:H1"/>
    <mergeCell ref="I1:O1"/>
    <mergeCell ref="A2:B2"/>
    <mergeCell ref="A3:H3"/>
    <mergeCell ref="A4:C4"/>
    <mergeCell ref="F5:G5"/>
    <mergeCell ref="W6:AC6"/>
    <mergeCell ref="B119:G119"/>
    <mergeCell ref="B120:G120"/>
    <mergeCell ref="B121:G121"/>
    <mergeCell ref="B122:G122"/>
    <mergeCell ref="B123:G123"/>
  </mergeCells>
  <conditionalFormatting sqref="F8:H113">
    <cfRule type="expression" priority="2" aboveAverage="0" equalAverage="0" bottom="0" percent="0" rank="0" text="" dxfId="8">
      <formula>$AF8=1</formula>
    </cfRule>
    <cfRule type="expression" priority="3" aboveAverage="0" equalAverage="0" bottom="0" percent="0" rank="0" text="" dxfId="9">
      <formula>$S8=1</formula>
    </cfRule>
  </conditionalFormatting>
  <conditionalFormatting sqref="F101:H108 F110:H113">
    <cfRule type="expression" priority="4" aboveAverage="0" equalAverage="0" bottom="0" percent="0" rank="0" text="" dxfId="10">
      <formula>$Q$3="Both"</formula>
    </cfRule>
  </conditionalFormatting>
  <dataValidations count="2">
    <dataValidation allowBlank="true" errorStyle="information" operator="between" showDropDown="false" showErrorMessage="true" showInputMessage="true" sqref="D4" type="list">
      <formula1>INDIRECT($S$2)</formula1>
      <formula2>0</formula2>
    </dataValidation>
    <dataValidation allowBlank="true" errorStyle="stop" operator="between" showDropDown="false" showErrorMessage="true" showInputMessage="true" sqref="F8:F9 F11 F13 F15:F16 F18 F20:F21 F23 F25:F33 F35 F37:F38 F40:F82 F84 F86:F94 F96 F98:F99 F101:F108 F110:F117" type="list">
      <formula1>"Met,Not Met,Unsure,N/A"</formula1>
      <formula2>0</formula2>
    </dataValidation>
  </dataValidations>
  <hyperlinks>
    <hyperlink ref="E9" location="'C. Beneficiary Notification'!A123" display="#'C. Beneficiary Notification'.A123"/>
    <hyperlink ref="E25" location="'C. Beneficiary Notification'!A134" display="#'C. Beneficiary Notification'.A134"/>
    <hyperlink ref="E26" location="'C. Beneficiary Notification'!A134" display="#'C. Beneficiary Notification'.A134"/>
    <hyperlink ref="E32" location="'C. Beneficiary Notification'!A135" display="15a, 15b"/>
    <hyperlink ref="E38" location="'C. Beneficiary Notification'!A123" display="#'C. Beneficiary Notification'.A123"/>
    <hyperlink ref="E104" location="'C. Beneficiary Notification'!A133" display="#'C. Beneficiary Notification'.A133"/>
    <hyperlink ref="E110" location="'C. Beneficiary Notification'!A134" display="#'C. Beneficiary Notification'.A134"/>
    <hyperlink ref="E111" location="'C. Beneficiary Notification'!A134" display="#'C. Beneficiary Notification'.A134"/>
    <hyperlink ref="H119" location="'C. Beneficiary Notification'!E106" display="Return to item number"/>
    <hyperlink ref="H120" location="'C. Beneficiary Notification'!E26" display="Return to item number"/>
    <hyperlink ref="H121" location="'C. Beneficiary Notification'!E33" display="Return to item number"/>
    <hyperlink ref="H122" location="'C. Beneficiary Notification'!E33"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2" manualBreakCount="2">
    <brk id="33" man="true" max="16383" min="0"/>
    <brk id="113" man="true" max="16383" min="0"/>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56"/>
  <sheetViews>
    <sheetView showFormulas="false" showGridLines="true" showRowColHeaders="true" showZeros="true" rightToLeft="false" tabSelected="false" showOutlineSymbols="true" defaultGridColor="true" view="pageBreakPreview" topLeftCell="A1" colorId="64" zoomScale="88" zoomScaleNormal="70" zoomScalePageLayoutView="88" workbookViewId="0">
      <pane xSplit="0" ySplit="6" topLeftCell="A7" activePane="bottomLeft" state="frozen"/>
      <selection pane="topLeft" activeCell="A1" activeCellId="0" sqref="A1"/>
      <selection pane="bottomLeft" activeCell="D8" activeCellId="0" sqref="D8"/>
    </sheetView>
  </sheetViews>
  <sheetFormatPr defaultColWidth="9.15625" defaultRowHeight="18" zeroHeight="false" outlineLevelRow="0" outlineLevelCol="0"/>
  <cols>
    <col collapsed="false" customWidth="true" hidden="false" outlineLevel="0" max="1" min="1" style="95" width="9.85"/>
    <col collapsed="false" customWidth="true" hidden="false" outlineLevel="0" max="2" min="2" style="95" width="16.71"/>
    <col collapsed="false" customWidth="true" hidden="false" outlineLevel="0" max="3" min="3" style="95" width="33.57"/>
    <col collapsed="false" customWidth="true" hidden="false" outlineLevel="0" max="4" min="4" style="95" width="122.71"/>
    <col collapsed="false" customWidth="true" hidden="false" outlineLevel="0" max="5" min="5" style="355" width="28.42"/>
    <col collapsed="false" customWidth="true" hidden="false" outlineLevel="0" max="6" min="6" style="95" width="27.14"/>
    <col collapsed="false" customWidth="true" hidden="false" outlineLevel="0" max="7" min="7" style="95" width="33.71"/>
    <col collapsed="false" customWidth="true" hidden="false" outlineLevel="0" max="8" min="8" style="191" width="34.42"/>
    <col collapsed="false" customWidth="false" hidden="true" outlineLevel="0" max="12" min="9" style="95" width="9.14"/>
    <col collapsed="false" customWidth="true" hidden="true" outlineLevel="0" max="13" min="13" style="95" width="12.86"/>
    <col collapsed="false" customWidth="false" hidden="true" outlineLevel="0" max="15" min="14"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4.43"/>
    <col collapsed="false" customWidth="true" hidden="true" outlineLevel="0" max="20" min="20" style="95" width="12.71"/>
    <col collapsed="false" customWidth="true" hidden="true" outlineLevel="0" max="21" min="21" style="95" width="16.14"/>
    <col collapsed="false" customWidth="false" hidden="true" outlineLevel="0" max="29" min="22" style="95" width="9.14"/>
    <col collapsed="false" customWidth="true" hidden="true" outlineLevel="0" max="30" min="30" style="95" width="14.01"/>
    <col collapsed="false" customWidth="true" hidden="true" outlineLevel="0" max="31" min="31" style="95" width="13.86"/>
    <col collapsed="false" customWidth="true" hidden="true" outlineLevel="0" max="32" min="32" style="95" width="17.29"/>
    <col collapsed="false" customWidth="true" hidden="true" outlineLevel="0" max="33" min="33" style="95" width="48.01"/>
    <col collapsed="false" customWidth="true" hidden="true" outlineLevel="0" max="34" min="34" style="95" width="19.71"/>
    <col collapsed="false" customWidth="false" hidden="true" outlineLevel="0" max="35" min="35" style="95" width="9.14"/>
    <col collapsed="false" customWidth="true" hidden="true" outlineLevel="0" max="36" min="36" style="95" width="18.71"/>
    <col collapsed="false" customWidth="false" hidden="true" outlineLevel="0" max="37" min="37" style="95" width="9.14"/>
    <col collapsed="false" customWidth="true" hidden="true" outlineLevel="0" max="38" min="38" style="95" width="14.86"/>
    <col collapsed="false" customWidth="true" hidden="true" outlineLevel="0" max="39" min="39" style="95" width="18.42"/>
    <col collapsed="false" customWidth="true" hidden="true" outlineLevel="0" max="40" min="40" style="95" width="12.29"/>
    <col collapsed="false" customWidth="true" hidden="true" outlineLevel="0" max="41" min="41" style="95" width="16.71"/>
    <col collapsed="false" customWidth="true" hidden="true" outlineLevel="0" max="42" min="42" style="95" width="13.29"/>
    <col collapsed="false" customWidth="true" hidden="true" outlineLevel="0" max="43" min="43" style="95" width="13.7"/>
    <col collapsed="false" customWidth="true" hidden="true" outlineLevel="0" max="44" min="44" style="95" width="13.43"/>
    <col collapsed="false" customWidth="true" hidden="true" outlineLevel="0" max="45" min="45" style="95" width="15.57"/>
    <col collapsed="false" customWidth="true" hidden="true" outlineLevel="0" max="46" min="46" style="95" width="11.57"/>
    <col collapsed="false" customWidth="true" hidden="true" outlineLevel="0" max="47" min="47" style="95" width="14.43"/>
    <col collapsed="false" customWidth="false" hidden="true" outlineLevel="0" max="55" min="48" style="95" width="9.14"/>
    <col collapsed="false" customWidth="false" hidden="false" outlineLevel="0" max="1024" min="56" style="95" width="9.14"/>
  </cols>
  <sheetData>
    <row r="1" s="134" customFormat="true" ht="69" hidden="false" customHeight="true" outlineLevel="0" collapsed="false">
      <c r="A1" s="356" t="s">
        <v>725</v>
      </c>
      <c r="B1" s="356"/>
      <c r="C1" s="356"/>
      <c r="D1" s="193" t="s">
        <v>170</v>
      </c>
      <c r="E1" s="193"/>
      <c r="F1" s="193"/>
      <c r="G1" s="193"/>
      <c r="H1" s="193"/>
      <c r="I1" s="132" t="s">
        <v>171</v>
      </c>
      <c r="J1" s="132"/>
      <c r="K1" s="132"/>
      <c r="L1" s="132"/>
      <c r="M1" s="132"/>
      <c r="N1" s="132"/>
      <c r="O1" s="132"/>
      <c r="P1" s="284" t="s">
        <v>172</v>
      </c>
      <c r="Q1" s="135" t="s">
        <v>173</v>
      </c>
      <c r="S1" s="357" t="s">
        <v>174</v>
      </c>
      <c r="T1" s="284" t="s">
        <v>175</v>
      </c>
      <c r="U1" s="284" t="s">
        <v>176</v>
      </c>
      <c r="V1" s="358"/>
      <c r="AI1" s="135"/>
      <c r="AK1" s="288"/>
      <c r="AL1" s="288"/>
      <c r="AM1" s="288"/>
      <c r="AQ1" s="288"/>
      <c r="AR1" s="288"/>
      <c r="AS1" s="288"/>
    </row>
    <row r="2" customFormat="false" ht="27.75" hidden="true" customHeight="true" outlineLevel="0" collapsed="false">
      <c r="A2" s="359" t="s">
        <v>177</v>
      </c>
      <c r="B2" s="359"/>
      <c r="C2" s="90"/>
      <c r="D2" s="90"/>
      <c r="E2" s="360"/>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81"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36.75" hidden="false" customHeight="true" outlineLevel="0" collapsed="false">
      <c r="A4" s="204" t="s">
        <v>334</v>
      </c>
      <c r="B4" s="204"/>
      <c r="C4" s="204"/>
      <c r="D4" s="205" t="s">
        <v>178</v>
      </c>
      <c r="E4" s="361"/>
      <c r="F4" s="362"/>
      <c r="G4" s="362"/>
      <c r="H4" s="362"/>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363" t="s">
        <v>2</v>
      </c>
      <c r="B5" s="363"/>
      <c r="C5" s="363"/>
      <c r="D5" s="363"/>
      <c r="E5" s="363"/>
      <c r="F5" s="363"/>
      <c r="G5" s="363"/>
      <c r="H5" s="363"/>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55.25" hidden="false" customHeight="true" outlineLevel="0" collapsed="false">
      <c r="A6" s="364" t="s">
        <v>185</v>
      </c>
      <c r="B6" s="365" t="s">
        <v>186</v>
      </c>
      <c r="C6" s="365" t="s">
        <v>187</v>
      </c>
      <c r="D6" s="366" t="s">
        <v>188</v>
      </c>
      <c r="E6" s="367" t="s">
        <v>189</v>
      </c>
      <c r="F6" s="368" t="s">
        <v>397</v>
      </c>
      <c r="G6" s="369" t="s">
        <v>726</v>
      </c>
      <c r="H6" s="370" t="s">
        <v>192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371"/>
      <c r="B7" s="372"/>
      <c r="C7" s="373"/>
      <c r="D7" s="374" t="s">
        <v>727</v>
      </c>
      <c r="E7" s="375"/>
      <c r="F7" s="376"/>
      <c r="G7" s="377"/>
      <c r="H7" s="378"/>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IF(OR($Q$3="CHIP",$U$7=TRUE()),"N/A",IF((SUMIF($Q8:$Q46,"Medicaid",$AK$8:$AK$46)=0),"Complete","Incomplete"))</f>
        <v>Complete</v>
      </c>
      <c r="AY7" s="151" t="str">
        <f aca="false">IF(OR($Q$3="Medicaid",$U$7=TRUE()),"N/A",IF((SUMIF($Q8:$Q46,"CHIP",$AK$8:$AK$46)=0),"Complete","Incomplete"))</f>
        <v>Complete</v>
      </c>
    </row>
    <row r="8" customFormat="false" ht="36" hidden="false" customHeight="true" outlineLevel="0" collapsed="false">
      <c r="A8" s="310" t="s">
        <v>728</v>
      </c>
      <c r="B8" s="231" t="s">
        <v>729</v>
      </c>
      <c r="C8" s="231" t="s">
        <v>730</v>
      </c>
      <c r="D8" s="379" t="s">
        <v>731</v>
      </c>
      <c r="E8" s="380" t="s">
        <v>732</v>
      </c>
      <c r="F8" s="381"/>
      <c r="G8" s="382"/>
      <c r="H8" s="383"/>
      <c r="I8" s="237" t="s">
        <v>15</v>
      </c>
      <c r="J8" s="237" t="s">
        <v>30</v>
      </c>
      <c r="K8" s="237" t="s">
        <v>38</v>
      </c>
      <c r="L8" s="237" t="s">
        <v>43</v>
      </c>
      <c r="M8" s="237" t="s">
        <v>48</v>
      </c>
      <c r="N8" s="237"/>
      <c r="O8" s="237"/>
      <c r="P8" s="384" t="b">
        <f aca="false">TRUE()</f>
        <v>1</v>
      </c>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IF(OR(Q8="Medicaid",AI8=""),"NA",IF(AND(AF8=TRUE(),_xlfn.xlookup(AI8,$A$8:$A$46,$AK$8:$AK$46)=0),TRUE(),FALSE()))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IF(OR(Q8="Medicaid",AI8=""),"N/A",IF(AND(AF8=TRUE(),_xlfn.xlookup(AI8,$A$8:$A$24,$AQ$8:$AQ$24)=0),TRUE(),FALSE()))</f>
        <v>N/A</v>
      </c>
      <c r="AT8" s="148" t="b">
        <f aca="false">IF(AND(H8="",F8="Met"),FALSE(),TRUE())</f>
        <v>1</v>
      </c>
      <c r="AU8" s="94" t="str">
        <f aca="false">IF(OR(H8="",H8="Met",H8="N/A"),"NA",(IF(AND((OR(H8="Not Met",H8="Unsure")),G8&lt;&gt;""),TRUE(),FALSE())))</f>
        <v>NA</v>
      </c>
    </row>
    <row r="9" customFormat="false" ht="36" hidden="false" customHeight="false" outlineLevel="0" collapsed="false">
      <c r="A9" s="310" t="s">
        <v>733</v>
      </c>
      <c r="B9" s="231" t="s">
        <v>734</v>
      </c>
      <c r="C9" s="231" t="s">
        <v>735</v>
      </c>
      <c r="D9" s="379" t="s">
        <v>736</v>
      </c>
      <c r="E9" s="380" t="s">
        <v>732</v>
      </c>
      <c r="F9" s="381"/>
      <c r="G9" s="382"/>
      <c r="H9" s="383"/>
      <c r="I9" s="237" t="s">
        <v>15</v>
      </c>
      <c r="J9" s="237" t="s">
        <v>30</v>
      </c>
      <c r="K9" s="237" t="s">
        <v>38</v>
      </c>
      <c r="L9" s="237" t="s">
        <v>43</v>
      </c>
      <c r="M9" s="237" t="s">
        <v>48</v>
      </c>
      <c r="N9" s="237"/>
      <c r="O9" s="237"/>
      <c r="P9" s="384" t="b">
        <f aca="false">TRUE()</f>
        <v>1</v>
      </c>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IF(OR(Q9="Medicaid",AI9=""),"NA",IF(AND(AF9=TRUE(),_xlfn.xlookup(AI9,$A$8:$A$46,$AK$8:$AK$46)=0),TRUE(),FALSE()))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IF(OR(Q9="Medicaid",AI9=""),"N/A",IF(AND(AF9=TRUE(),_xlfn.xlookup(AI9,$A$8:$A$24,$AQ$8:$AQ$24)=0),TRUE(),FALSE()))</f>
        <v>N/A</v>
      </c>
      <c r="AT9" s="148" t="b">
        <f aca="false">IF(AND(H9="",F9="Met"),FALSE(),TRUE())</f>
        <v>1</v>
      </c>
      <c r="AU9" s="94" t="str">
        <f aca="false">IF(OR(H9="",H9="Met",H9="N/A"),"NA",(IF(AND((OR(H9="Not Met",H9="Unsure")),G9&lt;&gt;""),TRUE(),FALSE())))</f>
        <v>NA</v>
      </c>
    </row>
    <row r="10" customFormat="false" ht="54" hidden="false" customHeight="false" outlineLevel="0" collapsed="false">
      <c r="A10" s="310" t="s">
        <v>737</v>
      </c>
      <c r="B10" s="231" t="s">
        <v>738</v>
      </c>
      <c r="C10" s="231" t="s">
        <v>275</v>
      </c>
      <c r="D10" s="379" t="s">
        <v>739</v>
      </c>
      <c r="E10" s="380" t="s">
        <v>740</v>
      </c>
      <c r="F10" s="381"/>
      <c r="G10" s="382"/>
      <c r="H10" s="383"/>
      <c r="I10" s="237" t="s">
        <v>15</v>
      </c>
      <c r="J10" s="237" t="s">
        <v>30</v>
      </c>
      <c r="K10" s="237" t="s">
        <v>38</v>
      </c>
      <c r="L10" s="237" t="s">
        <v>43</v>
      </c>
      <c r="M10" s="237"/>
      <c r="N10" s="237"/>
      <c r="O10" s="237"/>
      <c r="P10" s="384" t="b">
        <f aca="false">TRUE()</f>
        <v>1</v>
      </c>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K10" s="160" t="n">
        <f aca="false">IF(OR(AL10=TRUE(),AND(AM10=TRUE(),AN10=FALSE()),AF10=TRUE(),(OR(AT10=FALSE(),AT10="NA"))),0,IF(OR(AN10=FALSE(),AO10=FALSE(),AP10=FALSE()),1,0))</f>
        <v>0</v>
      </c>
      <c r="AL10" s="238" t="n">
        <f aca="false">$S10</f>
        <v>1</v>
      </c>
      <c r="AM10" s="238" t="str">
        <f aca="false">IF(OR(Q10="Medicaid",AI10=""),"NA",IF(AND(AF10=TRUE(),_xlfn.xlookup(AI10,$A$8:$A$46,$AK$8:$AK$46)=0),TRUE(),FALSE()))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IF(OR(Q10="Medicaid",AI10=""),"N/A",IF(AND(AF10=TRUE(),_xlfn.xlookup(AI10,$A$8:$A$24,$AQ$8:$AQ$24)=0),TRUE(),FALSE()))</f>
        <v>N/A</v>
      </c>
      <c r="AT10" s="148" t="b">
        <f aca="false">IF(AND(H10="",F10="Met"),FALSE(),TRUE())</f>
        <v>1</v>
      </c>
      <c r="AU10" s="94" t="str">
        <f aca="false">IF(OR(H10="",H10="Met",H10="N/A"),"NA",(IF(AND((OR(H10="Not Met",H10="Unsure")),G10&lt;&gt;""),TRUE(),FALSE())))</f>
        <v>NA</v>
      </c>
    </row>
    <row r="11" customFormat="false" ht="108" hidden="false" customHeight="false" outlineLevel="0" collapsed="false">
      <c r="A11" s="310" t="s">
        <v>741</v>
      </c>
      <c r="B11" s="231" t="s">
        <v>742</v>
      </c>
      <c r="C11" s="231" t="s">
        <v>743</v>
      </c>
      <c r="D11" s="379" t="s">
        <v>744</v>
      </c>
      <c r="E11" s="380" t="s">
        <v>745</v>
      </c>
      <c r="F11" s="381"/>
      <c r="G11" s="382"/>
      <c r="H11" s="383"/>
      <c r="I11" s="237" t="s">
        <v>15</v>
      </c>
      <c r="J11" s="237" t="s">
        <v>30</v>
      </c>
      <c r="K11" s="237" t="s">
        <v>38</v>
      </c>
      <c r="L11" s="237"/>
      <c r="M11" s="237"/>
      <c r="N11" s="237"/>
      <c r="O11" s="237"/>
      <c r="P11" s="384" t="b">
        <f aca="false">TRUE()</f>
        <v>1</v>
      </c>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J11" s="95" t="n">
        <v>1</v>
      </c>
      <c r="AK11" s="160" t="n">
        <f aca="false">IF(OR(AL11=TRUE(),AND(AM11=TRUE(),AN11=FALSE()),AF11=TRUE(),(OR(AT11=FALSE(),AT11="NA"))),0,IF(OR(AN11=FALSE(),AO11=FALSE(),AP11=FALSE()),1,0))</f>
        <v>0</v>
      </c>
      <c r="AL11" s="238" t="n">
        <f aca="false">$S11</f>
        <v>1</v>
      </c>
      <c r="AM11" s="238" t="str">
        <f aca="false">IF(OR(Q11="Medicaid",AI11=""),"NA",IF(AND(AF11=TRUE(),_xlfn.xlookup(AI11,$A$8:$A$46,$AK$8:$AK$46)=0),TRUE(),FALSE()))</f>
        <v>NA</v>
      </c>
      <c r="AN11" s="148" t="b">
        <f aca="false">IF(F11&lt;&gt;"",TRUE(),FALSE())</f>
        <v>0</v>
      </c>
      <c r="AO11" s="94" t="str">
        <f aca="false">IF(OR($F11&lt;&gt;"Met"),"NA",(IF(AND($F11="Met",$F11&lt;&gt;""),TRUE(),FALSE())))</f>
        <v>NA</v>
      </c>
      <c r="AP11" s="94"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IF(OR(Q11="Medicaid",AI11=""),"N/A",IF(AND(AF11=TRUE(),_xlfn.xlookup(AI11,$A$8:$A$24,$AQ$8:$AQ$24)=0),TRUE(),FALSE()))</f>
        <v>N/A</v>
      </c>
      <c r="AT11" s="148" t="b">
        <f aca="false">IF(AND(H11="",F11="Met"),FALSE(),TRUE())</f>
        <v>1</v>
      </c>
      <c r="AU11" s="94" t="str">
        <f aca="false">IF(OR(H11="",H11="Met",H11="N/A"),"NA",(IF(AND((OR(H11="Not Met",H11="Unsure")),G11&lt;&gt;""),TRUE(),FALSE())))</f>
        <v>NA</v>
      </c>
    </row>
    <row r="12" customFormat="false" ht="18" hidden="false" customHeight="false" outlineLevel="0" collapsed="false">
      <c r="A12" s="315"/>
      <c r="B12" s="385"/>
      <c r="C12" s="316"/>
      <c r="D12" s="386" t="s">
        <v>746</v>
      </c>
      <c r="E12" s="387"/>
      <c r="F12" s="388"/>
      <c r="G12" s="389"/>
      <c r="H12" s="390"/>
      <c r="S12" s="94"/>
      <c r="T12" s="94"/>
      <c r="U12" s="94"/>
      <c r="V12" s="94"/>
      <c r="AI12" s="91"/>
      <c r="AK12" s="238"/>
      <c r="AL12" s="238"/>
      <c r="AM12" s="238"/>
      <c r="AN12" s="94"/>
      <c r="AO12" s="94"/>
      <c r="AP12" s="94"/>
      <c r="AQ12" s="238"/>
      <c r="AR12" s="238"/>
      <c r="AS12" s="238"/>
      <c r="AT12" s="94"/>
      <c r="AU12" s="94"/>
    </row>
    <row r="13" customFormat="false" ht="90" hidden="false" customHeight="false" outlineLevel="0" collapsed="false">
      <c r="A13" s="310" t="s">
        <v>747</v>
      </c>
      <c r="B13" s="214" t="s">
        <v>748</v>
      </c>
      <c r="C13" s="231" t="s">
        <v>749</v>
      </c>
      <c r="D13" s="379" t="s">
        <v>750</v>
      </c>
      <c r="E13" s="391"/>
      <c r="F13" s="381"/>
      <c r="G13" s="382"/>
      <c r="H13" s="383"/>
      <c r="I13" s="237" t="s">
        <v>15</v>
      </c>
      <c r="J13" s="237" t="s">
        <v>30</v>
      </c>
      <c r="K13" s="237" t="s">
        <v>38</v>
      </c>
      <c r="L13" s="237" t="s">
        <v>43</v>
      </c>
      <c r="M13" s="237"/>
      <c r="N13" s="237"/>
      <c r="O13" s="237"/>
      <c r="P13" s="384" t="b">
        <f aca="false">TRUE()</f>
        <v>1</v>
      </c>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IF(OR(Q13="Medicaid",AI13=""),"NA",IF(AND(AF13=TRUE(),_xlfn.xlookup(AI13,$A$8:$A$46,$AK$8:$AK$46)=0),TRUE(),FALSE()))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IF(OR(Q13="Medicaid",AI13=""),"N/A",IF(AND(AF13=TRUE(),_xlfn.xlookup(AI13,$A$8:$A$24,$AQ$8:$AQ$24)=0),TRUE(),FALSE()))</f>
        <v>N/A</v>
      </c>
      <c r="AT13" s="148" t="b">
        <f aca="false">IF(AND(H13="",F13="Met"),FALSE(),TRUE())</f>
        <v>1</v>
      </c>
      <c r="AU13" s="94" t="str">
        <f aca="false">IF(OR(H13="",H13="Met",H13="N/A"),"NA",(IF(AND((OR(H13="Not Met",H13="Unsure")),G13&lt;&gt;""),TRUE(),FALSE())))</f>
        <v>NA</v>
      </c>
    </row>
    <row r="14" customFormat="false" ht="18" hidden="false" customHeight="false" outlineLevel="0" collapsed="false">
      <c r="A14" s="315"/>
      <c r="B14" s="385"/>
      <c r="C14" s="316"/>
      <c r="D14" s="386" t="s">
        <v>751</v>
      </c>
      <c r="E14" s="387"/>
      <c r="F14" s="388"/>
      <c r="G14" s="389"/>
      <c r="H14" s="390"/>
      <c r="S14" s="94"/>
      <c r="T14" s="94"/>
      <c r="U14" s="94"/>
      <c r="V14" s="94"/>
      <c r="AI14" s="91"/>
      <c r="AK14" s="238"/>
      <c r="AL14" s="238"/>
      <c r="AM14" s="238"/>
      <c r="AN14" s="94"/>
      <c r="AO14" s="94"/>
      <c r="AP14" s="94"/>
      <c r="AQ14" s="238"/>
      <c r="AR14" s="238"/>
      <c r="AS14" s="238"/>
      <c r="AT14" s="94"/>
      <c r="AU14" s="94"/>
    </row>
    <row r="15" s="251" customFormat="true" ht="168.75" hidden="false" customHeight="true" outlineLevel="0" collapsed="false">
      <c r="A15" s="310" t="s">
        <v>752</v>
      </c>
      <c r="B15" s="231" t="s">
        <v>753</v>
      </c>
      <c r="C15" s="231" t="s">
        <v>754</v>
      </c>
      <c r="D15" s="379" t="s">
        <v>755</v>
      </c>
      <c r="E15" s="391"/>
      <c r="F15" s="381"/>
      <c r="G15" s="382"/>
      <c r="H15" s="383"/>
      <c r="I15" s="251" t="s">
        <v>15</v>
      </c>
      <c r="J15" s="251" t="s">
        <v>30</v>
      </c>
      <c r="K15" s="251" t="s">
        <v>38</v>
      </c>
      <c r="L15" s="251" t="s">
        <v>43</v>
      </c>
      <c r="M15" s="251" t="s">
        <v>48</v>
      </c>
      <c r="Q15" s="250" t="s">
        <v>226</v>
      </c>
      <c r="S15" s="252" t="b">
        <f aca="false">IF(OR(T15=TRUE(),U15=TRUE(),V15=TRUE(),AD15=TRUE(),AE15=TRUE()),TRUE(),FALSE())</f>
        <v>1</v>
      </c>
      <c r="T15" s="250" t="n">
        <f aca="false">$T$7</f>
        <v>1</v>
      </c>
      <c r="U15" s="252" t="b">
        <f aca="false">$U$7</f>
        <v>0</v>
      </c>
      <c r="V15" s="252" t="b">
        <f aca="false">IF(SUM(W15:AC15)&lt;1,TRUE(),FALSE())</f>
        <v>1</v>
      </c>
      <c r="W15" s="250" t="n">
        <f aca="false">IF($I$3=I15,1,0)</f>
        <v>0</v>
      </c>
      <c r="X15" s="250" t="n">
        <f aca="false">IF($J$3=J15,1,0)</f>
        <v>0</v>
      </c>
      <c r="Y15" s="250" t="n">
        <f aca="false">IF($K$3=K15,1,0)</f>
        <v>0</v>
      </c>
      <c r="Z15" s="250" t="n">
        <f aca="false">IF($L$3=L15,1,0)</f>
        <v>0</v>
      </c>
      <c r="AA15" s="250" t="n">
        <f aca="false">IF($M$3=M15,1,0)</f>
        <v>0</v>
      </c>
      <c r="AB15" s="250" t="n">
        <f aca="false">IF($N$3=N15,1,0)</f>
        <v>0</v>
      </c>
      <c r="AC15" s="250" t="n">
        <f aca="false">IF($O$3=O15,1,0)</f>
        <v>0</v>
      </c>
      <c r="AD15" s="253" t="b">
        <f aca="false">AND($P$2="Non-risk",P15=TRUE())</f>
        <v>0</v>
      </c>
      <c r="AE15" s="253" t="b">
        <f aca="false">AND($Q$3&lt;&gt;$Q15,$Q$3&lt;&gt;"Both")</f>
        <v>1</v>
      </c>
      <c r="AF15" s="253" t="b">
        <f aca="false">AND($Q$3="Both",AH15=1)</f>
        <v>0</v>
      </c>
      <c r="AI15" s="254"/>
      <c r="AK15" s="255" t="n">
        <f aca="false">IF(OR(AL15=TRUE(),AND(AM15=TRUE(),AN15=FALSE()),AF15=TRUE(),(OR(AT15=FALSE(),AT15="NA"))),0,IF(OR(AN15=FALSE(),AO15=FALSE(),AP15=FALSE()),1,0))</f>
        <v>0</v>
      </c>
      <c r="AL15" s="256" t="n">
        <f aca="false">$S15</f>
        <v>1</v>
      </c>
      <c r="AM15" s="256" t="str">
        <f aca="false">IF(OR(Q15="Medicaid",AI15=""),"NA",IF(AND(AF15=TRUE(),_xlfn.xlookup(AI15,$A$8:$A$46,$AK$8:$AK$46)=0),TRUE(),FALSE()))</f>
        <v>NA</v>
      </c>
      <c r="AN15" s="252" t="b">
        <f aca="false">IF(F15&lt;&gt;"",TRUE(),FALSE())</f>
        <v>0</v>
      </c>
      <c r="AO15" s="250" t="str">
        <f aca="false">IF(OR($F15&lt;&gt;"Met"),"NA",(IF(AND($F15="Met",$F15&lt;&gt;""),TRUE(),FALSE())))</f>
        <v>NA</v>
      </c>
      <c r="AP15" s="252" t="b">
        <f aca="false">IF(OR($F15="Met",$F15="Not met"),"NA",(IF((AND(OR($F15="N/A",$F15="Unsure"),$G15&lt;&gt;"")),TRUE(),FALSE())))</f>
        <v>0</v>
      </c>
      <c r="AQ15" s="256" t="n">
        <f aca="false">IF(OR(AR15=TRUE(),AND(AS15=TRUE(),AT15=FALSE())),0,(IF(OR(AND(OR(AS15=FALSE(),AS15="N/A"),AT15=FALSE()),AU15=FALSE()),1,0)))</f>
        <v>0</v>
      </c>
      <c r="AR15" s="256" t="n">
        <f aca="false">$S15</f>
        <v>1</v>
      </c>
      <c r="AS15" s="256" t="str">
        <f aca="false">IF(OR(Q15="Medicaid",AI15=""),"N/A",IF(AND(AF15=TRUE(),_xlfn.xlookup(AI15,$A$8:$A$24,$AQ$8:$AQ$24)=0),TRUE(),FALSE()))</f>
        <v>N/A</v>
      </c>
      <c r="AT15" s="252" t="b">
        <f aca="false">IF(AND(H15="",F15="Met"),FALSE(),TRUE())</f>
        <v>1</v>
      </c>
      <c r="AU15" s="250" t="str">
        <f aca="false">IF(OR(H15="",H15="Met",H15="N/A"),"NA",(IF(AND((OR(H15="Not Met",H15="Unsure")),G15&lt;&gt;""),TRUE(),FALSE())))</f>
        <v>NA</v>
      </c>
    </row>
    <row r="16" s="354" customFormat="true" ht="90" hidden="false" customHeight="false" outlineLevel="0" collapsed="false">
      <c r="A16" s="310" t="s">
        <v>756</v>
      </c>
      <c r="B16" s="231" t="s">
        <v>757</v>
      </c>
      <c r="C16" s="231" t="s">
        <v>758</v>
      </c>
      <c r="D16" s="379" t="s">
        <v>759</v>
      </c>
      <c r="E16" s="391"/>
      <c r="F16" s="392"/>
      <c r="G16" s="393"/>
      <c r="H16" s="394"/>
      <c r="I16" s="354" t="s">
        <v>15</v>
      </c>
      <c r="J16" s="354" t="s">
        <v>30</v>
      </c>
      <c r="K16" s="354" t="s">
        <v>38</v>
      </c>
      <c r="L16" s="354" t="s">
        <v>43</v>
      </c>
      <c r="M16" s="354" t="s">
        <v>48</v>
      </c>
      <c r="Q16" s="395" t="s">
        <v>226</v>
      </c>
      <c r="S16" s="396" t="b">
        <f aca="false">IF(OR(T16=TRUE(),U16=TRUE(),V16=TRUE(),AD16=TRUE(),AE16=TRUE()),TRUE(),FALSE())</f>
        <v>1</v>
      </c>
      <c r="T16" s="395" t="n">
        <f aca="false">$T$7</f>
        <v>1</v>
      </c>
      <c r="U16" s="396" t="b">
        <f aca="false">$U$7</f>
        <v>0</v>
      </c>
      <c r="V16" s="396" t="b">
        <f aca="false">IF(SUM(W16:AC16)&lt;1,TRUE(),FALSE())</f>
        <v>1</v>
      </c>
      <c r="W16" s="395" t="n">
        <f aca="false">IF($I$3=I16,1,0)</f>
        <v>0</v>
      </c>
      <c r="X16" s="395" t="n">
        <f aca="false">IF($J$3=J16,1,0)</f>
        <v>0</v>
      </c>
      <c r="Y16" s="395" t="n">
        <f aca="false">IF($K$3=K16,1,0)</f>
        <v>0</v>
      </c>
      <c r="Z16" s="395" t="n">
        <f aca="false">IF($L$3=L16,1,0)</f>
        <v>0</v>
      </c>
      <c r="AA16" s="395" t="n">
        <f aca="false">IF($M$3=M16,1,0)</f>
        <v>0</v>
      </c>
      <c r="AB16" s="395" t="n">
        <f aca="false">IF($N$3=N16,1,0)</f>
        <v>0</v>
      </c>
      <c r="AC16" s="395" t="n">
        <f aca="false">IF($O$3=O16,1,0)</f>
        <v>0</v>
      </c>
      <c r="AD16" s="397" t="b">
        <f aca="false">AND($P$2="Non-risk",P16=TRUE())</f>
        <v>0</v>
      </c>
      <c r="AE16" s="397" t="b">
        <f aca="false">AND($Q$3&lt;&gt;$Q16,$Q$3&lt;&gt;"Both")</f>
        <v>1</v>
      </c>
      <c r="AF16" s="397" t="b">
        <f aca="false">AND($Q$3="Both",AH16=1)</f>
        <v>0</v>
      </c>
      <c r="AI16" s="272"/>
      <c r="AK16" s="398" t="n">
        <f aca="false">IF(OR(AL16=TRUE(),AND(AM16=TRUE(),AN16=FALSE()),AF16=TRUE(),(OR(AT16=FALSE(),AT16="NA"))),0,IF(OR(AN16=FALSE(),AO16=FALSE(),AP16=FALSE()),1,0))</f>
        <v>0</v>
      </c>
      <c r="AL16" s="399" t="n">
        <f aca="false">$S16</f>
        <v>1</v>
      </c>
      <c r="AM16" s="399" t="str">
        <f aca="false">IF(OR(Q16="Medicaid",AI16=""),"NA",IF(AND(AF16=TRUE(),_xlfn.xlookup(AI16,$A$8:$A$46,$AK$8:$AK$46)=0),TRUE(),FALSE()))</f>
        <v>NA</v>
      </c>
      <c r="AN16" s="396" t="b">
        <f aca="false">IF(F16&lt;&gt;"",TRUE(),FALSE())</f>
        <v>0</v>
      </c>
      <c r="AO16" s="395" t="str">
        <f aca="false">IF(OR($F16&lt;&gt;"Met"),"NA",(IF(AND($F16="Met",$F16&lt;&gt;""),TRUE(),FALSE())))</f>
        <v>NA</v>
      </c>
      <c r="AP16" s="396" t="b">
        <f aca="false">IF(OR($F16="Met",$F16="Not met"),"NA",(IF((AND(OR($F16="N/A",$F16="Unsure"),$G16&lt;&gt;"")),TRUE(),FALSE())))</f>
        <v>0</v>
      </c>
      <c r="AQ16" s="399" t="n">
        <f aca="false">IF(OR(AR16=TRUE(),AND(AS16=TRUE(),AT16=FALSE())),0,(IF(OR(AND(OR(AS16=FALSE(),AS16="N/A"),AT16=FALSE()),AU16=FALSE()),1,0)))</f>
        <v>0</v>
      </c>
      <c r="AR16" s="399" t="n">
        <f aca="false">$S16</f>
        <v>1</v>
      </c>
      <c r="AS16" s="399" t="str">
        <f aca="false">IF(OR(Q16="Medicaid",AI16=""),"N/A",IF(AND(AF16=TRUE(),_xlfn.xlookup(AI16,$A$8:$A$24,$AQ$8:$AQ$24)=0),TRUE(),FALSE()))</f>
        <v>N/A</v>
      </c>
      <c r="AT16" s="396" t="b">
        <f aca="false">IF(AND(H16="",F16="Met"),FALSE(),TRUE())</f>
        <v>1</v>
      </c>
      <c r="AU16" s="395" t="str">
        <f aca="false">IF(OR(H16="",H16="Met",H16="N/A"),"NA",(IF(AND((OR(H16="Not Met",H16="Unsure")),G16&lt;&gt;""),TRUE(),FALSE())))</f>
        <v>NA</v>
      </c>
    </row>
    <row r="17" customFormat="false" ht="90" hidden="false" customHeight="false" outlineLevel="0" collapsed="false">
      <c r="A17" s="310" t="s">
        <v>760</v>
      </c>
      <c r="B17" s="231" t="s">
        <v>761</v>
      </c>
      <c r="C17" s="231" t="s">
        <v>762</v>
      </c>
      <c r="D17" s="379" t="s">
        <v>763</v>
      </c>
      <c r="E17" s="391"/>
      <c r="F17" s="381"/>
      <c r="G17" s="382"/>
      <c r="H17" s="383"/>
      <c r="I17" s="237" t="s">
        <v>15</v>
      </c>
      <c r="J17" s="237" t="s">
        <v>30</v>
      </c>
      <c r="K17" s="237" t="s">
        <v>38</v>
      </c>
      <c r="L17" s="237" t="s">
        <v>43</v>
      </c>
      <c r="M17" s="237" t="s">
        <v>48</v>
      </c>
      <c r="N17" s="237"/>
      <c r="O17" s="237"/>
      <c r="P17" s="237"/>
      <c r="Q17" s="236" t="s">
        <v>226</v>
      </c>
      <c r="S17" s="148" t="b">
        <f aca="false">IF(OR(T17=TRUE(),U17=TRUE(),V17=TRUE(),AD17=TRUE(),AE17=TRUE()),TRUE(),FALSE())</f>
        <v>1</v>
      </c>
      <c r="T17" s="94" t="n">
        <f aca="false">$T$7</f>
        <v>1</v>
      </c>
      <c r="U17" s="148" t="b">
        <f aca="false">$U$7</f>
        <v>0</v>
      </c>
      <c r="V17" s="148" t="b">
        <f aca="false">IF(SUM(W17:AC17)&lt;1,TRUE(),FALSE())</f>
        <v>1</v>
      </c>
      <c r="W17" s="94" t="n">
        <f aca="false">IF($I$3=I17,1,0)</f>
        <v>0</v>
      </c>
      <c r="X17" s="94" t="n">
        <f aca="false">IF($J$3=J17,1,0)</f>
        <v>0</v>
      </c>
      <c r="Y17" s="94" t="n">
        <f aca="false">IF($K$3=K17,1,0)</f>
        <v>0</v>
      </c>
      <c r="Z17" s="94" t="n">
        <f aca="false">IF($L$3=L17,1,0)</f>
        <v>0</v>
      </c>
      <c r="AA17" s="94" t="n">
        <f aca="false">IF($M$3=M17,1,0)</f>
        <v>0</v>
      </c>
      <c r="AB17" s="94" t="n">
        <f aca="false">IF($N$3=N17,1,0)</f>
        <v>0</v>
      </c>
      <c r="AC17" s="94" t="n">
        <f aca="false">IF($O$3=O17,1,0)</f>
        <v>0</v>
      </c>
      <c r="AD17" s="159" t="b">
        <f aca="false">AND($P$2="Non-risk",P17=TRUE())</f>
        <v>0</v>
      </c>
      <c r="AE17" s="159" t="b">
        <f aca="false">AND($Q$3&lt;&gt;$Q17,$Q$3&lt;&gt;"Both")</f>
        <v>1</v>
      </c>
      <c r="AF17" s="159" t="b">
        <f aca="false">AND($Q$3="Both",AH17=1)</f>
        <v>0</v>
      </c>
      <c r="AI17" s="91"/>
      <c r="AK17" s="160" t="n">
        <f aca="false">IF(OR(AL17=TRUE(),AND(AM17=TRUE(),AN17=FALSE()),AF17=TRUE(),(OR(AT17=FALSE(),AT17="NA"))),0,IF(OR(AN17=FALSE(),AO17=FALSE(),AP17=FALSE()),1,0))</f>
        <v>0</v>
      </c>
      <c r="AL17" s="238" t="n">
        <f aca="false">$S17</f>
        <v>1</v>
      </c>
      <c r="AM17" s="238" t="str">
        <f aca="false">IF(OR(Q17="Medicaid",AI17=""),"NA",IF(AND(AF17=TRUE(),_xlfn.xlookup(AI17,$A$8:$A$46,$AK$8:$AK$46)=0),TRUE(),FALSE()))</f>
        <v>NA</v>
      </c>
      <c r="AN17" s="148" t="b">
        <f aca="false">IF(F17&lt;&gt;"",TRUE(),FALSE())</f>
        <v>0</v>
      </c>
      <c r="AO17" s="94" t="str">
        <f aca="false">IF(OR($F17&lt;&gt;"Met"),"NA",(IF(AND($F17="Met",$F17&lt;&gt;""),TRUE(),FALSE())))</f>
        <v>NA</v>
      </c>
      <c r="AP17" s="94" t="b">
        <f aca="false">IF(OR($F17="Met",$F17="Not met"),"NA",(IF((AND(OR($F17="N/A",$F17="Unsure"),$G17&lt;&gt;"")),TRUE(),FALSE())))</f>
        <v>0</v>
      </c>
      <c r="AQ17" s="238" t="n">
        <f aca="false">IF(OR(AR17=TRUE(),AND(AS17=TRUE(),AT17=FALSE())),0,(IF(OR(AND(OR(AS17=FALSE(),AS17="N/A"),AT17=FALSE()),AU17=FALSE()),1,0)))</f>
        <v>0</v>
      </c>
      <c r="AR17" s="238" t="n">
        <f aca="false">$S17</f>
        <v>1</v>
      </c>
      <c r="AS17" s="238" t="str">
        <f aca="false">IF(OR(Q17="Medicaid",AI17=""),"N/A",IF(AND(AF17=TRUE(),_xlfn.xlookup(AI17,$A$8:$A$24,$AQ$8:$AQ$24)=0),TRUE(),FALSE()))</f>
        <v>N/A</v>
      </c>
      <c r="AT17" s="148" t="b">
        <f aca="false">IF(AND(H17="",F17="Met"),FALSE(),TRUE())</f>
        <v>1</v>
      </c>
      <c r="AU17" s="94" t="str">
        <f aca="false">IF(OR(H17="",H17="Met",H17="N/A"),"NA",(IF(AND((OR(H17="Not Met",H17="Unsure")),G17&lt;&gt;""),TRUE(),FALSE())))</f>
        <v>NA</v>
      </c>
    </row>
    <row r="18" customFormat="false" ht="18" hidden="false" customHeight="false" outlineLevel="0" collapsed="false">
      <c r="A18" s="315"/>
      <c r="B18" s="385"/>
      <c r="C18" s="316"/>
      <c r="D18" s="386" t="s">
        <v>764</v>
      </c>
      <c r="E18" s="387"/>
      <c r="F18" s="388"/>
      <c r="G18" s="389"/>
      <c r="H18" s="390"/>
      <c r="S18" s="94"/>
      <c r="T18" s="94"/>
      <c r="U18" s="94"/>
      <c r="V18" s="94"/>
      <c r="AI18" s="91"/>
      <c r="AK18" s="238"/>
      <c r="AL18" s="238"/>
      <c r="AM18" s="238"/>
      <c r="AN18" s="94"/>
      <c r="AO18" s="94"/>
      <c r="AP18" s="94"/>
      <c r="AQ18" s="238"/>
      <c r="AR18" s="238"/>
      <c r="AS18" s="238"/>
      <c r="AT18" s="94"/>
      <c r="AU18" s="94"/>
    </row>
    <row r="19" customFormat="false" ht="90" hidden="false" customHeight="false" outlineLevel="0" collapsed="false">
      <c r="A19" s="310" t="s">
        <v>765</v>
      </c>
      <c r="B19" s="231" t="s">
        <v>766</v>
      </c>
      <c r="C19" s="231" t="s">
        <v>767</v>
      </c>
      <c r="D19" s="379" t="s">
        <v>768</v>
      </c>
      <c r="E19" s="400" t="n">
        <v>13</v>
      </c>
      <c r="F19" s="381"/>
      <c r="G19" s="382"/>
      <c r="H19" s="383"/>
      <c r="I19" s="237" t="s">
        <v>15</v>
      </c>
      <c r="J19" s="237" t="s">
        <v>30</v>
      </c>
      <c r="K19" s="237"/>
      <c r="L19" s="237"/>
      <c r="M19" s="237"/>
      <c r="N19" s="237"/>
      <c r="O19" s="237"/>
      <c r="P19" s="237"/>
      <c r="Q19" s="236"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I19" s="91"/>
      <c r="AJ19" s="95" t="n">
        <v>1</v>
      </c>
      <c r="AK19" s="160" t="n">
        <f aca="false">IF(OR(AL19=TRUE(),AND(AM19=TRUE(),AN19=FALSE()),AF19=TRUE(),(OR(AT19=FALSE(),AT19="NA"))),0,IF(OR(AN19=FALSE(),AO19=FALSE(),AP19=FALSE()),1,0))</f>
        <v>0</v>
      </c>
      <c r="AL19" s="238" t="n">
        <f aca="false">$S19</f>
        <v>1</v>
      </c>
      <c r="AM19" s="238" t="str">
        <f aca="false">IF(OR(Q19="Medicaid",AI19=""),"NA",IF(AND(AF19=TRUE(),_xlfn.xlookup(AI19,$A$8:$A$46,$AK$8:$AK$46)=0),TRUE(),FALSE()))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IF(OR(Q19="Medicaid",AI19=""),"N/A",IF(AND(AF19=TRUE(),_xlfn.xlookup(AI19,$A$8:$A$24,$AQ$8:$AQ$24)=0),TRUE(),FALSE()))</f>
        <v>N/A</v>
      </c>
      <c r="AT19" s="148" t="b">
        <f aca="false">IF(AND(H19="",F19="Met"),FALSE(),TRUE())</f>
        <v>1</v>
      </c>
      <c r="AU19" s="94" t="str">
        <f aca="false">IF(OR(H19="",H19="Met",H19="N/A"),"NA",(IF(AND((OR(H19="Not Met",H19="Unsure")),G19&lt;&gt;""),TRUE(),FALSE())))</f>
        <v>NA</v>
      </c>
    </row>
    <row r="20" customFormat="false" ht="18" hidden="false" customHeight="false" outlineLevel="0" collapsed="false">
      <c r="A20" s="315"/>
      <c r="B20" s="385"/>
      <c r="C20" s="316"/>
      <c r="D20" s="386" t="s">
        <v>769</v>
      </c>
      <c r="E20" s="387"/>
      <c r="F20" s="388"/>
      <c r="G20" s="389"/>
      <c r="H20" s="390"/>
      <c r="S20" s="94"/>
      <c r="T20" s="94"/>
      <c r="U20" s="94"/>
      <c r="V20" s="94"/>
      <c r="AI20" s="91"/>
      <c r="AK20" s="238"/>
      <c r="AL20" s="238"/>
      <c r="AM20" s="238"/>
      <c r="AN20" s="94"/>
      <c r="AO20" s="94"/>
      <c r="AP20" s="94"/>
      <c r="AQ20" s="238"/>
      <c r="AR20" s="238"/>
      <c r="AS20" s="238"/>
      <c r="AT20" s="94"/>
      <c r="AU20" s="94"/>
    </row>
    <row r="21" customFormat="false" ht="63" hidden="false" customHeight="true" outlineLevel="0" collapsed="false">
      <c r="A21" s="310" t="s">
        <v>770</v>
      </c>
      <c r="B21" s="214" t="s">
        <v>771</v>
      </c>
      <c r="C21" s="231" t="s">
        <v>772</v>
      </c>
      <c r="D21" s="379" t="s">
        <v>773</v>
      </c>
      <c r="E21" s="391"/>
      <c r="F21" s="381"/>
      <c r="G21" s="382"/>
      <c r="H21" s="383"/>
      <c r="I21" s="237" t="s">
        <v>15</v>
      </c>
      <c r="J21" s="237" t="s">
        <v>30</v>
      </c>
      <c r="K21" s="237" t="s">
        <v>38</v>
      </c>
      <c r="L21" s="237" t="s">
        <v>43</v>
      </c>
      <c r="M21" s="237"/>
      <c r="N21" s="237"/>
      <c r="O21" s="237"/>
      <c r="P21" s="237"/>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J21" s="95" t="n">
        <v>1</v>
      </c>
      <c r="AK21" s="160" t="n">
        <f aca="false">IF(OR(AL21=TRUE(),AND(AM21=TRUE(),AN21=FALSE()),AF21=TRUE(),(OR(AT21=FALSE(),AT21="NA"))),0,IF(OR(AN21=FALSE(),AO21=FALSE(),AP21=FALSE()),1,0))</f>
        <v>0</v>
      </c>
      <c r="AL21" s="238" t="n">
        <f aca="false">$S21</f>
        <v>1</v>
      </c>
      <c r="AM21" s="238" t="str">
        <f aca="false">IF(OR(Q21="Medicaid",AI21=""),"NA",IF(AND(AF21=TRUE(),_xlfn.xlookup(AI21,$A$8:$A$46,$AK$8:$AK$46)=0),TRUE(),FALSE()))</f>
        <v>NA</v>
      </c>
      <c r="AN21" s="94" t="b">
        <f aca="false">IF(F21&lt;&gt;"",TRUE(),FALSE())</f>
        <v>0</v>
      </c>
      <c r="AO21" s="94" t="str">
        <f aca="false">IF(OR($F21&lt;&gt;"Met"),"NA",(IF(AND($F21="Met",$F21&lt;&gt;""),TRUE(),FALSE())))</f>
        <v>NA</v>
      </c>
      <c r="AP21" s="94"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IF(OR(Q21="Medicaid",AI21=""),"N/A",IF(AND(AF21=TRUE(),_xlfn.xlookup(AI21,$A$8:$A$24,$AQ$8:$AQ$24)=0),TRUE(),FALSE()))</f>
        <v>N/A</v>
      </c>
      <c r="AT21" s="94" t="b">
        <f aca="false">IF(AND(H21="",F21="Met"),FALSE(),TRUE())</f>
        <v>1</v>
      </c>
      <c r="AU21" s="94" t="str">
        <f aca="false">IF(OR(H21="",H21="Met",H21="N/A"),"NA",(IF(AND((OR(H21="Not Met",H21="Unsure")),G21&lt;&gt;""),TRUE(),FALSE())))</f>
        <v>NA</v>
      </c>
    </row>
    <row r="22" customFormat="false" ht="252" hidden="false" customHeight="false" outlineLevel="0" collapsed="false">
      <c r="A22" s="310" t="s">
        <v>774</v>
      </c>
      <c r="B22" s="231" t="s">
        <v>775</v>
      </c>
      <c r="C22" s="231" t="s">
        <v>776</v>
      </c>
      <c r="D22" s="379" t="s">
        <v>777</v>
      </c>
      <c r="E22" s="380" t="s">
        <v>778</v>
      </c>
      <c r="F22" s="381"/>
      <c r="G22" s="382"/>
      <c r="H22" s="383"/>
      <c r="I22" s="237" t="s">
        <v>15</v>
      </c>
      <c r="J22" s="237" t="s">
        <v>30</v>
      </c>
      <c r="K22" s="237" t="s">
        <v>38</v>
      </c>
      <c r="L22" s="237" t="s">
        <v>43</v>
      </c>
      <c r="M22" s="237"/>
      <c r="N22" s="237"/>
      <c r="O22" s="237"/>
      <c r="P22" s="237"/>
      <c r="Q22" s="236" t="s">
        <v>226</v>
      </c>
      <c r="S22" s="148" t="b">
        <f aca="false">IF(OR(T22=TRUE(),U22=TRUE(),V22=TRUE(),AD22=TRUE(),AE22=TRUE()),TRUE(),FALSE())</f>
        <v>1</v>
      </c>
      <c r="T22" s="94" t="n">
        <f aca="false">$T$7</f>
        <v>1</v>
      </c>
      <c r="U22" s="148" t="b">
        <f aca="false">$U$7</f>
        <v>0</v>
      </c>
      <c r="V22" s="148" t="b">
        <f aca="false">IF(SUM(W22:AC22)&lt;1,TRUE(),FALSE())</f>
        <v>1</v>
      </c>
      <c r="W22" s="94" t="n">
        <f aca="false">IF($I$3=I22,1,0)</f>
        <v>0</v>
      </c>
      <c r="X22" s="94" t="n">
        <f aca="false">IF($J$3=J22,1,0)</f>
        <v>0</v>
      </c>
      <c r="Y22" s="94" t="n">
        <f aca="false">IF($K$3=K22,1,0)</f>
        <v>0</v>
      </c>
      <c r="Z22" s="94" t="n">
        <f aca="false">IF($L$3=L22,1,0)</f>
        <v>0</v>
      </c>
      <c r="AA22" s="94" t="n">
        <f aca="false">IF($M$3=M22,1,0)</f>
        <v>0</v>
      </c>
      <c r="AB22" s="94" t="n">
        <f aca="false">IF($N$3=N22,1,0)</f>
        <v>0</v>
      </c>
      <c r="AC22" s="94" t="n">
        <f aca="false">IF($O$3=O22,1,0)</f>
        <v>0</v>
      </c>
      <c r="AD22" s="159" t="b">
        <f aca="false">AND($P$2="Non-risk",P22=TRUE())</f>
        <v>0</v>
      </c>
      <c r="AE22" s="159" t="b">
        <f aca="false">AND($Q$3&lt;&gt;$Q22,$Q$3&lt;&gt;"Both")</f>
        <v>1</v>
      </c>
      <c r="AF22" s="159" t="b">
        <f aca="false">AND($Q$3="Both",AH22=1)</f>
        <v>0</v>
      </c>
      <c r="AI22" s="91"/>
      <c r="AJ22" s="95" t="n">
        <v>1</v>
      </c>
      <c r="AK22" s="160" t="n">
        <f aca="false">IF(OR(AL22=TRUE(),AND(AM22=TRUE(),AN22=FALSE()),AF22=TRUE(),(OR(AT22=FALSE(),AT22="NA"))),0,IF(OR(AN22=FALSE(),AO22=FALSE(),AP22=FALSE()),1,0))</f>
        <v>0</v>
      </c>
      <c r="AL22" s="238" t="n">
        <f aca="false">$S22</f>
        <v>1</v>
      </c>
      <c r="AM22" s="238" t="str">
        <f aca="false">IF(OR(Q22="Medicaid",AI22=""),"NA",IF(AND(AF22=TRUE(),_xlfn.xlookup(AI22,$A$8:$A$46,$AK$8:$AK$46)=0),TRUE(),FALSE()))</f>
        <v>NA</v>
      </c>
      <c r="AN22" s="94" t="b">
        <f aca="false">IF(F22&lt;&gt;"",TRUE(),FALSE())</f>
        <v>0</v>
      </c>
      <c r="AO22" s="94" t="str">
        <f aca="false">IF(OR($F22&lt;&gt;"Met"),"NA",(IF(AND($F22="Met",$F22&lt;&gt;""),TRUE(),FALSE())))</f>
        <v>NA</v>
      </c>
      <c r="AP22" s="94" t="b">
        <f aca="false">IF(OR($F22="Met",$F22="Not met"),"NA",(IF((AND(OR($F22="N/A",$F22="Unsure"),$G22&lt;&gt;"")),TRUE(),FALSE())))</f>
        <v>0</v>
      </c>
      <c r="AQ22" s="238" t="n">
        <f aca="false">IF(OR(AR22=TRUE(),AND(AS22=TRUE(),AT22=FALSE())),0,(IF(OR(AND(OR(AS22=FALSE(),AS22="N/A"),AT22=FALSE()),AU22=FALSE()),1,0)))</f>
        <v>0</v>
      </c>
      <c r="AR22" s="238" t="n">
        <f aca="false">$S22</f>
        <v>1</v>
      </c>
      <c r="AS22" s="238" t="str">
        <f aca="false">IF(OR(Q22="Medicaid",AI22=""),"N/A",IF(AND(AF22=TRUE(),_xlfn.xlookup(AI22,$A$8:$A$24,$AQ$8:$AQ$24)=0),TRUE(),FALSE()))</f>
        <v>N/A</v>
      </c>
      <c r="AT22" s="94" t="b">
        <f aca="false">IF(AND(H22="",F22="Met"),FALSE(),TRUE())</f>
        <v>1</v>
      </c>
      <c r="AU22" s="94" t="str">
        <f aca="false">IF(OR(H22="",H22="Met",H22="N/A"),"NA",(IF(AND((OR(H22="Not Met",H22="Unsure")),G22&lt;&gt;""),TRUE(),FALSE())))</f>
        <v>NA</v>
      </c>
    </row>
    <row r="23" customFormat="false" ht="288" hidden="false" customHeight="false" outlineLevel="0" collapsed="false">
      <c r="A23" s="310" t="s">
        <v>779</v>
      </c>
      <c r="B23" s="231" t="s">
        <v>780</v>
      </c>
      <c r="C23" s="231" t="s">
        <v>776</v>
      </c>
      <c r="D23" s="379" t="s">
        <v>781</v>
      </c>
      <c r="E23" s="380" t="s">
        <v>778</v>
      </c>
      <c r="F23" s="381"/>
      <c r="G23" s="382"/>
      <c r="H23" s="383"/>
      <c r="I23" s="237" t="s">
        <v>15</v>
      </c>
      <c r="J23" s="237" t="s">
        <v>30</v>
      </c>
      <c r="K23" s="237" t="s">
        <v>38</v>
      </c>
      <c r="L23" s="237" t="s">
        <v>43</v>
      </c>
      <c r="M23" s="237"/>
      <c r="N23" s="237"/>
      <c r="O23" s="237"/>
      <c r="P23" s="237"/>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J23" s="95" t="n">
        <v>1</v>
      </c>
      <c r="AK23" s="160" t="n">
        <f aca="false">IF(OR(AL23=TRUE(),AND(AM23=TRUE(),AN23=FALSE()),AF23=TRUE(),(OR(AT23=FALSE(),AT23="NA"))),0,IF(OR(AN23=FALSE(),AO23=FALSE(),AP23=FALSE()),1,0))</f>
        <v>0</v>
      </c>
      <c r="AL23" s="238" t="n">
        <f aca="false">$S23</f>
        <v>1</v>
      </c>
      <c r="AM23" s="238" t="str">
        <f aca="false">IF(OR(Q23="Medicaid",AI23=""),"NA",IF(AND(AF23=TRUE(),_xlfn.xlookup(AI23,$A$8:$A$46,$AK$8:$AK$46)=0),TRUE(),FALSE()))</f>
        <v>NA</v>
      </c>
      <c r="AN23" s="94" t="b">
        <f aca="false">IF(F23&lt;&gt;"",TRUE(),FALSE())</f>
        <v>0</v>
      </c>
      <c r="AO23" s="94" t="str">
        <f aca="false">IF(OR($F23&lt;&gt;"Met"),"NA",(IF(AND($F23="Met",$F23&lt;&gt;""),TRUE(),FALSE())))</f>
        <v>NA</v>
      </c>
      <c r="AP23" s="94"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IF(OR(Q23="Medicaid",AI23=""),"N/A",IF(AND(AF23=TRUE(),_xlfn.xlookup(AI23,$A$8:$A$24,$AQ$8:$AQ$24)=0),TRUE(),FALSE()))</f>
        <v>N/A</v>
      </c>
      <c r="AT23" s="94" t="b">
        <f aca="false">IF(AND(H23="",F23="Met"),FALSE(),TRUE())</f>
        <v>1</v>
      </c>
      <c r="AU23" s="94" t="str">
        <f aca="false">IF(OR(H23="",H23="Met",H23="N/A"),"NA",(IF(AND((OR(H23="Not Met",H23="Unsure")),G23&lt;&gt;""),TRUE(),FALSE())))</f>
        <v>NA</v>
      </c>
    </row>
    <row r="24" customFormat="false" ht="306" hidden="false" customHeight="false" outlineLevel="0" collapsed="false">
      <c r="A24" s="310" t="s">
        <v>782</v>
      </c>
      <c r="B24" s="231" t="s">
        <v>783</v>
      </c>
      <c r="C24" s="231" t="s">
        <v>776</v>
      </c>
      <c r="D24" s="379" t="s">
        <v>784</v>
      </c>
      <c r="E24" s="380" t="s">
        <v>778</v>
      </c>
      <c r="F24" s="381"/>
      <c r="G24" s="382"/>
      <c r="H24" s="383"/>
      <c r="I24" s="237" t="s">
        <v>15</v>
      </c>
      <c r="J24" s="237" t="s">
        <v>30</v>
      </c>
      <c r="K24" s="237" t="s">
        <v>38</v>
      </c>
      <c r="L24" s="237" t="s">
        <v>43</v>
      </c>
      <c r="M24" s="237"/>
      <c r="N24" s="237"/>
      <c r="O24" s="237"/>
      <c r="P24" s="237"/>
      <c r="Q24" s="236" t="s">
        <v>226</v>
      </c>
      <c r="S24" s="148" t="b">
        <f aca="false">IF(OR(T24=TRUE(),U24=TRUE(),V24=TRUE(),AD24=TRUE(),AE24=TRUE()),TRUE(),FALSE())</f>
        <v>1</v>
      </c>
      <c r="T24" s="94" t="n">
        <f aca="false">$T$7</f>
        <v>1</v>
      </c>
      <c r="U24" s="148" t="b">
        <f aca="false">$U$7</f>
        <v>0</v>
      </c>
      <c r="V24" s="148" t="b">
        <f aca="false">IF(SUM(W24:AC24)&lt;1,TRUE(),FALSE())</f>
        <v>1</v>
      </c>
      <c r="W24" s="94" t="n">
        <f aca="false">IF($I$3=I24,1,0)</f>
        <v>0</v>
      </c>
      <c r="X24" s="94" t="n">
        <f aca="false">IF($J$3=J24,1,0)</f>
        <v>0</v>
      </c>
      <c r="Y24" s="94" t="n">
        <f aca="false">IF($K$3=K24,1,0)</f>
        <v>0</v>
      </c>
      <c r="Z24" s="94" t="n">
        <f aca="false">IF($L$3=L24,1,0)</f>
        <v>0</v>
      </c>
      <c r="AA24" s="94" t="n">
        <f aca="false">IF($M$3=M24,1,0)</f>
        <v>0</v>
      </c>
      <c r="AB24" s="94" t="n">
        <f aca="false">IF($N$3=N24,1,0)</f>
        <v>0</v>
      </c>
      <c r="AC24" s="94" t="n">
        <f aca="false">IF($O$3=O24,1,0)</f>
        <v>0</v>
      </c>
      <c r="AD24" s="159" t="b">
        <f aca="false">AND($P$2="Non-risk",P24=TRUE())</f>
        <v>0</v>
      </c>
      <c r="AE24" s="159" t="b">
        <f aca="false">AND($Q$3&lt;&gt;$Q24,$Q$3&lt;&gt;"Both")</f>
        <v>1</v>
      </c>
      <c r="AF24" s="159" t="b">
        <f aca="false">AND($Q$3="Both",AH24=1)</f>
        <v>0</v>
      </c>
      <c r="AI24" s="91"/>
      <c r="AJ24" s="95" t="n">
        <v>1</v>
      </c>
      <c r="AK24" s="160" t="n">
        <f aca="false">IF(OR(AL24=TRUE(),AND(AM24=TRUE(),AN24=FALSE()),AF24=TRUE(),(OR(AT24=FALSE(),AT24="NA"))),0,IF(OR(AN24=FALSE(),AO24=FALSE(),AP24=FALSE()),1,0))</f>
        <v>0</v>
      </c>
      <c r="AL24" s="238" t="n">
        <f aca="false">$S24</f>
        <v>1</v>
      </c>
      <c r="AM24" s="238" t="str">
        <f aca="false">IF(OR(Q24="Medicaid",AI24=""),"NA",IF(AND(AF24=TRUE(),_xlfn.xlookup(AI24,$A$8:$A$46,$AK$8:$AK$46)=0),TRUE(),FALSE()))</f>
        <v>NA</v>
      </c>
      <c r="AN24" s="94" t="b">
        <f aca="false">IF(F24&lt;&gt;"",TRUE(),FALSE())</f>
        <v>0</v>
      </c>
      <c r="AO24" s="94" t="str">
        <f aca="false">IF(OR($F24&lt;&gt;"Met"),"NA",(IF(AND($F24="Met",$F24&lt;&gt;""),TRUE(),FALSE())))</f>
        <v>NA</v>
      </c>
      <c r="AP24" s="94" t="b">
        <f aca="false">IF(OR($F24="Met",$F24="Not met"),"NA",(IF((AND(OR($F24="N/A",$F24="Unsure"),$G24&lt;&gt;"")),TRUE(),FALSE())))</f>
        <v>0</v>
      </c>
      <c r="AQ24" s="238" t="n">
        <f aca="false">IF(OR(AR24=TRUE(),AND(AS24=TRUE(),AT24=FALSE())),0,(IF(OR(AND(OR(AS24=FALSE(),AS24="N/A"),AT24=FALSE()),AU24=FALSE()),1,0)))</f>
        <v>0</v>
      </c>
      <c r="AR24" s="238" t="n">
        <f aca="false">$S24</f>
        <v>1</v>
      </c>
      <c r="AS24" s="238" t="str">
        <f aca="false">IF(OR(Q24="Medicaid",AI24=""),"N/A",IF(AND(AF24=TRUE(),_xlfn.xlookup(AI24,$A$8:$A$24,$AQ$8:$AQ$24)=0),TRUE(),FALSE()))</f>
        <v>N/A</v>
      </c>
      <c r="AT24" s="94" t="b">
        <f aca="false">IF(AND(H24="",F24="Met"),FALSE(),TRUE())</f>
        <v>1</v>
      </c>
      <c r="AU24" s="94" t="str">
        <f aca="false">IF(OR(H24="",H24="Met",H24="N/A"),"NA",(IF(AND((OR(H24="Not Met",H24="Unsure")),G24&lt;&gt;""),TRUE(),FALSE())))</f>
        <v>NA</v>
      </c>
    </row>
    <row r="25" customFormat="false" ht="18" hidden="false" customHeight="false" outlineLevel="0" collapsed="false">
      <c r="A25" s="315"/>
      <c r="B25" s="385"/>
      <c r="C25" s="316"/>
      <c r="D25" s="386" t="s">
        <v>785</v>
      </c>
      <c r="E25" s="387"/>
      <c r="F25" s="388"/>
      <c r="G25" s="389"/>
      <c r="H25" s="390"/>
      <c r="S25" s="94"/>
      <c r="T25" s="94"/>
      <c r="U25" s="94"/>
      <c r="V25" s="94"/>
      <c r="AI25" s="91"/>
      <c r="AK25" s="238"/>
      <c r="AL25" s="238"/>
      <c r="AM25" s="238"/>
      <c r="AN25" s="94"/>
      <c r="AO25" s="94"/>
      <c r="AP25" s="94"/>
      <c r="AQ25" s="238"/>
      <c r="AR25" s="238"/>
      <c r="AS25" s="238"/>
      <c r="AT25" s="94"/>
      <c r="AU25" s="94"/>
    </row>
    <row r="26" customFormat="false" ht="72" hidden="false" customHeight="false" outlineLevel="0" collapsed="false">
      <c r="A26" s="310" t="s">
        <v>786</v>
      </c>
      <c r="B26" s="231" t="s">
        <v>787</v>
      </c>
      <c r="C26" s="231" t="s">
        <v>788</v>
      </c>
      <c r="D26" s="379" t="s">
        <v>789</v>
      </c>
      <c r="E26" s="380" t="s">
        <v>790</v>
      </c>
      <c r="F26" s="381"/>
      <c r="G26" s="382"/>
      <c r="H26" s="383"/>
      <c r="I26" s="237" t="s">
        <v>15</v>
      </c>
      <c r="J26" s="237"/>
      <c r="K26" s="237" t="s">
        <v>38</v>
      </c>
      <c r="L26" s="237" t="s">
        <v>43</v>
      </c>
      <c r="M26" s="237" t="s">
        <v>48</v>
      </c>
      <c r="N26" s="237"/>
      <c r="O26" s="237"/>
      <c r="P26" s="384" t="b">
        <f aca="false">TRUE()</f>
        <v>1</v>
      </c>
      <c r="Q26" s="236" t="s">
        <v>292</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G26" s="91" t="s">
        <v>789</v>
      </c>
      <c r="AI26" s="91"/>
      <c r="AK26" s="160" t="n">
        <f aca="false">IF(OR(AL26=TRUE(),AND(AM26=TRUE(),AN26=FALSE()),AF26=TRUE(),(OR(AT26=FALSE(),AT26="NA"))),0,IF(OR(AN26=FALSE(),AO26=FALSE(),AP26=FALSE()),1,0))</f>
        <v>0</v>
      </c>
      <c r="AL26" s="238" t="n">
        <f aca="false">$S26</f>
        <v>1</v>
      </c>
      <c r="AM26" s="238" t="str">
        <f aca="false">IF(OR(Q26="CHIP",AI26=""),"NA",IF(AND(AF26=TRUE(),_xlfn.xlookup(AI26,$A$8:$A$46,$AK$8:$AK$46)=0),TRUE(),FALSE()))</f>
        <v>NA</v>
      </c>
      <c r="AN26" s="94" t="b">
        <f aca="false">IF(F26&lt;&gt;"",TRUE(),FALSE())</f>
        <v>0</v>
      </c>
      <c r="AO26" s="94" t="str">
        <f aca="false">IF(OR($F26&lt;&gt;"Met"),"NA",(IF(AND($F26="Met",$F26&lt;&gt;""),TRUE(),FALSE())))</f>
        <v>NA</v>
      </c>
      <c r="AP26" s="94" t="b">
        <f aca="false">IF(OR($F26="Met",$F26="Not met"),"NA",(IF((AND(OR($F26="N/A",$F26="Unsure"),$G26&lt;&gt;"")),TRUE(),FALSE())))</f>
        <v>0</v>
      </c>
      <c r="AQ26" s="238" t="n">
        <f aca="false">IF(OR(AR26=TRUE(),AND(AS26=TRUE(),AT26=FALSE())),0,(IF(OR(AND(OR(AS26=FALSE(),AS26="N/A"),AT26=FALSE()),AU26=FALSE()),1,0)))</f>
        <v>0</v>
      </c>
      <c r="AR26" s="238" t="n">
        <f aca="false">$S26</f>
        <v>1</v>
      </c>
      <c r="AS26" s="238" t="str">
        <f aca="false">IF(OR(Q24="Medicaid",AI24=""),"N/A",IF(AND(AF24=TRUE(),SUM($AQ$8:$AQ$24)=0),TRUE(),FALSE()))</f>
        <v>N/A</v>
      </c>
      <c r="AT26" s="94" t="b">
        <f aca="false">IF(AND(H26="",F26="Met"),FALSE(),TRUE())</f>
        <v>1</v>
      </c>
      <c r="AU26" s="94" t="str">
        <f aca="false">IF(OR(H26="",H26="Met",H26="N/A"),"NA",(IF(AND((OR(H26="Not Met",H26="Unsure")),G26&lt;&gt;""),TRUE(),FALSE())))</f>
        <v>NA</v>
      </c>
    </row>
    <row r="27" customFormat="false" ht="72" hidden="false" customHeight="false" outlineLevel="0" collapsed="false">
      <c r="A27" s="310" t="s">
        <v>791</v>
      </c>
      <c r="B27" s="231" t="s">
        <v>792</v>
      </c>
      <c r="C27" s="231" t="s">
        <v>793</v>
      </c>
      <c r="D27" s="379" t="s">
        <v>736</v>
      </c>
      <c r="E27" s="380" t="s">
        <v>794</v>
      </c>
      <c r="F27" s="381"/>
      <c r="G27" s="382"/>
      <c r="H27" s="383"/>
      <c r="I27" s="237" t="s">
        <v>15</v>
      </c>
      <c r="J27" s="237"/>
      <c r="K27" s="237" t="s">
        <v>38</v>
      </c>
      <c r="L27" s="237" t="s">
        <v>43</v>
      </c>
      <c r="M27" s="237" t="s">
        <v>48</v>
      </c>
      <c r="N27" s="237"/>
      <c r="O27" s="237"/>
      <c r="P27" s="384" t="b">
        <f aca="false">TRUE()</f>
        <v>1</v>
      </c>
      <c r="Q27" s="236" t="s">
        <v>292</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G27" s="91" t="s">
        <v>736</v>
      </c>
      <c r="AH27" s="95" t="n">
        <v>1</v>
      </c>
      <c r="AI27" s="91" t="n">
        <v>2</v>
      </c>
      <c r="AK27" s="160" t="n">
        <f aca="false">IF(OR(AL27=TRUE(),AND(AM27=TRUE(),AN27=FALSE()),AF27=TRUE(),(OR(AT27=FALSE(),AT27="NA"))),0,IF(OR(AN27=FALSE(),AO27=FALSE(),AP27=FALSE()),1,0))</f>
        <v>0</v>
      </c>
      <c r="AL27" s="238" t="n">
        <f aca="false">$S27</f>
        <v>1</v>
      </c>
      <c r="AM27" s="238" t="str">
        <f aca="false">IF(OR(Q27="CHIP",AI27=""),"NA",IF(AND(AF27=TRUE(),_xlfn.xlookup(AI27,$A$8:$A$46,$AK$8:$AK$46)=0),TRUE(),FALSE()))</f>
        <v>NA</v>
      </c>
      <c r="AN27" s="94"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IF(OR(Q25="Medicaid",AI25=""),"N/A",IF(AND(AF25=TRUE(),SUM($AQ$8:$AQ$24)=0),TRUE(),FALSE()))</f>
        <v>N/A</v>
      </c>
      <c r="AT27" s="94" t="b">
        <f aca="false">IF(AND(H27="",F27="Met"),FALSE(),TRUE())</f>
        <v>1</v>
      </c>
      <c r="AU27" s="94" t="str">
        <f aca="false">IF(OR(H27="",H27="Met",H27="N/A"),"NA",(IF(AND((OR(H27="Not Met",H27="Unsure")),G27&lt;&gt;""),TRUE(),FALSE())))</f>
        <v>NA</v>
      </c>
    </row>
    <row r="28" customFormat="false" ht="108" hidden="false" customHeight="false" outlineLevel="0" collapsed="false">
      <c r="A28" s="310" t="s">
        <v>795</v>
      </c>
      <c r="B28" s="231" t="s">
        <v>796</v>
      </c>
      <c r="C28" s="231" t="s">
        <v>797</v>
      </c>
      <c r="D28" s="379" t="s">
        <v>798</v>
      </c>
      <c r="E28" s="380" t="s">
        <v>794</v>
      </c>
      <c r="F28" s="381"/>
      <c r="G28" s="382"/>
      <c r="H28" s="383"/>
      <c r="I28" s="237" t="s">
        <v>15</v>
      </c>
      <c r="J28" s="237"/>
      <c r="K28" s="237" t="s">
        <v>38</v>
      </c>
      <c r="L28" s="237" t="s">
        <v>43</v>
      </c>
      <c r="M28" s="237"/>
      <c r="N28" s="237"/>
      <c r="O28" s="237"/>
      <c r="P28" s="384" t="b">
        <f aca="false">TRUE()</f>
        <v>1</v>
      </c>
      <c r="Q28" s="236" t="s">
        <v>292</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G28" s="91" t="s">
        <v>798</v>
      </c>
      <c r="AI28" s="91"/>
      <c r="AK28" s="160" t="n">
        <f aca="false">IF(OR(AL28=TRUE(),AND(AM28=TRUE(),AN28=FALSE()),AF28=TRUE(),(OR(AT28=FALSE(),AT28="NA"))),0,IF(OR(AN28=FALSE(),AO28=FALSE(),AP28=FALSE()),1,0))</f>
        <v>0</v>
      </c>
      <c r="AL28" s="238" t="n">
        <f aca="false">$S28</f>
        <v>1</v>
      </c>
      <c r="AM28" s="238" t="str">
        <f aca="false">IF(OR(Q28="CHIP",AI28=""),"NA",IF(AND(AF28=TRUE(),_xlfn.xlookup(AI28,$A$8:$A$46,$AK$8:$AK$46)=0),TRUE(),FALSE()))</f>
        <v>NA</v>
      </c>
      <c r="AN28" s="94" t="b">
        <f aca="false">IF(F28&lt;&gt;"",TRUE(),FALSE())</f>
        <v>0</v>
      </c>
      <c r="AO28" s="94" t="str">
        <f aca="false">IF(OR($F28&lt;&gt;"Met"),"NA",(IF(AND($F28="Met",$F28&lt;&gt;""),TRUE(),FALSE())))</f>
        <v>NA</v>
      </c>
      <c r="AP28" s="94" t="b">
        <f aca="false">IF(OR($F28="Met",$F28="Not met"),"NA",(IF((AND(OR($F28="N/A",$F28="Unsure"),$G28&lt;&gt;"")),TRUE(),FALSE())))</f>
        <v>0</v>
      </c>
      <c r="AQ28" s="238" t="n">
        <f aca="false">IF(OR(AR28=TRUE(),AND(AS28=TRUE(),AT28=FALSE())),0,(IF(OR(AND(OR(AS28=FALSE(),AS28="N/A"),AT28=FALSE()),AU28=FALSE()),1,0)))</f>
        <v>0</v>
      </c>
      <c r="AR28" s="238" t="n">
        <f aca="false">$S28</f>
        <v>1</v>
      </c>
      <c r="AS28" s="238" t="str">
        <f aca="false">IF(OR(Q26="Medicaid",AI26=""),"N/A",IF(AND(AF26=TRUE(),SUM($AQ$8:$AQ$24)=0),TRUE(),FALSE()))</f>
        <v>N/A</v>
      </c>
      <c r="AT28" s="94" t="b">
        <f aca="false">IF(AND(H28="",F28="Met"),FALSE(),TRUE())</f>
        <v>1</v>
      </c>
      <c r="AU28" s="94" t="str">
        <f aca="false">IF(OR(H28="",H28="Met",H28="N/A"),"NA",(IF(AND((OR(H28="Not Met",H28="Unsure")),G28&lt;&gt;""),TRUE(),FALSE())))</f>
        <v>NA</v>
      </c>
    </row>
    <row r="29" customFormat="false" ht="18" hidden="false" customHeight="false" outlineLevel="0" collapsed="false">
      <c r="A29" s="315"/>
      <c r="B29" s="385"/>
      <c r="C29" s="316"/>
      <c r="D29" s="386" t="s">
        <v>799</v>
      </c>
      <c r="E29" s="387"/>
      <c r="F29" s="388"/>
      <c r="G29" s="389"/>
      <c r="H29" s="390"/>
      <c r="S29" s="94"/>
      <c r="T29" s="94"/>
      <c r="U29" s="94"/>
      <c r="V29" s="94"/>
      <c r="AG29" s="91"/>
      <c r="AI29" s="91"/>
      <c r="AK29" s="238"/>
      <c r="AL29" s="238"/>
      <c r="AM29" s="238"/>
      <c r="AN29" s="94"/>
      <c r="AO29" s="94"/>
      <c r="AP29" s="94"/>
      <c r="AQ29" s="238"/>
      <c r="AR29" s="238"/>
      <c r="AS29" s="238"/>
      <c r="AT29" s="94"/>
      <c r="AU29" s="94"/>
    </row>
    <row r="30" customFormat="false" ht="65.25" hidden="true" customHeight="true" outlineLevel="0" collapsed="false">
      <c r="A30" s="310" t="n">
        <v>329</v>
      </c>
      <c r="B30" s="214" t="s">
        <v>800</v>
      </c>
      <c r="C30" s="231" t="s">
        <v>801</v>
      </c>
      <c r="D30" s="379" t="e">
        <f aca="false">IF(AF30=TRUE(),AG30&amp; "  [If there is no additional information related to the CHIP contract, this information only needs to be entered in Medicaid Item Number "&amp;AI30&amp;".]",AG30)</f>
        <v>#REF!</v>
      </c>
      <c r="E30" s="391"/>
      <c r="F30" s="381" t="s">
        <v>224</v>
      </c>
      <c r="G30" s="382" t="s">
        <v>303</v>
      </c>
      <c r="H30" s="383"/>
      <c r="I30" s="237"/>
      <c r="J30" s="237"/>
      <c r="K30" s="237"/>
      <c r="L30" s="237"/>
      <c r="M30" s="237"/>
      <c r="N30" s="237"/>
      <c r="O30" s="237"/>
      <c r="P30" s="237" t="b">
        <f aca="false">TRUE()</f>
        <v>1</v>
      </c>
      <c r="Q30" s="236" t="s">
        <v>292</v>
      </c>
      <c r="S30" s="94" t="e">
        <f aca="false">IF(OR(T30=TRUE(),U30=TRUE(),V30=TRUE(),AD30=TRUE(),AE30=TRUE()),TRUE(),FALSE())</f>
        <v>#REF!</v>
      </c>
      <c r="T30" s="94" t="e">
        <f aca="false">#REF!</f>
        <v>#REF!</v>
      </c>
      <c r="U30" s="94" t="e">
        <f aca="false">#REF!</f>
        <v>#REF!</v>
      </c>
      <c r="V30" s="94" t="e">
        <f aca="false">IF(SUM(W30:AC30)&lt;1,TRUE(),FALSE())</f>
        <v>#REF!</v>
      </c>
      <c r="W30" s="95" t="e">
        <f aca="false">IF(#REF!=I30,1,0)</f>
        <v>#REF!</v>
      </c>
      <c r="X30" s="95" t="e">
        <f aca="false">IF(#REF!=J30,1,0)</f>
        <v>#REF!</v>
      </c>
      <c r="Y30" s="95" t="e">
        <f aca="false">IF(#REF!=K30,1,0)</f>
        <v>#REF!</v>
      </c>
      <c r="Z30" s="95" t="e">
        <f aca="false">IF(#REF!=L30,1,0)</f>
        <v>#REF!</v>
      </c>
      <c r="AA30" s="95" t="e">
        <f aca="false">IF(#REF!=M30,1,0)</f>
        <v>#REF!</v>
      </c>
      <c r="AB30" s="95" t="e">
        <f aca="false">IF(#REF!=N30,1,0)</f>
        <v>#REF!</v>
      </c>
      <c r="AC30" s="95" t="e">
        <f aca="false">IF(#REF!=O30,1,0)</f>
        <v>#REF!</v>
      </c>
      <c r="AD30" s="95" t="e">
        <f aca="false">AND(#REF!="Non-risk",P30=TRUE())</f>
        <v>#REF!</v>
      </c>
      <c r="AE30" s="95" t="e">
        <f aca="false">AND(#REF!&lt;&gt;$Q30,#REF!&lt;&gt;"Both")</f>
        <v>#REF!</v>
      </c>
      <c r="AF30" s="95" t="e">
        <f aca="false">AND(#REF!="Both",AH30=1)</f>
        <v>#REF!</v>
      </c>
      <c r="AG30" s="91" t="s">
        <v>802</v>
      </c>
      <c r="AH30" s="95" t="n">
        <v>1</v>
      </c>
      <c r="AI30" s="91" t="n">
        <v>25</v>
      </c>
      <c r="AK30" s="238"/>
      <c r="AL30" s="238"/>
      <c r="AM30" s="238"/>
      <c r="AN30" s="94"/>
      <c r="AO30" s="94"/>
      <c r="AP30" s="94"/>
      <c r="AQ30" s="238"/>
      <c r="AR30" s="238"/>
      <c r="AS30" s="238"/>
      <c r="AT30" s="94"/>
      <c r="AU30" s="94"/>
    </row>
    <row r="31" customFormat="false" ht="126" hidden="true" customHeight="false" outlineLevel="0" collapsed="false">
      <c r="A31" s="310" t="n">
        <v>330</v>
      </c>
      <c r="B31" s="231" t="s">
        <v>803</v>
      </c>
      <c r="C31" s="231" t="s">
        <v>804</v>
      </c>
      <c r="D31" s="379" t="e">
        <f aca="false">IF(AF31=TRUE(),AG31&amp; "  [If there is no additional information related to the CHIP contract, this information only needs to be entered in Medicaid Item Number "&amp;AI31&amp;".]",AG31)</f>
        <v>#REF!</v>
      </c>
      <c r="E31" s="391" t="s">
        <v>805</v>
      </c>
      <c r="F31" s="381" t="s">
        <v>224</v>
      </c>
      <c r="G31" s="382" t="s">
        <v>303</v>
      </c>
      <c r="H31" s="383"/>
      <c r="I31" s="237" t="s">
        <v>15</v>
      </c>
      <c r="J31" s="237"/>
      <c r="K31" s="237" t="s">
        <v>38</v>
      </c>
      <c r="L31" s="237" t="s">
        <v>43</v>
      </c>
      <c r="M31" s="237"/>
      <c r="N31" s="237"/>
      <c r="O31" s="237"/>
      <c r="P31" s="237" t="b">
        <f aca="false">TRUE()</f>
        <v>1</v>
      </c>
      <c r="Q31" s="236" t="s">
        <v>292</v>
      </c>
      <c r="S31" s="94" t="e">
        <f aca="false">IF(OR(T31=TRUE(),U31=TRUE(),V31=TRUE(),AD31=TRUE(),AE31=TRUE()),TRUE(),FALSE())</f>
        <v>#REF!</v>
      </c>
      <c r="T31" s="94" t="e">
        <f aca="false">#REF!</f>
        <v>#REF!</v>
      </c>
      <c r="U31" s="94" t="e">
        <f aca="false">#REF!</f>
        <v>#REF!</v>
      </c>
      <c r="V31" s="94" t="e">
        <f aca="false">IF(SUM(W31:AC31)&lt;1,TRUE(),FALSE())</f>
        <v>#REF!</v>
      </c>
      <c r="W31" s="95" t="e">
        <f aca="false">IF(#REF!=I31,1,0)</f>
        <v>#REF!</v>
      </c>
      <c r="X31" s="95" t="e">
        <f aca="false">IF(#REF!=J31,1,0)</f>
        <v>#REF!</v>
      </c>
      <c r="Y31" s="95" t="e">
        <f aca="false">IF(#REF!=K31,1,0)</f>
        <v>#REF!</v>
      </c>
      <c r="Z31" s="95" t="e">
        <f aca="false">IF(#REF!=L31,1,0)</f>
        <v>#REF!</v>
      </c>
      <c r="AA31" s="95" t="e">
        <f aca="false">IF(#REF!=M31,1,0)</f>
        <v>#REF!</v>
      </c>
      <c r="AB31" s="95" t="e">
        <f aca="false">IF(#REF!=N31,1,0)</f>
        <v>#REF!</v>
      </c>
      <c r="AC31" s="95" t="e">
        <f aca="false">IF(#REF!=O31,1,0)</f>
        <v>#REF!</v>
      </c>
      <c r="AD31" s="95" t="e">
        <f aca="false">AND(#REF!="Non-risk",P31=TRUE())</f>
        <v>#REF!</v>
      </c>
      <c r="AE31" s="95" t="e">
        <f aca="false">AND(#REF!&lt;&gt;$Q31,#REF!&lt;&gt;"Both")</f>
        <v>#REF!</v>
      </c>
      <c r="AF31" s="95" t="e">
        <f aca="false">AND(#REF!="Both",AH31=1)</f>
        <v>#REF!</v>
      </c>
      <c r="AG31" s="91" t="s">
        <v>806</v>
      </c>
      <c r="AH31" s="95" t="n">
        <v>1</v>
      </c>
      <c r="AI31" s="91" t="n">
        <v>26</v>
      </c>
      <c r="AK31" s="238"/>
      <c r="AL31" s="238"/>
      <c r="AM31" s="238"/>
      <c r="AN31" s="94"/>
      <c r="AO31" s="94"/>
      <c r="AP31" s="94"/>
      <c r="AQ31" s="238"/>
      <c r="AR31" s="238"/>
      <c r="AS31" s="238"/>
      <c r="AT31" s="94"/>
      <c r="AU31" s="94"/>
    </row>
    <row r="32" customFormat="false" ht="162" hidden="true" customHeight="false" outlineLevel="0" collapsed="false">
      <c r="A32" s="310" t="n">
        <v>331</v>
      </c>
      <c r="B32" s="231" t="s">
        <v>807</v>
      </c>
      <c r="C32" s="231" t="s">
        <v>808</v>
      </c>
      <c r="D32" s="379" t="e">
        <f aca="false">IF(AF32=TRUE(),AG32&amp; "  [If there is no additional information related to the CHIP contract, this information only needs to be entered in Medicaid Item Number "&amp;AI32&amp;".]",AG32)</f>
        <v>#REF!</v>
      </c>
      <c r="E32" s="391" t="s">
        <v>805</v>
      </c>
      <c r="F32" s="381" t="s">
        <v>224</v>
      </c>
      <c r="G32" s="382" t="s">
        <v>303</v>
      </c>
      <c r="H32" s="383"/>
      <c r="I32" s="237" t="s">
        <v>15</v>
      </c>
      <c r="J32" s="237"/>
      <c r="K32" s="237" t="s">
        <v>38</v>
      </c>
      <c r="L32" s="237" t="s">
        <v>43</v>
      </c>
      <c r="M32" s="237"/>
      <c r="N32" s="237"/>
      <c r="O32" s="237"/>
      <c r="P32" s="237" t="b">
        <f aca="false">TRUE()</f>
        <v>1</v>
      </c>
      <c r="Q32" s="236" t="s">
        <v>292</v>
      </c>
      <c r="S32" s="94" t="e">
        <f aca="false">IF(OR(T32=TRUE(),U32=TRUE(),V32=TRUE(),AD32=TRUE(),AE32=TRUE()),TRUE(),FALSE())</f>
        <v>#REF!</v>
      </c>
      <c r="T32" s="94" t="e">
        <f aca="false">#REF!</f>
        <v>#REF!</v>
      </c>
      <c r="U32" s="94" t="e">
        <f aca="false">#REF!</f>
        <v>#REF!</v>
      </c>
      <c r="V32" s="94" t="e">
        <f aca="false">IF(SUM(W32:AC32)&lt;1,TRUE(),FALSE())</f>
        <v>#REF!</v>
      </c>
      <c r="W32" s="95" t="e">
        <f aca="false">IF(#REF!=I32,1,0)</f>
        <v>#REF!</v>
      </c>
      <c r="X32" s="95" t="e">
        <f aca="false">IF(#REF!=J32,1,0)</f>
        <v>#REF!</v>
      </c>
      <c r="Y32" s="95" t="e">
        <f aca="false">IF(#REF!=K32,1,0)</f>
        <v>#REF!</v>
      </c>
      <c r="Z32" s="95" t="e">
        <f aca="false">IF(#REF!=L32,1,0)</f>
        <v>#REF!</v>
      </c>
      <c r="AA32" s="95" t="e">
        <f aca="false">IF(#REF!=M32,1,0)</f>
        <v>#REF!</v>
      </c>
      <c r="AB32" s="95" t="e">
        <f aca="false">IF(#REF!=N32,1,0)</f>
        <v>#REF!</v>
      </c>
      <c r="AC32" s="95" t="e">
        <f aca="false">IF(#REF!=O32,1,0)</f>
        <v>#REF!</v>
      </c>
      <c r="AD32" s="95" t="e">
        <f aca="false">AND(#REF!="Non-risk",P32=TRUE())</f>
        <v>#REF!</v>
      </c>
      <c r="AE32" s="95" t="e">
        <f aca="false">AND(#REF!&lt;&gt;$Q32,#REF!&lt;&gt;"Both")</f>
        <v>#REF!</v>
      </c>
      <c r="AF32" s="95" t="e">
        <f aca="false">AND(#REF!="Both",AH32=1)</f>
        <v>#REF!</v>
      </c>
      <c r="AG32" s="91" t="s">
        <v>809</v>
      </c>
      <c r="AH32" s="95" t="n">
        <v>1</v>
      </c>
      <c r="AI32" s="91" t="n">
        <v>27</v>
      </c>
      <c r="AK32" s="238"/>
      <c r="AL32" s="238"/>
      <c r="AM32" s="238"/>
      <c r="AN32" s="94"/>
      <c r="AO32" s="94"/>
      <c r="AP32" s="94"/>
      <c r="AQ32" s="238"/>
      <c r="AR32" s="238"/>
      <c r="AS32" s="238"/>
      <c r="AT32" s="94"/>
      <c r="AU32" s="94"/>
    </row>
    <row r="33" customFormat="false" ht="108" hidden="true" customHeight="false" outlineLevel="0" collapsed="false">
      <c r="A33" s="310" t="n">
        <v>332</v>
      </c>
      <c r="B33" s="231" t="s">
        <v>810</v>
      </c>
      <c r="C33" s="231" t="s">
        <v>811</v>
      </c>
      <c r="D33" s="379" t="e">
        <f aca="false">IF(AF33=TRUE(),AG33&amp; "  [If there is no additional information related to the CHIP contract, this information only needs to be entered in Medicaid Item Number "&amp;AI33&amp;".]",AG33)</f>
        <v>#REF!</v>
      </c>
      <c r="E33" s="391" t="s">
        <v>805</v>
      </c>
      <c r="F33" s="381" t="s">
        <v>224</v>
      </c>
      <c r="G33" s="382" t="s">
        <v>303</v>
      </c>
      <c r="H33" s="383"/>
      <c r="I33" s="237" t="s">
        <v>15</v>
      </c>
      <c r="J33" s="237"/>
      <c r="K33" s="237" t="s">
        <v>38</v>
      </c>
      <c r="L33" s="237" t="s">
        <v>43</v>
      </c>
      <c r="M33" s="237"/>
      <c r="N33" s="237"/>
      <c r="O33" s="237"/>
      <c r="P33" s="384" t="b">
        <f aca="false">TRUE()</f>
        <v>1</v>
      </c>
      <c r="Q33" s="236" t="s">
        <v>292</v>
      </c>
      <c r="S33" s="94" t="e">
        <f aca="false">IF(OR(T33=TRUE(),U33=TRUE(),V33=TRUE(),AD33=TRUE(),AE33=TRUE()),TRUE(),FALSE())</f>
        <v>#REF!</v>
      </c>
      <c r="T33" s="94" t="e">
        <f aca="false">#REF!</f>
        <v>#REF!</v>
      </c>
      <c r="U33" s="94" t="e">
        <f aca="false">#REF!</f>
        <v>#REF!</v>
      </c>
      <c r="V33" s="94" t="e">
        <f aca="false">IF(SUM(W33:AC33)&lt;1,TRUE(),FALSE())</f>
        <v>#REF!</v>
      </c>
      <c r="W33" s="95" t="e">
        <f aca="false">IF(#REF!=I33,1,0)</f>
        <v>#REF!</v>
      </c>
      <c r="X33" s="95" t="e">
        <f aca="false">IF(#REF!=J33,1,0)</f>
        <v>#REF!</v>
      </c>
      <c r="Y33" s="95" t="e">
        <f aca="false">IF(#REF!=K33,1,0)</f>
        <v>#REF!</v>
      </c>
      <c r="Z33" s="95" t="e">
        <f aca="false">IF(#REF!=L33,1,0)</f>
        <v>#REF!</v>
      </c>
      <c r="AA33" s="95" t="e">
        <f aca="false">IF(#REF!=M33,1,0)</f>
        <v>#REF!</v>
      </c>
      <c r="AB33" s="95" t="e">
        <f aca="false">IF(#REF!=N33,1,0)</f>
        <v>#REF!</v>
      </c>
      <c r="AC33" s="95" t="e">
        <f aca="false">IF(#REF!=O33,1,0)</f>
        <v>#REF!</v>
      </c>
      <c r="AD33" s="95" t="e">
        <f aca="false">AND(#REF!="Non-risk",P33=TRUE())</f>
        <v>#REF!</v>
      </c>
      <c r="AE33" s="95" t="e">
        <f aca="false">AND(#REF!&lt;&gt;$Q33,#REF!&lt;&gt;"Both")</f>
        <v>#REF!</v>
      </c>
      <c r="AF33" s="95" t="e">
        <f aca="false">AND(#REF!="Both",AH33=1)</f>
        <v>#REF!</v>
      </c>
      <c r="AG33" s="91" t="s">
        <v>812</v>
      </c>
      <c r="AH33" s="95" t="n">
        <v>1</v>
      </c>
      <c r="AI33" s="91" t="n">
        <v>28</v>
      </c>
      <c r="AK33" s="238"/>
      <c r="AL33" s="238"/>
      <c r="AM33" s="238"/>
      <c r="AN33" s="94"/>
      <c r="AO33" s="94"/>
      <c r="AP33" s="94"/>
      <c r="AQ33" s="238"/>
      <c r="AR33" s="238"/>
      <c r="AS33" s="238"/>
      <c r="AT33" s="94"/>
      <c r="AU33" s="94"/>
    </row>
    <row r="34" customFormat="false" ht="90" hidden="true" customHeight="false" outlineLevel="0" collapsed="false">
      <c r="A34" s="310" t="n">
        <v>333</v>
      </c>
      <c r="B34" s="231" t="s">
        <v>813</v>
      </c>
      <c r="C34" s="231" t="s">
        <v>814</v>
      </c>
      <c r="D34" s="379" t="e">
        <f aca="false">IF(AF34=TRUE(),AG34&amp; "  [If there is no additional information related to the CHIP contract, this information only needs to be entered in Medicaid Item Number "&amp;AI34&amp;".]",AG34)</f>
        <v>#REF!</v>
      </c>
      <c r="E34" s="391" t="s">
        <v>805</v>
      </c>
      <c r="F34" s="381" t="s">
        <v>224</v>
      </c>
      <c r="G34" s="382" t="s">
        <v>303</v>
      </c>
      <c r="H34" s="383"/>
      <c r="I34" s="237" t="s">
        <v>15</v>
      </c>
      <c r="J34" s="237"/>
      <c r="K34" s="237" t="s">
        <v>38</v>
      </c>
      <c r="L34" s="237" t="s">
        <v>43</v>
      </c>
      <c r="M34" s="237"/>
      <c r="N34" s="237"/>
      <c r="O34" s="237"/>
      <c r="P34" s="384" t="b">
        <f aca="false">TRUE()</f>
        <v>1</v>
      </c>
      <c r="Q34" s="236" t="s">
        <v>292</v>
      </c>
      <c r="S34" s="94" t="e">
        <f aca="false">IF(OR(T34=TRUE(),U34=TRUE(),V34=TRUE(),AD34=TRUE(),AE34=TRUE()),TRUE(),FALSE())</f>
        <v>#REF!</v>
      </c>
      <c r="T34" s="94" t="e">
        <f aca="false">#REF!</f>
        <v>#REF!</v>
      </c>
      <c r="U34" s="94" t="e">
        <f aca="false">#REF!</f>
        <v>#REF!</v>
      </c>
      <c r="V34" s="94" t="e">
        <f aca="false">IF(SUM(W34:AC34)&lt;1,TRUE(),FALSE())</f>
        <v>#REF!</v>
      </c>
      <c r="W34" s="95" t="e">
        <f aca="false">IF(#REF!=I34,1,0)</f>
        <v>#REF!</v>
      </c>
      <c r="X34" s="95" t="e">
        <f aca="false">IF(#REF!=J34,1,0)</f>
        <v>#REF!</v>
      </c>
      <c r="Y34" s="95" t="e">
        <f aca="false">IF(#REF!=K34,1,0)</f>
        <v>#REF!</v>
      </c>
      <c r="Z34" s="95" t="e">
        <f aca="false">IF(#REF!=L34,1,0)</f>
        <v>#REF!</v>
      </c>
      <c r="AA34" s="95" t="e">
        <f aca="false">IF(#REF!=M34,1,0)</f>
        <v>#REF!</v>
      </c>
      <c r="AB34" s="95" t="e">
        <f aca="false">IF(#REF!=N34,1,0)</f>
        <v>#REF!</v>
      </c>
      <c r="AC34" s="95" t="e">
        <f aca="false">IF(#REF!=O34,1,0)</f>
        <v>#REF!</v>
      </c>
      <c r="AD34" s="95" t="e">
        <f aca="false">AND(#REF!="Non-risk",P34=TRUE())</f>
        <v>#REF!</v>
      </c>
      <c r="AE34" s="95" t="e">
        <f aca="false">AND(#REF!&lt;&gt;$Q34,#REF!&lt;&gt;"Both")</f>
        <v>#REF!</v>
      </c>
      <c r="AF34" s="95" t="e">
        <f aca="false">AND(#REF!="Both",AH34=1)</f>
        <v>#REF!</v>
      </c>
      <c r="AG34" s="91" t="s">
        <v>815</v>
      </c>
      <c r="AH34" s="95" t="n">
        <v>1</v>
      </c>
      <c r="AI34" s="91" t="n">
        <v>29</v>
      </c>
      <c r="AK34" s="238"/>
      <c r="AL34" s="238"/>
      <c r="AM34" s="238"/>
      <c r="AN34" s="94"/>
      <c r="AO34" s="94"/>
      <c r="AP34" s="94"/>
      <c r="AQ34" s="238"/>
      <c r="AR34" s="238"/>
      <c r="AS34" s="238"/>
      <c r="AT34" s="94"/>
      <c r="AU34" s="94"/>
    </row>
    <row r="35" customFormat="false" ht="90" hidden="true" customHeight="false" outlineLevel="0" collapsed="false">
      <c r="A35" s="310" t="n">
        <v>334</v>
      </c>
      <c r="B35" s="231" t="s">
        <v>816</v>
      </c>
      <c r="C35" s="231" t="s">
        <v>817</v>
      </c>
      <c r="D35" s="379" t="e">
        <f aca="false">IF(AF35=TRUE(),AG35&amp; "  [If there is no additional information related to the CHIP contract, this information only needs to be entered in Medicaid Item Number "&amp;AI35&amp;".]",AG35)</f>
        <v>#REF!</v>
      </c>
      <c r="E35" s="391" t="s">
        <v>805</v>
      </c>
      <c r="F35" s="381" t="s">
        <v>224</v>
      </c>
      <c r="G35" s="382" t="s">
        <v>303</v>
      </c>
      <c r="H35" s="383"/>
      <c r="I35" s="237" t="s">
        <v>15</v>
      </c>
      <c r="J35" s="237"/>
      <c r="K35" s="237" t="s">
        <v>38</v>
      </c>
      <c r="L35" s="237" t="s">
        <v>43</v>
      </c>
      <c r="M35" s="237"/>
      <c r="N35" s="237"/>
      <c r="O35" s="237"/>
      <c r="P35" s="384" t="b">
        <f aca="false">TRUE()</f>
        <v>1</v>
      </c>
      <c r="Q35" s="236" t="s">
        <v>292</v>
      </c>
      <c r="S35" s="94" t="e">
        <f aca="false">IF(OR(T35=TRUE(),U35=TRUE(),V35=TRUE(),AD35=TRUE(),AE35=TRUE()),TRUE(),FALSE())</f>
        <v>#REF!</v>
      </c>
      <c r="T35" s="94" t="e">
        <f aca="false">#REF!</f>
        <v>#REF!</v>
      </c>
      <c r="U35" s="94" t="e">
        <f aca="false">#REF!</f>
        <v>#REF!</v>
      </c>
      <c r="V35" s="94" t="e">
        <f aca="false">IF(SUM(W35:AC35)&lt;1,TRUE(),FALSE())</f>
        <v>#REF!</v>
      </c>
      <c r="W35" s="95" t="e">
        <f aca="false">IF(#REF!=I35,1,0)</f>
        <v>#REF!</v>
      </c>
      <c r="X35" s="95" t="e">
        <f aca="false">IF(#REF!=J35,1,0)</f>
        <v>#REF!</v>
      </c>
      <c r="Y35" s="95" t="e">
        <f aca="false">IF(#REF!=K35,1,0)</f>
        <v>#REF!</v>
      </c>
      <c r="Z35" s="95" t="e">
        <f aca="false">IF(#REF!=L35,1,0)</f>
        <v>#REF!</v>
      </c>
      <c r="AA35" s="95" t="e">
        <f aca="false">IF(#REF!=M35,1,0)</f>
        <v>#REF!</v>
      </c>
      <c r="AB35" s="95" t="e">
        <f aca="false">IF(#REF!=N35,1,0)</f>
        <v>#REF!</v>
      </c>
      <c r="AC35" s="95" t="e">
        <f aca="false">IF(#REF!=O35,1,0)</f>
        <v>#REF!</v>
      </c>
      <c r="AD35" s="95" t="e">
        <f aca="false">AND(#REF!="Non-risk",P35=TRUE())</f>
        <v>#REF!</v>
      </c>
      <c r="AE35" s="95" t="e">
        <f aca="false">AND(#REF!&lt;&gt;$Q35,#REF!&lt;&gt;"Both")</f>
        <v>#REF!</v>
      </c>
      <c r="AF35" s="95" t="e">
        <f aca="false">AND(#REF!="Both",AH35=1)</f>
        <v>#REF!</v>
      </c>
      <c r="AG35" s="91" t="s">
        <v>818</v>
      </c>
      <c r="AH35" s="95" t="n">
        <v>1</v>
      </c>
      <c r="AI35" s="91" t="n">
        <v>30</v>
      </c>
      <c r="AK35" s="238"/>
      <c r="AL35" s="238"/>
      <c r="AM35" s="238"/>
      <c r="AN35" s="94"/>
      <c r="AO35" s="94"/>
      <c r="AP35" s="94"/>
      <c r="AQ35" s="238"/>
      <c r="AR35" s="238"/>
      <c r="AS35" s="238"/>
      <c r="AT35" s="94"/>
      <c r="AU35" s="94"/>
    </row>
    <row r="36" customFormat="false" ht="144" hidden="true" customHeight="false" outlineLevel="0" collapsed="false">
      <c r="A36" s="310" t="n">
        <v>335</v>
      </c>
      <c r="B36" s="231" t="s">
        <v>819</v>
      </c>
      <c r="C36" s="231" t="s">
        <v>820</v>
      </c>
      <c r="D36" s="379" t="e">
        <f aca="false">IF(AF36=TRUE(),AG36&amp; "  [If there is no additional information related to the CHIP contract, this information only needs to be entered in Medicaid Item Number "&amp;AI36&amp;".]",AG36)</f>
        <v>#REF!</v>
      </c>
      <c r="E36" s="391" t="s">
        <v>805</v>
      </c>
      <c r="F36" s="381" t="s">
        <v>224</v>
      </c>
      <c r="G36" s="382" t="s">
        <v>303</v>
      </c>
      <c r="H36" s="383"/>
      <c r="I36" s="237" t="s">
        <v>15</v>
      </c>
      <c r="J36" s="237"/>
      <c r="K36" s="237" t="s">
        <v>38</v>
      </c>
      <c r="L36" s="237" t="s">
        <v>43</v>
      </c>
      <c r="M36" s="237"/>
      <c r="N36" s="237"/>
      <c r="O36" s="237"/>
      <c r="P36" s="384" t="b">
        <f aca="false">TRUE()</f>
        <v>1</v>
      </c>
      <c r="Q36" s="236" t="s">
        <v>292</v>
      </c>
      <c r="S36" s="94" t="e">
        <f aca="false">IF(OR(T36=TRUE(),U36=TRUE(),V36=TRUE(),AD36=TRUE(),AE36=TRUE()),TRUE(),FALSE())</f>
        <v>#REF!</v>
      </c>
      <c r="T36" s="94" t="e">
        <f aca="false">#REF!</f>
        <v>#REF!</v>
      </c>
      <c r="U36" s="94" t="e">
        <f aca="false">#REF!</f>
        <v>#REF!</v>
      </c>
      <c r="V36" s="94" t="e">
        <f aca="false">IF(SUM(W36:AC36)&lt;1,TRUE(),FALSE())</f>
        <v>#REF!</v>
      </c>
      <c r="W36" s="95" t="e">
        <f aca="false">IF(#REF!=I36,1,0)</f>
        <v>#REF!</v>
      </c>
      <c r="X36" s="95" t="e">
        <f aca="false">IF(#REF!=J36,1,0)</f>
        <v>#REF!</v>
      </c>
      <c r="Y36" s="95" t="e">
        <f aca="false">IF(#REF!=K36,1,0)</f>
        <v>#REF!</v>
      </c>
      <c r="Z36" s="95" t="e">
        <f aca="false">IF(#REF!=L36,1,0)</f>
        <v>#REF!</v>
      </c>
      <c r="AA36" s="95" t="e">
        <f aca="false">IF(#REF!=M36,1,0)</f>
        <v>#REF!</v>
      </c>
      <c r="AB36" s="95" t="e">
        <f aca="false">IF(#REF!=N36,1,0)</f>
        <v>#REF!</v>
      </c>
      <c r="AC36" s="95" t="e">
        <f aca="false">IF(#REF!=O36,1,0)</f>
        <v>#REF!</v>
      </c>
      <c r="AD36" s="95" t="e">
        <f aca="false">AND(#REF!="Non-risk",P36=TRUE())</f>
        <v>#REF!</v>
      </c>
      <c r="AE36" s="95" t="e">
        <f aca="false">AND(#REF!&lt;&gt;$Q36,#REF!&lt;&gt;"Both")</f>
        <v>#REF!</v>
      </c>
      <c r="AF36" s="95" t="e">
        <f aca="false">AND(#REF!="Both",AH36=1)</f>
        <v>#REF!</v>
      </c>
      <c r="AG36" s="91" t="s">
        <v>821</v>
      </c>
      <c r="AH36" s="95" t="n">
        <v>1</v>
      </c>
      <c r="AI36" s="91" t="n">
        <v>31</v>
      </c>
      <c r="AK36" s="238"/>
      <c r="AL36" s="238"/>
      <c r="AM36" s="238"/>
      <c r="AN36" s="94"/>
      <c r="AO36" s="94"/>
      <c r="AP36" s="94"/>
      <c r="AQ36" s="238"/>
      <c r="AR36" s="238"/>
      <c r="AS36" s="238"/>
      <c r="AT36" s="94"/>
      <c r="AU36" s="94"/>
    </row>
    <row r="37" customFormat="false" ht="90" hidden="true" customHeight="false" outlineLevel="0" collapsed="false">
      <c r="A37" s="310" t="n">
        <v>336</v>
      </c>
      <c r="B37" s="231" t="s">
        <v>822</v>
      </c>
      <c r="C37" s="231" t="s">
        <v>823</v>
      </c>
      <c r="D37" s="379" t="e">
        <f aca="false">IF(AF37=TRUE(),AG37&amp; "  [If there is no additional information related to the CHIP contract, this information only needs to be entered in Medicaid Item Number "&amp;AI37&amp;".]",AG37)</f>
        <v>#REF!</v>
      </c>
      <c r="E37" s="391" t="s">
        <v>824</v>
      </c>
      <c r="F37" s="381" t="s">
        <v>224</v>
      </c>
      <c r="G37" s="382" t="s">
        <v>303</v>
      </c>
      <c r="H37" s="383"/>
      <c r="I37" s="237" t="s">
        <v>15</v>
      </c>
      <c r="J37" s="237"/>
      <c r="K37" s="237" t="s">
        <v>38</v>
      </c>
      <c r="L37" s="237" t="s">
        <v>43</v>
      </c>
      <c r="M37" s="237"/>
      <c r="N37" s="237"/>
      <c r="O37" s="237"/>
      <c r="P37" s="384" t="b">
        <f aca="false">TRUE()</f>
        <v>1</v>
      </c>
      <c r="Q37" s="236" t="s">
        <v>292</v>
      </c>
      <c r="S37" s="94" t="e">
        <f aca="false">IF(OR(T37=TRUE(),U37=TRUE(),V37=TRUE(),AD37=TRUE(),AE37=TRUE()),TRUE(),FALSE())</f>
        <v>#REF!</v>
      </c>
      <c r="T37" s="94" t="e">
        <f aca="false">#REF!</f>
        <v>#REF!</v>
      </c>
      <c r="U37" s="94" t="e">
        <f aca="false">#REF!</f>
        <v>#REF!</v>
      </c>
      <c r="V37" s="94" t="e">
        <f aca="false">IF(SUM(W37:AC37)&lt;1,TRUE(),FALSE())</f>
        <v>#REF!</v>
      </c>
      <c r="W37" s="95" t="e">
        <f aca="false">IF(#REF!=I37,1,0)</f>
        <v>#REF!</v>
      </c>
      <c r="X37" s="95" t="e">
        <f aca="false">IF(#REF!=J37,1,0)</f>
        <v>#REF!</v>
      </c>
      <c r="Y37" s="95" t="e">
        <f aca="false">IF(#REF!=K37,1,0)</f>
        <v>#REF!</v>
      </c>
      <c r="Z37" s="95" t="e">
        <f aca="false">IF(#REF!=L37,1,0)</f>
        <v>#REF!</v>
      </c>
      <c r="AA37" s="95" t="e">
        <f aca="false">IF(#REF!=M37,1,0)</f>
        <v>#REF!</v>
      </c>
      <c r="AB37" s="95" t="e">
        <f aca="false">IF(#REF!=N37,1,0)</f>
        <v>#REF!</v>
      </c>
      <c r="AC37" s="95" t="e">
        <f aca="false">IF(#REF!=O37,1,0)</f>
        <v>#REF!</v>
      </c>
      <c r="AD37" s="95" t="e">
        <f aca="false">AND(#REF!="Non-risk",P37=TRUE())</f>
        <v>#REF!</v>
      </c>
      <c r="AE37" s="95" t="e">
        <f aca="false">AND(#REF!&lt;&gt;$Q37,#REF!&lt;&gt;"Both")</f>
        <v>#REF!</v>
      </c>
      <c r="AF37" s="95" t="e">
        <f aca="false">AND(#REF!="Both",AH37=1)</f>
        <v>#REF!</v>
      </c>
      <c r="AG37" s="91" t="s">
        <v>825</v>
      </c>
      <c r="AH37" s="95" t="n">
        <v>1</v>
      </c>
      <c r="AI37" s="91" t="n">
        <v>32</v>
      </c>
      <c r="AK37" s="238"/>
      <c r="AL37" s="238"/>
      <c r="AM37" s="238"/>
      <c r="AN37" s="94"/>
      <c r="AO37" s="94"/>
      <c r="AP37" s="94"/>
      <c r="AQ37" s="238"/>
      <c r="AR37" s="238"/>
      <c r="AS37" s="238"/>
      <c r="AT37" s="94"/>
      <c r="AU37" s="94"/>
    </row>
    <row r="38" customFormat="false" ht="90" hidden="true" customHeight="false" outlineLevel="0" collapsed="false">
      <c r="A38" s="310" t="n">
        <v>337</v>
      </c>
      <c r="B38" s="231" t="s">
        <v>826</v>
      </c>
      <c r="C38" s="231" t="s">
        <v>823</v>
      </c>
      <c r="D38" s="379" t="e">
        <f aca="false">IF(AF38=TRUE(),AG38&amp; "  [If there is no additional information related to the CHIP contract, this information only needs to be entered in Medicaid Item Number "&amp;AI38&amp;".]",AG38)</f>
        <v>#REF!</v>
      </c>
      <c r="E38" s="391" t="s">
        <v>824</v>
      </c>
      <c r="F38" s="381" t="s">
        <v>224</v>
      </c>
      <c r="G38" s="382" t="s">
        <v>303</v>
      </c>
      <c r="H38" s="383"/>
      <c r="I38" s="237" t="s">
        <v>15</v>
      </c>
      <c r="J38" s="237"/>
      <c r="K38" s="237" t="s">
        <v>38</v>
      </c>
      <c r="L38" s="237" t="s">
        <v>43</v>
      </c>
      <c r="M38" s="237"/>
      <c r="N38" s="237"/>
      <c r="O38" s="237"/>
      <c r="P38" s="384" t="b">
        <f aca="false">TRUE()</f>
        <v>1</v>
      </c>
      <c r="Q38" s="236" t="s">
        <v>292</v>
      </c>
      <c r="S38" s="94" t="e">
        <f aca="false">IF(OR(T38=TRUE(),U38=TRUE(),V38=TRUE(),AD38=TRUE(),AE38=TRUE()),TRUE(),FALSE())</f>
        <v>#REF!</v>
      </c>
      <c r="T38" s="94" t="e">
        <f aca="false">#REF!</f>
        <v>#REF!</v>
      </c>
      <c r="U38" s="94" t="e">
        <f aca="false">#REF!</f>
        <v>#REF!</v>
      </c>
      <c r="V38" s="94" t="e">
        <f aca="false">IF(SUM(W38:AC38)&lt;1,TRUE(),FALSE())</f>
        <v>#REF!</v>
      </c>
      <c r="W38" s="95" t="e">
        <f aca="false">IF(#REF!=I38,1,0)</f>
        <v>#REF!</v>
      </c>
      <c r="X38" s="95" t="e">
        <f aca="false">IF(#REF!=J38,1,0)</f>
        <v>#REF!</v>
      </c>
      <c r="Y38" s="95" t="e">
        <f aca="false">IF(#REF!=K38,1,0)</f>
        <v>#REF!</v>
      </c>
      <c r="Z38" s="95" t="e">
        <f aca="false">IF(#REF!=L38,1,0)</f>
        <v>#REF!</v>
      </c>
      <c r="AA38" s="95" t="e">
        <f aca="false">IF(#REF!=M38,1,0)</f>
        <v>#REF!</v>
      </c>
      <c r="AB38" s="95" t="e">
        <f aca="false">IF(#REF!=N38,1,0)</f>
        <v>#REF!</v>
      </c>
      <c r="AC38" s="95" t="e">
        <f aca="false">IF(#REF!=O38,1,0)</f>
        <v>#REF!</v>
      </c>
      <c r="AD38" s="95" t="e">
        <f aca="false">AND(#REF!="Non-risk",P38=TRUE())</f>
        <v>#REF!</v>
      </c>
      <c r="AE38" s="95" t="e">
        <f aca="false">AND(#REF!&lt;&gt;$Q38,#REF!&lt;&gt;"Both")</f>
        <v>#REF!</v>
      </c>
      <c r="AF38" s="95" t="e">
        <f aca="false">AND(#REF!="Both",AH38=1)</f>
        <v>#REF!</v>
      </c>
      <c r="AG38" s="91" t="s">
        <v>827</v>
      </c>
      <c r="AH38" s="95" t="n">
        <v>1</v>
      </c>
      <c r="AI38" s="91" t="n">
        <v>33</v>
      </c>
      <c r="AK38" s="238"/>
      <c r="AL38" s="238"/>
      <c r="AM38" s="238"/>
      <c r="AN38" s="94"/>
      <c r="AO38" s="94"/>
      <c r="AP38" s="94"/>
      <c r="AQ38" s="238"/>
      <c r="AR38" s="238"/>
      <c r="AS38" s="238"/>
      <c r="AT38" s="94"/>
      <c r="AU38" s="94"/>
    </row>
    <row r="39" customFormat="false" ht="90" hidden="true" customHeight="false" outlineLevel="0" collapsed="false">
      <c r="A39" s="310" t="n">
        <v>338</v>
      </c>
      <c r="B39" s="231" t="s">
        <v>828</v>
      </c>
      <c r="C39" s="231" t="s">
        <v>829</v>
      </c>
      <c r="D39" s="379" t="e">
        <f aca="false">IF(AF39=TRUE(),AG39&amp; "  [If there is no additional information related to the CHIP contract, this information only needs to be entered in Medicaid Item Number "&amp;AI39&amp;".]",AG39)</f>
        <v>#REF!</v>
      </c>
      <c r="E39" s="391" t="s">
        <v>824</v>
      </c>
      <c r="F39" s="381" t="s">
        <v>224</v>
      </c>
      <c r="G39" s="382" t="s">
        <v>303</v>
      </c>
      <c r="H39" s="383"/>
      <c r="I39" s="237" t="s">
        <v>15</v>
      </c>
      <c r="J39" s="237"/>
      <c r="K39" s="237" t="s">
        <v>38</v>
      </c>
      <c r="L39" s="237" t="s">
        <v>43</v>
      </c>
      <c r="M39" s="237"/>
      <c r="N39" s="237"/>
      <c r="O39" s="237"/>
      <c r="P39" s="384" t="b">
        <f aca="false">TRUE()</f>
        <v>1</v>
      </c>
      <c r="Q39" s="236" t="s">
        <v>292</v>
      </c>
      <c r="S39" s="94" t="e">
        <f aca="false">IF(OR(T39=TRUE(),U39=TRUE(),V39=TRUE(),AD39=TRUE(),AE39=TRUE()),TRUE(),FALSE())</f>
        <v>#REF!</v>
      </c>
      <c r="T39" s="94" t="e">
        <f aca="false">#REF!</f>
        <v>#REF!</v>
      </c>
      <c r="U39" s="94" t="e">
        <f aca="false">#REF!</f>
        <v>#REF!</v>
      </c>
      <c r="V39" s="94" t="e">
        <f aca="false">IF(SUM(W39:AC39)&lt;1,TRUE(),FALSE())</f>
        <v>#REF!</v>
      </c>
      <c r="W39" s="95" t="e">
        <f aca="false">IF(#REF!=I39,1,0)</f>
        <v>#REF!</v>
      </c>
      <c r="X39" s="95" t="e">
        <f aca="false">IF(#REF!=J39,1,0)</f>
        <v>#REF!</v>
      </c>
      <c r="Y39" s="95" t="e">
        <f aca="false">IF(#REF!=K39,1,0)</f>
        <v>#REF!</v>
      </c>
      <c r="Z39" s="95" t="e">
        <f aca="false">IF(#REF!=L39,1,0)</f>
        <v>#REF!</v>
      </c>
      <c r="AA39" s="95" t="e">
        <f aca="false">IF(#REF!=M39,1,0)</f>
        <v>#REF!</v>
      </c>
      <c r="AB39" s="95" t="e">
        <f aca="false">IF(#REF!=N39,1,0)</f>
        <v>#REF!</v>
      </c>
      <c r="AC39" s="95" t="e">
        <f aca="false">IF(#REF!=O39,1,0)</f>
        <v>#REF!</v>
      </c>
      <c r="AD39" s="95" t="e">
        <f aca="false">AND(#REF!="Non-risk",P39=TRUE())</f>
        <v>#REF!</v>
      </c>
      <c r="AE39" s="95" t="e">
        <f aca="false">AND(#REF!&lt;&gt;$Q39,#REF!&lt;&gt;"Both")</f>
        <v>#REF!</v>
      </c>
      <c r="AF39" s="95" t="e">
        <f aca="false">AND(#REF!="Both",AH39=1)</f>
        <v>#REF!</v>
      </c>
      <c r="AG39" s="91" t="s">
        <v>830</v>
      </c>
      <c r="AH39" s="95" t="n">
        <v>1</v>
      </c>
      <c r="AI39" s="91" t="n">
        <v>34</v>
      </c>
      <c r="AK39" s="238"/>
      <c r="AL39" s="238"/>
      <c r="AM39" s="238"/>
      <c r="AN39" s="94"/>
      <c r="AO39" s="94"/>
      <c r="AP39" s="94"/>
      <c r="AQ39" s="238"/>
      <c r="AR39" s="238"/>
      <c r="AS39" s="238"/>
      <c r="AT39" s="94"/>
      <c r="AU39" s="94"/>
    </row>
    <row r="40" customFormat="false" ht="72" hidden="true" customHeight="false" outlineLevel="0" collapsed="false">
      <c r="A40" s="310" t="n">
        <v>339</v>
      </c>
      <c r="B40" s="231" t="s">
        <v>831</v>
      </c>
      <c r="C40" s="231" t="s">
        <v>832</v>
      </c>
      <c r="D40" s="379" t="e">
        <f aca="false">IF(AF40=TRUE(),AG40&amp; "  [If there is no additional information related to the CHIP contract, this information only needs to be entered in Medicaid Item Number "&amp;AI40&amp;".]",AG40)</f>
        <v>#REF!</v>
      </c>
      <c r="E40" s="391" t="s">
        <v>805</v>
      </c>
      <c r="F40" s="381" t="s">
        <v>224</v>
      </c>
      <c r="G40" s="382" t="s">
        <v>303</v>
      </c>
      <c r="H40" s="383"/>
      <c r="I40" s="237" t="s">
        <v>15</v>
      </c>
      <c r="J40" s="237"/>
      <c r="K40" s="237" t="s">
        <v>38</v>
      </c>
      <c r="L40" s="237" t="s">
        <v>43</v>
      </c>
      <c r="M40" s="237"/>
      <c r="N40" s="237"/>
      <c r="O40" s="237"/>
      <c r="P40" s="384" t="b">
        <f aca="false">TRUE()</f>
        <v>1</v>
      </c>
      <c r="Q40" s="236" t="s">
        <v>292</v>
      </c>
      <c r="S40" s="94" t="e">
        <f aca="false">IF(OR(T40=TRUE(),U40=TRUE(),V40=TRUE(),AD40=TRUE(),AE40=TRUE()),TRUE(),FALSE())</f>
        <v>#REF!</v>
      </c>
      <c r="T40" s="94" t="e">
        <f aca="false">#REF!</f>
        <v>#REF!</v>
      </c>
      <c r="U40" s="94" t="e">
        <f aca="false">#REF!</f>
        <v>#REF!</v>
      </c>
      <c r="V40" s="94" t="e">
        <f aca="false">IF(SUM(W40:AC40)&lt;1,TRUE(),FALSE())</f>
        <v>#REF!</v>
      </c>
      <c r="W40" s="95" t="e">
        <f aca="false">IF(#REF!=I40,1,0)</f>
        <v>#REF!</v>
      </c>
      <c r="X40" s="95" t="e">
        <f aca="false">IF(#REF!=J40,1,0)</f>
        <v>#REF!</v>
      </c>
      <c r="Y40" s="95" t="e">
        <f aca="false">IF(#REF!=K40,1,0)</f>
        <v>#REF!</v>
      </c>
      <c r="Z40" s="95" t="e">
        <f aca="false">IF(#REF!=L40,1,0)</f>
        <v>#REF!</v>
      </c>
      <c r="AA40" s="95" t="e">
        <f aca="false">IF(#REF!=M40,1,0)</f>
        <v>#REF!</v>
      </c>
      <c r="AB40" s="95" t="e">
        <f aca="false">IF(#REF!=N40,1,0)</f>
        <v>#REF!</v>
      </c>
      <c r="AC40" s="95" t="e">
        <f aca="false">IF(#REF!=O40,1,0)</f>
        <v>#REF!</v>
      </c>
      <c r="AD40" s="95" t="e">
        <f aca="false">AND(#REF!="Non-risk",P40=TRUE())</f>
        <v>#REF!</v>
      </c>
      <c r="AE40" s="95" t="e">
        <f aca="false">AND(#REF!&lt;&gt;$Q40,#REF!&lt;&gt;"Both")</f>
        <v>#REF!</v>
      </c>
      <c r="AF40" s="95" t="e">
        <f aca="false">AND(#REF!="Both",AH40=1)</f>
        <v>#REF!</v>
      </c>
      <c r="AG40" s="91" t="s">
        <v>833</v>
      </c>
      <c r="AH40" s="95" t="n">
        <v>1</v>
      </c>
      <c r="AI40" s="91" t="n">
        <v>35</v>
      </c>
      <c r="AK40" s="238"/>
      <c r="AL40" s="238"/>
      <c r="AM40" s="238"/>
      <c r="AN40" s="94"/>
      <c r="AO40" s="94"/>
      <c r="AP40" s="94"/>
      <c r="AQ40" s="238"/>
      <c r="AR40" s="238"/>
      <c r="AS40" s="238"/>
      <c r="AT40" s="94"/>
      <c r="AU40" s="94"/>
    </row>
    <row r="41" customFormat="false" ht="126" hidden="true" customHeight="false" outlineLevel="0" collapsed="false">
      <c r="A41" s="310" t="n">
        <v>340</v>
      </c>
      <c r="B41" s="231" t="s">
        <v>834</v>
      </c>
      <c r="C41" s="231" t="s">
        <v>835</v>
      </c>
      <c r="D41" s="379" t="e">
        <f aca="false">IF(AF41=TRUE(),AG41&amp; "  [If there is no additional information related to the CHIP contract, this information only needs to be entered in Medicaid Item Number "&amp;AI41&amp;".]",AG41)</f>
        <v>#REF!</v>
      </c>
      <c r="E41" s="391" t="s">
        <v>805</v>
      </c>
      <c r="F41" s="381" t="s">
        <v>224</v>
      </c>
      <c r="G41" s="382" t="s">
        <v>303</v>
      </c>
      <c r="H41" s="383"/>
      <c r="I41" s="237" t="s">
        <v>15</v>
      </c>
      <c r="J41" s="237"/>
      <c r="K41" s="237" t="s">
        <v>38</v>
      </c>
      <c r="L41" s="237" t="s">
        <v>43</v>
      </c>
      <c r="M41" s="237"/>
      <c r="N41" s="237"/>
      <c r="O41" s="237"/>
      <c r="P41" s="384" t="b">
        <f aca="false">TRUE()</f>
        <v>1</v>
      </c>
      <c r="Q41" s="236" t="s">
        <v>292</v>
      </c>
      <c r="S41" s="94" t="e">
        <f aca="false">IF(OR(T41=TRUE(),U41=TRUE(),V41=TRUE(),AD41=TRUE(),AE41=TRUE()),TRUE(),FALSE())</f>
        <v>#REF!</v>
      </c>
      <c r="T41" s="94" t="e">
        <f aca="false">#REF!</f>
        <v>#REF!</v>
      </c>
      <c r="U41" s="94" t="e">
        <f aca="false">#REF!</f>
        <v>#REF!</v>
      </c>
      <c r="V41" s="94" t="e">
        <f aca="false">IF(SUM(W41:AC41)&lt;1,TRUE(),FALSE())</f>
        <v>#REF!</v>
      </c>
      <c r="W41" s="95" t="e">
        <f aca="false">IF(#REF!=I41,1,0)</f>
        <v>#REF!</v>
      </c>
      <c r="X41" s="95" t="e">
        <f aca="false">IF(#REF!=J41,1,0)</f>
        <v>#REF!</v>
      </c>
      <c r="Y41" s="95" t="e">
        <f aca="false">IF(#REF!=K41,1,0)</f>
        <v>#REF!</v>
      </c>
      <c r="Z41" s="95" t="e">
        <f aca="false">IF(#REF!=L41,1,0)</f>
        <v>#REF!</v>
      </c>
      <c r="AA41" s="95" t="e">
        <f aca="false">IF(#REF!=M41,1,0)</f>
        <v>#REF!</v>
      </c>
      <c r="AB41" s="95" t="e">
        <f aca="false">IF(#REF!=N41,1,0)</f>
        <v>#REF!</v>
      </c>
      <c r="AC41" s="95" t="e">
        <f aca="false">IF(#REF!=O41,1,0)</f>
        <v>#REF!</v>
      </c>
      <c r="AD41" s="95" t="e">
        <f aca="false">AND(#REF!="Non-risk",P41=TRUE())</f>
        <v>#REF!</v>
      </c>
      <c r="AE41" s="95" t="e">
        <f aca="false">AND(#REF!&lt;&gt;$Q41,#REF!&lt;&gt;"Both")</f>
        <v>#REF!</v>
      </c>
      <c r="AF41" s="95" t="e">
        <f aca="false">AND(#REF!="Both",AH41=1)</f>
        <v>#REF!</v>
      </c>
      <c r="AG41" s="91" t="s">
        <v>836</v>
      </c>
      <c r="AH41" s="95" t="n">
        <v>1</v>
      </c>
      <c r="AI41" s="91" t="n">
        <v>36</v>
      </c>
      <c r="AK41" s="238"/>
      <c r="AL41" s="238"/>
      <c r="AM41" s="238"/>
      <c r="AN41" s="94"/>
      <c r="AO41" s="94"/>
      <c r="AP41" s="94"/>
      <c r="AQ41" s="238"/>
      <c r="AR41" s="238"/>
      <c r="AS41" s="238"/>
      <c r="AT41" s="94"/>
      <c r="AU41" s="94"/>
    </row>
    <row r="42" customFormat="false" ht="62.25" hidden="false" customHeight="true" outlineLevel="0" collapsed="false">
      <c r="A42" s="310" t="s">
        <v>837</v>
      </c>
      <c r="B42" s="214" t="s">
        <v>838</v>
      </c>
      <c r="C42" s="231" t="s">
        <v>839</v>
      </c>
      <c r="D42" s="379" t="s">
        <v>840</v>
      </c>
      <c r="E42" s="391"/>
      <c r="F42" s="381"/>
      <c r="G42" s="382"/>
      <c r="H42" s="383"/>
      <c r="I42" s="237" t="s">
        <v>15</v>
      </c>
      <c r="J42" s="237"/>
      <c r="K42" s="237" t="s">
        <v>38</v>
      </c>
      <c r="L42" s="237" t="s">
        <v>43</v>
      </c>
      <c r="M42" s="237"/>
      <c r="N42" s="237"/>
      <c r="O42" s="237"/>
      <c r="P42" s="384" t="b">
        <f aca="false">TRUE()</f>
        <v>1</v>
      </c>
      <c r="Q42" s="236" t="s">
        <v>292</v>
      </c>
      <c r="S42" s="148" t="b">
        <f aca="false">IF(OR(T42=TRUE(),U42=TRUE(),V42=TRUE(),AD42=TRUE(),AE42=TRUE()),TRUE(),FALSE())</f>
        <v>1</v>
      </c>
      <c r="T42" s="94" t="n">
        <f aca="false">$T$7</f>
        <v>1</v>
      </c>
      <c r="U42" s="148" t="b">
        <f aca="false">$U$7</f>
        <v>0</v>
      </c>
      <c r="V42" s="148" t="b">
        <f aca="false">IF(SUM(W42:AC42)&lt;1,TRUE(),FALSE())</f>
        <v>1</v>
      </c>
      <c r="W42" s="94" t="n">
        <f aca="false">IF($I$3=I42,1,0)</f>
        <v>0</v>
      </c>
      <c r="X42" s="94" t="n">
        <f aca="false">IF($J$3=J42,1,0)</f>
        <v>0</v>
      </c>
      <c r="Y42" s="94" t="n">
        <f aca="false">IF($K$3=K42,1,0)</f>
        <v>0</v>
      </c>
      <c r="Z42" s="94" t="n">
        <f aca="false">IF($L$3=L42,1,0)</f>
        <v>0</v>
      </c>
      <c r="AA42" s="94" t="n">
        <f aca="false">IF($M$3=M42,1,0)</f>
        <v>0</v>
      </c>
      <c r="AB42" s="94" t="n">
        <f aca="false">IF($N$3=N42,1,0)</f>
        <v>0</v>
      </c>
      <c r="AC42" s="94" t="n">
        <f aca="false">IF($O$3=O42,1,0)</f>
        <v>0</v>
      </c>
      <c r="AD42" s="159" t="b">
        <f aca="false">AND($P$2="Non-risk",P42=TRUE())</f>
        <v>0</v>
      </c>
      <c r="AE42" s="159" t="b">
        <f aca="false">AND($Q$3&lt;&gt;$Q42,$Q$3&lt;&gt;"Both")</f>
        <v>1</v>
      </c>
      <c r="AF42" s="159" t="b">
        <f aca="false">AND($Q$3="Both",AH42=1)</f>
        <v>0</v>
      </c>
      <c r="AG42" s="91" t="s">
        <v>840</v>
      </c>
      <c r="AH42" s="95" t="n">
        <v>1</v>
      </c>
      <c r="AI42" s="91" t="n">
        <v>37</v>
      </c>
      <c r="AK42" s="160" t="n">
        <f aca="false">IF(OR(AL42=TRUE(),AND(AM42=TRUE(),AN42=FALSE()),AF42=TRUE(),(OR(AT42=FALSE(),AT42="NA"))),0,IF(OR(AN42=FALSE(),AO42=FALSE(),AP42=FALSE()),1,0))</f>
        <v>0</v>
      </c>
      <c r="AL42" s="238" t="n">
        <f aca="false">$S42</f>
        <v>1</v>
      </c>
      <c r="AM42" s="238" t="str">
        <f aca="false">IF(OR(Q42="CHIP",AI42=""),"NA",IF(AND(AF42=TRUE(),_xlfn.xlookup(AI42,$A$8:$A$46,$AK$8:$AK$46)=0),TRUE(),FALSE()))</f>
        <v>NA</v>
      </c>
      <c r="AN42" s="94" t="b">
        <f aca="false">IF(F42&lt;&gt;"",TRUE(),FALSE())</f>
        <v>0</v>
      </c>
      <c r="AO42" s="94" t="str">
        <f aca="false">IF(OR($F42&lt;&gt;"Met"),"NA",(IF(AND($F42="Met",$F42&lt;&gt;""),TRUE(),FALSE())))</f>
        <v>NA</v>
      </c>
      <c r="AP42" s="94" t="b">
        <f aca="false">IF(OR($F42="Met",$F42="Not met"),"NA",(IF((AND(OR($F42="N/A",$F42="Unsure"),$G42&lt;&gt;"")),TRUE(),FALSE())))</f>
        <v>0</v>
      </c>
      <c r="AQ42" s="238" t="n">
        <f aca="false">IF(OR(AR42=TRUE(),AND(AS42=TRUE(),AT42=FALSE())),0,(IF(OR(AND(OR(AS42=FALSE(),AS42="N/A"),AT42=FALSE()),AU42=FALSE()),1,0)))</f>
        <v>0</v>
      </c>
      <c r="AR42" s="238" t="n">
        <f aca="false">$S42</f>
        <v>1</v>
      </c>
      <c r="AS42" s="238" t="n">
        <f aca="false">IF(OR(Q42="Medicaid",AI42=""),"N/A",IF(AND(AF42=TRUE(),SUM($AQ$8:$AQ$24)=0),TRUE(),FALSE()))</f>
        <v>0</v>
      </c>
      <c r="AT42" s="94" t="b">
        <f aca="false">IF(AND(H42="",F42="Met"),FALSE(),TRUE())</f>
        <v>1</v>
      </c>
      <c r="AU42" s="94" t="str">
        <f aca="false">IF(OR(H42="",H42="Met",H42="N/A"),"NA",(IF(AND((OR(H42="Not Met",H42="Unsure")),G42&lt;&gt;""),TRUE(),FALSE())))</f>
        <v>NA</v>
      </c>
    </row>
    <row r="43" customFormat="false" ht="18" hidden="false" customHeight="false" outlineLevel="0" collapsed="false">
      <c r="A43" s="315"/>
      <c r="B43" s="385"/>
      <c r="C43" s="316"/>
      <c r="D43" s="386" t="s">
        <v>841</v>
      </c>
      <c r="E43" s="387"/>
      <c r="F43" s="388"/>
      <c r="G43" s="389"/>
      <c r="H43" s="390"/>
      <c r="S43" s="94"/>
      <c r="T43" s="94"/>
      <c r="U43" s="94"/>
      <c r="V43" s="94"/>
      <c r="AG43" s="91"/>
      <c r="AI43" s="91"/>
      <c r="AK43" s="238"/>
      <c r="AL43" s="238"/>
      <c r="AM43" s="238"/>
      <c r="AN43" s="94"/>
      <c r="AO43" s="94"/>
      <c r="AP43" s="94"/>
      <c r="AQ43" s="238"/>
      <c r="AR43" s="238"/>
      <c r="AS43" s="238"/>
      <c r="AT43" s="94"/>
      <c r="AU43" s="94"/>
    </row>
    <row r="44" customFormat="false" ht="306" hidden="false" customHeight="false" outlineLevel="0" collapsed="false">
      <c r="A44" s="310" t="s">
        <v>842</v>
      </c>
      <c r="B44" s="231" t="s">
        <v>843</v>
      </c>
      <c r="C44" s="231" t="s">
        <v>844</v>
      </c>
      <c r="D44" s="379" t="s">
        <v>845</v>
      </c>
      <c r="E44" s="391"/>
      <c r="F44" s="381"/>
      <c r="G44" s="382"/>
      <c r="H44" s="383"/>
      <c r="I44" s="237" t="s">
        <v>15</v>
      </c>
      <c r="J44" s="237"/>
      <c r="K44" s="237" t="s">
        <v>38</v>
      </c>
      <c r="L44" s="237" t="s">
        <v>43</v>
      </c>
      <c r="M44" s="237" t="s">
        <v>48</v>
      </c>
      <c r="N44" s="237"/>
      <c r="O44" s="237" t="s">
        <v>52</v>
      </c>
      <c r="P44" s="237"/>
      <c r="Q44" s="236" t="s">
        <v>292</v>
      </c>
      <c r="S44" s="148" t="b">
        <f aca="false">IF(OR(T44=TRUE(),U44=TRUE(),V44=TRUE(),AD44=TRUE(),AE44=TRUE()),TRUE(),FALSE())</f>
        <v>1</v>
      </c>
      <c r="T44" s="94" t="n">
        <f aca="false">$T$7</f>
        <v>1</v>
      </c>
      <c r="U44" s="148" t="b">
        <f aca="false">$U$7</f>
        <v>0</v>
      </c>
      <c r="V44" s="148" t="b">
        <f aca="false">IF(SUM(W44:AC44)&lt;1,TRUE(),FALSE())</f>
        <v>1</v>
      </c>
      <c r="W44" s="94" t="n">
        <f aca="false">IF($I$3=I44,1,0)</f>
        <v>0</v>
      </c>
      <c r="X44" s="94" t="n">
        <f aca="false">IF($J$3=J44,1,0)</f>
        <v>0</v>
      </c>
      <c r="Y44" s="94" t="n">
        <f aca="false">IF($K$3=K44,1,0)</f>
        <v>0</v>
      </c>
      <c r="Z44" s="94" t="n">
        <f aca="false">IF($L$3=L44,1,0)</f>
        <v>0</v>
      </c>
      <c r="AA44" s="94" t="n">
        <f aca="false">IF($M$3=M44,1,0)</f>
        <v>0</v>
      </c>
      <c r="AB44" s="94" t="n">
        <f aca="false">IF($N$3=N44,1,0)</f>
        <v>0</v>
      </c>
      <c r="AC44" s="94" t="n">
        <f aca="false">IF($O$3=O44,1,0)</f>
        <v>0</v>
      </c>
      <c r="AD44" s="159" t="b">
        <f aca="false">AND($P$2="Non-risk",P44=TRUE())</f>
        <v>0</v>
      </c>
      <c r="AE44" s="159" t="b">
        <f aca="false">AND($Q$3&lt;&gt;$Q44,$Q$3&lt;&gt;"Both")</f>
        <v>1</v>
      </c>
      <c r="AF44" s="159" t="b">
        <f aca="false">AND($Q$3="Both",AH44=1)</f>
        <v>0</v>
      </c>
      <c r="AG44" s="91" t="s">
        <v>845</v>
      </c>
      <c r="AH44" s="95" t="n">
        <v>1</v>
      </c>
      <c r="AI44" s="91" t="n">
        <v>55</v>
      </c>
      <c r="AK44" s="160" t="n">
        <f aca="false">IF(OR(AL44=TRUE(),AND(AM44=TRUE(),AN44=FALSE()),AF44=TRUE(),(OR(AT44=FALSE(),AT44="NA"))),0,IF(OR(AN44=FALSE(),AO44=FALSE(),AP44=FALSE()),1,0))</f>
        <v>0</v>
      </c>
      <c r="AL44" s="238" t="n">
        <f aca="false">$S44</f>
        <v>1</v>
      </c>
      <c r="AM44" s="238" t="str">
        <f aca="false">IF(OR(Q44="CHIP",AI44=""),"NA",IF(AND(AF44=TRUE(),_xlfn.xlookup(AI44,$A$8:$A$46,$AK$8:$AK$46)=0),TRUE(),FALSE()))</f>
        <v>NA</v>
      </c>
      <c r="AN44" s="94" t="b">
        <f aca="false">IF(F44&lt;&gt;"",TRUE(),FALSE())</f>
        <v>0</v>
      </c>
      <c r="AO44" s="94" t="str">
        <f aca="false">IF(OR($F44&lt;&gt;"Met"),"NA",(IF(AND($F44="Met",$F44&lt;&gt;""),TRUE(),FALSE())))</f>
        <v>NA</v>
      </c>
      <c r="AP44" s="94" t="b">
        <f aca="false">IF(OR($F44="Met",$F44="Not met"),"NA",(IF((AND(OR($F44="N/A",$F44="Unsure"),$G44&lt;&gt;"")),TRUE(),FALSE())))</f>
        <v>0</v>
      </c>
      <c r="AQ44" s="238" t="n">
        <f aca="false">IF(OR(AR44=TRUE(),AND(AS44=TRUE(),AT44=FALSE())),0,(IF(OR(AND(OR(AS44=FALSE(),AS44="N/A"),AT44=FALSE()),AU44=FALSE()),1,0)))</f>
        <v>0</v>
      </c>
      <c r="AR44" s="238" t="n">
        <f aca="false">$S44</f>
        <v>1</v>
      </c>
      <c r="AS44" s="238" t="n">
        <f aca="false">IF(OR(Q42="Medicaid",AI42=""),"N/A",IF(AND(AF42=TRUE(),SUM($AQ$8:$AQ$24)=0),TRUE(),FALSE()))</f>
        <v>0</v>
      </c>
      <c r="AT44" s="94" t="b">
        <f aca="false">IF(AND(H44="",F44="Met"),FALSE(),TRUE())</f>
        <v>1</v>
      </c>
      <c r="AU44" s="94" t="str">
        <f aca="false">IF(OR(H44="",H44="Met",H44="N/A"),"NA",(IF(AND((OR(H44="Not Met",H44="Unsure")),G44&lt;&gt;""),TRUE(),FALSE())))</f>
        <v>NA</v>
      </c>
    </row>
    <row r="45" customFormat="false" ht="216" hidden="false" customHeight="false" outlineLevel="0" collapsed="false">
      <c r="A45" s="310" t="s">
        <v>846</v>
      </c>
      <c r="B45" s="231" t="s">
        <v>847</v>
      </c>
      <c r="C45" s="231" t="s">
        <v>848</v>
      </c>
      <c r="D45" s="379" t="s">
        <v>849</v>
      </c>
      <c r="E45" s="391"/>
      <c r="F45" s="381"/>
      <c r="G45" s="382"/>
      <c r="H45" s="383"/>
      <c r="I45" s="237" t="s">
        <v>15</v>
      </c>
      <c r="J45" s="237"/>
      <c r="K45" s="237" t="s">
        <v>38</v>
      </c>
      <c r="L45" s="237" t="s">
        <v>43</v>
      </c>
      <c r="M45" s="237" t="s">
        <v>48</v>
      </c>
      <c r="N45" s="237"/>
      <c r="O45" s="237" t="s">
        <v>52</v>
      </c>
      <c r="P45" s="237"/>
      <c r="Q45" s="236" t="s">
        <v>292</v>
      </c>
      <c r="S45" s="148" t="b">
        <f aca="false">IF(OR(T45=TRUE(),U45=TRUE(),V45=TRUE(),AD45=TRUE(),AE45=TRUE()),TRUE(),FALSE())</f>
        <v>1</v>
      </c>
      <c r="T45" s="94" t="n">
        <f aca="false">$T$7</f>
        <v>1</v>
      </c>
      <c r="U45" s="148" t="b">
        <f aca="false">$U$7</f>
        <v>0</v>
      </c>
      <c r="V45" s="148" t="b">
        <f aca="false">IF(SUM(W45:AC45)&lt;1,TRUE(),FALSE())</f>
        <v>1</v>
      </c>
      <c r="W45" s="94" t="n">
        <f aca="false">IF($I$3=I45,1,0)</f>
        <v>0</v>
      </c>
      <c r="X45" s="94" t="n">
        <f aca="false">IF($J$3=J45,1,0)</f>
        <v>0</v>
      </c>
      <c r="Y45" s="94" t="n">
        <f aca="false">IF($K$3=K45,1,0)</f>
        <v>0</v>
      </c>
      <c r="Z45" s="94" t="n">
        <f aca="false">IF($L$3=L45,1,0)</f>
        <v>0</v>
      </c>
      <c r="AA45" s="94" t="n">
        <f aca="false">IF($M$3=M45,1,0)</f>
        <v>0</v>
      </c>
      <c r="AB45" s="94" t="n">
        <f aca="false">IF($N$3=N45,1,0)</f>
        <v>0</v>
      </c>
      <c r="AC45" s="94" t="n">
        <f aca="false">IF($O$3=O45,1,0)</f>
        <v>0</v>
      </c>
      <c r="AD45" s="159" t="b">
        <f aca="false">AND($P$2="Non-risk",P45=TRUE())</f>
        <v>0</v>
      </c>
      <c r="AE45" s="159" t="b">
        <f aca="false">AND($Q$3&lt;&gt;$Q45,$Q$3&lt;&gt;"Both")</f>
        <v>1</v>
      </c>
      <c r="AF45" s="159" t="b">
        <f aca="false">AND($Q$3="Both",AH45=1)</f>
        <v>0</v>
      </c>
      <c r="AG45" s="91" t="s">
        <v>849</v>
      </c>
      <c r="AH45" s="95" t="n">
        <v>1</v>
      </c>
      <c r="AI45" s="91" t="n">
        <v>56</v>
      </c>
      <c r="AK45" s="160" t="n">
        <f aca="false">IF(OR(AL45=TRUE(),AND(AM45=TRUE(),AN45=FALSE()),AF45=TRUE(),(OR(AT45=FALSE(),AT45="NA"))),0,IF(OR(AN45=FALSE(),AO45=FALSE(),AP45=FALSE()),1,0))</f>
        <v>0</v>
      </c>
      <c r="AL45" s="238" t="n">
        <f aca="false">$S45</f>
        <v>1</v>
      </c>
      <c r="AM45" s="238" t="str">
        <f aca="false">IF(OR(Q45="CHIP",AI45=""),"NA",IF(AND(AF45=TRUE(),_xlfn.xlookup(AI45,$A$8:$A$46,$AK$8:$AK$46)=0),TRUE(),FALSE()))</f>
        <v>NA</v>
      </c>
      <c r="AN45" s="94" t="b">
        <f aca="false">IF(F45&lt;&gt;"",TRUE(),FALSE())</f>
        <v>0</v>
      </c>
      <c r="AO45" s="94" t="str">
        <f aca="false">IF(OR($F45&lt;&gt;"Met"),"NA",(IF(AND($F45="Met",$F45&lt;&gt;""),TRUE(),FALSE())))</f>
        <v>NA</v>
      </c>
      <c r="AP45" s="94" t="b">
        <f aca="false">IF(OR($F45="Met",$F45="Not met"),"NA",(IF((AND(OR($F45="N/A",$F45="Unsure"),$G45&lt;&gt;"")),TRUE(),FALSE())))</f>
        <v>0</v>
      </c>
      <c r="AQ45" s="238" t="n">
        <f aca="false">IF(OR(AR45=TRUE(),AND(AS45=TRUE(),AT45=FALSE())),0,(IF(OR(AND(OR(AS45=FALSE(),AS45="N/A"),AT45=FALSE()),AU45=FALSE()),1,0)))</f>
        <v>0</v>
      </c>
      <c r="AR45" s="238" t="n">
        <f aca="false">$S45</f>
        <v>1</v>
      </c>
      <c r="AS45" s="238" t="str">
        <f aca="false">IF(OR(Q43="Medicaid",AI43=""),"N/A",IF(AND(AF43=TRUE(),SUM($AQ$8:$AQ$24)=0),TRUE(),FALSE()))</f>
        <v>N/A</v>
      </c>
      <c r="AT45" s="94" t="b">
        <f aca="false">IF(AND(H45="",F45="Met"),FALSE(),TRUE())</f>
        <v>1</v>
      </c>
      <c r="AU45" s="94" t="str">
        <f aca="false">IF(OR(H45="",H45="Met",H45="N/A"),"NA",(IF(AND((OR(H45="Not Met",H45="Unsure")),G45&lt;&gt;""),TRUE(),FALSE())))</f>
        <v>NA</v>
      </c>
    </row>
    <row r="46" customFormat="false" ht="234.75" hidden="false" customHeight="false" outlineLevel="0" collapsed="false">
      <c r="A46" s="310" t="s">
        <v>850</v>
      </c>
      <c r="B46" s="401" t="s">
        <v>851</v>
      </c>
      <c r="C46" s="401" t="s">
        <v>852</v>
      </c>
      <c r="D46" s="402" t="s">
        <v>853</v>
      </c>
      <c r="E46" s="403"/>
      <c r="F46" s="404"/>
      <c r="G46" s="405"/>
      <c r="H46" s="406"/>
      <c r="I46" s="237" t="s">
        <v>15</v>
      </c>
      <c r="J46" s="237"/>
      <c r="K46" s="237" t="s">
        <v>38</v>
      </c>
      <c r="L46" s="237" t="s">
        <v>43</v>
      </c>
      <c r="M46" s="237" t="s">
        <v>48</v>
      </c>
      <c r="N46" s="237"/>
      <c r="O46" s="237" t="s">
        <v>52</v>
      </c>
      <c r="P46" s="237"/>
      <c r="Q46" s="236" t="s">
        <v>292</v>
      </c>
      <c r="S46" s="148" t="b">
        <f aca="false">IF(OR(T46=TRUE(),U46=TRUE(),V46=TRUE(),AD46=TRUE(),AE46=TRUE()),TRUE(),FALSE())</f>
        <v>1</v>
      </c>
      <c r="T46" s="94" t="n">
        <f aca="false">$T$7</f>
        <v>1</v>
      </c>
      <c r="U46" s="148" t="b">
        <f aca="false">$U$7</f>
        <v>0</v>
      </c>
      <c r="V46" s="148" t="b">
        <f aca="false">IF(SUM(W46:AC46)&lt;1,TRUE(),FALSE())</f>
        <v>1</v>
      </c>
      <c r="W46" s="94" t="n">
        <f aca="false">IF($I$3=I46,1,0)</f>
        <v>0</v>
      </c>
      <c r="X46" s="94" t="n">
        <f aca="false">IF($J$3=J46,1,0)</f>
        <v>0</v>
      </c>
      <c r="Y46" s="94" t="n">
        <f aca="false">IF($K$3=K46,1,0)</f>
        <v>0</v>
      </c>
      <c r="Z46" s="94" t="n">
        <f aca="false">IF($L$3=L46,1,0)</f>
        <v>0</v>
      </c>
      <c r="AA46" s="94" t="n">
        <f aca="false">IF($M$3=M46,1,0)</f>
        <v>0</v>
      </c>
      <c r="AB46" s="94" t="n">
        <f aca="false">IF($N$3=N46,1,0)</f>
        <v>0</v>
      </c>
      <c r="AC46" s="94" t="n">
        <f aca="false">IF($O$3=O46,1,0)</f>
        <v>0</v>
      </c>
      <c r="AD46" s="159" t="b">
        <f aca="false">AND($P$2="Non-risk",P46=TRUE())</f>
        <v>0</v>
      </c>
      <c r="AE46" s="159" t="b">
        <f aca="false">AND($Q$3&lt;&gt;$Q46,$Q$3&lt;&gt;"Both")</f>
        <v>1</v>
      </c>
      <c r="AF46" s="159" t="b">
        <f aca="false">AND($Q$3="Both",AH46=1)</f>
        <v>0</v>
      </c>
      <c r="AG46" s="91" t="s">
        <v>853</v>
      </c>
      <c r="AH46" s="95" t="n">
        <v>1</v>
      </c>
      <c r="AI46" s="91" t="n">
        <v>57</v>
      </c>
      <c r="AK46" s="160" t="n">
        <f aca="false">IF(OR(AL46=TRUE(),AND(AM46=TRUE(),AN46=FALSE()),AF46=TRUE(),(OR(AT46=FALSE(),AT46="NA"))),0,IF(OR(AN46=FALSE(),AO46=FALSE(),AP46=FALSE()),1,0))</f>
        <v>0</v>
      </c>
      <c r="AL46" s="238" t="n">
        <f aca="false">$S46</f>
        <v>1</v>
      </c>
      <c r="AM46" s="238" t="str">
        <f aca="false">IF(OR(Q46="CHIP",AI46=""),"NA",IF(AND(AF46=TRUE(),_xlfn.xlookup(AI46,$A$8:$A$46,$AK$8:$AK$46)=0),TRUE(),FALSE()))</f>
        <v>NA</v>
      </c>
      <c r="AN46" s="94" t="b">
        <f aca="false">IF(F46&lt;&gt;"",TRUE(),FALSE())</f>
        <v>0</v>
      </c>
      <c r="AO46" s="94" t="str">
        <f aca="false">IF(OR($F46&lt;&gt;"Met"),"NA",(IF(AND($F46="Met",$F46&lt;&gt;""),TRUE(),FALSE())))</f>
        <v>NA</v>
      </c>
      <c r="AP46" s="94" t="b">
        <f aca="false">IF(OR($F46="Met",$F46="Not met"),"NA",(IF((AND(OR($F46="N/A",$F46="Unsure"),$G46&lt;&gt;"")),TRUE(),FALSE())))</f>
        <v>0</v>
      </c>
      <c r="AQ46" s="238" t="n">
        <f aca="false">IF(OR(AR46=TRUE(),AND(AS46=TRUE(),AT46=FALSE())),0,(IF(OR(AND(OR(AS46=FALSE(),AS46="N/A"),AT46=FALSE()),AU46=FALSE()),1,0)))</f>
        <v>0</v>
      </c>
      <c r="AR46" s="238" t="n">
        <f aca="false">$S46</f>
        <v>1</v>
      </c>
      <c r="AS46" s="238" t="n">
        <f aca="false">IF(OR(Q44="Medicaid",AI44=""),"N/A",IF(AND(AF44=TRUE(),SUM($AQ$8:$AQ$24)=0),TRUE(),FALSE()))</f>
        <v>0</v>
      </c>
      <c r="AT46" s="94" t="b">
        <f aca="false">IF(AND(H46="",F46="Met"),FALSE(),TRUE())</f>
        <v>1</v>
      </c>
      <c r="AU46" s="94" t="str">
        <f aca="false">IF(OR(H46="",H46="Met",H46="N/A"),"NA",(IF(AND((OR(H46="Not Met",H46="Unsure")),G46&lt;&gt;""),TRUE(),FALSE())))</f>
        <v>NA</v>
      </c>
    </row>
    <row r="47" customFormat="false" ht="18" hidden="false" customHeight="false" outlineLevel="0" collapsed="false">
      <c r="A47" s="407" t="s">
        <v>305</v>
      </c>
      <c r="B47" s="199"/>
      <c r="C47" s="354"/>
      <c r="D47" s="395"/>
      <c r="E47" s="354"/>
      <c r="F47" s="354"/>
      <c r="G47" s="354"/>
      <c r="H47" s="408"/>
    </row>
    <row r="48" customFormat="false" ht="39" hidden="false" customHeight="true" outlineLevel="0" collapsed="false">
      <c r="A48" s="409" t="s">
        <v>854</v>
      </c>
      <c r="B48" s="270" t="s">
        <v>855</v>
      </c>
      <c r="C48" s="270"/>
      <c r="D48" s="270"/>
      <c r="E48" s="270"/>
      <c r="F48" s="270"/>
      <c r="G48" s="270"/>
      <c r="H48" s="271" t="s">
        <v>307</v>
      </c>
      <c r="I48" s="352"/>
    </row>
    <row r="49" customFormat="false" ht="30.75" hidden="false" customHeight="true" outlineLevel="0" collapsed="false">
      <c r="A49" s="409" t="s">
        <v>794</v>
      </c>
      <c r="B49" s="270" t="s">
        <v>856</v>
      </c>
      <c r="C49" s="270"/>
      <c r="D49" s="270"/>
      <c r="E49" s="270"/>
      <c r="F49" s="270"/>
      <c r="G49" s="270"/>
      <c r="H49" s="271" t="s">
        <v>307</v>
      </c>
      <c r="I49" s="352"/>
    </row>
    <row r="50" customFormat="false" ht="53.25" hidden="false" customHeight="true" outlineLevel="0" collapsed="false">
      <c r="A50" s="409" t="s">
        <v>857</v>
      </c>
      <c r="B50" s="270" t="s">
        <v>858</v>
      </c>
      <c r="C50" s="270"/>
      <c r="D50" s="270"/>
      <c r="E50" s="270"/>
      <c r="F50" s="270"/>
      <c r="G50" s="270"/>
      <c r="H50" s="271" t="s">
        <v>307</v>
      </c>
      <c r="I50" s="352"/>
    </row>
    <row r="51" customFormat="false" ht="18" hidden="false" customHeight="true" outlineLevel="0" collapsed="false">
      <c r="A51" s="409" t="s">
        <v>859</v>
      </c>
      <c r="B51" s="270" t="s">
        <v>860</v>
      </c>
      <c r="C51" s="270"/>
      <c r="D51" s="270"/>
      <c r="E51" s="270"/>
      <c r="F51" s="270"/>
      <c r="G51" s="270"/>
      <c r="H51" s="271" t="s">
        <v>307</v>
      </c>
      <c r="I51" s="352"/>
    </row>
    <row r="52" customFormat="false" ht="33.75" hidden="false" customHeight="true" outlineLevel="0" collapsed="false">
      <c r="A52" s="269" t="n">
        <v>3</v>
      </c>
      <c r="B52" s="270" t="s">
        <v>861</v>
      </c>
      <c r="C52" s="270"/>
      <c r="D52" s="270"/>
      <c r="E52" s="270"/>
      <c r="F52" s="270"/>
      <c r="G52" s="270"/>
      <c r="H52" s="271" t="s">
        <v>307</v>
      </c>
      <c r="I52" s="352"/>
    </row>
    <row r="53" customFormat="false" ht="37.5" hidden="false" customHeight="true" outlineLevel="0" collapsed="false">
      <c r="A53" s="269" t="n">
        <v>13</v>
      </c>
      <c r="B53" s="270" t="s">
        <v>862</v>
      </c>
      <c r="C53" s="270"/>
      <c r="D53" s="270"/>
      <c r="E53" s="270"/>
      <c r="F53" s="270"/>
      <c r="G53" s="270"/>
      <c r="H53" s="271" t="s">
        <v>307</v>
      </c>
      <c r="I53" s="352"/>
    </row>
    <row r="54" customFormat="false" ht="18" hidden="false" customHeight="true" outlineLevel="0" collapsed="false">
      <c r="A54" s="269" t="n">
        <v>14</v>
      </c>
      <c r="B54" s="270" t="s">
        <v>863</v>
      </c>
      <c r="C54" s="270"/>
      <c r="D54" s="270"/>
      <c r="E54" s="270"/>
      <c r="F54" s="270"/>
      <c r="G54" s="270"/>
      <c r="H54" s="271" t="s">
        <v>307</v>
      </c>
      <c r="I54" s="352"/>
    </row>
    <row r="55" customFormat="false" ht="51.75" hidden="false" customHeight="true" outlineLevel="0" collapsed="false">
      <c r="A55" s="269" t="n">
        <v>15</v>
      </c>
      <c r="B55" s="270" t="s">
        <v>864</v>
      </c>
      <c r="C55" s="270"/>
      <c r="D55" s="270"/>
      <c r="E55" s="270"/>
      <c r="F55" s="270"/>
      <c r="G55" s="270"/>
      <c r="H55" s="271" t="s">
        <v>307</v>
      </c>
      <c r="I55" s="352"/>
    </row>
    <row r="56" customFormat="false" ht="44.25" hidden="false" customHeight="true" outlineLevel="0" collapsed="false">
      <c r="A56" s="277" t="n">
        <v>19</v>
      </c>
      <c r="B56" s="278" t="s">
        <v>865</v>
      </c>
      <c r="C56" s="278"/>
      <c r="D56" s="278"/>
      <c r="E56" s="278"/>
      <c r="F56" s="278"/>
      <c r="G56" s="278"/>
      <c r="H56" s="271" t="s">
        <v>307</v>
      </c>
      <c r="I56" s="352"/>
    </row>
  </sheetData>
  <mergeCells count="18">
    <mergeCell ref="A1:C1"/>
    <mergeCell ref="D1:H1"/>
    <mergeCell ref="I1:O1"/>
    <mergeCell ref="A2:B2"/>
    <mergeCell ref="A3:H3"/>
    <mergeCell ref="A4:C4"/>
    <mergeCell ref="F4:H4"/>
    <mergeCell ref="A5:H5"/>
    <mergeCell ref="W6:AC6"/>
    <mergeCell ref="B48:G48"/>
    <mergeCell ref="B49:G49"/>
    <mergeCell ref="B50:G50"/>
    <mergeCell ref="B51:G51"/>
    <mergeCell ref="B52:G52"/>
    <mergeCell ref="B53:G53"/>
    <mergeCell ref="B54:G54"/>
    <mergeCell ref="B55:G55"/>
    <mergeCell ref="B56:G56"/>
  </mergeCells>
  <conditionalFormatting sqref="F8:H46">
    <cfRule type="expression" priority="2" aboveAverage="0" equalAverage="0" bottom="0" percent="0" rank="0" text="" dxfId="11">
      <formula>$AF8=1</formula>
    </cfRule>
    <cfRule type="expression" priority="3" aboveAverage="0" equalAverage="0" bottom="0" percent="0" rank="0" text="" dxfId="12">
      <formula>$S8=1</formula>
    </cfRule>
  </conditionalFormatting>
  <conditionalFormatting sqref="F8:H11 F21:H24 F26:H28 F13:H13 F30:H42">
    <cfRule type="expression" priority="4" aboveAverage="0" equalAverage="0" bottom="0" percent="0" rank="0" text="" dxfId="13">
      <formula>$P$3="Non-risk"</formula>
    </cfRule>
  </conditionalFormatting>
  <dataValidations count="2">
    <dataValidation allowBlank="true" errorStyle="information" operator="between" showDropDown="false" showErrorMessage="true" showInputMessage="true" sqref="D4" type="list">
      <formula1>INDIRECT($S$2)</formula1>
      <formula2>0</formula2>
    </dataValidation>
    <dataValidation allowBlank="true" errorStyle="stop" operator="between" showDropDown="false" showErrorMessage="true" showInputMessage="true" sqref="F8:F11 F13 F15:F17 F19 F21:F24 F26:F28 F30:F42 F44:F46" type="list">
      <formula1>"Met,Not Met,Unsure,N/A"</formula1>
      <formula2>0</formula2>
    </dataValidation>
  </dataValidations>
  <hyperlinks>
    <hyperlink ref="E8" location="'D. Payment'!A55" display="1a, 1b, 2a, 2b"/>
    <hyperlink ref="E9" location="'D. Payment'!A55" display="1a, 1b, 2a, 2b"/>
    <hyperlink ref="E10" location="'D. Payment'!A55" display="1a, 1b, 2a, 2b, 3"/>
    <hyperlink ref="E11" location="'D. Payment'!A55" display="1a, 1b"/>
    <hyperlink ref="E19" location="'D. Payment'!A69" display="#'D. Payment'.A69"/>
    <hyperlink ref="E22" location="'D. Payment'!A70" display="14, 15, 19"/>
    <hyperlink ref="E23" location="'D. Payment'!A70" display="14, 15, 19"/>
    <hyperlink ref="E24" location="'D. Payment'!A70" display="14, 15, 19"/>
    <hyperlink ref="E26" location="'D. Payment'!A56" display="1b, 2b"/>
    <hyperlink ref="E27" location="'D. Payment'!A56" display="1b"/>
    <hyperlink ref="E28" location="'D. Payment'!A56" display="1b"/>
    <hyperlink ref="H48" location="'D. Payment'!E8" display="Return to item number"/>
    <hyperlink ref="H49" location="'D. Payment'!E30" display="Return to item number"/>
    <hyperlink ref="H50" location="'D. Payment'!E8" display="Return to item number"/>
    <hyperlink ref="H51" location="'D. Payment'!E8" display="Return to item number"/>
    <hyperlink ref="H52" location="'D. Payment'!E10" display="Return to item number"/>
    <hyperlink ref="H53" location="'D. Payment'!E22" display="Return to item number"/>
    <hyperlink ref="H54" location="'D. Payment'!E25" display="Return to item number"/>
    <hyperlink ref="H55" location="'D. Payment'!E25" display="Return to item number"/>
    <hyperlink ref="H56" location="'D. Payment'!E25"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86"/>
  <sheetViews>
    <sheetView showFormulas="false" showGridLines="true" showRowColHeaders="true" showZeros="true" rightToLeft="false" tabSelected="false" showOutlineSymbols="true" defaultGridColor="true" view="pageBreakPreview" topLeftCell="A1" colorId="64" zoomScale="88" zoomScaleNormal="55" zoomScalePageLayoutView="88" workbookViewId="0">
      <pane xSplit="0" ySplit="6" topLeftCell="A7" activePane="bottomLeft" state="frozen"/>
      <selection pane="topLeft" activeCell="A1" activeCellId="0" sqref="A1"/>
      <selection pane="bottomLeft" activeCell="AJ5" activeCellId="0" sqref="AJ5"/>
    </sheetView>
  </sheetViews>
  <sheetFormatPr defaultColWidth="9.15625" defaultRowHeight="18" zeroHeight="false" outlineLevelRow="0" outlineLevelCol="0"/>
  <cols>
    <col collapsed="false" customWidth="true" hidden="false" outlineLevel="0" max="1" min="1" style="95" width="9.85"/>
    <col collapsed="false" customWidth="true" hidden="false" outlineLevel="0" max="2" min="2" style="95" width="16.71"/>
    <col collapsed="false" customWidth="true" hidden="false" outlineLevel="0" max="3" min="3" style="95" width="33.42"/>
    <col collapsed="false" customWidth="true" hidden="false" outlineLevel="0" max="4" min="4" style="95" width="123.86"/>
    <col collapsed="false" customWidth="true" hidden="false" outlineLevel="0" max="5" min="5" style="95" width="12.42"/>
    <col collapsed="false" customWidth="true" hidden="false" outlineLevel="0" max="6" min="6" style="190" width="27.14"/>
    <col collapsed="false" customWidth="true" hidden="false" outlineLevel="0" max="7" min="7" style="95" width="33.71"/>
    <col collapsed="false" customWidth="true" hidden="false" outlineLevel="0" max="8" min="8" style="191" width="56.14"/>
    <col collapsed="false" customWidth="false" hidden="true" outlineLevel="0" max="15" min="9"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3.43"/>
    <col collapsed="false" customWidth="true" hidden="true" outlineLevel="0" max="20" min="20" style="95" width="11.42"/>
    <col collapsed="false" customWidth="true" hidden="true" outlineLevel="0" max="21" min="21" style="95" width="16.42"/>
    <col collapsed="false" customWidth="false" hidden="true" outlineLevel="0" max="29" min="22" style="95" width="9.14"/>
    <col collapsed="false" customWidth="true" hidden="true" outlineLevel="0" max="30" min="30" style="95" width="16.86"/>
    <col collapsed="false" customWidth="true" hidden="true" outlineLevel="0" max="31" min="31" style="95" width="18"/>
    <col collapsed="false" customWidth="true" hidden="true" outlineLevel="0" max="32" min="32" style="95" width="15"/>
    <col collapsed="false" customWidth="true" hidden="true" outlineLevel="0" max="33" min="33" style="95" width="40"/>
    <col collapsed="false" customWidth="false" hidden="true" outlineLevel="0" max="35" min="34" style="95" width="9.14"/>
    <col collapsed="false" customWidth="true" hidden="true" outlineLevel="0" max="36" min="36" style="95" width="13.29"/>
    <col collapsed="false" customWidth="false" hidden="true" outlineLevel="0" max="37" min="37" style="95" width="9.14"/>
    <col collapsed="false" customWidth="true" hidden="true" outlineLevel="0" max="38" min="38" style="95" width="13.86"/>
    <col collapsed="false" customWidth="true" hidden="true" outlineLevel="0" max="39" min="39" style="95" width="16.29"/>
    <col collapsed="false" customWidth="true" hidden="true" outlineLevel="0" max="40" min="40" style="95" width="10.85"/>
    <col collapsed="false" customWidth="false" hidden="true" outlineLevel="0" max="41" min="41" style="95" width="9.14"/>
    <col collapsed="false" customWidth="true" hidden="true" outlineLevel="0" max="42" min="42" style="95" width="11.57"/>
    <col collapsed="false" customWidth="true" hidden="true" outlineLevel="0" max="43" min="43" style="95" width="12.86"/>
    <col collapsed="false" customWidth="true" hidden="true" outlineLevel="0" max="44" min="44" style="95" width="15.29"/>
    <col collapsed="false" customWidth="true" hidden="true" outlineLevel="0" max="45" min="45" style="95" width="13.01"/>
    <col collapsed="false" customWidth="false" hidden="true" outlineLevel="0" max="55" min="46" style="95" width="9.14"/>
    <col collapsed="false" customWidth="false" hidden="false" outlineLevel="0" max="1024" min="56" style="95" width="9.14"/>
  </cols>
  <sheetData>
    <row r="1" customFormat="false" ht="63" hidden="false" customHeight="true" outlineLevel="0" collapsed="false">
      <c r="A1" s="410" t="s">
        <v>866</v>
      </c>
      <c r="B1" s="410"/>
      <c r="C1" s="410"/>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35.25" hidden="true" customHeight="true" outlineLevel="0" collapsed="false">
      <c r="A2" s="359" t="s">
        <v>177</v>
      </c>
      <c r="B2" s="359"/>
      <c r="C2" s="90"/>
      <c r="D2" s="90"/>
      <c r="E2" s="90"/>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60.75"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15.75" hidden="false" customHeight="true" outlineLevel="0" collapsed="false">
      <c r="A4" s="411" t="s">
        <v>334</v>
      </c>
      <c r="B4" s="411"/>
      <c r="C4" s="411"/>
      <c r="D4" s="205" t="s">
        <v>178</v>
      </c>
      <c r="E4" s="198"/>
      <c r="F4" s="412"/>
      <c r="G4" s="413"/>
      <c r="H4" s="200"/>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414" t="s">
        <v>2</v>
      </c>
      <c r="B5" s="414"/>
      <c r="C5" s="414"/>
      <c r="D5" s="414"/>
      <c r="E5" s="414"/>
      <c r="F5" s="414"/>
      <c r="G5" s="414"/>
      <c r="H5" s="414"/>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415" t="s">
        <v>185</v>
      </c>
      <c r="B6" s="415" t="s">
        <v>186</v>
      </c>
      <c r="C6" s="415" t="s">
        <v>187</v>
      </c>
      <c r="D6" s="415" t="s">
        <v>188</v>
      </c>
      <c r="E6" s="416" t="s">
        <v>189</v>
      </c>
      <c r="F6" s="417" t="s">
        <v>397</v>
      </c>
      <c r="G6" s="418" t="s">
        <v>336</v>
      </c>
      <c r="H6" s="419" t="s">
        <v>192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385"/>
      <c r="B7" s="385"/>
      <c r="C7" s="316"/>
      <c r="D7" s="225" t="s">
        <v>867</v>
      </c>
      <c r="E7" s="241"/>
      <c r="F7" s="420"/>
      <c r="G7" s="421"/>
      <c r="H7" s="390"/>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IF(OR($Q$3="CHIP",$U$7=TRUE()),"N/A",IF((SUMIF($Q8:$Q80,"Medicaid",$AK$8:$AK$80)=0),"Complete","Incomplete"))</f>
        <v>Complete</v>
      </c>
      <c r="AY7" s="151" t="str">
        <f aca="false">IF(OR($Q$3="Medicaid",$U$7=TRUE()),"N/A",IF((SUMIF($Q8:$Q80,"CHIP",$AK$8:$AK$80)=0),"Complete","Incomplete"))</f>
        <v>Complete</v>
      </c>
    </row>
    <row r="8" customFormat="false" ht="54" hidden="false" customHeight="false" outlineLevel="0" collapsed="false">
      <c r="A8" s="230" t="s">
        <v>868</v>
      </c>
      <c r="B8" s="231" t="s">
        <v>869</v>
      </c>
      <c r="C8" s="231" t="s">
        <v>870</v>
      </c>
      <c r="D8" s="231" t="s">
        <v>871</v>
      </c>
      <c r="E8" s="232"/>
      <c r="F8" s="422"/>
      <c r="G8" s="423"/>
      <c r="H8" s="424"/>
      <c r="I8" s="237"/>
      <c r="J8" s="237"/>
      <c r="K8" s="237"/>
      <c r="L8" s="237"/>
      <c r="M8" s="237"/>
      <c r="N8" s="237"/>
      <c r="O8" s="237" t="s">
        <v>52</v>
      </c>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IF(OR(Q8="Medicaid",AI8=""),"NA",IF(AND(AF8=TRUE(),_xlfn.xlookup(AI8,$A$8:$A$80,$AK$8:$AK$80)=0),TRUE(),FALSE()))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IF(OR(Q8="Medicaid",AI8=""),"N/A",IF(AND(AF8=TRUE(),_xlfn.xlookup(AI8,$A$8:$A$40,$AQ$8:$AQ$40)=0),TRUE(),FALSE()))</f>
        <v>N/A</v>
      </c>
      <c r="AT8" s="148" t="b">
        <f aca="false">IF(AND(H8="",F8="Met"),FALSE(),TRUE())</f>
        <v>1</v>
      </c>
      <c r="AU8" s="94" t="str">
        <f aca="false">IF(OR(H8="",H8="Met",H8="N/A"),"NA",(IF(AND((OR(H8="Not Met",H8="Unsure")),G8&lt;&gt;""),TRUE(),FALSE())))</f>
        <v>NA</v>
      </c>
    </row>
    <row r="9" customFormat="false" ht="54" hidden="false" customHeight="false" outlineLevel="0" collapsed="false">
      <c r="A9" s="230" t="s">
        <v>872</v>
      </c>
      <c r="B9" s="231" t="s">
        <v>873</v>
      </c>
      <c r="C9" s="231" t="s">
        <v>874</v>
      </c>
      <c r="D9" s="231" t="s">
        <v>875</v>
      </c>
      <c r="E9" s="232"/>
      <c r="F9" s="422"/>
      <c r="G9" s="423"/>
      <c r="H9" s="424"/>
      <c r="I9" s="237"/>
      <c r="J9" s="237"/>
      <c r="K9" s="237"/>
      <c r="L9" s="237"/>
      <c r="M9" s="237"/>
      <c r="N9" s="237"/>
      <c r="O9" s="237" t="s">
        <v>52</v>
      </c>
      <c r="P9" s="237"/>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K9" s="160" t="n">
        <f aca="false">IF(OR(AL9=TRUE(),AND(AM9=TRUE(),AN9=FALSE()),AF9=TRUE(),(OR(AT9=FALSE(),AT9="NA"))),0,IF(OR(AN9=FALSE(),AO9=FALSE(),AP9=FALSE()),1,0))</f>
        <v>0</v>
      </c>
      <c r="AL9" s="238" t="n">
        <f aca="false">$S9</f>
        <v>1</v>
      </c>
      <c r="AM9" s="238" t="str">
        <f aca="false">IF(OR(Q9="Medicaid",AI9=""),"NA",IF(AND(AF9=TRUE(),_xlfn.xlookup(AI9,$A$8:$A$80,$AK$8:$AK$80)=0),TRUE(),FALSE()))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IF(OR(Q9="Medicaid",AI9=""),"N/A",IF(AND(AF9=TRUE(),_xlfn.xlookup(AI9,$A$8:$A$40,$AQ$8:$AQ$40)=0),TRUE(),FALSE()))</f>
        <v>N/A</v>
      </c>
      <c r="AT9" s="148" t="b">
        <f aca="false">IF(AND(H9="",F9="Met"),FALSE(),TRUE())</f>
        <v>1</v>
      </c>
      <c r="AU9" s="94" t="str">
        <f aca="false">IF(OR(H9="",H9="Met",H9="N/A"),"NA",(IF(AND((OR(H9="Not Met",H9="Unsure")),G9&lt;&gt;""),TRUE(),FALSE())))</f>
        <v>NA</v>
      </c>
    </row>
    <row r="10" customFormat="false" ht="54" hidden="false" customHeight="false" outlineLevel="0" collapsed="false">
      <c r="A10" s="230" t="s">
        <v>876</v>
      </c>
      <c r="B10" s="231" t="s">
        <v>877</v>
      </c>
      <c r="C10" s="231" t="s">
        <v>878</v>
      </c>
      <c r="D10" s="231" t="s">
        <v>879</v>
      </c>
      <c r="E10" s="232"/>
      <c r="F10" s="422"/>
      <c r="G10" s="423"/>
      <c r="H10" s="424"/>
      <c r="I10" s="237"/>
      <c r="J10" s="237"/>
      <c r="K10" s="237"/>
      <c r="L10" s="237"/>
      <c r="M10" s="237"/>
      <c r="N10" s="237"/>
      <c r="O10" s="237" t="s">
        <v>52</v>
      </c>
      <c r="P10" s="237"/>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K10" s="160" t="n">
        <f aca="false">IF(OR(AL10=TRUE(),AND(AM10=TRUE(),AN10=FALSE()),AF10=TRUE(),(OR(AT10=FALSE(),AT10="NA"))),0,IF(OR(AN10=FALSE(),AO10=FALSE(),AP10=FALSE()),1,0))</f>
        <v>0</v>
      </c>
      <c r="AL10" s="238" t="n">
        <f aca="false">$S10</f>
        <v>1</v>
      </c>
      <c r="AM10" s="238" t="str">
        <f aca="false">IF(OR(Q10="Medicaid",AI10=""),"NA",IF(AND(AF10=TRUE(),_xlfn.xlookup(AI10,$A$8:$A$80,$AK$8:$AK$80)=0),TRUE(),FALSE()))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IF(OR(Q10="Medicaid",AI10=""),"N/A",IF(AND(AF10=TRUE(),_xlfn.xlookup(AI10,$A$8:$A$40,$AQ$8:$AQ$40)=0),TRUE(),FALSE()))</f>
        <v>N/A</v>
      </c>
      <c r="AT10" s="148" t="b">
        <f aca="false">IF(AND(H10="",F10="Met"),FALSE(),TRUE())</f>
        <v>1</v>
      </c>
      <c r="AU10" s="94" t="str">
        <f aca="false">IF(OR(H10="",H10="Met",H10="N/A"),"NA",(IF(AND((OR(H10="Not Met",H10="Unsure")),G10&lt;&gt;""),TRUE(),FALSE())))</f>
        <v>NA</v>
      </c>
    </row>
    <row r="11" customFormat="false" ht="90" hidden="false" customHeight="false" outlineLevel="0" collapsed="false">
      <c r="A11" s="230" t="s">
        <v>880</v>
      </c>
      <c r="B11" s="214" t="s">
        <v>881</v>
      </c>
      <c r="C11" s="231" t="s">
        <v>882</v>
      </c>
      <c r="D11" s="231" t="s">
        <v>883</v>
      </c>
      <c r="E11" s="232"/>
      <c r="F11" s="422"/>
      <c r="G11" s="423"/>
      <c r="H11" s="424"/>
      <c r="I11" s="237" t="s">
        <v>15</v>
      </c>
      <c r="J11" s="237" t="s">
        <v>30</v>
      </c>
      <c r="K11" s="237" t="s">
        <v>38</v>
      </c>
      <c r="L11" s="237" t="s">
        <v>43</v>
      </c>
      <c r="M11" s="237" t="s">
        <v>48</v>
      </c>
      <c r="N11" s="237"/>
      <c r="O11" s="237"/>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IF(OR(Q11="Medicaid",AI11=""),"NA",IF(AND(AF11=TRUE(),_xlfn.xlookup(AI11,$A$8:$A$80,$AK$8:$AK$80)=0),TRUE(),FALSE()))</f>
        <v>NA</v>
      </c>
      <c r="AN11" s="148" t="b">
        <f aca="false">IF(F11&lt;&gt;"",TRUE(),FALSE())</f>
        <v>0</v>
      </c>
      <c r="AO11" s="94" t="str">
        <f aca="false">IF(OR($F11&lt;&gt;"Met"),"NA",(IF(AND($F11="Met",$F11&lt;&gt;""),TRUE(),FALSE())))</f>
        <v>NA</v>
      </c>
      <c r="AP11" s="94"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IF(OR(Q11="Medicaid",AI11=""),"N/A",IF(AND(AF11=TRUE(),_xlfn.xlookup(AI11,$A$8:$A$40,$AQ$8:$AQ$40)=0),TRUE(),FALSE()))</f>
        <v>N/A</v>
      </c>
      <c r="AT11" s="148" t="b">
        <f aca="false">IF(AND(H11="",F11="Met"),FALSE(),TRUE())</f>
        <v>1</v>
      </c>
      <c r="AU11" s="94" t="str">
        <f aca="false">IF(OR(H11="",H11="Met",H11="N/A"),"NA",(IF(AND((OR(H11="Not Met",H11="Unsure")),G11&lt;&gt;""),TRUE(),FALSE())))</f>
        <v>NA</v>
      </c>
    </row>
    <row r="12" customFormat="false" ht="67.5" hidden="false" customHeight="true" outlineLevel="0" collapsed="false">
      <c r="A12" s="230" t="s">
        <v>884</v>
      </c>
      <c r="B12" s="214" t="s">
        <v>885</v>
      </c>
      <c r="C12" s="231" t="s">
        <v>886</v>
      </c>
      <c r="D12" s="231" t="s">
        <v>887</v>
      </c>
      <c r="E12" s="321" t="s">
        <v>888</v>
      </c>
      <c r="F12" s="422"/>
      <c r="G12" s="423"/>
      <c r="H12" s="424"/>
      <c r="I12" s="237" t="s">
        <v>15</v>
      </c>
      <c r="J12" s="237" t="s">
        <v>30</v>
      </c>
      <c r="K12" s="237" t="s">
        <v>38</v>
      </c>
      <c r="L12" s="237" t="s">
        <v>43</v>
      </c>
      <c r="M12" s="237"/>
      <c r="N12" s="237"/>
      <c r="O12" s="237"/>
      <c r="P12" s="237"/>
      <c r="Q12" s="236" t="s">
        <v>226</v>
      </c>
      <c r="S12" s="148" t="b">
        <f aca="false">IF(OR(T12=TRUE(),U12=TRUE(),V12=TRUE(),AD12=TRUE(),AE12=TRUE()),TRUE(),FALSE())</f>
        <v>1</v>
      </c>
      <c r="T12" s="94" t="n">
        <f aca="false">$T$7</f>
        <v>1</v>
      </c>
      <c r="U12" s="148" t="b">
        <f aca="false">$U$7</f>
        <v>0</v>
      </c>
      <c r="V12" s="148" t="b">
        <f aca="false">IF(SUM(W12:AC12)&lt;1,TRUE(),FALSE())</f>
        <v>1</v>
      </c>
      <c r="W12" s="94" t="n">
        <f aca="false">IF($I$3=I12,1,0)</f>
        <v>0</v>
      </c>
      <c r="X12" s="94" t="n">
        <f aca="false">IF($J$3=J12,1,0)</f>
        <v>0</v>
      </c>
      <c r="Y12" s="94" t="n">
        <f aca="false">IF($K$3=K12,1,0)</f>
        <v>0</v>
      </c>
      <c r="Z12" s="94" t="n">
        <f aca="false">IF($L$3=L12,1,0)</f>
        <v>0</v>
      </c>
      <c r="AA12" s="94" t="n">
        <f aca="false">IF($M$3=M12,1,0)</f>
        <v>0</v>
      </c>
      <c r="AB12" s="94" t="n">
        <f aca="false">IF($N$3=N12,1,0)</f>
        <v>0</v>
      </c>
      <c r="AC12" s="94" t="n">
        <f aca="false">IF($O$3=O12,1,0)</f>
        <v>0</v>
      </c>
      <c r="AD12" s="159" t="b">
        <f aca="false">AND($P$2="Non-risk",P12=TRUE())</f>
        <v>0</v>
      </c>
      <c r="AE12" s="159" t="b">
        <f aca="false">AND($Q$3&lt;&gt;$Q12,$Q$3&lt;&gt;"Both")</f>
        <v>1</v>
      </c>
      <c r="AF12" s="159" t="b">
        <f aca="false">AND($Q$3="Both",AH12=1)</f>
        <v>0</v>
      </c>
      <c r="AI12" s="91"/>
      <c r="AK12" s="160" t="n">
        <f aca="false">IF(OR(AL12=TRUE(),AND(AM12=TRUE(),AN12=FALSE()),AF12=TRUE(),(OR(AT12=FALSE(),AT12="NA"))),0,IF(OR(AN12=FALSE(),AO12=FALSE(),AP12=FALSE()),1,0))</f>
        <v>0</v>
      </c>
      <c r="AL12" s="238" t="n">
        <f aca="false">$S12</f>
        <v>1</v>
      </c>
      <c r="AM12" s="238" t="str">
        <f aca="false">IF(OR(Q12="Medicaid",AI12=""),"NA",IF(AND(AF12=TRUE(),_xlfn.xlookup(AI12,$A$8:$A$80,$AK$8:$AK$80)=0),TRUE(),FALSE()))</f>
        <v>NA</v>
      </c>
      <c r="AN12" s="94" t="b">
        <f aca="false">IF(F12&lt;&gt;"",TRUE(),FALSE())</f>
        <v>0</v>
      </c>
      <c r="AO12" s="94" t="str">
        <f aca="false">IF(OR($F12&lt;&gt;"Met"),"NA",(IF(AND($F12="Met",$F12&lt;&gt;""),TRUE(),FALSE())))</f>
        <v>NA</v>
      </c>
      <c r="AP12" s="148" t="b">
        <f aca="false">IF(OR($F12="Met",$F12="Not met"),"NA",(IF((AND(OR($F12="N/A",$F12="Unsure"),$G12&lt;&gt;"")),TRUE(),FALSE())))</f>
        <v>0</v>
      </c>
      <c r="AQ12" s="238" t="n">
        <f aca="false">IF(OR(AR12=TRUE(),AND(AS12=TRUE(),AT12=FALSE())),0,(IF(OR(AND(OR(AS12=FALSE(),AS12="N/A"),AT12=FALSE()),AU12=FALSE()),1,0)))</f>
        <v>0</v>
      </c>
      <c r="AR12" s="238" t="n">
        <f aca="false">$S12</f>
        <v>1</v>
      </c>
      <c r="AS12" s="238" t="str">
        <f aca="false">IF(OR(Q12="Medicaid",AI12=""),"N/A",IF(AND(AF12=TRUE(),_xlfn.xlookup(AI12,$A$8:$A$40,$AQ$8:$AQ$40)=0),TRUE(),FALSE()))</f>
        <v>N/A</v>
      </c>
      <c r="AT12" s="94" t="b">
        <f aca="false">IF(AND(H12="",F12="Met"),FALSE(),TRUE())</f>
        <v>1</v>
      </c>
      <c r="AU12" s="94" t="str">
        <f aca="false">IF(OR(H12="",H12="Met",H12="N/A"),"NA",(IF(AND((OR(H12="Not Met",H12="Unsure")),G12&lt;&gt;""),TRUE(),FALSE())))</f>
        <v>NA</v>
      </c>
    </row>
    <row r="13" customFormat="false" ht="18" hidden="false" customHeight="false" outlineLevel="0" collapsed="false">
      <c r="A13" s="239"/>
      <c r="B13" s="385"/>
      <c r="C13" s="316"/>
      <c r="D13" s="225" t="s">
        <v>889</v>
      </c>
      <c r="E13" s="241"/>
      <c r="F13" s="420"/>
      <c r="G13" s="389"/>
      <c r="H13" s="390"/>
      <c r="S13" s="94"/>
      <c r="T13" s="94"/>
      <c r="U13" s="94"/>
      <c r="V13" s="94"/>
      <c r="AI13" s="91"/>
      <c r="AK13" s="238"/>
      <c r="AL13" s="238"/>
      <c r="AM13" s="238"/>
      <c r="AN13" s="94"/>
      <c r="AO13" s="94"/>
      <c r="AP13" s="94"/>
      <c r="AQ13" s="238"/>
      <c r="AR13" s="238"/>
      <c r="AS13" s="238"/>
      <c r="AT13" s="94"/>
      <c r="AU13" s="94"/>
    </row>
    <row r="14" customFormat="false" ht="108" hidden="false" customHeight="false" outlineLevel="0" collapsed="false">
      <c r="A14" s="230" t="s">
        <v>890</v>
      </c>
      <c r="B14" s="231" t="s">
        <v>891</v>
      </c>
      <c r="C14" s="231" t="s">
        <v>892</v>
      </c>
      <c r="D14" s="231" t="s">
        <v>893</v>
      </c>
      <c r="E14" s="232"/>
      <c r="F14" s="422"/>
      <c r="G14" s="423"/>
      <c r="H14" s="424"/>
      <c r="I14" s="237" t="s">
        <v>15</v>
      </c>
      <c r="J14" s="237" t="s">
        <v>30</v>
      </c>
      <c r="K14" s="237" t="s">
        <v>38</v>
      </c>
      <c r="L14" s="237" t="s">
        <v>43</v>
      </c>
      <c r="M14" s="237" t="s">
        <v>48</v>
      </c>
      <c r="N14" s="237"/>
      <c r="O14" s="237"/>
      <c r="P14" s="237"/>
      <c r="Q14" s="236" t="s">
        <v>226</v>
      </c>
      <c r="S14" s="148" t="b">
        <f aca="false">IF(OR(T14=TRUE(),U14=TRUE(),V14=TRUE(),AD14=TRUE(),AE14=TRUE()),TRUE(),FALSE())</f>
        <v>1</v>
      </c>
      <c r="T14" s="94" t="n">
        <f aca="false">$T$7</f>
        <v>1</v>
      </c>
      <c r="U14" s="148" t="b">
        <f aca="false">$U$7</f>
        <v>0</v>
      </c>
      <c r="V14" s="148" t="b">
        <f aca="false">IF(SUM(W14:AC14)&lt;1,TRUE(),FALSE())</f>
        <v>1</v>
      </c>
      <c r="W14" s="94" t="n">
        <f aca="false">IF($I$3=I14,1,0)</f>
        <v>0</v>
      </c>
      <c r="X14" s="94" t="n">
        <f aca="false">IF($J$3=J14,1,0)</f>
        <v>0</v>
      </c>
      <c r="Y14" s="94" t="n">
        <f aca="false">IF($K$3=K14,1,0)</f>
        <v>0</v>
      </c>
      <c r="Z14" s="94" t="n">
        <f aca="false">IF($L$3=L14,1,0)</f>
        <v>0</v>
      </c>
      <c r="AA14" s="94" t="n">
        <f aca="false">IF($M$3=M14,1,0)</f>
        <v>0</v>
      </c>
      <c r="AB14" s="94" t="n">
        <f aca="false">IF($N$3=N14,1,0)</f>
        <v>0</v>
      </c>
      <c r="AC14" s="94" t="n">
        <f aca="false">IF($O$3=O14,1,0)</f>
        <v>0</v>
      </c>
      <c r="AD14" s="159" t="b">
        <f aca="false">AND($P$2="Non-risk",P14=TRUE())</f>
        <v>0</v>
      </c>
      <c r="AE14" s="159" t="b">
        <f aca="false">AND($Q$3&lt;&gt;$Q14,$Q$3&lt;&gt;"Both")</f>
        <v>1</v>
      </c>
      <c r="AF14" s="159" t="b">
        <f aca="false">AND($Q$3="Both",AH14=1)</f>
        <v>0</v>
      </c>
      <c r="AI14" s="91"/>
      <c r="AK14" s="160" t="n">
        <f aca="false">IF(OR(AL14=TRUE(),AND(AM14=TRUE(),AN14=FALSE()),AF14=TRUE(),(OR(AT14=FALSE(),AT14="NA"))),0,IF(OR(AN14=FALSE(),AO14=FALSE(),AP14=FALSE()),1,0))</f>
        <v>0</v>
      </c>
      <c r="AL14" s="238" t="n">
        <f aca="false">$S14</f>
        <v>1</v>
      </c>
      <c r="AM14" s="238" t="str">
        <f aca="false">IF(OR(Q14="Medicaid",AI14=""),"NA",IF(AND(AF14=TRUE(),_xlfn.xlookup(AI14,$A$8:$A$80,$AK$8:$AK$80)=0),TRUE(),FALSE()))</f>
        <v>NA</v>
      </c>
      <c r="AN14" s="148" t="b">
        <f aca="false">IF(F14&lt;&gt;"",TRUE(),FALSE())</f>
        <v>0</v>
      </c>
      <c r="AO14" s="94" t="str">
        <f aca="false">IF(OR($F14&lt;&gt;"Met"),"NA",(IF(AND($F14="Met",$F14&lt;&gt;""),TRUE(),FALSE())))</f>
        <v>NA</v>
      </c>
      <c r="AP14" s="148" t="b">
        <f aca="false">IF(OR($F14="Met",$F14="Not met"),"NA",(IF((AND(OR($F14="N/A",$F14="Unsure"),$G14&lt;&gt;"")),TRUE(),FALSE())))</f>
        <v>0</v>
      </c>
      <c r="AQ14" s="238" t="n">
        <f aca="false">IF(OR(AR14=TRUE(),AND(AS14=TRUE(),AT14=FALSE())),0,(IF(OR(AND(OR(AS14=FALSE(),AS14="N/A"),AT14=FALSE()),AU14=FALSE()),1,0)))</f>
        <v>0</v>
      </c>
      <c r="AR14" s="238" t="n">
        <f aca="false">$S14</f>
        <v>1</v>
      </c>
      <c r="AS14" s="238" t="str">
        <f aca="false">IF(OR(Q14="Medicaid",AI14=""),"N/A",IF(AND(AF14=TRUE(),_xlfn.xlookup(AI14,$A$8:$A$40,$AQ$8:$AQ$40)=0),TRUE(),FALSE()))</f>
        <v>N/A</v>
      </c>
      <c r="AT14" s="148" t="b">
        <f aca="false">IF(AND(H14="",F14="Met"),FALSE(),TRUE())</f>
        <v>1</v>
      </c>
      <c r="AU14" s="94" t="str">
        <f aca="false">IF(OR(H14="",H14="Met",H14="N/A"),"NA",(IF(AND((OR(H14="Not Met",H14="Unsure")),G14&lt;&gt;""),TRUE(),FALSE())))</f>
        <v>NA</v>
      </c>
    </row>
    <row r="15" customFormat="false" ht="18" hidden="false" customHeight="false" outlineLevel="0" collapsed="false">
      <c r="A15" s="239"/>
      <c r="B15" s="385"/>
      <c r="C15" s="316"/>
      <c r="D15" s="225" t="s">
        <v>894</v>
      </c>
      <c r="E15" s="241"/>
      <c r="F15" s="420"/>
      <c r="G15" s="389"/>
      <c r="H15" s="390"/>
      <c r="S15" s="94"/>
      <c r="T15" s="94"/>
      <c r="U15" s="94"/>
      <c r="V15" s="94"/>
      <c r="AI15" s="91"/>
      <c r="AK15" s="238"/>
      <c r="AL15" s="238"/>
      <c r="AM15" s="238"/>
      <c r="AN15" s="94"/>
      <c r="AO15" s="94"/>
      <c r="AP15" s="94"/>
      <c r="AQ15" s="238"/>
      <c r="AR15" s="238"/>
      <c r="AS15" s="238"/>
      <c r="AT15" s="94"/>
      <c r="AU15" s="94"/>
    </row>
    <row r="16" customFormat="false" ht="99.75" hidden="false" customHeight="true" outlineLevel="0" collapsed="false">
      <c r="A16" s="230" t="s">
        <v>895</v>
      </c>
      <c r="B16" s="214" t="s">
        <v>896</v>
      </c>
      <c r="C16" s="231" t="s">
        <v>897</v>
      </c>
      <c r="D16" s="231" t="s">
        <v>898</v>
      </c>
      <c r="E16" s="232"/>
      <c r="F16" s="422"/>
      <c r="G16" s="423"/>
      <c r="H16" s="424"/>
      <c r="I16" s="237" t="s">
        <v>15</v>
      </c>
      <c r="J16" s="237" t="s">
        <v>30</v>
      </c>
      <c r="K16" s="237" t="s">
        <v>38</v>
      </c>
      <c r="L16" s="237" t="s">
        <v>43</v>
      </c>
      <c r="M16" s="237" t="s">
        <v>48</v>
      </c>
      <c r="N16" s="237"/>
      <c r="O16" s="237"/>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IF(OR(Q16="Medicaid",AI16=""),"NA",IF(AND(AF16=TRUE(),_xlfn.xlookup(AI16,$A$8:$A$80,$AK$8:$AK$80)=0),TRUE(),FALSE()))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IF(OR(Q16="Medicaid",AI16=""),"N/A",IF(AND(AF16=TRUE(),_xlfn.xlookup(AI16,$A$8:$A$40,$AQ$8:$AQ$40)=0),TRUE(),FALSE()))</f>
        <v>N/A</v>
      </c>
      <c r="AT16" s="148" t="b">
        <f aca="false">IF(AND(H16="",F16="Met"),FALSE(),TRUE())</f>
        <v>1</v>
      </c>
      <c r="AU16" s="94" t="str">
        <f aca="false">IF(OR(H16="",H16="Met",H16="N/A"),"NA",(IF(AND((OR(H16="Not Met",H16="Unsure")),G16&lt;&gt;""),TRUE(),FALSE())))</f>
        <v>NA</v>
      </c>
    </row>
    <row r="17" customFormat="false" ht="18" hidden="false" customHeight="false" outlineLevel="0" collapsed="false">
      <c r="A17" s="239"/>
      <c r="B17" s="385"/>
      <c r="C17" s="316"/>
      <c r="D17" s="225" t="s">
        <v>899</v>
      </c>
      <c r="E17" s="241"/>
      <c r="F17" s="420"/>
      <c r="G17" s="389"/>
      <c r="H17" s="390"/>
      <c r="S17" s="94"/>
      <c r="T17" s="94"/>
      <c r="U17" s="94"/>
      <c r="V17" s="94"/>
      <c r="AI17" s="91"/>
      <c r="AK17" s="238"/>
      <c r="AL17" s="238"/>
      <c r="AM17" s="238"/>
      <c r="AN17" s="94"/>
      <c r="AO17" s="94"/>
      <c r="AP17" s="94"/>
      <c r="AQ17" s="238"/>
      <c r="AR17" s="238"/>
      <c r="AS17" s="238"/>
      <c r="AT17" s="94"/>
      <c r="AU17" s="94"/>
    </row>
    <row r="18" customFormat="false" ht="90" hidden="false" customHeight="false" outlineLevel="0" collapsed="false">
      <c r="A18" s="230" t="s">
        <v>900</v>
      </c>
      <c r="B18" s="214" t="s">
        <v>901</v>
      </c>
      <c r="C18" s="231" t="s">
        <v>902</v>
      </c>
      <c r="D18" s="231" t="s">
        <v>903</v>
      </c>
      <c r="E18" s="232"/>
      <c r="F18" s="422"/>
      <c r="G18" s="423"/>
      <c r="H18" s="424"/>
      <c r="I18" s="237" t="s">
        <v>15</v>
      </c>
      <c r="J18" s="237" t="s">
        <v>30</v>
      </c>
      <c r="K18" s="237" t="s">
        <v>38</v>
      </c>
      <c r="L18" s="237" t="s">
        <v>43</v>
      </c>
      <c r="M18" s="237"/>
      <c r="N18" s="237"/>
      <c r="O18" s="237"/>
      <c r="P18" s="237"/>
      <c r="Q18" s="236" t="s">
        <v>226</v>
      </c>
      <c r="S18" s="148" t="b">
        <f aca="false">IF(OR(T18=TRUE(),U18=TRUE(),V18=TRUE(),AD18=TRUE(),AE18=TRUE()),TRUE(),FALSE())</f>
        <v>1</v>
      </c>
      <c r="T18" s="94" t="n">
        <f aca="false">$T$7</f>
        <v>1</v>
      </c>
      <c r="U18" s="148" t="b">
        <f aca="false">$U$7</f>
        <v>0</v>
      </c>
      <c r="V18" s="148" t="b">
        <f aca="false">IF(SUM(W18:AC18)&lt;1,TRUE(),FALSE())</f>
        <v>1</v>
      </c>
      <c r="W18" s="94" t="n">
        <f aca="false">IF($I$3=I18,1,0)</f>
        <v>0</v>
      </c>
      <c r="X18" s="94" t="n">
        <f aca="false">IF($J$3=J18,1,0)</f>
        <v>0</v>
      </c>
      <c r="Y18" s="94" t="n">
        <f aca="false">IF($K$3=K18,1,0)</f>
        <v>0</v>
      </c>
      <c r="Z18" s="94" t="n">
        <f aca="false">IF($L$3=L18,1,0)</f>
        <v>0</v>
      </c>
      <c r="AA18" s="94" t="n">
        <f aca="false">IF($M$3=M18,1,0)</f>
        <v>0</v>
      </c>
      <c r="AB18" s="94" t="n">
        <f aca="false">IF($N$3=N18,1,0)</f>
        <v>0</v>
      </c>
      <c r="AC18" s="94" t="n">
        <f aca="false">IF($O$3=O18,1,0)</f>
        <v>0</v>
      </c>
      <c r="AD18" s="159" t="b">
        <f aca="false">AND($P$2="Non-risk",P18=TRUE())</f>
        <v>0</v>
      </c>
      <c r="AE18" s="159" t="b">
        <f aca="false">AND($Q$3&lt;&gt;$Q18,$Q$3&lt;&gt;"Both")</f>
        <v>1</v>
      </c>
      <c r="AF18" s="159" t="b">
        <f aca="false">AND($Q$3="Both",AH18=1)</f>
        <v>0</v>
      </c>
      <c r="AI18" s="91"/>
      <c r="AK18" s="160" t="n">
        <f aca="false">IF(OR(AL18=TRUE(),AND(AM18=TRUE(),AN18=FALSE()),AF18=TRUE(),(OR(AT18=FALSE(),AT18="NA"))),0,IF(OR(AN18=FALSE(),AO18=FALSE(),AP18=FALSE()),1,0))</f>
        <v>0</v>
      </c>
      <c r="AL18" s="238" t="n">
        <f aca="false">$S18</f>
        <v>1</v>
      </c>
      <c r="AM18" s="238" t="str">
        <f aca="false">IF(OR(Q18="Medicaid",AI18=""),"NA",IF(AND(AF18=TRUE(),_xlfn.xlookup(AI18,$A$8:$A$80,$AK$8:$AK$80)=0),TRUE(),FALSE()))</f>
        <v>NA</v>
      </c>
      <c r="AN18" s="148" t="b">
        <f aca="false">IF(F18&lt;&gt;"",TRUE(),FALSE())</f>
        <v>0</v>
      </c>
      <c r="AO18" s="94" t="str">
        <f aca="false">IF(OR($F18&lt;&gt;"Met"),"NA",(IF(AND($F18="Met",$F18&lt;&gt;""),TRUE(),FALSE())))</f>
        <v>NA</v>
      </c>
      <c r="AP18" s="148" t="b">
        <f aca="false">IF(OR($F18="Met",$F18="Not met"),"NA",(IF((AND(OR($F18="N/A",$F18="Unsure"),$G18&lt;&gt;"")),TRUE(),FALSE())))</f>
        <v>0</v>
      </c>
      <c r="AQ18" s="238" t="n">
        <f aca="false">IF(OR(AR18=TRUE(),AND(AS18=TRUE(),AT18=FALSE())),0,(IF(OR(AND(OR(AS18=FALSE(),AS18="N/A"),AT18=FALSE()),AU18=FALSE()),1,0)))</f>
        <v>0</v>
      </c>
      <c r="AR18" s="238" t="n">
        <f aca="false">$S18</f>
        <v>1</v>
      </c>
      <c r="AS18" s="238" t="str">
        <f aca="false">IF(OR(Q18="Medicaid",AI18=""),"N/A",IF(AND(AF18=TRUE(),_xlfn.xlookup(AI18,$A$8:$A$40,$AQ$8:$AQ$40)=0),TRUE(),FALSE()))</f>
        <v>N/A</v>
      </c>
      <c r="AT18" s="148" t="b">
        <f aca="false">IF(AND(H18="",F18="Met"),FALSE(),TRUE())</f>
        <v>1</v>
      </c>
      <c r="AU18" s="94" t="str">
        <f aca="false">IF(OR(H18="",H18="Met",H18="N/A"),"NA",(IF(AND((OR(H18="Not Met",H18="Unsure")),G18&lt;&gt;""),TRUE(),FALSE())))</f>
        <v>NA</v>
      </c>
    </row>
    <row r="19" customFormat="false" ht="36" hidden="false" customHeight="false" outlineLevel="0" collapsed="false">
      <c r="A19" s="230" t="s">
        <v>904</v>
      </c>
      <c r="B19" s="231" t="s">
        <v>905</v>
      </c>
      <c r="C19" s="231" t="s">
        <v>906</v>
      </c>
      <c r="D19" s="231" t="s">
        <v>907</v>
      </c>
      <c r="E19" s="232"/>
      <c r="F19" s="422"/>
      <c r="G19" s="423"/>
      <c r="H19" s="424"/>
      <c r="I19" s="237" t="s">
        <v>15</v>
      </c>
      <c r="J19" s="237" t="s">
        <v>30</v>
      </c>
      <c r="K19" s="237" t="s">
        <v>38</v>
      </c>
      <c r="L19" s="237" t="s">
        <v>43</v>
      </c>
      <c r="M19" s="237"/>
      <c r="N19" s="237"/>
      <c r="O19" s="237"/>
      <c r="P19" s="237"/>
      <c r="Q19" s="236"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I19" s="91"/>
      <c r="AK19" s="160" t="n">
        <f aca="false">IF(OR(AL19=TRUE(),AND(AM19=TRUE(),AN19=FALSE()),AF19=TRUE(),(OR(AT19=FALSE(),AT19="NA"))),0,IF(OR(AN19=FALSE(),AO19=FALSE(),AP19=FALSE()),1,0))</f>
        <v>0</v>
      </c>
      <c r="AL19" s="238" t="n">
        <f aca="false">$S19</f>
        <v>1</v>
      </c>
      <c r="AM19" s="238" t="str">
        <f aca="false">IF(OR(Q19="Medicaid",AI19=""),"NA",IF(AND(AF19=TRUE(),_xlfn.xlookup(AI19,$A$8:$A$80,$AK$8:$AK$80)=0),TRUE(),FALSE()))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IF(OR(Q19="Medicaid",AI19=""),"N/A",IF(AND(AF19=TRUE(),_xlfn.xlookup(AI19,$A$8:$A$40,$AQ$8:$AQ$40)=0),TRUE(),FALSE()))</f>
        <v>N/A</v>
      </c>
      <c r="AT19" s="148" t="b">
        <f aca="false">IF(AND(H19="",F19="Met"),FALSE(),TRUE())</f>
        <v>1</v>
      </c>
      <c r="AU19" s="94" t="str">
        <f aca="false">IF(OR(H19="",H19="Met",H19="N/A"),"NA",(IF(AND((OR(H19="Not Met",H19="Unsure")),G19&lt;&gt;""),TRUE(),FALSE())))</f>
        <v>NA</v>
      </c>
    </row>
    <row r="20" customFormat="false" ht="18" hidden="false" customHeight="false" outlineLevel="0" collapsed="false">
      <c r="A20" s="239"/>
      <c r="B20" s="385"/>
      <c r="C20" s="316"/>
      <c r="D20" s="225" t="s">
        <v>908</v>
      </c>
      <c r="E20" s="241"/>
      <c r="F20" s="420"/>
      <c r="G20" s="389"/>
      <c r="H20" s="390"/>
      <c r="S20" s="94"/>
      <c r="T20" s="94"/>
      <c r="U20" s="94"/>
      <c r="V20" s="94"/>
      <c r="AI20" s="91"/>
      <c r="AK20" s="238"/>
      <c r="AL20" s="238"/>
      <c r="AM20" s="238"/>
      <c r="AN20" s="94"/>
      <c r="AO20" s="94"/>
      <c r="AP20" s="94"/>
      <c r="AQ20" s="238"/>
      <c r="AR20" s="238"/>
      <c r="AS20" s="238"/>
      <c r="AT20" s="94"/>
      <c r="AU20" s="94"/>
    </row>
    <row r="21" customFormat="false" ht="66.75" hidden="false" customHeight="true" outlineLevel="0" collapsed="false">
      <c r="A21" s="230" t="s">
        <v>909</v>
      </c>
      <c r="B21" s="214" t="s">
        <v>910</v>
      </c>
      <c r="C21" s="231" t="s">
        <v>911</v>
      </c>
      <c r="D21" s="231" t="s">
        <v>912</v>
      </c>
      <c r="E21" s="232"/>
      <c r="F21" s="422"/>
      <c r="G21" s="423"/>
      <c r="H21" s="424"/>
      <c r="I21" s="237" t="s">
        <v>15</v>
      </c>
      <c r="J21" s="237" t="s">
        <v>30</v>
      </c>
      <c r="K21" s="237" t="s">
        <v>38</v>
      </c>
      <c r="L21" s="237" t="s">
        <v>43</v>
      </c>
      <c r="M21" s="237"/>
      <c r="N21" s="237"/>
      <c r="O21" s="237"/>
      <c r="P21" s="237"/>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K21" s="160" t="n">
        <f aca="false">IF(OR(AL21=TRUE(),AND(AM21=TRUE(),AN21=FALSE()),AF21=TRUE(),(OR(AT21=FALSE(),AT21="NA"))),0,IF(OR(AN21=FALSE(),AO21=FALSE(),AP21=FALSE()),1,0))</f>
        <v>0</v>
      </c>
      <c r="AL21" s="238" t="n">
        <f aca="false">$S21</f>
        <v>1</v>
      </c>
      <c r="AM21" s="238" t="str">
        <f aca="false">IF(OR(Q21="Medicaid",AI21=""),"NA",IF(AND(AF21=TRUE(),_xlfn.xlookup(AI21,$A$8:$A$80,$AK$8:$AK$80)=0),TRUE(),FALSE()))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IF(OR(Q21="Medicaid",AI21=""),"N/A",IF(AND(AF21=TRUE(),_xlfn.xlookup(AI21,$A$8:$A$40,$AQ$8:$AQ$40)=0),TRUE(),FALSE()))</f>
        <v>N/A</v>
      </c>
      <c r="AT21" s="148" t="b">
        <f aca="false">IF(AND(H21="",F21="Met"),FALSE(),TRUE())</f>
        <v>1</v>
      </c>
      <c r="AU21" s="94" t="str">
        <f aca="false">IF(OR(H21="",H21="Met",H21="N/A"),"NA",(IF(AND((OR(H21="Not Met",H21="Unsure")),G21&lt;&gt;""),TRUE(),FALSE())))</f>
        <v>NA</v>
      </c>
    </row>
    <row r="22" customFormat="false" ht="54" hidden="false" customHeight="false" outlineLevel="0" collapsed="false">
      <c r="A22" s="230" t="s">
        <v>913</v>
      </c>
      <c r="B22" s="231" t="s">
        <v>914</v>
      </c>
      <c r="C22" s="231" t="s">
        <v>915</v>
      </c>
      <c r="D22" s="231" t="s">
        <v>916</v>
      </c>
      <c r="E22" s="232"/>
      <c r="F22" s="422"/>
      <c r="G22" s="423"/>
      <c r="H22" s="424"/>
      <c r="I22" s="237" t="s">
        <v>15</v>
      </c>
      <c r="J22" s="237" t="s">
        <v>30</v>
      </c>
      <c r="K22" s="237" t="s">
        <v>38</v>
      </c>
      <c r="L22" s="237" t="s">
        <v>43</v>
      </c>
      <c r="M22" s="237"/>
      <c r="N22" s="237"/>
      <c r="O22" s="237"/>
      <c r="P22" s="237"/>
      <c r="Q22" s="236" t="s">
        <v>226</v>
      </c>
      <c r="S22" s="148" t="b">
        <f aca="false">IF(OR(T22=TRUE(),U22=TRUE(),V22=TRUE(),AD22=TRUE(),AE22=TRUE()),TRUE(),FALSE())</f>
        <v>1</v>
      </c>
      <c r="T22" s="94" t="n">
        <f aca="false">$T$7</f>
        <v>1</v>
      </c>
      <c r="U22" s="148" t="b">
        <f aca="false">$U$7</f>
        <v>0</v>
      </c>
      <c r="V22" s="148" t="b">
        <f aca="false">IF(SUM(W22:AC22)&lt;1,TRUE(),FALSE())</f>
        <v>1</v>
      </c>
      <c r="W22" s="94" t="n">
        <f aca="false">IF($I$3=I22,1,0)</f>
        <v>0</v>
      </c>
      <c r="X22" s="94" t="n">
        <f aca="false">IF($J$3=J22,1,0)</f>
        <v>0</v>
      </c>
      <c r="Y22" s="94" t="n">
        <f aca="false">IF($K$3=K22,1,0)</f>
        <v>0</v>
      </c>
      <c r="Z22" s="94" t="n">
        <f aca="false">IF($L$3=L22,1,0)</f>
        <v>0</v>
      </c>
      <c r="AA22" s="94" t="n">
        <f aca="false">IF($M$3=M22,1,0)</f>
        <v>0</v>
      </c>
      <c r="AB22" s="94" t="n">
        <f aca="false">IF($N$3=N22,1,0)</f>
        <v>0</v>
      </c>
      <c r="AC22" s="94" t="n">
        <f aca="false">IF($O$3=O22,1,0)</f>
        <v>0</v>
      </c>
      <c r="AD22" s="159" t="b">
        <f aca="false">AND($P$2="Non-risk",P22=TRUE())</f>
        <v>0</v>
      </c>
      <c r="AE22" s="159" t="b">
        <f aca="false">AND($Q$3&lt;&gt;$Q22,$Q$3&lt;&gt;"Both")</f>
        <v>1</v>
      </c>
      <c r="AF22" s="159" t="b">
        <f aca="false">AND($Q$3="Both",AH22=1)</f>
        <v>0</v>
      </c>
      <c r="AI22" s="91"/>
      <c r="AK22" s="160" t="n">
        <f aca="false">IF(OR(AL22=TRUE(),AND(AM22=TRUE(),AN22=FALSE()),AF22=TRUE(),(OR(AT22=FALSE(),AT22="NA"))),0,IF(OR(AN22=FALSE(),AO22=FALSE(),AP22=FALSE()),1,0))</f>
        <v>0</v>
      </c>
      <c r="AL22" s="238" t="n">
        <f aca="false">$S22</f>
        <v>1</v>
      </c>
      <c r="AM22" s="238" t="str">
        <f aca="false">IF(OR(Q22="Medicaid",AI22=""),"NA",IF(AND(AF22=TRUE(),_xlfn.xlookup(AI22,$A$8:$A$80,$AK$8:$AK$80)=0),TRUE(),FALSE()))</f>
        <v>NA</v>
      </c>
      <c r="AN22" s="148" t="b">
        <f aca="false">IF(F22&lt;&gt;"",TRUE(),FALSE())</f>
        <v>0</v>
      </c>
      <c r="AO22" s="94" t="str">
        <f aca="false">IF(OR($F22&lt;&gt;"Met"),"NA",(IF(AND($F22="Met",$F22&lt;&gt;""),TRUE(),FALSE())))</f>
        <v>NA</v>
      </c>
      <c r="AP22" s="148" t="b">
        <f aca="false">IF(OR($F22="Met",$F22="Not met"),"NA",(IF((AND(OR($F22="N/A",$F22="Unsure"),$G22&lt;&gt;"")),TRUE(),FALSE())))</f>
        <v>0</v>
      </c>
      <c r="AQ22" s="238" t="n">
        <f aca="false">IF(OR(AR22=TRUE(),AND(AS22=TRUE(),AT22=FALSE())),0,(IF(OR(AND(OR(AS22=FALSE(),AS22="N/A"),AT22=FALSE()),AU22=FALSE()),1,0)))</f>
        <v>0</v>
      </c>
      <c r="AR22" s="238" t="n">
        <f aca="false">$S22</f>
        <v>1</v>
      </c>
      <c r="AS22" s="238" t="str">
        <f aca="false">IF(OR(Q22="Medicaid",AI22=""),"N/A",IF(AND(AF22=TRUE(),_xlfn.xlookup(AI22,$A$8:$A$40,$AQ$8:$AQ$40)=0),TRUE(),FALSE()))</f>
        <v>N/A</v>
      </c>
      <c r="AT22" s="148" t="b">
        <f aca="false">IF(AND(H22="",F22="Met"),FALSE(),TRUE())</f>
        <v>1</v>
      </c>
      <c r="AU22" s="94" t="str">
        <f aca="false">IF(OR(H22="",H22="Met",H22="N/A"),"NA",(IF(AND((OR(H22="Not Met",H22="Unsure")),G22&lt;&gt;""),TRUE(),FALSE())))</f>
        <v>NA</v>
      </c>
    </row>
    <row r="23" customFormat="false" ht="62.25" hidden="false" customHeight="true" outlineLevel="0" collapsed="false">
      <c r="A23" s="230" t="s">
        <v>917</v>
      </c>
      <c r="B23" s="214" t="s">
        <v>918</v>
      </c>
      <c r="C23" s="231" t="s">
        <v>919</v>
      </c>
      <c r="D23" s="231" t="s">
        <v>920</v>
      </c>
      <c r="E23" s="247" t="n">
        <v>3</v>
      </c>
      <c r="F23" s="422"/>
      <c r="G23" s="423"/>
      <c r="H23" s="424"/>
      <c r="I23" s="237" t="s">
        <v>15</v>
      </c>
      <c r="J23" s="237" t="s">
        <v>30</v>
      </c>
      <c r="K23" s="237" t="s">
        <v>38</v>
      </c>
      <c r="L23" s="237" t="s">
        <v>43</v>
      </c>
      <c r="M23" s="237"/>
      <c r="N23" s="237"/>
      <c r="O23" s="237"/>
      <c r="P23" s="237"/>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K23" s="160" t="n">
        <f aca="false">IF(OR(AL23=TRUE(),AND(AM23=TRUE(),AN23=FALSE()),AF23=TRUE(),(OR(AT23=FALSE(),AT23="NA"))),0,IF(OR(AN23=FALSE(),AO23=FALSE(),AP23=FALSE()),1,0))</f>
        <v>0</v>
      </c>
      <c r="AL23" s="238" t="n">
        <f aca="false">$S23</f>
        <v>1</v>
      </c>
      <c r="AM23" s="238" t="str">
        <f aca="false">IF(OR(Q23="Medicaid",AI23=""),"NA",IF(AND(AF23=TRUE(),_xlfn.xlookup(AI23,$A$8:$A$80,$AK$8:$AK$80)=0),TRUE(),FALSE()))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IF(OR(Q23="Medicaid",AI23=""),"N/A",IF(AND(AF23=TRUE(),_xlfn.xlookup(AI23,$A$8:$A$40,$AQ$8:$AQ$40)=0),TRUE(),FALSE()))</f>
        <v>N/A</v>
      </c>
      <c r="AT23" s="148" t="b">
        <f aca="false">IF(AND(H23="",F23="Met"),FALSE(),TRUE())</f>
        <v>1</v>
      </c>
      <c r="AU23" s="94" t="str">
        <f aca="false">IF(OR(H23="",H23="Met",H23="N/A"),"NA",(IF(AND((OR(H23="Not Met",H23="Unsure")),G23&lt;&gt;""),TRUE(),FALSE())))</f>
        <v>NA</v>
      </c>
    </row>
    <row r="24" customFormat="false" ht="54" hidden="false" customHeight="false" outlineLevel="0" collapsed="false">
      <c r="A24" s="230" t="s">
        <v>921</v>
      </c>
      <c r="B24" s="231" t="s">
        <v>922</v>
      </c>
      <c r="C24" s="231" t="s">
        <v>923</v>
      </c>
      <c r="D24" s="231" t="s">
        <v>924</v>
      </c>
      <c r="E24" s="247" t="n">
        <v>3</v>
      </c>
      <c r="F24" s="422"/>
      <c r="G24" s="423"/>
      <c r="H24" s="424"/>
      <c r="I24" s="237" t="s">
        <v>15</v>
      </c>
      <c r="J24" s="237" t="s">
        <v>30</v>
      </c>
      <c r="K24" s="237" t="s">
        <v>38</v>
      </c>
      <c r="L24" s="237" t="s">
        <v>43</v>
      </c>
      <c r="M24" s="237"/>
      <c r="N24" s="237"/>
      <c r="O24" s="237"/>
      <c r="P24" s="237"/>
      <c r="Q24" s="236" t="s">
        <v>226</v>
      </c>
      <c r="S24" s="148" t="b">
        <f aca="false">IF(OR(T24=TRUE(),U24=TRUE(),V24=TRUE(),AD24=TRUE(),AE24=TRUE()),TRUE(),FALSE())</f>
        <v>1</v>
      </c>
      <c r="T24" s="94" t="n">
        <f aca="false">$T$7</f>
        <v>1</v>
      </c>
      <c r="U24" s="148" t="b">
        <f aca="false">$U$7</f>
        <v>0</v>
      </c>
      <c r="V24" s="148" t="b">
        <f aca="false">IF(SUM(W24:AC24)&lt;1,TRUE(),FALSE())</f>
        <v>1</v>
      </c>
      <c r="W24" s="94" t="n">
        <f aca="false">IF($I$3=I24,1,0)</f>
        <v>0</v>
      </c>
      <c r="X24" s="94" t="n">
        <f aca="false">IF($J$3=J24,1,0)</f>
        <v>0</v>
      </c>
      <c r="Y24" s="94" t="n">
        <f aca="false">IF($K$3=K24,1,0)</f>
        <v>0</v>
      </c>
      <c r="Z24" s="94" t="n">
        <f aca="false">IF($L$3=L24,1,0)</f>
        <v>0</v>
      </c>
      <c r="AA24" s="94" t="n">
        <f aca="false">IF($M$3=M24,1,0)</f>
        <v>0</v>
      </c>
      <c r="AB24" s="94" t="n">
        <f aca="false">IF($N$3=N24,1,0)</f>
        <v>0</v>
      </c>
      <c r="AC24" s="94" t="n">
        <f aca="false">IF($O$3=O24,1,0)</f>
        <v>0</v>
      </c>
      <c r="AD24" s="159" t="b">
        <f aca="false">AND($P$2="Non-risk",P24=TRUE())</f>
        <v>0</v>
      </c>
      <c r="AE24" s="159" t="b">
        <f aca="false">AND($Q$3&lt;&gt;$Q24,$Q$3&lt;&gt;"Both")</f>
        <v>1</v>
      </c>
      <c r="AF24" s="159" t="b">
        <f aca="false">AND($Q$3="Both",AH24=1)</f>
        <v>0</v>
      </c>
      <c r="AI24" s="91"/>
      <c r="AK24" s="160" t="n">
        <f aca="false">IF(OR(AL24=TRUE(),AND(AM24=TRUE(),AN24=FALSE()),AF24=TRUE(),(OR(AT24=FALSE(),AT24="NA"))),0,IF(OR(AN24=FALSE(),AO24=FALSE(),AP24=FALSE()),1,0))</f>
        <v>0</v>
      </c>
      <c r="AL24" s="238" t="n">
        <f aca="false">$S24</f>
        <v>1</v>
      </c>
      <c r="AM24" s="238" t="str">
        <f aca="false">IF(OR(Q24="Medicaid",AI24=""),"NA",IF(AND(AF24=TRUE(),_xlfn.xlookup(AI24,$A$8:$A$80,$AK$8:$AK$80)=0),TRUE(),FALSE()))</f>
        <v>NA</v>
      </c>
      <c r="AN24" s="148" t="b">
        <f aca="false">IF(F24&lt;&gt;"",TRUE(),FALSE())</f>
        <v>0</v>
      </c>
      <c r="AO24" s="94" t="str">
        <f aca="false">IF(OR($F24&lt;&gt;"Met"),"NA",(IF(AND($F24="Met",$F24&lt;&gt;""),TRUE(),FALSE())))</f>
        <v>NA</v>
      </c>
      <c r="AP24" s="148" t="b">
        <f aca="false">IF(OR($F24="Met",$F24="Not met"),"NA",(IF((AND(OR($F24="N/A",$F24="Unsure"),$G24&lt;&gt;"")),TRUE(),FALSE())))</f>
        <v>0</v>
      </c>
      <c r="AQ24" s="238" t="n">
        <f aca="false">IF(OR(AR24=TRUE(),AND(AS24=TRUE(),AT24=FALSE())),0,(IF(OR(AND(OR(AS24=FALSE(),AS24="N/A"),AT24=FALSE()),AU24=FALSE()),1,0)))</f>
        <v>0</v>
      </c>
      <c r="AR24" s="238" t="n">
        <f aca="false">$S24</f>
        <v>1</v>
      </c>
      <c r="AS24" s="238" t="str">
        <f aca="false">IF(OR(Q24="Medicaid",AI24=""),"N/A",IF(AND(AF24=TRUE(),_xlfn.xlookup(AI24,$A$8:$A$40,$AQ$8:$AQ$40)=0),TRUE(),FALSE()))</f>
        <v>N/A</v>
      </c>
      <c r="AT24" s="148" t="b">
        <f aca="false">IF(AND(H24="",F24="Met"),FALSE(),TRUE())</f>
        <v>1</v>
      </c>
      <c r="AU24" s="94" t="str">
        <f aca="false">IF(OR(H24="",H24="Met",H24="N/A"),"NA",(IF(AND((OR(H24="Not Met",H24="Unsure")),G24&lt;&gt;""),TRUE(),FALSE())))</f>
        <v>NA</v>
      </c>
    </row>
    <row r="25" customFormat="false" ht="36" hidden="false" customHeight="false" outlineLevel="0" collapsed="false">
      <c r="A25" s="230" t="s">
        <v>925</v>
      </c>
      <c r="B25" s="231" t="s">
        <v>926</v>
      </c>
      <c r="C25" s="231" t="s">
        <v>927</v>
      </c>
      <c r="D25" s="231" t="s">
        <v>928</v>
      </c>
      <c r="E25" s="247" t="n">
        <v>3</v>
      </c>
      <c r="F25" s="422"/>
      <c r="G25" s="423"/>
      <c r="H25" s="424"/>
      <c r="I25" s="237" t="s">
        <v>15</v>
      </c>
      <c r="J25" s="237" t="s">
        <v>30</v>
      </c>
      <c r="K25" s="237" t="s">
        <v>38</v>
      </c>
      <c r="L25" s="237" t="s">
        <v>43</v>
      </c>
      <c r="M25" s="237"/>
      <c r="N25" s="237"/>
      <c r="O25" s="237"/>
      <c r="P25" s="237"/>
      <c r="Q25" s="236" t="s">
        <v>226</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I25" s="91"/>
      <c r="AK25" s="160" t="n">
        <f aca="false">IF(OR(AL25=TRUE(),AND(AM25=TRUE(),AN25=FALSE()),AF25=TRUE(),(OR(AT25=FALSE(),AT25="NA"))),0,IF(OR(AN25=FALSE(),AO25=FALSE(),AP25=FALSE()),1,0))</f>
        <v>0</v>
      </c>
      <c r="AL25" s="238" t="n">
        <f aca="false">$S25</f>
        <v>1</v>
      </c>
      <c r="AM25" s="238" t="str">
        <f aca="false">IF(OR(Q25="Medicaid",AI25=""),"NA",IF(AND(AF25=TRUE(),_xlfn.xlookup(AI25,$A$8:$A$80,$AK$8:$AK$80)=0),TRUE(),FALSE()))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IF(OR(Q25="Medicaid",AI25=""),"N/A",IF(AND(AF25=TRUE(),_xlfn.xlookup(AI25,$A$8:$A$40,$AQ$8:$AQ$40)=0),TRUE(),FALSE()))</f>
        <v>N/A</v>
      </c>
      <c r="AT25" s="148" t="b">
        <f aca="false">IF(AND(H25="",F25="Met"),FALSE(),TRUE())</f>
        <v>1</v>
      </c>
      <c r="AU25" s="94" t="str">
        <f aca="false">IF(OR(H25="",H25="Met",H25="N/A"),"NA",(IF(AND((OR(H25="Not Met",H25="Unsure")),G25&lt;&gt;""),TRUE(),FALSE())))</f>
        <v>NA</v>
      </c>
    </row>
    <row r="26" customFormat="false" ht="54" hidden="false" customHeight="false" outlineLevel="0" collapsed="false">
      <c r="A26" s="230" t="s">
        <v>929</v>
      </c>
      <c r="B26" s="231" t="s">
        <v>930</v>
      </c>
      <c r="C26" s="231" t="s">
        <v>931</v>
      </c>
      <c r="D26" s="231" t="s">
        <v>932</v>
      </c>
      <c r="E26" s="247" t="n">
        <v>3</v>
      </c>
      <c r="F26" s="422"/>
      <c r="G26" s="423"/>
      <c r="H26" s="424"/>
      <c r="I26" s="237" t="s">
        <v>15</v>
      </c>
      <c r="J26" s="237" t="s">
        <v>30</v>
      </c>
      <c r="K26" s="237" t="s">
        <v>38</v>
      </c>
      <c r="L26" s="237" t="s">
        <v>43</v>
      </c>
      <c r="M26" s="237"/>
      <c r="N26" s="237"/>
      <c r="O26" s="237"/>
      <c r="P26" s="237"/>
      <c r="Q26" s="236" t="s">
        <v>226</v>
      </c>
      <c r="S26" s="148" t="b">
        <f aca="false">IF(OR(T26=TRUE(),U26=TRUE(),V26=TRUE(),AD26=TRUE(),AE26=TRUE()),TRUE(),FALSE())</f>
        <v>1</v>
      </c>
      <c r="T26" s="94" t="n">
        <f aca="false">$T$7</f>
        <v>1</v>
      </c>
      <c r="U26" s="148" t="b">
        <f aca="false">$U$7</f>
        <v>0</v>
      </c>
      <c r="V26" s="148" t="b">
        <f aca="false">IF(SUM(W26:AC26)&lt;1,TRUE(),FALSE())</f>
        <v>1</v>
      </c>
      <c r="W26" s="94" t="n">
        <f aca="false">IF($I$3=I26,1,0)</f>
        <v>0</v>
      </c>
      <c r="X26" s="94" t="n">
        <f aca="false">IF($J$3=J26,1,0)</f>
        <v>0</v>
      </c>
      <c r="Y26" s="94" t="n">
        <f aca="false">IF($K$3=K26,1,0)</f>
        <v>0</v>
      </c>
      <c r="Z26" s="94" t="n">
        <f aca="false">IF($L$3=L26,1,0)</f>
        <v>0</v>
      </c>
      <c r="AA26" s="94" t="n">
        <f aca="false">IF($M$3=M26,1,0)</f>
        <v>0</v>
      </c>
      <c r="AB26" s="94" t="n">
        <f aca="false">IF($N$3=N26,1,0)</f>
        <v>0</v>
      </c>
      <c r="AC26" s="94" t="n">
        <f aca="false">IF($O$3=O26,1,0)</f>
        <v>0</v>
      </c>
      <c r="AD26" s="159" t="b">
        <f aca="false">AND($P$2="Non-risk",P26=TRUE())</f>
        <v>0</v>
      </c>
      <c r="AE26" s="159" t="b">
        <f aca="false">AND($Q$3&lt;&gt;$Q26,$Q$3&lt;&gt;"Both")</f>
        <v>1</v>
      </c>
      <c r="AF26" s="159" t="b">
        <f aca="false">AND($Q$3="Both",AH26=1)</f>
        <v>0</v>
      </c>
      <c r="AI26" s="91"/>
      <c r="AK26" s="160" t="n">
        <f aca="false">IF(OR(AL26=TRUE(),AND(AM26=TRUE(),AN26=FALSE()),AF26=TRUE(),(OR(AT26=FALSE(),AT26="NA"))),0,IF(OR(AN26=FALSE(),AO26=FALSE(),AP26=FALSE()),1,0))</f>
        <v>0</v>
      </c>
      <c r="AL26" s="238" t="n">
        <f aca="false">$S26</f>
        <v>1</v>
      </c>
      <c r="AM26" s="238" t="str">
        <f aca="false">IF(OR(Q26="Medicaid",AI26=""),"NA",IF(AND(AF26=TRUE(),_xlfn.xlookup(AI26,$A$8:$A$80,$AK$8:$AK$80)=0),TRUE(),FALSE()))</f>
        <v>NA</v>
      </c>
      <c r="AN26" s="148" t="b">
        <f aca="false">IF(F26&lt;&gt;"",TRUE(),FALSE())</f>
        <v>0</v>
      </c>
      <c r="AO26" s="94" t="str">
        <f aca="false">IF(OR($F26&lt;&gt;"Met"),"NA",(IF(AND($F26="Met",$F26&lt;&gt;""),TRUE(),FALSE())))</f>
        <v>NA</v>
      </c>
      <c r="AP26" s="148" t="b">
        <f aca="false">IF(OR($F26="Met",$F26="Not met"),"NA",(IF((AND(OR($F26="N/A",$F26="Unsure"),$G26&lt;&gt;"")),TRUE(),FALSE())))</f>
        <v>0</v>
      </c>
      <c r="AQ26" s="238" t="n">
        <f aca="false">IF(OR(AR26=TRUE(),AND(AS26=TRUE(),AT26=FALSE())),0,(IF(OR(AND(OR(AS26=FALSE(),AS26="N/A"),AT26=FALSE()),AU26=FALSE()),1,0)))</f>
        <v>0</v>
      </c>
      <c r="AR26" s="238" t="n">
        <f aca="false">$S26</f>
        <v>1</v>
      </c>
      <c r="AS26" s="238" t="str">
        <f aca="false">IF(OR(Q26="Medicaid",AI26=""),"N/A",IF(AND(AF26=TRUE(),_xlfn.xlookup(AI26,$A$8:$A$40,$AQ$8:$AQ$40)=0),TRUE(),FALSE()))</f>
        <v>N/A</v>
      </c>
      <c r="AT26" s="148" t="b">
        <f aca="false">IF(AND(H26="",F26="Met"),FALSE(),TRUE())</f>
        <v>1</v>
      </c>
      <c r="AU26" s="94" t="str">
        <f aca="false">IF(OR(H26="",H26="Met",H26="N/A"),"NA",(IF(AND((OR(H26="Not Met",H26="Unsure")),G26&lt;&gt;""),TRUE(),FALSE())))</f>
        <v>NA</v>
      </c>
    </row>
    <row r="27" customFormat="false" ht="18" hidden="false" customHeight="false" outlineLevel="0" collapsed="false">
      <c r="A27" s="239"/>
      <c r="B27" s="385"/>
      <c r="C27" s="316"/>
      <c r="D27" s="225" t="s">
        <v>933</v>
      </c>
      <c r="E27" s="241"/>
      <c r="F27" s="420"/>
      <c r="G27" s="389"/>
      <c r="H27" s="390"/>
      <c r="S27" s="94"/>
      <c r="T27" s="94"/>
      <c r="U27" s="94"/>
      <c r="V27" s="94"/>
      <c r="AI27" s="91"/>
      <c r="AK27" s="238"/>
      <c r="AL27" s="238"/>
      <c r="AM27" s="238"/>
      <c r="AN27" s="94"/>
      <c r="AO27" s="94"/>
      <c r="AP27" s="94"/>
      <c r="AQ27" s="238"/>
      <c r="AR27" s="238"/>
      <c r="AS27" s="238"/>
      <c r="AT27" s="94"/>
      <c r="AU27" s="94"/>
    </row>
    <row r="28" customFormat="false" ht="63" hidden="false" customHeight="true" outlineLevel="0" collapsed="false">
      <c r="A28" s="230" t="s">
        <v>934</v>
      </c>
      <c r="B28" s="214" t="s">
        <v>935</v>
      </c>
      <c r="C28" s="231" t="s">
        <v>936</v>
      </c>
      <c r="D28" s="231" t="s">
        <v>937</v>
      </c>
      <c r="E28" s="232"/>
      <c r="F28" s="422"/>
      <c r="G28" s="423"/>
      <c r="H28" s="424"/>
      <c r="I28" s="237" t="s">
        <v>15</v>
      </c>
      <c r="J28" s="237" t="s">
        <v>30</v>
      </c>
      <c r="K28" s="237" t="s">
        <v>38</v>
      </c>
      <c r="L28" s="237" t="s">
        <v>43</v>
      </c>
      <c r="M28" s="237"/>
      <c r="N28" s="237"/>
      <c r="O28" s="237"/>
      <c r="P28" s="237"/>
      <c r="Q28" s="236" t="s">
        <v>226</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I28" s="91"/>
      <c r="AK28" s="160" t="n">
        <f aca="false">IF(OR(AL28=TRUE(),AND(AM28=TRUE(),AN28=FALSE()),AF28=TRUE(),(OR(AT28=FALSE(),AT28="NA"))),0,IF(OR(AN28=FALSE(),AO28=FALSE(),AP28=FALSE()),1,0))</f>
        <v>0</v>
      </c>
      <c r="AL28" s="238" t="n">
        <f aca="false">$S28</f>
        <v>1</v>
      </c>
      <c r="AM28" s="238" t="str">
        <f aca="false">IF(OR(Q28="Medicaid",AI28=""),"NA",IF(AND(AF28=TRUE(),_xlfn.xlookup(AI28,$A$8:$A$80,$AK$8:$AK$80)=0),TRUE(),FALSE()))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IF(OR(Q28="Medicaid",AI28=""),"N/A",IF(AND(AF28=TRUE(),_xlfn.xlookup(AI28,$A$8:$A$40,$AQ$8:$AQ$40)=0),TRUE(),FALSE()))</f>
        <v>N/A</v>
      </c>
      <c r="AT28" s="148" t="b">
        <f aca="false">IF(AND(H28="",F28="Met"),FALSE(),TRUE())</f>
        <v>1</v>
      </c>
      <c r="AU28" s="94" t="str">
        <f aca="false">IF(OR(H28="",H28="Met",H28="N/A"),"NA",(IF(AND((OR(H28="Not Met",H28="Unsure")),G28&lt;&gt;""),TRUE(),FALSE())))</f>
        <v>NA</v>
      </c>
    </row>
    <row r="29" customFormat="false" ht="18" hidden="false" customHeight="false" outlineLevel="0" collapsed="false">
      <c r="A29" s="239"/>
      <c r="B29" s="385"/>
      <c r="C29" s="316"/>
      <c r="D29" s="225" t="s">
        <v>938</v>
      </c>
      <c r="E29" s="241"/>
      <c r="F29" s="420"/>
      <c r="G29" s="389"/>
      <c r="H29" s="390"/>
      <c r="S29" s="94"/>
      <c r="T29" s="94"/>
      <c r="U29" s="94"/>
      <c r="V29" s="94"/>
      <c r="AI29" s="91"/>
      <c r="AK29" s="238"/>
      <c r="AL29" s="238"/>
      <c r="AM29" s="238"/>
      <c r="AN29" s="94"/>
      <c r="AO29" s="94"/>
      <c r="AP29" s="94"/>
      <c r="AQ29" s="238"/>
      <c r="AR29" s="238"/>
      <c r="AS29" s="238"/>
      <c r="AT29" s="94"/>
      <c r="AU29" s="94"/>
    </row>
    <row r="30" customFormat="false" ht="90" hidden="false" customHeight="false" outlineLevel="0" collapsed="false">
      <c r="A30" s="230" t="s">
        <v>939</v>
      </c>
      <c r="B30" s="231" t="s">
        <v>940</v>
      </c>
      <c r="C30" s="231" t="s">
        <v>941</v>
      </c>
      <c r="D30" s="231" t="s">
        <v>942</v>
      </c>
      <c r="E30" s="232"/>
      <c r="F30" s="422"/>
      <c r="G30" s="423"/>
      <c r="H30" s="424"/>
      <c r="I30" s="237" t="s">
        <v>15</v>
      </c>
      <c r="J30" s="237" t="s">
        <v>30</v>
      </c>
      <c r="K30" s="237" t="s">
        <v>38</v>
      </c>
      <c r="L30" s="237" t="s">
        <v>43</v>
      </c>
      <c r="M30" s="237" t="s">
        <v>48</v>
      </c>
      <c r="N30" s="237"/>
      <c r="O30" s="237"/>
      <c r="P30" s="237"/>
      <c r="Q30" s="236" t="s">
        <v>226</v>
      </c>
      <c r="S30" s="148" t="b">
        <f aca="false">IF(OR(T30=TRUE(),U30=TRUE(),V30=TRUE(),AD30=TRUE(),AE30=TRUE()),TRUE(),FALSE())</f>
        <v>1</v>
      </c>
      <c r="T30" s="94" t="n">
        <f aca="false">$T$7</f>
        <v>1</v>
      </c>
      <c r="U30" s="148" t="b">
        <f aca="false">$U$7</f>
        <v>0</v>
      </c>
      <c r="V30" s="148" t="b">
        <f aca="false">IF(SUM(W30:AC30)&lt;1,TRUE(),FALSE())</f>
        <v>1</v>
      </c>
      <c r="W30" s="94" t="n">
        <f aca="false">IF($I$3=I30,1,0)</f>
        <v>0</v>
      </c>
      <c r="X30" s="94" t="n">
        <f aca="false">IF($J$3=J30,1,0)</f>
        <v>0</v>
      </c>
      <c r="Y30" s="94" t="n">
        <f aca="false">IF($K$3=K30,1,0)</f>
        <v>0</v>
      </c>
      <c r="Z30" s="94" t="n">
        <f aca="false">IF($L$3=L30,1,0)</f>
        <v>0</v>
      </c>
      <c r="AA30" s="94" t="n">
        <f aca="false">IF($M$3=M30,1,0)</f>
        <v>0</v>
      </c>
      <c r="AB30" s="94" t="n">
        <f aca="false">IF($N$3=N30,1,0)</f>
        <v>0</v>
      </c>
      <c r="AC30" s="94" t="n">
        <f aca="false">IF($O$3=O30,1,0)</f>
        <v>0</v>
      </c>
      <c r="AD30" s="159" t="b">
        <f aca="false">AND($P$2="Non-risk",P30=TRUE())</f>
        <v>0</v>
      </c>
      <c r="AE30" s="159" t="b">
        <f aca="false">AND($Q$3&lt;&gt;$Q30,$Q$3&lt;&gt;"Both")</f>
        <v>1</v>
      </c>
      <c r="AF30" s="159" t="b">
        <f aca="false">AND($Q$3="Both",AH30=1)</f>
        <v>0</v>
      </c>
      <c r="AI30" s="91"/>
      <c r="AK30" s="160" t="n">
        <f aca="false">IF(OR(AL30=TRUE(),AND(AM30=TRUE(),AN30=FALSE()),AF30=TRUE(),(OR(AT30=FALSE(),AT30="NA"))),0,IF(OR(AN30=FALSE(),AO30=FALSE(),AP30=FALSE()),1,0))</f>
        <v>0</v>
      </c>
      <c r="AL30" s="238" t="n">
        <f aca="false">$S30</f>
        <v>1</v>
      </c>
      <c r="AM30" s="238" t="str">
        <f aca="false">IF(OR(Q30="Medicaid",AI30=""),"NA",IF(AND(AF30=TRUE(),_xlfn.xlookup(AI30,$A$8:$A$80,$AK$8:$AK$80)=0),TRUE(),FALSE()))</f>
        <v>NA</v>
      </c>
      <c r="AN30" s="148" t="b">
        <f aca="false">IF(F30&lt;&gt;"",TRUE(),FALSE())</f>
        <v>0</v>
      </c>
      <c r="AO30" s="94" t="str">
        <f aca="false">IF(OR($F30&lt;&gt;"Met"),"NA",(IF(AND($F30="Met",$F30&lt;&gt;""),TRUE(),FALSE())))</f>
        <v>NA</v>
      </c>
      <c r="AP30" s="148" t="b">
        <f aca="false">IF(OR($F30="Met",$F30="Not met"),"NA",(IF((AND(OR($F30="N/A",$F30="Unsure"),$G30&lt;&gt;"")),TRUE(),FALSE())))</f>
        <v>0</v>
      </c>
      <c r="AQ30" s="238" t="n">
        <f aca="false">IF(OR(AR30=TRUE(),AND(AS30=TRUE(),AT30=FALSE())),0,(IF(OR(AND(OR(AS30=FALSE(),AS30="N/A"),AT30=FALSE()),AU30=FALSE()),1,0)))</f>
        <v>0</v>
      </c>
      <c r="AR30" s="238" t="n">
        <f aca="false">$S30</f>
        <v>1</v>
      </c>
      <c r="AS30" s="238" t="str">
        <f aca="false">IF(OR(Q30="Medicaid",AI30=""),"N/A",IF(AND(AF30=TRUE(),_xlfn.xlookup(AI30,$A$8:$A$40,$AQ$8:$AQ$40)=0),TRUE(),FALSE()))</f>
        <v>N/A</v>
      </c>
      <c r="AT30" s="148" t="b">
        <f aca="false">IF(AND(H30="",F30="Met"),FALSE(),TRUE())</f>
        <v>1</v>
      </c>
      <c r="AU30" s="94" t="str">
        <f aca="false">IF(OR(H30="",H30="Met",H30="N/A"),"NA",(IF(AND((OR(H30="Not Met",H30="Unsure")),G30&lt;&gt;""),TRUE(),FALSE())))</f>
        <v>NA</v>
      </c>
    </row>
    <row r="31" customFormat="false" ht="18" hidden="false" customHeight="false" outlineLevel="0" collapsed="false">
      <c r="A31" s="239"/>
      <c r="B31" s="385"/>
      <c r="C31" s="316"/>
      <c r="D31" s="225" t="s">
        <v>943</v>
      </c>
      <c r="E31" s="241"/>
      <c r="F31" s="420"/>
      <c r="G31" s="389"/>
      <c r="H31" s="390"/>
      <c r="S31" s="94"/>
      <c r="T31" s="94"/>
      <c r="U31" s="94"/>
      <c r="V31" s="94"/>
      <c r="AI31" s="91"/>
      <c r="AK31" s="238"/>
      <c r="AL31" s="238"/>
      <c r="AM31" s="238"/>
      <c r="AN31" s="94"/>
      <c r="AO31" s="94"/>
      <c r="AP31" s="94"/>
      <c r="AQ31" s="238"/>
      <c r="AR31" s="238"/>
      <c r="AS31" s="238"/>
      <c r="AT31" s="94"/>
      <c r="AU31" s="94"/>
    </row>
    <row r="32" customFormat="false" ht="72" hidden="false" customHeight="false" outlineLevel="0" collapsed="false">
      <c r="A32" s="230" t="s">
        <v>944</v>
      </c>
      <c r="B32" s="231" t="s">
        <v>945</v>
      </c>
      <c r="C32" s="231" t="s">
        <v>946</v>
      </c>
      <c r="D32" s="231" t="s">
        <v>947</v>
      </c>
      <c r="E32" s="247" t="n">
        <v>4</v>
      </c>
      <c r="F32" s="422"/>
      <c r="G32" s="423"/>
      <c r="H32" s="424"/>
      <c r="I32" s="237" t="s">
        <v>15</v>
      </c>
      <c r="J32" s="237" t="s">
        <v>30</v>
      </c>
      <c r="K32" s="237" t="s">
        <v>38</v>
      </c>
      <c r="L32" s="237" t="s">
        <v>43</v>
      </c>
      <c r="M32" s="237"/>
      <c r="N32" s="237"/>
      <c r="O32" s="237"/>
      <c r="P32" s="237"/>
      <c r="Q32" s="236" t="s">
        <v>226</v>
      </c>
      <c r="S32" s="148" t="b">
        <f aca="false">IF(OR(T32=TRUE(),U32=TRUE(),V32=TRUE(),AD32=TRUE(),AE32=TRUE()),TRUE(),FALSE())</f>
        <v>1</v>
      </c>
      <c r="T32" s="94" t="n">
        <f aca="false">$T$7</f>
        <v>1</v>
      </c>
      <c r="U32" s="148" t="b">
        <f aca="false">$U$7</f>
        <v>0</v>
      </c>
      <c r="V32" s="148" t="b">
        <f aca="false">IF(SUM(W32:AC32)&lt;1,TRUE(),FALSE())</f>
        <v>1</v>
      </c>
      <c r="W32" s="94" t="n">
        <f aca="false">IF($I$3=I32,1,0)</f>
        <v>0</v>
      </c>
      <c r="X32" s="94" t="n">
        <f aca="false">IF($J$3=J32,1,0)</f>
        <v>0</v>
      </c>
      <c r="Y32" s="94" t="n">
        <f aca="false">IF($K$3=K32,1,0)</f>
        <v>0</v>
      </c>
      <c r="Z32" s="94" t="n">
        <f aca="false">IF($L$3=L32,1,0)</f>
        <v>0</v>
      </c>
      <c r="AA32" s="94" t="n">
        <f aca="false">IF($M$3=M32,1,0)</f>
        <v>0</v>
      </c>
      <c r="AB32" s="94" t="n">
        <f aca="false">IF($N$3=N32,1,0)</f>
        <v>0</v>
      </c>
      <c r="AC32" s="94" t="n">
        <f aca="false">IF($O$3=O32,1,0)</f>
        <v>0</v>
      </c>
      <c r="AD32" s="159" t="b">
        <f aca="false">AND($P$2="Non-risk",P32=TRUE())</f>
        <v>0</v>
      </c>
      <c r="AE32" s="159" t="b">
        <f aca="false">AND($Q$3&lt;&gt;$Q32,$Q$3&lt;&gt;"Both")</f>
        <v>1</v>
      </c>
      <c r="AF32" s="159" t="b">
        <f aca="false">AND($Q$3="Both",AH32=1)</f>
        <v>0</v>
      </c>
      <c r="AI32" s="91"/>
      <c r="AK32" s="160" t="n">
        <f aca="false">IF(OR(AL32=TRUE(),AND(AM32=TRUE(),AN32=FALSE()),AF32=TRUE(),(OR(AT32=FALSE(),AT32="NA"))),0,IF(OR(AN32=FALSE(),AO32=FALSE(),AP32=FALSE()),1,0))</f>
        <v>0</v>
      </c>
      <c r="AL32" s="238" t="n">
        <f aca="false">$S32</f>
        <v>1</v>
      </c>
      <c r="AM32" s="238" t="str">
        <f aca="false">IF(OR(Q32="Medicaid",AI32=""),"NA",IF(AND(AF32=TRUE(),_xlfn.xlookup(AI32,$A$8:$A$80,$AK$8:$AK$80)=0),TRUE(),FALSE()))</f>
        <v>NA</v>
      </c>
      <c r="AN32" s="148" t="b">
        <f aca="false">IF(F32&lt;&gt;"",TRUE(),FALSE())</f>
        <v>0</v>
      </c>
      <c r="AO32" s="94" t="str">
        <f aca="false">IF(OR($F32&lt;&gt;"Met"),"NA",(IF(AND($F32="Met",$F32&lt;&gt;""),TRUE(),FALSE())))</f>
        <v>NA</v>
      </c>
      <c r="AP32" s="148" t="b">
        <f aca="false">IF(OR($F32="Met",$F32="Not met"),"NA",(IF((AND(OR($F32="N/A",$F32="Unsure"),$G32&lt;&gt;"")),TRUE(),FALSE())))</f>
        <v>0</v>
      </c>
      <c r="AQ32" s="238" t="n">
        <f aca="false">IF(OR(AR32=TRUE(),AND(AS32=TRUE(),AT32=FALSE())),0,(IF(OR(AND(OR(AS32=FALSE(),AS32="N/A"),AT32=FALSE()),AU32=FALSE()),1,0)))</f>
        <v>0</v>
      </c>
      <c r="AR32" s="238" t="n">
        <f aca="false">$S32</f>
        <v>1</v>
      </c>
      <c r="AS32" s="238" t="str">
        <f aca="false">IF(OR(Q32="Medicaid",AI32=""),"N/A",IF(AND(AF32=TRUE(),_xlfn.xlookup(AI32,$A$8:$A$40,$AQ$8:$AQ$40)=0),TRUE(),FALSE()))</f>
        <v>N/A</v>
      </c>
      <c r="AT32" s="148" t="b">
        <f aca="false">IF(AND(H32="",F32="Met"),FALSE(),TRUE())</f>
        <v>1</v>
      </c>
      <c r="AU32" s="94" t="str">
        <f aca="false">IF(OR(H32="",H32="Met",H32="N/A"),"NA",(IF(AND((OR(H32="Not Met",H32="Unsure")),G32&lt;&gt;""),TRUE(),FALSE())))</f>
        <v>NA</v>
      </c>
    </row>
    <row r="33" customFormat="false" ht="18" hidden="false" customHeight="false" outlineLevel="0" collapsed="false">
      <c r="A33" s="239"/>
      <c r="B33" s="385"/>
      <c r="C33" s="316"/>
      <c r="D33" s="225" t="s">
        <v>948</v>
      </c>
      <c r="E33" s="241"/>
      <c r="F33" s="420"/>
      <c r="G33" s="389"/>
      <c r="H33" s="390"/>
      <c r="S33" s="94"/>
      <c r="T33" s="94"/>
      <c r="U33" s="94"/>
      <c r="V33" s="94"/>
      <c r="AI33" s="91"/>
      <c r="AK33" s="238"/>
      <c r="AL33" s="238"/>
      <c r="AM33" s="238"/>
      <c r="AN33" s="94"/>
      <c r="AO33" s="94"/>
      <c r="AP33" s="94"/>
      <c r="AQ33" s="238"/>
      <c r="AR33" s="238"/>
      <c r="AS33" s="238"/>
      <c r="AT33" s="94"/>
      <c r="AU33" s="94"/>
    </row>
    <row r="34" customFormat="false" ht="72" hidden="false" customHeight="false" outlineLevel="0" collapsed="false">
      <c r="A34" s="230" t="s">
        <v>949</v>
      </c>
      <c r="B34" s="231" t="s">
        <v>950</v>
      </c>
      <c r="C34" s="231" t="s">
        <v>951</v>
      </c>
      <c r="D34" s="231" t="s">
        <v>952</v>
      </c>
      <c r="E34" s="247" t="n">
        <v>5</v>
      </c>
      <c r="F34" s="425"/>
      <c r="G34" s="382"/>
      <c r="H34" s="383"/>
      <c r="I34" s="237" t="s">
        <v>15</v>
      </c>
      <c r="J34" s="237" t="s">
        <v>30</v>
      </c>
      <c r="K34" s="237" t="s">
        <v>38</v>
      </c>
      <c r="L34" s="237" t="s">
        <v>43</v>
      </c>
      <c r="M34" s="237" t="s">
        <v>48</v>
      </c>
      <c r="N34" s="237"/>
      <c r="O34" s="237"/>
      <c r="P34" s="237"/>
      <c r="Q34" s="236" t="s">
        <v>226</v>
      </c>
      <c r="S34" s="148" t="b">
        <f aca="false">IF(OR(T34=TRUE(),U34=TRUE(),V34=TRUE(),AD34=TRUE(),AE34=TRUE()),TRUE(),FALSE())</f>
        <v>1</v>
      </c>
      <c r="T34" s="94" t="n">
        <f aca="false">$T$7</f>
        <v>1</v>
      </c>
      <c r="U34" s="148" t="b">
        <f aca="false">$U$7</f>
        <v>0</v>
      </c>
      <c r="V34" s="148" t="b">
        <f aca="false">IF(SUM(W34:AC34)&lt;1,TRUE(),FALSE())</f>
        <v>1</v>
      </c>
      <c r="W34" s="94" t="n">
        <f aca="false">IF($I$3=I34,1,0)</f>
        <v>0</v>
      </c>
      <c r="X34" s="94" t="n">
        <f aca="false">IF($J$3=J34,1,0)</f>
        <v>0</v>
      </c>
      <c r="Y34" s="94" t="n">
        <f aca="false">IF($K$3=K34,1,0)</f>
        <v>0</v>
      </c>
      <c r="Z34" s="94" t="n">
        <f aca="false">IF($L$3=L34,1,0)</f>
        <v>0</v>
      </c>
      <c r="AA34" s="94" t="n">
        <f aca="false">IF($M$3=M34,1,0)</f>
        <v>0</v>
      </c>
      <c r="AB34" s="94" t="n">
        <f aca="false">IF($N$3=N34,1,0)</f>
        <v>0</v>
      </c>
      <c r="AC34" s="94" t="n">
        <f aca="false">IF($O$3=O34,1,0)</f>
        <v>0</v>
      </c>
      <c r="AD34" s="159" t="b">
        <f aca="false">AND($P$2="Non-risk",P34=TRUE())</f>
        <v>0</v>
      </c>
      <c r="AE34" s="159" t="b">
        <f aca="false">AND($Q$3&lt;&gt;$Q34,$Q$3&lt;&gt;"Both")</f>
        <v>1</v>
      </c>
      <c r="AF34" s="159" t="b">
        <f aca="false">AND($Q$3="Both",AH34=1)</f>
        <v>0</v>
      </c>
      <c r="AI34" s="91"/>
      <c r="AK34" s="160" t="n">
        <f aca="false">IF(OR(AL34=TRUE(),AND(AM34=TRUE(),AN34=FALSE()),AF34=TRUE(),(OR(AT34=FALSE(),AT34="NA"))),0,IF(OR(AN34=FALSE(),AO34=FALSE(),AP34=FALSE()),1,0))</f>
        <v>0</v>
      </c>
      <c r="AL34" s="238" t="n">
        <f aca="false">$S34</f>
        <v>1</v>
      </c>
      <c r="AM34" s="238" t="str">
        <f aca="false">IF(OR(Q34="Medicaid",AI34=""),"NA",IF(AND(AF34=TRUE(),_xlfn.xlookup(AI34,$A$8:$A$80,$AK$8:$AK$80)=0),TRUE(),FALSE()))</f>
        <v>NA</v>
      </c>
      <c r="AN34" s="148" t="b">
        <f aca="false">IF(F34&lt;&gt;"",TRUE(),FALSE())</f>
        <v>0</v>
      </c>
      <c r="AO34" s="94" t="str">
        <f aca="false">IF(OR($F34&lt;&gt;"Met"),"NA",(IF(AND($F34="Met",$F34&lt;&gt;""),TRUE(),FALSE())))</f>
        <v>NA</v>
      </c>
      <c r="AP34" s="148" t="b">
        <f aca="false">IF(OR($F34="Met",$F34="Not met"),"NA",(IF((AND(OR($F34="N/A",$F34="Unsure"),$G34&lt;&gt;"")),TRUE(),FALSE())))</f>
        <v>0</v>
      </c>
      <c r="AQ34" s="238" t="n">
        <f aca="false">IF(OR(AR34=TRUE(),AND(AS34=TRUE(),AT34=FALSE())),0,(IF(OR(AND(OR(AS34=FALSE(),AS34="N/A"),AT34=FALSE()),AU34=FALSE()),1,0)))</f>
        <v>0</v>
      </c>
      <c r="AR34" s="238" t="n">
        <f aca="false">$S34</f>
        <v>1</v>
      </c>
      <c r="AS34" s="238" t="str">
        <f aca="false">IF(OR(Q34="Medicaid",AI34=""),"N/A",IF(AND(AF34=TRUE(),_xlfn.xlookup(AI34,$A$8:$A$40,$AQ$8:$AQ$40)=0),TRUE(),FALSE()))</f>
        <v>N/A</v>
      </c>
      <c r="AT34" s="148" t="b">
        <f aca="false">IF(AND(H34="",F34="Met"),FALSE(),TRUE())</f>
        <v>1</v>
      </c>
      <c r="AU34" s="94" t="str">
        <f aca="false">IF(OR(H34="",H34="Met",H34="N/A"),"NA",(IF(AND((OR(H34="Not Met",H34="Unsure")),G34&lt;&gt;""),TRUE(),FALSE())))</f>
        <v>NA</v>
      </c>
    </row>
    <row r="35" customFormat="false" ht="90" hidden="false" customHeight="false" outlineLevel="0" collapsed="false">
      <c r="A35" s="230" t="s">
        <v>953</v>
      </c>
      <c r="B35" s="231" t="s">
        <v>954</v>
      </c>
      <c r="C35" s="231" t="s">
        <v>955</v>
      </c>
      <c r="D35" s="231" t="s">
        <v>956</v>
      </c>
      <c r="E35" s="232"/>
      <c r="F35" s="425"/>
      <c r="G35" s="382"/>
      <c r="H35" s="383"/>
      <c r="I35" s="237" t="s">
        <v>15</v>
      </c>
      <c r="J35" s="237" t="s">
        <v>30</v>
      </c>
      <c r="K35" s="237" t="s">
        <v>38</v>
      </c>
      <c r="L35" s="237" t="s">
        <v>43</v>
      </c>
      <c r="M35" s="237" t="s">
        <v>48</v>
      </c>
      <c r="N35" s="237"/>
      <c r="O35" s="237"/>
      <c r="P35" s="237"/>
      <c r="Q35" s="236" t="s">
        <v>226</v>
      </c>
      <c r="S35" s="148" t="b">
        <f aca="false">IF(OR(T35=TRUE(),U35=TRUE(),V35=TRUE(),AD35=TRUE(),AE35=TRUE()),TRUE(),FALSE())</f>
        <v>1</v>
      </c>
      <c r="T35" s="94" t="n">
        <f aca="false">$T$7</f>
        <v>1</v>
      </c>
      <c r="U35" s="148" t="b">
        <f aca="false">$U$7</f>
        <v>0</v>
      </c>
      <c r="V35" s="148" t="b">
        <f aca="false">IF(SUM(W35:AC35)&lt;1,TRUE(),FALSE())</f>
        <v>1</v>
      </c>
      <c r="W35" s="94" t="n">
        <f aca="false">IF($I$3=I35,1,0)</f>
        <v>0</v>
      </c>
      <c r="X35" s="94" t="n">
        <f aca="false">IF($J$3=J35,1,0)</f>
        <v>0</v>
      </c>
      <c r="Y35" s="94" t="n">
        <f aca="false">IF($K$3=K35,1,0)</f>
        <v>0</v>
      </c>
      <c r="Z35" s="94" t="n">
        <f aca="false">IF($L$3=L35,1,0)</f>
        <v>0</v>
      </c>
      <c r="AA35" s="94" t="n">
        <f aca="false">IF($M$3=M35,1,0)</f>
        <v>0</v>
      </c>
      <c r="AB35" s="94" t="n">
        <f aca="false">IF($N$3=N35,1,0)</f>
        <v>0</v>
      </c>
      <c r="AC35" s="94" t="n">
        <f aca="false">IF($O$3=O35,1,0)</f>
        <v>0</v>
      </c>
      <c r="AD35" s="159" t="b">
        <f aca="false">AND($P$2="Non-risk",P35=TRUE())</f>
        <v>0</v>
      </c>
      <c r="AE35" s="159" t="b">
        <f aca="false">AND($Q$3&lt;&gt;$Q35,$Q$3&lt;&gt;"Both")</f>
        <v>1</v>
      </c>
      <c r="AF35" s="159" t="b">
        <f aca="false">AND($Q$3="Both",AH35=1)</f>
        <v>0</v>
      </c>
      <c r="AI35" s="91"/>
      <c r="AK35" s="160" t="n">
        <f aca="false">IF(OR(AL35=TRUE(),AND(AM35=TRUE(),AN35=FALSE()),AF35=TRUE(),(OR(AT35=FALSE(),AT35="NA"))),0,IF(OR(AN35=FALSE(),AO35=FALSE(),AP35=FALSE()),1,0))</f>
        <v>0</v>
      </c>
      <c r="AL35" s="238" t="n">
        <f aca="false">$S35</f>
        <v>1</v>
      </c>
      <c r="AM35" s="238" t="str">
        <f aca="false">IF(OR(Q35="Medicaid",AI35=""),"NA",IF(AND(AF35=TRUE(),_xlfn.xlookup(AI35,$A$8:$A$80,$AK$8:$AK$80)=0),TRUE(),FALSE()))</f>
        <v>NA</v>
      </c>
      <c r="AN35" s="148" t="b">
        <f aca="false">IF(F35&lt;&gt;"",TRUE(),FALSE())</f>
        <v>0</v>
      </c>
      <c r="AO35" s="94" t="str">
        <f aca="false">IF(OR($F35&lt;&gt;"Met"),"NA",(IF(AND($F35="Met",$F35&lt;&gt;""),TRUE(),FALSE())))</f>
        <v>NA</v>
      </c>
      <c r="AP35" s="148" t="b">
        <f aca="false">IF(OR($F35="Met",$F35="Not met"),"NA",(IF((AND(OR($F35="N/A",$F35="Unsure"),$G35&lt;&gt;"")),TRUE(),FALSE())))</f>
        <v>0</v>
      </c>
      <c r="AQ35" s="238" t="n">
        <f aca="false">IF(OR(AR35=TRUE(),AND(AS35=TRUE(),AT35=FALSE())),0,(IF(OR(AND(OR(AS35=FALSE(),AS35="N/A"),AT35=FALSE()),AU35=FALSE()),1,0)))</f>
        <v>0</v>
      </c>
      <c r="AR35" s="238" t="n">
        <f aca="false">$S35</f>
        <v>1</v>
      </c>
      <c r="AS35" s="238" t="str">
        <f aca="false">IF(OR(Q35="Medicaid",AI35=""),"N/A",IF(AND(AF35=TRUE(),_xlfn.xlookup(AI35,$A$8:$A$40,$AQ$8:$AQ$40)=0),TRUE(),FALSE()))</f>
        <v>N/A</v>
      </c>
      <c r="AT35" s="148" t="b">
        <f aca="false">IF(AND(H35="",F35="Met"),FALSE(),TRUE())</f>
        <v>1</v>
      </c>
      <c r="AU35" s="94" t="str">
        <f aca="false">IF(OR(H35="",H35="Met",H35="N/A"),"NA",(IF(AND((OR(H35="Not Met",H35="Unsure")),G35&lt;&gt;""),TRUE(),FALSE())))</f>
        <v>NA</v>
      </c>
    </row>
    <row r="36" customFormat="false" ht="36" hidden="false" customHeight="false" outlineLevel="0" collapsed="false">
      <c r="A36" s="230" t="s">
        <v>957</v>
      </c>
      <c r="B36" s="231" t="s">
        <v>958</v>
      </c>
      <c r="C36" s="231" t="s">
        <v>959</v>
      </c>
      <c r="D36" s="231" t="s">
        <v>960</v>
      </c>
      <c r="E36" s="232"/>
      <c r="F36" s="425"/>
      <c r="G36" s="382"/>
      <c r="H36" s="383"/>
      <c r="I36" s="237" t="s">
        <v>15</v>
      </c>
      <c r="J36" s="237" t="s">
        <v>30</v>
      </c>
      <c r="K36" s="237" t="s">
        <v>38</v>
      </c>
      <c r="L36" s="237" t="s">
        <v>43</v>
      </c>
      <c r="M36" s="237" t="s">
        <v>48</v>
      </c>
      <c r="N36" s="237"/>
      <c r="O36" s="237"/>
      <c r="P36" s="237"/>
      <c r="Q36" s="236" t="s">
        <v>226</v>
      </c>
      <c r="S36" s="148" t="b">
        <f aca="false">IF(OR(T36=TRUE(),U36=TRUE(),V36=TRUE(),AD36=TRUE(),AE36=TRUE()),TRUE(),FALSE())</f>
        <v>1</v>
      </c>
      <c r="T36" s="94" t="n">
        <f aca="false">$T$7</f>
        <v>1</v>
      </c>
      <c r="U36" s="148" t="b">
        <f aca="false">$U$7</f>
        <v>0</v>
      </c>
      <c r="V36" s="148" t="b">
        <f aca="false">IF(SUM(W36:AC36)&lt;1,TRUE(),FALSE())</f>
        <v>1</v>
      </c>
      <c r="W36" s="94" t="n">
        <f aca="false">IF($I$3=I36,1,0)</f>
        <v>0</v>
      </c>
      <c r="X36" s="94" t="n">
        <f aca="false">IF($J$3=J36,1,0)</f>
        <v>0</v>
      </c>
      <c r="Y36" s="94" t="n">
        <f aca="false">IF($K$3=K36,1,0)</f>
        <v>0</v>
      </c>
      <c r="Z36" s="94" t="n">
        <f aca="false">IF($L$3=L36,1,0)</f>
        <v>0</v>
      </c>
      <c r="AA36" s="94" t="n">
        <f aca="false">IF($M$3=M36,1,0)</f>
        <v>0</v>
      </c>
      <c r="AB36" s="94" t="n">
        <f aca="false">IF($N$3=N36,1,0)</f>
        <v>0</v>
      </c>
      <c r="AC36" s="94" t="n">
        <f aca="false">IF($O$3=O36,1,0)</f>
        <v>0</v>
      </c>
      <c r="AD36" s="159" t="b">
        <f aca="false">AND($P$2="Non-risk",P36=TRUE())</f>
        <v>0</v>
      </c>
      <c r="AE36" s="159" t="b">
        <f aca="false">AND($Q$3&lt;&gt;$Q36,$Q$3&lt;&gt;"Both")</f>
        <v>1</v>
      </c>
      <c r="AF36" s="159" t="b">
        <f aca="false">AND($Q$3="Both",AH36=1)</f>
        <v>0</v>
      </c>
      <c r="AI36" s="91"/>
      <c r="AK36" s="160" t="n">
        <f aca="false">IF(OR(AL36=TRUE(),AND(AM36=TRUE(),AN36=FALSE()),AF36=TRUE(),(OR(AT36=FALSE(),AT36="NA"))),0,IF(OR(AN36=FALSE(),AO36=FALSE(),AP36=FALSE()),1,0))</f>
        <v>0</v>
      </c>
      <c r="AL36" s="238" t="n">
        <f aca="false">$S36</f>
        <v>1</v>
      </c>
      <c r="AM36" s="238" t="str">
        <f aca="false">IF(OR(Q36="Medicaid",AI36=""),"NA",IF(AND(AF36=TRUE(),_xlfn.xlookup(AI36,$A$8:$A$80,$AK$8:$AK$80)=0),TRUE(),FALSE()))</f>
        <v>NA</v>
      </c>
      <c r="AN36" s="148" t="b">
        <f aca="false">IF(F36&lt;&gt;"",TRUE(),FALSE())</f>
        <v>0</v>
      </c>
      <c r="AO36" s="94" t="str">
        <f aca="false">IF(OR($F36&lt;&gt;"Met"),"NA",(IF(AND($F36="Met",$F36&lt;&gt;""),TRUE(),FALSE())))</f>
        <v>NA</v>
      </c>
      <c r="AP36" s="148" t="b">
        <f aca="false">IF(OR($F36="Met",$F36="Not met"),"NA",(IF((AND(OR($F36="N/A",$F36="Unsure"),$G36&lt;&gt;"")),TRUE(),FALSE())))</f>
        <v>0</v>
      </c>
      <c r="AQ36" s="238" t="n">
        <f aca="false">IF(OR(AR36=TRUE(),AND(AS36=TRUE(),AT36=FALSE())),0,(IF(OR(AND(OR(AS36=FALSE(),AS36="N/A"),AT36=FALSE()),AU36=FALSE()),1,0)))</f>
        <v>0</v>
      </c>
      <c r="AR36" s="238" t="n">
        <f aca="false">$S36</f>
        <v>1</v>
      </c>
      <c r="AS36" s="238" t="str">
        <f aca="false">IF(OR(Q36="Medicaid",AI36=""),"N/A",IF(AND(AF36=TRUE(),_xlfn.xlookup(AI36,$A$8:$A$40,$AQ$8:$AQ$40)=0),TRUE(),FALSE()))</f>
        <v>N/A</v>
      </c>
      <c r="AT36" s="148" t="b">
        <f aca="false">IF(AND(H36="",F36="Met"),FALSE(),TRUE())</f>
        <v>1</v>
      </c>
      <c r="AU36" s="94" t="str">
        <f aca="false">IF(OR(H36="",H36="Met",H36="N/A"),"NA",(IF(AND((OR(H36="Not Met",H36="Unsure")),G36&lt;&gt;""),TRUE(),FALSE())))</f>
        <v>NA</v>
      </c>
    </row>
    <row r="37" customFormat="false" ht="54" hidden="false" customHeight="false" outlineLevel="0" collapsed="false">
      <c r="A37" s="230" t="s">
        <v>961</v>
      </c>
      <c r="B37" s="231" t="s">
        <v>224</v>
      </c>
      <c r="C37" s="231" t="s">
        <v>962</v>
      </c>
      <c r="D37" s="231" t="s">
        <v>963</v>
      </c>
      <c r="E37" s="232"/>
      <c r="F37" s="425"/>
      <c r="G37" s="382"/>
      <c r="H37" s="383"/>
      <c r="I37" s="237" t="s">
        <v>15</v>
      </c>
      <c r="J37" s="237" t="s">
        <v>30</v>
      </c>
      <c r="K37" s="237" t="s">
        <v>38</v>
      </c>
      <c r="L37" s="237" t="s">
        <v>43</v>
      </c>
      <c r="M37" s="237" t="s">
        <v>48</v>
      </c>
      <c r="N37" s="237"/>
      <c r="O37" s="237"/>
      <c r="P37" s="237"/>
      <c r="Q37" s="236" t="s">
        <v>226</v>
      </c>
      <c r="S37" s="148" t="b">
        <f aca="false">IF(OR(T37=TRUE(),U37=TRUE(),V37=TRUE(),AD37=TRUE(),AE37=TRUE()),TRUE(),FALSE())</f>
        <v>1</v>
      </c>
      <c r="T37" s="94" t="n">
        <f aca="false">$T$7</f>
        <v>1</v>
      </c>
      <c r="U37" s="148" t="b">
        <f aca="false">$U$7</f>
        <v>0</v>
      </c>
      <c r="V37" s="148" t="b">
        <f aca="false">IF(SUM(W37:AC37)&lt;1,TRUE(),FALSE())</f>
        <v>1</v>
      </c>
      <c r="W37" s="94" t="n">
        <f aca="false">IF($I$3=I37,1,0)</f>
        <v>0</v>
      </c>
      <c r="X37" s="94" t="n">
        <f aca="false">IF($J$3=J37,1,0)</f>
        <v>0</v>
      </c>
      <c r="Y37" s="94" t="n">
        <f aca="false">IF($K$3=K37,1,0)</f>
        <v>0</v>
      </c>
      <c r="Z37" s="94" t="n">
        <f aca="false">IF($L$3=L37,1,0)</f>
        <v>0</v>
      </c>
      <c r="AA37" s="94" t="n">
        <f aca="false">IF($M$3=M37,1,0)</f>
        <v>0</v>
      </c>
      <c r="AB37" s="94" t="n">
        <f aca="false">IF($N$3=N37,1,0)</f>
        <v>0</v>
      </c>
      <c r="AC37" s="94" t="n">
        <f aca="false">IF($O$3=O37,1,0)</f>
        <v>0</v>
      </c>
      <c r="AD37" s="159" t="b">
        <f aca="false">AND($P$2="Non-risk",P37=TRUE())</f>
        <v>0</v>
      </c>
      <c r="AE37" s="159" t="b">
        <f aca="false">AND($Q$3&lt;&gt;$Q37,$Q$3&lt;&gt;"Both")</f>
        <v>1</v>
      </c>
      <c r="AF37" s="159" t="b">
        <f aca="false">AND($Q$3="Both",AH37=1)</f>
        <v>0</v>
      </c>
      <c r="AI37" s="91"/>
      <c r="AK37" s="160" t="n">
        <f aca="false">IF(OR(AL37=TRUE(),AND(AM37=TRUE(),AN37=FALSE()),AF37=TRUE(),(OR(AT37=FALSE(),AT37="NA"))),0,IF(OR(AN37=FALSE(),AO37=FALSE(),AP37=FALSE()),1,0))</f>
        <v>0</v>
      </c>
      <c r="AL37" s="238" t="n">
        <f aca="false">$S37</f>
        <v>1</v>
      </c>
      <c r="AM37" s="238" t="str">
        <f aca="false">IF(OR(Q37="Medicaid",AI37=""),"NA",IF(AND(AF37=TRUE(),_xlfn.xlookup(AI37,$A$8:$A$80,$AK$8:$AK$80)=0),TRUE(),FALSE()))</f>
        <v>NA</v>
      </c>
      <c r="AN37" s="148" t="b">
        <f aca="false">IF(F37&lt;&gt;"",TRUE(),FALSE())</f>
        <v>0</v>
      </c>
      <c r="AO37" s="94" t="str">
        <f aca="false">IF(OR($F37&lt;&gt;"Met"),"NA",(IF(AND($F37="Met",$F37&lt;&gt;""),TRUE(),FALSE())))</f>
        <v>NA</v>
      </c>
      <c r="AP37" s="148" t="b">
        <f aca="false">IF(OR($F37="Met",$F37="Not met"),"NA",(IF((AND(OR($F37="N/A",$F37="Unsure"),$G37&lt;&gt;"")),TRUE(),FALSE())))</f>
        <v>0</v>
      </c>
      <c r="AQ37" s="238" t="n">
        <f aca="false">IF(OR(AR37=TRUE(),AND(AS37=TRUE(),AT37=FALSE())),0,(IF(OR(AND(OR(AS37=FALSE(),AS37="N/A"),AT37=FALSE()),AU37=FALSE()),1,0)))</f>
        <v>0</v>
      </c>
      <c r="AR37" s="238" t="n">
        <f aca="false">$S37</f>
        <v>1</v>
      </c>
      <c r="AS37" s="238" t="str">
        <f aca="false">IF(OR(Q37="Medicaid",AI37=""),"N/A",IF(AND(AF37=TRUE(),_xlfn.xlookup(AI37,$A$8:$A$40,$AQ$8:$AQ$40)=0),TRUE(),FALSE()))</f>
        <v>N/A</v>
      </c>
      <c r="AT37" s="148" t="b">
        <f aca="false">IF(AND(H37="",F37="Met"),FALSE(),TRUE())</f>
        <v>1</v>
      </c>
      <c r="AU37" s="94" t="str">
        <f aca="false">IF(OR(H37="",H37="Met",H37="N/A"),"NA",(IF(AND((OR(H37="Not Met",H37="Unsure")),G37&lt;&gt;""),TRUE(),FALSE())))</f>
        <v>NA</v>
      </c>
    </row>
    <row r="38" customFormat="false" ht="36" hidden="false" customHeight="false" outlineLevel="0" collapsed="false">
      <c r="A38" s="230" t="s">
        <v>964</v>
      </c>
      <c r="B38" s="231" t="s">
        <v>965</v>
      </c>
      <c r="C38" s="231" t="s">
        <v>966</v>
      </c>
      <c r="D38" s="231" t="s">
        <v>967</v>
      </c>
      <c r="E38" s="232"/>
      <c r="F38" s="425"/>
      <c r="G38" s="382"/>
      <c r="H38" s="383"/>
      <c r="I38" s="237" t="s">
        <v>15</v>
      </c>
      <c r="J38" s="237" t="s">
        <v>30</v>
      </c>
      <c r="K38" s="237" t="s">
        <v>38</v>
      </c>
      <c r="L38" s="237" t="s">
        <v>43</v>
      </c>
      <c r="M38" s="237" t="s">
        <v>48</v>
      </c>
      <c r="N38" s="237"/>
      <c r="O38" s="237"/>
      <c r="P38" s="237"/>
      <c r="Q38" s="236" t="s">
        <v>226</v>
      </c>
      <c r="S38" s="148" t="b">
        <f aca="false">IF(OR(T38=TRUE(),U38=TRUE(),V38=TRUE(),AD38=TRUE(),AE38=TRUE()),TRUE(),FALSE())</f>
        <v>1</v>
      </c>
      <c r="T38" s="94" t="n">
        <f aca="false">$T$7</f>
        <v>1</v>
      </c>
      <c r="U38" s="148" t="b">
        <f aca="false">$U$7</f>
        <v>0</v>
      </c>
      <c r="V38" s="148" t="b">
        <f aca="false">IF(SUM(W38:AC38)&lt;1,TRUE(),FALSE())</f>
        <v>1</v>
      </c>
      <c r="W38" s="94" t="n">
        <f aca="false">IF($I$3=I38,1,0)</f>
        <v>0</v>
      </c>
      <c r="X38" s="94" t="n">
        <f aca="false">IF($J$3=J38,1,0)</f>
        <v>0</v>
      </c>
      <c r="Y38" s="94" t="n">
        <f aca="false">IF($K$3=K38,1,0)</f>
        <v>0</v>
      </c>
      <c r="Z38" s="94" t="n">
        <f aca="false">IF($L$3=L38,1,0)</f>
        <v>0</v>
      </c>
      <c r="AA38" s="94" t="n">
        <f aca="false">IF($M$3=M38,1,0)</f>
        <v>0</v>
      </c>
      <c r="AB38" s="94" t="n">
        <f aca="false">IF($N$3=N38,1,0)</f>
        <v>0</v>
      </c>
      <c r="AC38" s="94" t="n">
        <f aca="false">IF($O$3=O38,1,0)</f>
        <v>0</v>
      </c>
      <c r="AD38" s="159" t="b">
        <f aca="false">AND($P$2="Non-risk",P38=TRUE())</f>
        <v>0</v>
      </c>
      <c r="AE38" s="159" t="b">
        <f aca="false">AND($Q$3&lt;&gt;$Q38,$Q$3&lt;&gt;"Both")</f>
        <v>1</v>
      </c>
      <c r="AF38" s="159" t="b">
        <f aca="false">AND($Q$3="Both",AH38=1)</f>
        <v>0</v>
      </c>
      <c r="AI38" s="91"/>
      <c r="AK38" s="160" t="n">
        <f aca="false">IF(OR(AL38=TRUE(),AND(AM38=TRUE(),AN38=FALSE()),AF38=TRUE(),(OR(AT38=FALSE(),AT38="NA"))),0,IF(OR(AN38=FALSE(),AO38=FALSE(),AP38=FALSE()),1,0))</f>
        <v>0</v>
      </c>
      <c r="AL38" s="238" t="n">
        <f aca="false">$S38</f>
        <v>1</v>
      </c>
      <c r="AM38" s="238" t="str">
        <f aca="false">IF(OR(Q38="Medicaid",AI38=""),"NA",IF(AND(AF38=TRUE(),_xlfn.xlookup(AI38,$A$8:$A$80,$AK$8:$AK$80)=0),TRUE(),FALSE()))</f>
        <v>NA</v>
      </c>
      <c r="AN38" s="148" t="b">
        <f aca="false">IF(F38&lt;&gt;"",TRUE(),FALSE())</f>
        <v>0</v>
      </c>
      <c r="AO38" s="94" t="str">
        <f aca="false">IF(OR($F38&lt;&gt;"Met"),"NA",(IF(AND($F38="Met",$F38&lt;&gt;""),TRUE(),FALSE())))</f>
        <v>NA</v>
      </c>
      <c r="AP38" s="148" t="b">
        <f aca="false">IF(OR($F38="Met",$F38="Not met"),"NA",(IF((AND(OR($F38="N/A",$F38="Unsure"),$G38&lt;&gt;"")),TRUE(),FALSE())))</f>
        <v>0</v>
      </c>
      <c r="AQ38" s="238" t="n">
        <f aca="false">IF(OR(AR38=TRUE(),AND(AS38=TRUE(),AT38=FALSE())),0,(IF(OR(AND(OR(AS38=FALSE(),AS38="N/A"),AT38=FALSE()),AU38=FALSE()),1,0)))</f>
        <v>0</v>
      </c>
      <c r="AR38" s="238" t="n">
        <f aca="false">$S38</f>
        <v>1</v>
      </c>
      <c r="AS38" s="238" t="str">
        <f aca="false">IF(OR(Q38="Medicaid",AI38=""),"N/A",IF(AND(AF38=TRUE(),_xlfn.xlookup(AI38,$A$8:$A$40,$AQ$8:$AQ$40)=0),TRUE(),FALSE()))</f>
        <v>N/A</v>
      </c>
      <c r="AT38" s="148" t="b">
        <f aca="false">IF(AND(H38="",F38="Met"),FALSE(),TRUE())</f>
        <v>1</v>
      </c>
      <c r="AU38" s="94" t="str">
        <f aca="false">IF(OR(H38="",H38="Met",H38="N/A"),"NA",(IF(AND((OR(H38="Not Met",H38="Unsure")),G38&lt;&gt;""),TRUE(),FALSE())))</f>
        <v>NA</v>
      </c>
    </row>
    <row r="39" customFormat="false" ht="18" hidden="false" customHeight="false" outlineLevel="0" collapsed="false">
      <c r="A39" s="426"/>
      <c r="B39" s="426"/>
      <c r="C39" s="426"/>
      <c r="D39" s="427" t="s">
        <v>968</v>
      </c>
      <c r="E39" s="428"/>
      <c r="F39" s="429"/>
      <c r="G39" s="430"/>
      <c r="H39" s="431"/>
      <c r="I39" s="237"/>
      <c r="J39" s="237"/>
      <c r="K39" s="237"/>
      <c r="L39" s="237"/>
      <c r="M39" s="237"/>
      <c r="N39" s="237"/>
      <c r="O39" s="237"/>
      <c r="P39" s="237"/>
      <c r="Q39" s="236"/>
      <c r="S39" s="94"/>
      <c r="T39" s="94"/>
      <c r="U39" s="94"/>
      <c r="V39" s="94"/>
      <c r="W39" s="94"/>
      <c r="X39" s="94"/>
      <c r="Y39" s="94"/>
      <c r="Z39" s="94"/>
      <c r="AA39" s="94"/>
      <c r="AB39" s="94"/>
      <c r="AC39" s="94"/>
      <c r="AI39" s="91"/>
      <c r="AK39" s="238"/>
      <c r="AL39" s="238"/>
      <c r="AM39" s="238"/>
      <c r="AN39" s="94"/>
      <c r="AO39" s="94"/>
      <c r="AP39" s="94"/>
      <c r="AQ39" s="238"/>
      <c r="AR39" s="238"/>
      <c r="AS39" s="238"/>
      <c r="AT39" s="94"/>
      <c r="AU39" s="94"/>
    </row>
    <row r="40" customFormat="false" ht="18" hidden="false" customHeight="false" outlineLevel="0" collapsed="false">
      <c r="A40" s="230" t="s">
        <v>969</v>
      </c>
      <c r="B40" s="432" t="s">
        <v>970</v>
      </c>
      <c r="C40" s="432" t="s">
        <v>971</v>
      </c>
      <c r="D40" s="432" t="s">
        <v>972</v>
      </c>
      <c r="E40" s="433" t="n">
        <v>1</v>
      </c>
      <c r="F40" s="425"/>
      <c r="G40" s="382"/>
      <c r="H40" s="383"/>
      <c r="I40" s="237"/>
      <c r="J40" s="237"/>
      <c r="K40" s="237"/>
      <c r="L40" s="237"/>
      <c r="M40" s="237"/>
      <c r="N40" s="237"/>
      <c r="O40" s="237"/>
      <c r="P40" s="237"/>
      <c r="Q40" s="236"/>
      <c r="S40" s="94"/>
      <c r="T40" s="94"/>
      <c r="U40" s="94"/>
      <c r="V40" s="94"/>
      <c r="W40" s="94"/>
      <c r="X40" s="94"/>
      <c r="Y40" s="94"/>
      <c r="Z40" s="94"/>
      <c r="AA40" s="94"/>
      <c r="AB40" s="94"/>
      <c r="AC40" s="94"/>
      <c r="AI40" s="91"/>
      <c r="AK40" s="238"/>
      <c r="AL40" s="238"/>
      <c r="AM40" s="238"/>
      <c r="AN40" s="94"/>
      <c r="AO40" s="94"/>
      <c r="AP40" s="94"/>
      <c r="AQ40" s="238"/>
      <c r="AR40" s="238"/>
      <c r="AS40" s="238"/>
      <c r="AT40" s="94"/>
      <c r="AU40" s="94"/>
    </row>
    <row r="41" customFormat="false" ht="18" hidden="false" customHeight="false" outlineLevel="0" collapsed="false">
      <c r="A41" s="239"/>
      <c r="B41" s="385"/>
      <c r="C41" s="316"/>
      <c r="D41" s="225" t="s">
        <v>973</v>
      </c>
      <c r="E41" s="241"/>
      <c r="F41" s="420"/>
      <c r="G41" s="389"/>
      <c r="H41" s="390"/>
      <c r="S41" s="94"/>
      <c r="T41" s="94"/>
      <c r="U41" s="94"/>
      <c r="V41" s="94"/>
      <c r="AI41" s="91"/>
      <c r="AK41" s="238"/>
      <c r="AL41" s="238"/>
      <c r="AM41" s="238"/>
      <c r="AN41" s="94"/>
      <c r="AO41" s="94"/>
      <c r="AP41" s="94"/>
      <c r="AQ41" s="238"/>
      <c r="AR41" s="238"/>
      <c r="AS41" s="238"/>
      <c r="AT41" s="94"/>
      <c r="AU41" s="94"/>
    </row>
    <row r="42" customFormat="false" ht="144" hidden="false" customHeight="false" outlineLevel="0" collapsed="false">
      <c r="A42" s="230" t="s">
        <v>974</v>
      </c>
      <c r="B42" s="231" t="s">
        <v>975</v>
      </c>
      <c r="C42" s="231" t="s">
        <v>976</v>
      </c>
      <c r="D42" s="231" t="s">
        <v>871</v>
      </c>
      <c r="E42" s="232"/>
      <c r="F42" s="425"/>
      <c r="G42" s="382"/>
      <c r="H42" s="383"/>
      <c r="I42" s="237"/>
      <c r="J42" s="237"/>
      <c r="K42" s="237"/>
      <c r="L42" s="237"/>
      <c r="M42" s="237"/>
      <c r="N42" s="237" t="s">
        <v>193</v>
      </c>
      <c r="O42" s="237"/>
      <c r="P42" s="237"/>
      <c r="Q42" s="236" t="s">
        <v>292</v>
      </c>
      <c r="S42" s="148" t="b">
        <f aca="false">IF(OR(T42=TRUE(),U42=TRUE(),V42=TRUE(),AD42=TRUE(),AE42=TRUE()),TRUE(),FALSE())</f>
        <v>1</v>
      </c>
      <c r="T42" s="94" t="n">
        <f aca="false">$T$7</f>
        <v>1</v>
      </c>
      <c r="U42" s="148" t="b">
        <f aca="false">$U$7</f>
        <v>0</v>
      </c>
      <c r="V42" s="148" t="b">
        <f aca="false">IF(SUM(W42:AC42)&lt;1,TRUE(),FALSE())</f>
        <v>1</v>
      </c>
      <c r="W42" s="94" t="n">
        <f aca="false">IF($I$3=I42,1,0)</f>
        <v>0</v>
      </c>
      <c r="X42" s="94" t="n">
        <f aca="false">IF($J$3=J42,1,0)</f>
        <v>0</v>
      </c>
      <c r="Y42" s="94" t="n">
        <f aca="false">IF($K$3=K42,1,0)</f>
        <v>0</v>
      </c>
      <c r="Z42" s="94" t="n">
        <f aca="false">IF($L$3=L42,1,0)</f>
        <v>0</v>
      </c>
      <c r="AA42" s="94" t="n">
        <f aca="false">IF($M$3=M42,1,0)</f>
        <v>0</v>
      </c>
      <c r="AB42" s="94" t="n">
        <f aca="false">IF($N$3=N42,1,0)</f>
        <v>0</v>
      </c>
      <c r="AC42" s="94" t="n">
        <f aca="false">IF($O$3=O42,1,0)</f>
        <v>0</v>
      </c>
      <c r="AD42" s="159" t="b">
        <f aca="false">AND($P$2="Non-risk",P42=TRUE())</f>
        <v>0</v>
      </c>
      <c r="AE42" s="159" t="b">
        <f aca="false">AND($Q$3&lt;&gt;$Q42,$Q$3&lt;&gt;"Both")</f>
        <v>1</v>
      </c>
      <c r="AF42" s="159" t="b">
        <f aca="false">AND($Q$3="Both",AH42=1)</f>
        <v>0</v>
      </c>
      <c r="AG42" s="91" t="s">
        <v>871</v>
      </c>
      <c r="AH42" s="95" t="n">
        <v>1</v>
      </c>
      <c r="AI42" s="91" t="n">
        <v>1</v>
      </c>
      <c r="AK42" s="160" t="n">
        <f aca="false">IF(OR(AL42=TRUE(),AND(AM42=TRUE(),AN42=FALSE()),AF42=TRUE(),(OR(AT42=FALSE(),AT42="NA"))),0,IF(OR(AN42=FALSE(),AO42=FALSE(),AP42=FALSE()),1,0))</f>
        <v>0</v>
      </c>
      <c r="AL42" s="238" t="n">
        <f aca="false">$S42</f>
        <v>1</v>
      </c>
      <c r="AM42" s="238" t="str">
        <f aca="false">IF(OR(Q42="CHIP",AI42=""),"NA",IF(AND(AF42=TRUE(),_xlfn.xlookup(AI42,$A$8:$A$80,$AK$8:$AK$80)=0),TRUE(),FALSE()))</f>
        <v>NA</v>
      </c>
      <c r="AN42" s="148" t="b">
        <f aca="false">IF(F42&lt;&gt;"",TRUE(),FALSE())</f>
        <v>0</v>
      </c>
      <c r="AO42" s="94" t="str">
        <f aca="false">IF(OR($F42&lt;&gt;"Met"),"NA",(IF(AND($F42="Met",$F42&lt;&gt;""),TRUE(),FALSE())))</f>
        <v>NA</v>
      </c>
      <c r="AP42" s="148" t="b">
        <f aca="false">IF(OR($F42="Met",$F42="Not met"),"NA",(IF((AND(OR($F42="N/A",$F42="Unsure"),$G42&lt;&gt;"")),TRUE(),FALSE())))</f>
        <v>0</v>
      </c>
      <c r="AQ42" s="238" t="n">
        <f aca="false">IF(OR(AR42=TRUE(),AND(AS42=TRUE(),AT42=FALSE())),0,(IF(OR(AND(OR(AS42=FALSE(),AS42="N/A"),AT42=FALSE()),AU42=FALSE()),1,0)))</f>
        <v>0</v>
      </c>
      <c r="AR42" s="238" t="n">
        <f aca="false">$S42</f>
        <v>1</v>
      </c>
      <c r="AS42" s="238" t="n">
        <f aca="false">IF(OR(Q42="Medicaid",AI42=""),"N/A",IF(AND(AF42=TRUE(),SUM($AQ$8:$AQ$40)=0),TRUE(),FALSE()))</f>
        <v>0</v>
      </c>
      <c r="AT42" s="148" t="b">
        <f aca="false">IF(AND(H42="",F42="Met"),FALSE(),TRUE())</f>
        <v>1</v>
      </c>
      <c r="AU42" s="94" t="str">
        <f aca="false">IF(OR(H42="",H42="Met",H42="N/A"),"NA",(IF(AND((OR(H42="Not Met",H42="Unsure")),G42&lt;&gt;""),TRUE(),FALSE())))</f>
        <v>NA</v>
      </c>
    </row>
    <row r="43" customFormat="false" ht="144" hidden="false" customHeight="false" outlineLevel="0" collapsed="false">
      <c r="A43" s="230" t="s">
        <v>977</v>
      </c>
      <c r="B43" s="231" t="s">
        <v>978</v>
      </c>
      <c r="C43" s="231" t="s">
        <v>979</v>
      </c>
      <c r="D43" s="231" t="s">
        <v>875</v>
      </c>
      <c r="E43" s="232"/>
      <c r="F43" s="425"/>
      <c r="G43" s="382"/>
      <c r="H43" s="383"/>
      <c r="I43" s="237"/>
      <c r="J43" s="237"/>
      <c r="K43" s="237"/>
      <c r="L43" s="237"/>
      <c r="M43" s="237"/>
      <c r="N43" s="237"/>
      <c r="O43" s="237" t="s">
        <v>52</v>
      </c>
      <c r="P43" s="237"/>
      <c r="Q43" s="236" t="s">
        <v>292</v>
      </c>
      <c r="S43" s="148" t="b">
        <f aca="false">IF(OR(T43=TRUE(),U43=TRUE(),V43=TRUE(),AD43=TRUE(),AE43=TRUE()),TRUE(),FALSE())</f>
        <v>1</v>
      </c>
      <c r="T43" s="94" t="n">
        <f aca="false">$T$7</f>
        <v>1</v>
      </c>
      <c r="U43" s="148" t="b">
        <f aca="false">$U$7</f>
        <v>0</v>
      </c>
      <c r="V43" s="148" t="b">
        <f aca="false">IF(SUM(W43:AC43)&lt;1,TRUE(),FALSE())</f>
        <v>1</v>
      </c>
      <c r="W43" s="94" t="n">
        <f aca="false">IF($I$3=I43,1,0)</f>
        <v>0</v>
      </c>
      <c r="X43" s="94" t="n">
        <f aca="false">IF($J$3=J43,1,0)</f>
        <v>0</v>
      </c>
      <c r="Y43" s="94" t="n">
        <f aca="false">IF($K$3=K43,1,0)</f>
        <v>0</v>
      </c>
      <c r="Z43" s="94" t="n">
        <f aca="false">IF($L$3=L43,1,0)</f>
        <v>0</v>
      </c>
      <c r="AA43" s="94" t="n">
        <f aca="false">IF($M$3=M43,1,0)</f>
        <v>0</v>
      </c>
      <c r="AB43" s="94" t="n">
        <f aca="false">IF($N$3=N43,1,0)</f>
        <v>0</v>
      </c>
      <c r="AC43" s="94" t="n">
        <f aca="false">IF($O$3=O43,1,0)</f>
        <v>0</v>
      </c>
      <c r="AD43" s="159" t="b">
        <f aca="false">AND($P$2="Non-risk",P43=TRUE())</f>
        <v>0</v>
      </c>
      <c r="AE43" s="159" t="b">
        <f aca="false">AND($Q$3&lt;&gt;$Q43,$Q$3&lt;&gt;"Both")</f>
        <v>1</v>
      </c>
      <c r="AF43" s="159" t="b">
        <f aca="false">AND($Q$3="Both",AH43=1)</f>
        <v>0</v>
      </c>
      <c r="AG43" s="91" t="s">
        <v>875</v>
      </c>
      <c r="AH43" s="95" t="n">
        <v>1</v>
      </c>
      <c r="AI43" s="91" t="n">
        <v>2</v>
      </c>
      <c r="AK43" s="160" t="n">
        <f aca="false">IF(OR(AL43=TRUE(),AND(AM43=TRUE(),AN43=FALSE()),AF43=TRUE(),(OR(AT43=FALSE(),AT43="NA"))),0,IF(OR(AN43=FALSE(),AO43=FALSE(),AP43=FALSE()),1,0))</f>
        <v>0</v>
      </c>
      <c r="AL43" s="238" t="n">
        <f aca="false">$S43</f>
        <v>1</v>
      </c>
      <c r="AM43" s="238" t="str">
        <f aca="false">IF(OR(Q43="CHIP",AI43=""),"NA",IF(AND(AF43=TRUE(),_xlfn.xlookup(AI43,$A$8:$A$80,$AK$8:$AK$80)=0),TRUE(),FALSE()))</f>
        <v>NA</v>
      </c>
      <c r="AN43" s="148" t="b">
        <f aca="false">IF(F43&lt;&gt;"",TRUE(),FALSE())</f>
        <v>0</v>
      </c>
      <c r="AO43" s="94" t="str">
        <f aca="false">IF(OR($F43&lt;&gt;"Met"),"NA",(IF(AND($F43="Met",$F43&lt;&gt;""),TRUE(),FALSE())))</f>
        <v>NA</v>
      </c>
      <c r="AP43" s="148" t="b">
        <f aca="false">IF(OR($F43="Met",$F43="Not met"),"NA",(IF((AND(OR($F43="N/A",$F43="Unsure"),$G43&lt;&gt;"")),TRUE(),FALSE())))</f>
        <v>0</v>
      </c>
      <c r="AQ43" s="238" t="n">
        <f aca="false">IF(OR(AR43=TRUE(),AND(AS43=TRUE(),AT43=FALSE())),0,(IF(OR(AND(OR(AS43=FALSE(),AS43="N/A"),AT43=FALSE()),AU43=FALSE()),1,0)))</f>
        <v>0</v>
      </c>
      <c r="AR43" s="238" t="n">
        <f aca="false">$S43</f>
        <v>1</v>
      </c>
      <c r="AS43" s="238" t="n">
        <f aca="false">IF(OR(Q43="Medicaid",AI43=""),"N/A",IF(AND(AF43=TRUE(),SUM($AQ$8:$AQ$40)=0),TRUE(),FALSE()))</f>
        <v>0</v>
      </c>
      <c r="AT43" s="148" t="b">
        <f aca="false">IF(AND(H43="",F43="Met"),FALSE(),TRUE())</f>
        <v>1</v>
      </c>
      <c r="AU43" s="94" t="str">
        <f aca="false">IF(OR(H43="",H43="Met",H43="N/A"),"NA",(IF(AND((OR(H43="Not Met",H43="Unsure")),G43&lt;&gt;""),TRUE(),FALSE())))</f>
        <v>NA</v>
      </c>
    </row>
    <row r="44" customFormat="false" ht="180" hidden="false" customHeight="false" outlineLevel="0" collapsed="false">
      <c r="A44" s="230" t="s">
        <v>980</v>
      </c>
      <c r="B44" s="231" t="s">
        <v>981</v>
      </c>
      <c r="C44" s="231" t="s">
        <v>979</v>
      </c>
      <c r="D44" s="231" t="s">
        <v>879</v>
      </c>
      <c r="E44" s="232"/>
      <c r="F44" s="425"/>
      <c r="G44" s="382"/>
      <c r="H44" s="383"/>
      <c r="I44" s="237"/>
      <c r="J44" s="237"/>
      <c r="K44" s="237"/>
      <c r="L44" s="237"/>
      <c r="M44" s="237"/>
      <c r="N44" s="237" t="s">
        <v>193</v>
      </c>
      <c r="O44" s="237"/>
      <c r="P44" s="237"/>
      <c r="Q44" s="236" t="s">
        <v>292</v>
      </c>
      <c r="S44" s="148" t="b">
        <f aca="false">IF(OR(T44=TRUE(),U44=TRUE(),V44=TRUE(),AD44=TRUE(),AE44=TRUE()),TRUE(),FALSE())</f>
        <v>1</v>
      </c>
      <c r="T44" s="94" t="n">
        <f aca="false">$T$7</f>
        <v>1</v>
      </c>
      <c r="U44" s="148" t="b">
        <f aca="false">$U$7</f>
        <v>0</v>
      </c>
      <c r="V44" s="148" t="b">
        <f aca="false">IF(SUM(W44:AC44)&lt;1,TRUE(),FALSE())</f>
        <v>1</v>
      </c>
      <c r="W44" s="94" t="n">
        <f aca="false">IF($I$3=I44,1,0)</f>
        <v>0</v>
      </c>
      <c r="X44" s="94" t="n">
        <f aca="false">IF($J$3=J44,1,0)</f>
        <v>0</v>
      </c>
      <c r="Y44" s="94" t="n">
        <f aca="false">IF($K$3=K44,1,0)</f>
        <v>0</v>
      </c>
      <c r="Z44" s="94" t="n">
        <f aca="false">IF($L$3=L44,1,0)</f>
        <v>0</v>
      </c>
      <c r="AA44" s="94" t="n">
        <f aca="false">IF($M$3=M44,1,0)</f>
        <v>0</v>
      </c>
      <c r="AB44" s="94" t="n">
        <f aca="false">IF($N$3=N44,1,0)</f>
        <v>0</v>
      </c>
      <c r="AC44" s="94" t="n">
        <f aca="false">IF($O$3=O44,1,0)</f>
        <v>0</v>
      </c>
      <c r="AD44" s="159" t="b">
        <f aca="false">AND($P$2="Non-risk",P44=TRUE())</f>
        <v>0</v>
      </c>
      <c r="AE44" s="159" t="b">
        <f aca="false">AND($Q$3&lt;&gt;$Q44,$Q$3&lt;&gt;"Both")</f>
        <v>1</v>
      </c>
      <c r="AF44" s="159" t="b">
        <f aca="false">AND($Q$3="Both",AH44=1)</f>
        <v>0</v>
      </c>
      <c r="AG44" s="91" t="s">
        <v>879</v>
      </c>
      <c r="AH44" s="95" t="n">
        <v>1</v>
      </c>
      <c r="AI44" s="91" t="n">
        <v>3</v>
      </c>
      <c r="AK44" s="160" t="n">
        <f aca="false">IF(OR(AL44=TRUE(),AND(AM44=TRUE(),AN44=FALSE()),AF44=TRUE(),(OR(AT44=FALSE(),AT44="NA"))),0,IF(OR(AN44=FALSE(),AO44=FALSE(),AP44=FALSE()),1,0))</f>
        <v>0</v>
      </c>
      <c r="AL44" s="238" t="n">
        <f aca="false">$S44</f>
        <v>1</v>
      </c>
      <c r="AM44" s="238" t="str">
        <f aca="false">IF(OR(Q44="CHIP",AI44=""),"NA",IF(AND(AF44=TRUE(),_xlfn.xlookup(AI44,$A$8:$A$80,$AK$8:$AK$80)=0),TRUE(),FALSE()))</f>
        <v>NA</v>
      </c>
      <c r="AN44" s="148" t="b">
        <f aca="false">IF(F44&lt;&gt;"",TRUE(),FALSE())</f>
        <v>0</v>
      </c>
      <c r="AO44" s="94" t="str">
        <f aca="false">IF(OR($F44&lt;&gt;"Met"),"NA",(IF(AND($F44="Met",$F44&lt;&gt;""),TRUE(),FALSE())))</f>
        <v>NA</v>
      </c>
      <c r="AP44" s="148" t="b">
        <f aca="false">IF(OR($F44="Met",$F44="Not met"),"NA",(IF((AND(OR($F44="N/A",$F44="Unsure"),$G44&lt;&gt;"")),TRUE(),FALSE())))</f>
        <v>0</v>
      </c>
      <c r="AQ44" s="238" t="n">
        <f aca="false">IF(OR(AR44=TRUE(),AND(AS44=TRUE(),AT44=FALSE())),0,(IF(OR(AND(OR(AS44=FALSE(),AS44="N/A"),AT44=FALSE()),AU44=FALSE()),1,0)))</f>
        <v>0</v>
      </c>
      <c r="AR44" s="238" t="n">
        <f aca="false">$S44</f>
        <v>1</v>
      </c>
      <c r="AS44" s="238" t="n">
        <f aca="false">IF(OR(Q44="Medicaid",AI44=""),"N/A",IF(AND(AF44=TRUE(),SUM($AQ$8:$AQ$40)=0),TRUE(),FALSE()))</f>
        <v>0</v>
      </c>
      <c r="AT44" s="148" t="b">
        <f aca="false">IF(AND(H44="",F44="Met"),FALSE(),TRUE())</f>
        <v>1</v>
      </c>
      <c r="AU44" s="94" t="str">
        <f aca="false">IF(OR(H44="",H44="Met",H44="N/A"),"NA",(IF(AND((OR(H44="Not Met",H44="Unsure")),G44&lt;&gt;""),TRUE(),FALSE())))</f>
        <v>NA</v>
      </c>
    </row>
    <row r="45" customFormat="false" ht="216" hidden="false" customHeight="false" outlineLevel="0" collapsed="false">
      <c r="A45" s="230" t="s">
        <v>982</v>
      </c>
      <c r="B45" s="214" t="s">
        <v>983</v>
      </c>
      <c r="C45" s="231" t="s">
        <v>984</v>
      </c>
      <c r="D45" s="231" t="s">
        <v>883</v>
      </c>
      <c r="E45" s="232"/>
      <c r="F45" s="425"/>
      <c r="G45" s="382"/>
      <c r="H45" s="383"/>
      <c r="I45" s="237" t="s">
        <v>15</v>
      </c>
      <c r="J45" s="237"/>
      <c r="K45" s="237" t="s">
        <v>38</v>
      </c>
      <c r="L45" s="237" t="s">
        <v>43</v>
      </c>
      <c r="M45" s="237" t="s">
        <v>48</v>
      </c>
      <c r="N45" s="237"/>
      <c r="O45" s="237"/>
      <c r="P45" s="237"/>
      <c r="Q45" s="236" t="s">
        <v>292</v>
      </c>
      <c r="S45" s="148" t="b">
        <f aca="false">IF(OR(T45=TRUE(),U45=TRUE(),V45=TRUE(),AD45=TRUE(),AE45=TRUE()),TRUE(),FALSE())</f>
        <v>1</v>
      </c>
      <c r="T45" s="94" t="n">
        <f aca="false">$T$7</f>
        <v>1</v>
      </c>
      <c r="U45" s="148" t="b">
        <f aca="false">$U$7</f>
        <v>0</v>
      </c>
      <c r="V45" s="148" t="b">
        <f aca="false">IF(SUM(W45:AC45)&lt;1,TRUE(),FALSE())</f>
        <v>1</v>
      </c>
      <c r="W45" s="94" t="n">
        <f aca="false">IF($I$3=I45,1,0)</f>
        <v>0</v>
      </c>
      <c r="X45" s="94" t="n">
        <f aca="false">IF($J$3=J45,1,0)</f>
        <v>0</v>
      </c>
      <c r="Y45" s="94" t="n">
        <f aca="false">IF($K$3=K45,1,0)</f>
        <v>0</v>
      </c>
      <c r="Z45" s="94" t="n">
        <f aca="false">IF($L$3=L45,1,0)</f>
        <v>0</v>
      </c>
      <c r="AA45" s="94" t="n">
        <f aca="false">IF($M$3=M45,1,0)</f>
        <v>0</v>
      </c>
      <c r="AB45" s="94" t="n">
        <f aca="false">IF($N$3=N45,1,0)</f>
        <v>0</v>
      </c>
      <c r="AC45" s="94" t="n">
        <f aca="false">IF($O$3=O45,1,0)</f>
        <v>0</v>
      </c>
      <c r="AD45" s="159" t="b">
        <f aca="false">AND($P$2="Non-risk",P45=TRUE())</f>
        <v>0</v>
      </c>
      <c r="AE45" s="159" t="b">
        <f aca="false">AND($Q$3&lt;&gt;$Q45,$Q$3&lt;&gt;"Both")</f>
        <v>1</v>
      </c>
      <c r="AF45" s="159" t="b">
        <f aca="false">AND($Q$3="Both",AH45=1)</f>
        <v>0</v>
      </c>
      <c r="AG45" s="91" t="s">
        <v>883</v>
      </c>
      <c r="AH45" s="95" t="n">
        <v>1</v>
      </c>
      <c r="AI45" s="91" t="n">
        <v>4</v>
      </c>
      <c r="AK45" s="160" t="n">
        <f aca="false">IF(OR(AL45=TRUE(),AND(AM45=TRUE(),AN45=FALSE()),AF45=TRUE(),(OR(AT45=FALSE(),AT45="NA"))),0,IF(OR(AN45=FALSE(),AO45=FALSE(),AP45=FALSE()),1,0))</f>
        <v>0</v>
      </c>
      <c r="AL45" s="238" t="n">
        <f aca="false">$S45</f>
        <v>1</v>
      </c>
      <c r="AM45" s="238" t="str">
        <f aca="false">IF(OR(Q45="CHIP",AI45=""),"NA",IF(AND(AF45=TRUE(),_xlfn.xlookup(AI45,$A$8:$A$80,$AK$8:$AK$80)=0),TRUE(),FALSE()))</f>
        <v>NA</v>
      </c>
      <c r="AN45" s="148" t="b">
        <f aca="false">IF(F45&lt;&gt;"",TRUE(),FALSE())</f>
        <v>0</v>
      </c>
      <c r="AO45" s="94" t="str">
        <f aca="false">IF(OR($F45&lt;&gt;"Met"),"NA",(IF(AND($F45="Met",$F45&lt;&gt;""),TRUE(),FALSE())))</f>
        <v>NA</v>
      </c>
      <c r="AP45" s="148" t="b">
        <f aca="false">IF(OR($F45="Met",$F45="Not met"),"NA",(IF((AND(OR($F45="N/A",$F45="Unsure"),$G45&lt;&gt;"")),TRUE(),FALSE())))</f>
        <v>0</v>
      </c>
      <c r="AQ45" s="238" t="n">
        <f aca="false">IF(OR(AR45=TRUE(),AND(AS45=TRUE(),AT45=FALSE())),0,(IF(OR(AND(OR(AS45=FALSE(),AS45="N/A"),AT45=FALSE()),AU45=FALSE()),1,0)))</f>
        <v>0</v>
      </c>
      <c r="AR45" s="238" t="n">
        <f aca="false">$S45</f>
        <v>1</v>
      </c>
      <c r="AS45" s="238" t="n">
        <f aca="false">IF(OR(Q45="Medicaid",AI45=""),"N/A",IF(AND(AF45=TRUE(),SUM($AQ$8:$AQ$40)=0),TRUE(),FALSE()))</f>
        <v>0</v>
      </c>
      <c r="AT45" s="148" t="b">
        <f aca="false">IF(AND(H45="",F45="Met"),FALSE(),TRUE())</f>
        <v>1</v>
      </c>
      <c r="AU45" s="94" t="str">
        <f aca="false">IF(OR(H45="",H45="Met",H45="N/A"),"NA",(IF(AND((OR(H45="Not Met",H45="Unsure")),G45&lt;&gt;""),TRUE(),FALSE())))</f>
        <v>NA</v>
      </c>
    </row>
    <row r="46" customFormat="false" ht="108" hidden="false" customHeight="false" outlineLevel="0" collapsed="false">
      <c r="A46" s="230" t="s">
        <v>985</v>
      </c>
      <c r="B46" s="231" t="s">
        <v>986</v>
      </c>
      <c r="C46" s="231" t="s">
        <v>987</v>
      </c>
      <c r="D46" s="231" t="s">
        <v>988</v>
      </c>
      <c r="E46" s="232"/>
      <c r="F46" s="425"/>
      <c r="G46" s="382"/>
      <c r="H46" s="383"/>
      <c r="I46" s="237" t="s">
        <v>15</v>
      </c>
      <c r="J46" s="237"/>
      <c r="K46" s="237" t="s">
        <v>38</v>
      </c>
      <c r="L46" s="237" t="s">
        <v>43</v>
      </c>
      <c r="M46" s="237"/>
      <c r="N46" s="237"/>
      <c r="O46" s="237"/>
      <c r="P46" s="237"/>
      <c r="Q46" s="236" t="s">
        <v>292</v>
      </c>
      <c r="S46" s="148" t="b">
        <f aca="false">IF(OR(T46=TRUE(),U46=TRUE(),V46=TRUE(),AD46=TRUE(),AE46=TRUE()),TRUE(),FALSE())</f>
        <v>1</v>
      </c>
      <c r="T46" s="94" t="n">
        <f aca="false">$T$7</f>
        <v>1</v>
      </c>
      <c r="U46" s="148" t="b">
        <f aca="false">$U$7</f>
        <v>0</v>
      </c>
      <c r="V46" s="148" t="b">
        <f aca="false">IF(SUM(W46:AC46)&lt;1,TRUE(),FALSE())</f>
        <v>1</v>
      </c>
      <c r="W46" s="94" t="n">
        <f aca="false">IF($I$3=I46,1,0)</f>
        <v>0</v>
      </c>
      <c r="X46" s="94" t="n">
        <f aca="false">IF($J$3=J46,1,0)</f>
        <v>0</v>
      </c>
      <c r="Y46" s="94" t="n">
        <f aca="false">IF($K$3=K46,1,0)</f>
        <v>0</v>
      </c>
      <c r="Z46" s="94" t="n">
        <f aca="false">IF($L$3=L46,1,0)</f>
        <v>0</v>
      </c>
      <c r="AA46" s="94" t="n">
        <f aca="false">IF($M$3=M46,1,0)</f>
        <v>0</v>
      </c>
      <c r="AB46" s="94" t="n">
        <f aca="false">IF($N$3=N46,1,0)</f>
        <v>0</v>
      </c>
      <c r="AC46" s="94" t="n">
        <f aca="false">IF($O$3=O46,1,0)</f>
        <v>0</v>
      </c>
      <c r="AD46" s="159" t="b">
        <f aca="false">AND($P$2="Non-risk",P46=TRUE())</f>
        <v>0</v>
      </c>
      <c r="AE46" s="159" t="b">
        <f aca="false">AND($Q$3&lt;&gt;$Q46,$Q$3&lt;&gt;"Both")</f>
        <v>1</v>
      </c>
      <c r="AF46" s="159" t="b">
        <f aca="false">AND($Q$3="Both",AH46=1)</f>
        <v>0</v>
      </c>
      <c r="AG46" s="91" t="s">
        <v>988</v>
      </c>
      <c r="AH46" s="95" t="n">
        <v>1</v>
      </c>
      <c r="AI46" s="91" t="n">
        <v>6</v>
      </c>
      <c r="AK46" s="160" t="n">
        <f aca="false">IF(OR(AL46=TRUE(),AND(AM46=TRUE(),AN46=FALSE()),AF46=TRUE(),(OR(AT46=FALSE(),AT46="NA"))),0,IF(OR(AN46=FALSE(),AO46=FALSE(),AP46=FALSE()),1,0))</f>
        <v>0</v>
      </c>
      <c r="AL46" s="238" t="n">
        <f aca="false">$S46</f>
        <v>1</v>
      </c>
      <c r="AM46" s="238" t="str">
        <f aca="false">IF(OR(Q46="CHIP",AI46=""),"NA",IF(AND(AF46=TRUE(),_xlfn.xlookup(AI46,$A$8:$A$80,$AK$8:$AK$80)=0),TRUE(),FALSE()))</f>
        <v>NA</v>
      </c>
      <c r="AN46" s="148" t="b">
        <f aca="false">IF(F46&lt;&gt;"",TRUE(),FALSE())</f>
        <v>0</v>
      </c>
      <c r="AO46" s="94" t="str">
        <f aca="false">IF(OR($F46&lt;&gt;"Met"),"NA",(IF(AND($F46="Met",$F46&lt;&gt;""),TRUE(),FALSE())))</f>
        <v>NA</v>
      </c>
      <c r="AP46" s="148" t="b">
        <f aca="false">IF(OR($F46="Met",$F46="Not met"),"NA",(IF((AND(OR($F46="N/A",$F46="Unsure"),$G46&lt;&gt;"")),TRUE(),FALSE())))</f>
        <v>0</v>
      </c>
      <c r="AQ46" s="238" t="n">
        <f aca="false">IF(OR(AR46=TRUE(),AND(AS46=TRUE(),AT46=FALSE())),0,(IF(OR(AND(OR(AS46=FALSE(),AS46="N/A"),AT46=FALSE()),AU46=FALSE()),1,0)))</f>
        <v>0</v>
      </c>
      <c r="AR46" s="238" t="n">
        <f aca="false">$S46</f>
        <v>1</v>
      </c>
      <c r="AS46" s="238" t="n">
        <f aca="false">IF(OR(Q46="Medicaid",AI46=""),"N/A",IF(AND(AF46=TRUE(),SUM($AQ$8:$AQ$40)=0),TRUE(),FALSE()))</f>
        <v>0</v>
      </c>
      <c r="AT46" s="148" t="b">
        <f aca="false">IF(AND(H46="",F46="Met"),FALSE(),TRUE())</f>
        <v>1</v>
      </c>
      <c r="AU46" s="94" t="str">
        <f aca="false">IF(OR(H46="",H46="Met",H46="N/A"),"NA",(IF(AND((OR(H46="Not Met",H46="Unsure")),G46&lt;&gt;""),TRUE(),FALSE())))</f>
        <v>NA</v>
      </c>
    </row>
    <row r="47" customFormat="false" ht="82.5" hidden="false" customHeight="true" outlineLevel="0" collapsed="false">
      <c r="A47" s="230" t="s">
        <v>989</v>
      </c>
      <c r="B47" s="214" t="s">
        <v>990</v>
      </c>
      <c r="C47" s="231" t="s">
        <v>886</v>
      </c>
      <c r="D47" s="231" t="s">
        <v>991</v>
      </c>
      <c r="E47" s="247" t="n">
        <v>1</v>
      </c>
      <c r="F47" s="425"/>
      <c r="G47" s="382"/>
      <c r="H47" s="383"/>
      <c r="I47" s="237" t="s">
        <v>15</v>
      </c>
      <c r="J47" s="237"/>
      <c r="K47" s="237" t="s">
        <v>38</v>
      </c>
      <c r="L47" s="237" t="s">
        <v>43</v>
      </c>
      <c r="M47" s="237"/>
      <c r="N47" s="237"/>
      <c r="O47" s="237"/>
      <c r="P47" s="237"/>
      <c r="Q47" s="236" t="s">
        <v>292</v>
      </c>
      <c r="S47" s="148" t="b">
        <f aca="false">IF(OR(T47=TRUE(),U47=TRUE(),V47=TRUE(),AD47=TRUE(),AE47=TRUE()),TRUE(),FALSE())</f>
        <v>1</v>
      </c>
      <c r="T47" s="94" t="n">
        <f aca="false">$T$7</f>
        <v>1</v>
      </c>
      <c r="U47" s="148" t="b">
        <f aca="false">$U$7</f>
        <v>0</v>
      </c>
      <c r="V47" s="148" t="b">
        <f aca="false">IF(SUM(W47:AC47)&lt;1,TRUE(),FALSE())</f>
        <v>1</v>
      </c>
      <c r="W47" s="94" t="n">
        <f aca="false">IF($I$3=I47,1,0)</f>
        <v>0</v>
      </c>
      <c r="X47" s="94" t="n">
        <f aca="false">IF($J$3=J47,1,0)</f>
        <v>0</v>
      </c>
      <c r="Y47" s="94" t="n">
        <f aca="false">IF($K$3=K47,1,0)</f>
        <v>0</v>
      </c>
      <c r="Z47" s="94" t="n">
        <f aca="false">IF($L$3=L47,1,0)</f>
        <v>0</v>
      </c>
      <c r="AA47" s="94" t="n">
        <f aca="false">IF($M$3=M47,1,0)</f>
        <v>0</v>
      </c>
      <c r="AB47" s="94" t="n">
        <f aca="false">IF($N$3=N47,1,0)</f>
        <v>0</v>
      </c>
      <c r="AC47" s="94" t="n">
        <f aca="false">IF($O$3=O47,1,0)</f>
        <v>0</v>
      </c>
      <c r="AD47" s="159" t="b">
        <f aca="false">AND($P$2="Non-risk",P47=TRUE())</f>
        <v>0</v>
      </c>
      <c r="AE47" s="159" t="b">
        <f aca="false">AND($Q$3&lt;&gt;$Q47,$Q$3&lt;&gt;"Both")</f>
        <v>1</v>
      </c>
      <c r="AF47" s="159" t="b">
        <f aca="false">AND($Q$3="Both",AH47=1)</f>
        <v>0</v>
      </c>
      <c r="AG47" s="91" t="s">
        <v>991</v>
      </c>
      <c r="AH47" s="95" t="n">
        <v>1</v>
      </c>
      <c r="AI47" s="91" t="n">
        <v>7</v>
      </c>
      <c r="AK47" s="160" t="n">
        <f aca="false">IF(OR(AL47=TRUE(),AND(AM47=TRUE(),AN47=FALSE()),AF47=TRUE(),(OR(AT47=FALSE(),AT47="NA"))),0,IF(OR(AN47=FALSE(),AO47=FALSE(),AP47=FALSE()),1,0))</f>
        <v>0</v>
      </c>
      <c r="AL47" s="238" t="n">
        <f aca="false">$S47</f>
        <v>1</v>
      </c>
      <c r="AM47" s="238" t="str">
        <f aca="false">IF(OR(Q47="CHIP",AI47=""),"NA",IF(AND(AF47=TRUE(),_xlfn.xlookup(AI47,$A$8:$A$80,$AK$8:$AK$80)=0),TRUE(),FALSE()))</f>
        <v>NA</v>
      </c>
      <c r="AN47" s="148" t="b">
        <f aca="false">IF(F47&lt;&gt;"",TRUE(),FALSE())</f>
        <v>0</v>
      </c>
      <c r="AO47" s="94" t="str">
        <f aca="false">IF(OR($F47&lt;&gt;"Met"),"NA",(IF(AND($F47="Met",$F47&lt;&gt;""),TRUE(),FALSE())))</f>
        <v>NA</v>
      </c>
      <c r="AP47" s="148" t="b">
        <f aca="false">IF(OR($F47="Met",$F47="Not met"),"NA",(IF((AND(OR($F47="N/A",$F47="Unsure"),$G47&lt;&gt;"")),TRUE(),FALSE())))</f>
        <v>0</v>
      </c>
      <c r="AQ47" s="238" t="n">
        <f aca="false">IF(OR(AR47=TRUE(),AND(AS47=TRUE(),AT47=FALSE())),0,(IF(OR(AND(OR(AS47=FALSE(),AS47="N/A"),AT47=FALSE()),AU47=FALSE()),1,0)))</f>
        <v>0</v>
      </c>
      <c r="AR47" s="238" t="n">
        <f aca="false">$S47</f>
        <v>1</v>
      </c>
      <c r="AS47" s="238" t="n">
        <f aca="false">IF(OR(Q47="Medicaid",AI47=""),"N/A",IF(AND(AF47=TRUE(),SUM($AQ$8:$AQ$40)=0),TRUE(),FALSE()))</f>
        <v>0</v>
      </c>
      <c r="AT47" s="148" t="b">
        <f aca="false">IF(AND(H47="",F47="Met"),FALSE(),TRUE())</f>
        <v>1</v>
      </c>
      <c r="AU47" s="94" t="str">
        <f aca="false">IF(OR(H47="",H47="Met",H47="N/A"),"NA",(IF(AND((OR(H47="Not Met",H47="Unsure")),G47&lt;&gt;""),TRUE(),FALSE())))</f>
        <v>NA</v>
      </c>
    </row>
    <row r="48" customFormat="false" ht="18" hidden="false" customHeight="false" outlineLevel="0" collapsed="false">
      <c r="A48" s="239"/>
      <c r="B48" s="385"/>
      <c r="C48" s="316"/>
      <c r="D48" s="225" t="s">
        <v>992</v>
      </c>
      <c r="E48" s="241"/>
      <c r="F48" s="420"/>
      <c r="G48" s="389"/>
      <c r="H48" s="390"/>
      <c r="S48" s="94"/>
      <c r="T48" s="94"/>
      <c r="U48" s="94"/>
      <c r="V48" s="94"/>
      <c r="AG48" s="91"/>
      <c r="AI48" s="91"/>
      <c r="AK48" s="238"/>
      <c r="AL48" s="238"/>
      <c r="AM48" s="238"/>
      <c r="AN48" s="94"/>
      <c r="AO48" s="94"/>
      <c r="AP48" s="94"/>
      <c r="AQ48" s="238"/>
      <c r="AR48" s="238"/>
      <c r="AS48" s="238"/>
      <c r="AT48" s="94"/>
      <c r="AU48" s="94"/>
    </row>
    <row r="49" customFormat="false" ht="112.5" hidden="false" customHeight="true" outlineLevel="0" collapsed="false">
      <c r="A49" s="230" t="s">
        <v>993</v>
      </c>
      <c r="B49" s="231" t="s">
        <v>994</v>
      </c>
      <c r="C49" s="231" t="s">
        <v>995</v>
      </c>
      <c r="D49" s="231" t="s">
        <v>893</v>
      </c>
      <c r="E49" s="232"/>
      <c r="F49" s="425"/>
      <c r="G49" s="382"/>
      <c r="H49" s="383"/>
      <c r="I49" s="237" t="s">
        <v>15</v>
      </c>
      <c r="J49" s="237"/>
      <c r="K49" s="237" t="s">
        <v>38</v>
      </c>
      <c r="L49" s="237" t="s">
        <v>43</v>
      </c>
      <c r="M49" s="237" t="s">
        <v>48</v>
      </c>
      <c r="N49" s="237"/>
      <c r="O49" s="237"/>
      <c r="P49" s="237"/>
      <c r="Q49" s="236" t="s">
        <v>292</v>
      </c>
      <c r="S49" s="148" t="b">
        <f aca="false">IF(OR(T49=TRUE(),U49=TRUE(),V49=TRUE(),AD49=TRUE(),AE49=TRUE()),TRUE(),FALSE())</f>
        <v>1</v>
      </c>
      <c r="T49" s="94" t="n">
        <f aca="false">$T$7</f>
        <v>1</v>
      </c>
      <c r="U49" s="148" t="b">
        <f aca="false">$U$7</f>
        <v>0</v>
      </c>
      <c r="V49" s="148" t="b">
        <f aca="false">IF(SUM(W49:AC49)&lt;1,TRUE(),FALSE())</f>
        <v>1</v>
      </c>
      <c r="W49" s="94" t="n">
        <f aca="false">IF($I$3=I49,1,0)</f>
        <v>0</v>
      </c>
      <c r="X49" s="94" t="n">
        <f aca="false">IF($J$3=J49,1,0)</f>
        <v>0</v>
      </c>
      <c r="Y49" s="94" t="n">
        <f aca="false">IF($K$3=K49,1,0)</f>
        <v>0</v>
      </c>
      <c r="Z49" s="94" t="n">
        <f aca="false">IF($L$3=L49,1,0)</f>
        <v>0</v>
      </c>
      <c r="AA49" s="94" t="n">
        <f aca="false">IF($M$3=M49,1,0)</f>
        <v>0</v>
      </c>
      <c r="AB49" s="94" t="n">
        <f aca="false">IF($N$3=N49,1,0)</f>
        <v>0</v>
      </c>
      <c r="AC49" s="94" t="n">
        <f aca="false">IF($O$3=O49,1,0)</f>
        <v>0</v>
      </c>
      <c r="AD49" s="159" t="b">
        <f aca="false">AND($P$2="Non-risk",P49=TRUE())</f>
        <v>0</v>
      </c>
      <c r="AE49" s="159" t="b">
        <f aca="false">AND($Q$3&lt;&gt;$Q49,$Q$3&lt;&gt;"Both")</f>
        <v>1</v>
      </c>
      <c r="AF49" s="159" t="b">
        <f aca="false">AND($Q$3="Both",AH49=1)</f>
        <v>0</v>
      </c>
      <c r="AG49" s="91" t="s">
        <v>893</v>
      </c>
      <c r="AH49" s="95" t="n">
        <v>1</v>
      </c>
      <c r="AI49" s="91" t="n">
        <v>12</v>
      </c>
      <c r="AK49" s="160" t="n">
        <f aca="false">IF(OR(AL49=TRUE(),AND(AM49=TRUE(),AN49=FALSE()),AF49=TRUE(),(OR(AT49=FALSE(),AT49="NA"))),0,IF(OR(AN49=FALSE(),AO49=FALSE(),AP49=FALSE()),1,0))</f>
        <v>0</v>
      </c>
      <c r="AL49" s="238" t="n">
        <f aca="false">$S49</f>
        <v>1</v>
      </c>
      <c r="AM49" s="238" t="str">
        <f aca="false">IF(OR(Q49="CHIP",AI49=""),"NA",IF(AND(AF49=TRUE(),_xlfn.xlookup(AI49,$A$8:$A$80,$AK$8:$AK$80)=0),TRUE(),FALSE()))</f>
        <v>NA</v>
      </c>
      <c r="AN49" s="148" t="b">
        <f aca="false">IF(F49&lt;&gt;"",TRUE(),FALSE())</f>
        <v>0</v>
      </c>
      <c r="AO49" s="94" t="str">
        <f aca="false">IF(OR($F49&lt;&gt;"Met"),"NA",(IF(AND($F49="Met",$F49&lt;&gt;""),TRUE(),FALSE())))</f>
        <v>NA</v>
      </c>
      <c r="AP49" s="148" t="b">
        <f aca="false">IF(OR($F49="Met",$F49="Not met"),"NA",(IF((AND(OR($F49="N/A",$F49="Unsure"),$G49&lt;&gt;"")),TRUE(),FALSE())))</f>
        <v>0</v>
      </c>
      <c r="AQ49" s="238" t="n">
        <f aca="false">IF(OR(AR49=TRUE(),AND(AS49=TRUE(),AT49=FALSE())),0,(IF(OR(AND(OR(AS49=FALSE(),AS49="N/A"),AT49=FALSE()),AU49=FALSE()),1,0)))</f>
        <v>0</v>
      </c>
      <c r="AR49" s="238" t="n">
        <f aca="false">$S49</f>
        <v>1</v>
      </c>
      <c r="AS49" s="238" t="n">
        <f aca="false">IF(OR(Q49="Medicaid",AI49=""),"N/A",IF(AND(AF49=TRUE(),SUM($AQ$8:$AQ$40)=0),TRUE(),FALSE()))</f>
        <v>0</v>
      </c>
      <c r="AT49" s="148" t="b">
        <f aca="false">IF(AND(H49="",F49="Met"),FALSE(),TRUE())</f>
        <v>1</v>
      </c>
      <c r="AU49" s="94" t="str">
        <f aca="false">IF(OR(H49="",H49="Met",H49="N/A"),"NA",(IF(AND((OR(H49="Not Met",H49="Unsure")),G49&lt;&gt;""),TRUE(),FALSE())))</f>
        <v>NA</v>
      </c>
    </row>
    <row r="50" customFormat="false" ht="18" hidden="false" customHeight="false" outlineLevel="0" collapsed="false">
      <c r="A50" s="239"/>
      <c r="B50" s="385"/>
      <c r="C50" s="316"/>
      <c r="D50" s="225" t="s">
        <v>996</v>
      </c>
      <c r="E50" s="241"/>
      <c r="F50" s="420"/>
      <c r="G50" s="389"/>
      <c r="H50" s="390"/>
      <c r="S50" s="94"/>
      <c r="T50" s="94"/>
      <c r="U50" s="94"/>
      <c r="V50" s="94"/>
      <c r="AG50" s="91"/>
      <c r="AI50" s="91"/>
      <c r="AK50" s="238"/>
      <c r="AL50" s="238"/>
      <c r="AM50" s="238"/>
      <c r="AN50" s="94"/>
      <c r="AO50" s="94"/>
      <c r="AP50" s="94"/>
      <c r="AQ50" s="238"/>
      <c r="AR50" s="238"/>
      <c r="AS50" s="238"/>
      <c r="AT50" s="94"/>
      <c r="AU50" s="94"/>
    </row>
    <row r="51" customFormat="false" ht="60.75" hidden="false" customHeight="true" outlineLevel="0" collapsed="false">
      <c r="A51" s="434" t="s">
        <v>997</v>
      </c>
      <c r="B51" s="214" t="s">
        <v>998</v>
      </c>
      <c r="C51" s="231" t="s">
        <v>999</v>
      </c>
      <c r="D51" s="231" t="s">
        <v>898</v>
      </c>
      <c r="E51" s="232"/>
      <c r="F51" s="425"/>
      <c r="G51" s="382"/>
      <c r="H51" s="383"/>
      <c r="I51" s="237" t="s">
        <v>15</v>
      </c>
      <c r="J51" s="237"/>
      <c r="K51" s="237" t="s">
        <v>38</v>
      </c>
      <c r="L51" s="237" t="s">
        <v>43</v>
      </c>
      <c r="M51" s="237" t="s">
        <v>48</v>
      </c>
      <c r="N51" s="237"/>
      <c r="O51" s="237"/>
      <c r="P51" s="237"/>
      <c r="Q51" s="236" t="s">
        <v>292</v>
      </c>
      <c r="S51" s="148" t="b">
        <f aca="false">IF(OR(T51=TRUE(),U51=TRUE(),V51=TRUE(),AD51=TRUE(),AE51=TRUE()),TRUE(),FALSE())</f>
        <v>1</v>
      </c>
      <c r="T51" s="94" t="n">
        <f aca="false">$T$7</f>
        <v>1</v>
      </c>
      <c r="U51" s="148" t="b">
        <f aca="false">$U$7</f>
        <v>0</v>
      </c>
      <c r="V51" s="148" t="b">
        <f aca="false">IF(SUM(W51:AC51)&lt;1,TRUE(),FALSE())</f>
        <v>1</v>
      </c>
      <c r="W51" s="94" t="n">
        <f aca="false">IF($I$3=I51,1,0)</f>
        <v>0</v>
      </c>
      <c r="X51" s="94" t="n">
        <f aca="false">IF($J$3=J51,1,0)</f>
        <v>0</v>
      </c>
      <c r="Y51" s="94" t="n">
        <f aca="false">IF($K$3=K51,1,0)</f>
        <v>0</v>
      </c>
      <c r="Z51" s="94" t="n">
        <f aca="false">IF($L$3=L51,1,0)</f>
        <v>0</v>
      </c>
      <c r="AA51" s="94" t="n">
        <f aca="false">IF($M$3=M51,1,0)</f>
        <v>0</v>
      </c>
      <c r="AB51" s="94" t="n">
        <f aca="false">IF($N$3=N51,1,0)</f>
        <v>0</v>
      </c>
      <c r="AC51" s="94" t="n">
        <f aca="false">IF($O$3=O51,1,0)</f>
        <v>0</v>
      </c>
      <c r="AD51" s="159" t="b">
        <f aca="false">AND($P$2="Non-risk",P51=TRUE())</f>
        <v>0</v>
      </c>
      <c r="AE51" s="159" t="b">
        <f aca="false">AND($Q$3&lt;&gt;$Q51,$Q$3&lt;&gt;"Both")</f>
        <v>1</v>
      </c>
      <c r="AF51" s="159" t="b">
        <f aca="false">AND($Q$3="Both",AH51=1)</f>
        <v>0</v>
      </c>
      <c r="AG51" s="91" t="s">
        <v>1000</v>
      </c>
      <c r="AH51" s="95" t="n">
        <v>1</v>
      </c>
      <c r="AI51" s="91" t="n">
        <v>15</v>
      </c>
      <c r="AK51" s="160" t="n">
        <f aca="false">IF(OR(AL51=TRUE(),AND(AM51=TRUE(),AN51=FALSE()),AF51=TRUE(),(OR(AT51=FALSE(),AT51="NA"))),0,IF(OR(AN51=FALSE(),AO51=FALSE(),AP51=FALSE()),1,0))</f>
        <v>0</v>
      </c>
      <c r="AL51" s="238" t="n">
        <f aca="false">$S51</f>
        <v>1</v>
      </c>
      <c r="AM51" s="238" t="str">
        <f aca="false">IF(OR(Q51="CHIP",AI51=""),"NA",IF(AND(AF51=TRUE(),_xlfn.xlookup(AI51,$A$8:$A$80,$AK$8:$AK$80)=0),TRUE(),FALSE()))</f>
        <v>NA</v>
      </c>
      <c r="AN51" s="148" t="b">
        <f aca="false">IF(F51&lt;&gt;"",TRUE(),FALSE())</f>
        <v>0</v>
      </c>
      <c r="AO51" s="94" t="str">
        <f aca="false">IF(OR($F51&lt;&gt;"Met"),"NA",(IF(AND($F51="Met",$F51&lt;&gt;""),TRUE(),FALSE())))</f>
        <v>NA</v>
      </c>
      <c r="AP51" s="148" t="b">
        <f aca="false">IF(OR($F51="Met",$F51="Not met"),"NA",(IF((AND(OR($F51="N/A",$F51="Unsure"),$G51&lt;&gt;"")),TRUE(),FALSE())))</f>
        <v>0</v>
      </c>
      <c r="AQ51" s="238" t="n">
        <f aca="false">IF(OR(AR51=TRUE(),AND(AS51=TRUE(),AT51=FALSE())),0,(IF(OR(AND(OR(AS51=FALSE(),AS51="N/A"),AT51=FALSE()),AU51=FALSE()),1,0)))</f>
        <v>0</v>
      </c>
      <c r="AR51" s="238" t="n">
        <f aca="false">$S51</f>
        <v>1</v>
      </c>
      <c r="AS51" s="238" t="n">
        <f aca="false">IF(OR(Q51="Medicaid",AI51=""),"N/A",IF(AND(AF51=TRUE(),SUM($AQ$8:$AQ$40)=0),TRUE(),FALSE()))</f>
        <v>0</v>
      </c>
      <c r="AT51" s="148" t="b">
        <f aca="false">IF(AND(H51="",F51="Met"),FALSE(),TRUE())</f>
        <v>1</v>
      </c>
      <c r="AU51" s="94" t="str">
        <f aca="false">IF(OR(H51="",H51="Met",H51="N/A"),"NA",(IF(AND((OR(H51="Not Met",H51="Unsure")),G51&lt;&gt;""),TRUE(),FALSE())))</f>
        <v>NA</v>
      </c>
    </row>
    <row r="52" customFormat="false" ht="18" hidden="false" customHeight="false" outlineLevel="0" collapsed="false">
      <c r="A52" s="239"/>
      <c r="B52" s="385"/>
      <c r="C52" s="316"/>
      <c r="D52" s="225" t="s">
        <v>1001</v>
      </c>
      <c r="E52" s="241"/>
      <c r="F52" s="420"/>
      <c r="G52" s="389"/>
      <c r="H52" s="390"/>
      <c r="S52" s="94"/>
      <c r="T52" s="94"/>
      <c r="U52" s="94"/>
      <c r="V52" s="94"/>
      <c r="AG52" s="91"/>
      <c r="AI52" s="91"/>
      <c r="AK52" s="238"/>
      <c r="AL52" s="238"/>
      <c r="AM52" s="238"/>
      <c r="AN52" s="94"/>
      <c r="AO52" s="94"/>
      <c r="AP52" s="94"/>
      <c r="AQ52" s="238"/>
      <c r="AR52" s="238"/>
      <c r="AS52" s="238"/>
      <c r="AT52" s="94"/>
      <c r="AU52" s="94"/>
    </row>
    <row r="53" customFormat="false" ht="162" hidden="false" customHeight="false" outlineLevel="0" collapsed="false">
      <c r="A53" s="230" t="s">
        <v>1002</v>
      </c>
      <c r="B53" s="214" t="s">
        <v>1003</v>
      </c>
      <c r="C53" s="231" t="s">
        <v>1004</v>
      </c>
      <c r="D53" s="231" t="s">
        <v>903</v>
      </c>
      <c r="E53" s="232"/>
      <c r="F53" s="425"/>
      <c r="G53" s="382"/>
      <c r="H53" s="383"/>
      <c r="I53" s="237" t="s">
        <v>15</v>
      </c>
      <c r="J53" s="237"/>
      <c r="K53" s="237" t="s">
        <v>38</v>
      </c>
      <c r="L53" s="237" t="s">
        <v>43</v>
      </c>
      <c r="M53" s="237"/>
      <c r="N53" s="237"/>
      <c r="O53" s="237"/>
      <c r="P53" s="237"/>
      <c r="Q53" s="236" t="s">
        <v>292</v>
      </c>
      <c r="S53" s="148" t="b">
        <f aca="false">IF(OR(T53=TRUE(),U53=TRUE(),V53=TRUE(),AD53=TRUE(),AE53=TRUE()),TRUE(),FALSE())</f>
        <v>1</v>
      </c>
      <c r="T53" s="94" t="n">
        <f aca="false">$T$7</f>
        <v>1</v>
      </c>
      <c r="U53" s="148" t="b">
        <f aca="false">$U$7</f>
        <v>0</v>
      </c>
      <c r="V53" s="148" t="b">
        <f aca="false">IF(SUM(W53:AC53)&lt;1,TRUE(),FALSE())</f>
        <v>1</v>
      </c>
      <c r="W53" s="94" t="n">
        <f aca="false">IF($I$3=I53,1,0)</f>
        <v>0</v>
      </c>
      <c r="X53" s="94" t="n">
        <f aca="false">IF($J$3=J53,1,0)</f>
        <v>0</v>
      </c>
      <c r="Y53" s="94" t="n">
        <f aca="false">IF($K$3=K53,1,0)</f>
        <v>0</v>
      </c>
      <c r="Z53" s="94" t="n">
        <f aca="false">IF($L$3=L53,1,0)</f>
        <v>0</v>
      </c>
      <c r="AA53" s="94" t="n">
        <f aca="false">IF($M$3=M53,1,0)</f>
        <v>0</v>
      </c>
      <c r="AB53" s="94" t="n">
        <f aca="false">IF($N$3=N53,1,0)</f>
        <v>0</v>
      </c>
      <c r="AC53" s="94" t="n">
        <f aca="false">IF($O$3=O53,1,0)</f>
        <v>0</v>
      </c>
      <c r="AD53" s="159" t="b">
        <f aca="false">AND($P$2="Non-risk",P53=TRUE())</f>
        <v>0</v>
      </c>
      <c r="AE53" s="159" t="b">
        <f aca="false">AND($Q$3&lt;&gt;$Q53,$Q$3&lt;&gt;"Both")</f>
        <v>1</v>
      </c>
      <c r="AF53" s="159" t="b">
        <f aca="false">AND($Q$3="Both",AH53=1)</f>
        <v>0</v>
      </c>
      <c r="AG53" s="91" t="s">
        <v>903</v>
      </c>
      <c r="AH53" s="95" t="n">
        <v>1</v>
      </c>
      <c r="AI53" s="91" t="n">
        <v>24</v>
      </c>
      <c r="AK53" s="160" t="n">
        <f aca="false">IF(OR(AL53=TRUE(),AND(AM53=TRUE(),AN53=FALSE()),AF53=TRUE(),(OR(AT53=FALSE(),AT53="NA"))),0,IF(OR(AN53=FALSE(),AO53=FALSE(),AP53=FALSE()),1,0))</f>
        <v>0</v>
      </c>
      <c r="AL53" s="238" t="n">
        <f aca="false">$S53</f>
        <v>1</v>
      </c>
      <c r="AM53" s="238" t="str">
        <f aca="false">IF(OR(Q53="CHIP",AI53=""),"NA",IF(AND(AF53=TRUE(),_xlfn.xlookup(AI53,$A$8:$A$80,$AK$8:$AK$80)=0),TRUE(),FALSE()))</f>
        <v>NA</v>
      </c>
      <c r="AN53" s="148" t="b">
        <f aca="false">IF(F53&lt;&gt;"",TRUE(),FALSE())</f>
        <v>0</v>
      </c>
      <c r="AO53" s="94" t="str">
        <f aca="false">IF(OR($F53&lt;&gt;"Met"),"NA",(IF(AND($F53="Met",$F53&lt;&gt;""),TRUE(),FALSE())))</f>
        <v>NA</v>
      </c>
      <c r="AP53" s="148" t="b">
        <f aca="false">IF(OR($F53="Met",$F53="Not met"),"NA",(IF((AND(OR($F53="N/A",$F53="Unsure"),$G53&lt;&gt;"")),TRUE(),FALSE())))</f>
        <v>0</v>
      </c>
      <c r="AQ53" s="238" t="n">
        <f aca="false">IF(OR(AR53=TRUE(),AND(AS53=TRUE(),AT53=FALSE())),0,(IF(OR(AND(OR(AS53=FALSE(),AS53="N/A"),AT53=FALSE()),AU53=FALSE()),1,0)))</f>
        <v>0</v>
      </c>
      <c r="AR53" s="238" t="n">
        <f aca="false">$S53</f>
        <v>1</v>
      </c>
      <c r="AS53" s="238" t="n">
        <f aca="false">IF(OR(Q53="Medicaid",AI53=""),"N/A",IF(AND(AF53=TRUE(),SUM($AQ$8:$AQ$40)=0),TRUE(),FALSE()))</f>
        <v>0</v>
      </c>
      <c r="AT53" s="148" t="b">
        <f aca="false">IF(AND(H53="",F53="Met"),FALSE(),TRUE())</f>
        <v>1</v>
      </c>
      <c r="AU53" s="94" t="str">
        <f aca="false">IF(OR(H53="",H53="Met",H53="N/A"),"NA",(IF(AND((OR(H53="Not Met",H53="Unsure")),G53&lt;&gt;""),TRUE(),FALSE())))</f>
        <v>NA</v>
      </c>
    </row>
    <row r="54" customFormat="false" ht="108" hidden="false" customHeight="false" outlineLevel="0" collapsed="false">
      <c r="A54" s="230" t="s">
        <v>1005</v>
      </c>
      <c r="B54" s="231" t="s">
        <v>1006</v>
      </c>
      <c r="C54" s="231" t="s">
        <v>1007</v>
      </c>
      <c r="D54" s="231" t="s">
        <v>907</v>
      </c>
      <c r="E54" s="232"/>
      <c r="F54" s="425"/>
      <c r="G54" s="382"/>
      <c r="H54" s="383"/>
      <c r="I54" s="237" t="s">
        <v>15</v>
      </c>
      <c r="J54" s="237"/>
      <c r="K54" s="237" t="s">
        <v>38</v>
      </c>
      <c r="L54" s="237" t="s">
        <v>43</v>
      </c>
      <c r="M54" s="237"/>
      <c r="N54" s="237"/>
      <c r="O54" s="237"/>
      <c r="P54" s="237"/>
      <c r="Q54" s="236" t="s">
        <v>292</v>
      </c>
      <c r="S54" s="148" t="b">
        <f aca="false">IF(OR(T54=TRUE(),U54=TRUE(),V54=TRUE(),AD54=TRUE(),AE54=TRUE()),TRUE(),FALSE())</f>
        <v>1</v>
      </c>
      <c r="T54" s="94" t="n">
        <f aca="false">$T$7</f>
        <v>1</v>
      </c>
      <c r="U54" s="148" t="b">
        <f aca="false">$U$7</f>
        <v>0</v>
      </c>
      <c r="V54" s="148" t="b">
        <f aca="false">IF(SUM(W54:AC54)&lt;1,TRUE(),FALSE())</f>
        <v>1</v>
      </c>
      <c r="W54" s="94" t="n">
        <f aca="false">IF($I$3=I54,1,0)</f>
        <v>0</v>
      </c>
      <c r="X54" s="94" t="n">
        <f aca="false">IF($J$3=J54,1,0)</f>
        <v>0</v>
      </c>
      <c r="Y54" s="94" t="n">
        <f aca="false">IF($K$3=K54,1,0)</f>
        <v>0</v>
      </c>
      <c r="Z54" s="94" t="n">
        <f aca="false">IF($L$3=L54,1,0)</f>
        <v>0</v>
      </c>
      <c r="AA54" s="94" t="n">
        <f aca="false">IF($M$3=M54,1,0)</f>
        <v>0</v>
      </c>
      <c r="AB54" s="94" t="n">
        <f aca="false">IF($N$3=N54,1,0)</f>
        <v>0</v>
      </c>
      <c r="AC54" s="94" t="n">
        <f aca="false">IF($O$3=O54,1,0)</f>
        <v>0</v>
      </c>
      <c r="AD54" s="159" t="b">
        <f aca="false">AND($P$2="Non-risk",P54=TRUE())</f>
        <v>0</v>
      </c>
      <c r="AE54" s="159" t="b">
        <f aca="false">AND($Q$3&lt;&gt;$Q54,$Q$3&lt;&gt;"Both")</f>
        <v>1</v>
      </c>
      <c r="AF54" s="159" t="b">
        <f aca="false">AND($Q$3="Both",AH54=1)</f>
        <v>0</v>
      </c>
      <c r="AG54" s="91" t="s">
        <v>907</v>
      </c>
      <c r="AH54" s="95" t="n">
        <v>1</v>
      </c>
      <c r="AI54" s="91" t="n">
        <v>29</v>
      </c>
      <c r="AK54" s="160" t="n">
        <f aca="false">IF(OR(AL54=TRUE(),AND(AM54=TRUE(),AN54=FALSE()),AF54=TRUE(),(OR(AT54=FALSE(),AT54="NA"))),0,IF(OR(AN54=FALSE(),AO54=FALSE(),AP54=FALSE()),1,0))</f>
        <v>0</v>
      </c>
      <c r="AL54" s="238" t="n">
        <f aca="false">$S54</f>
        <v>1</v>
      </c>
      <c r="AM54" s="238" t="str">
        <f aca="false">IF(OR(Q54="CHIP",AI54=""),"NA",IF(AND(AF54=TRUE(),_xlfn.xlookup(AI54,$A$8:$A$80,$AK$8:$AK$80)=0),TRUE(),FALSE()))</f>
        <v>NA</v>
      </c>
      <c r="AN54" s="148" t="b">
        <f aca="false">IF(F54&lt;&gt;"",TRUE(),FALSE())</f>
        <v>0</v>
      </c>
      <c r="AO54" s="94" t="str">
        <f aca="false">IF(OR($F54&lt;&gt;"Met"),"NA",(IF(AND($F54="Met",$F54&lt;&gt;""),TRUE(),FALSE())))</f>
        <v>NA</v>
      </c>
      <c r="AP54" s="148" t="b">
        <f aca="false">IF(OR($F54="Met",$F54="Not met"),"NA",(IF((AND(OR($F54="N/A",$F54="Unsure"),$G54&lt;&gt;"")),TRUE(),FALSE())))</f>
        <v>0</v>
      </c>
      <c r="AQ54" s="238" t="n">
        <f aca="false">IF(OR(AR54=TRUE(),AND(AS54=TRUE(),AT54=FALSE())),0,(IF(OR(AND(OR(AS54=FALSE(),AS54="N/A"),AT54=FALSE()),AU54=FALSE()),1,0)))</f>
        <v>0</v>
      </c>
      <c r="AR54" s="238" t="n">
        <f aca="false">$S54</f>
        <v>1</v>
      </c>
      <c r="AS54" s="238" t="n">
        <f aca="false">IF(OR(Q54="Medicaid",AI54=""),"N/A",IF(AND(AF54=TRUE(),SUM($AQ$8:$AQ$40)=0),TRUE(),FALSE()))</f>
        <v>0</v>
      </c>
      <c r="AT54" s="148" t="b">
        <f aca="false">IF(AND(H54="",F54="Met"),FALSE(),TRUE())</f>
        <v>1</v>
      </c>
      <c r="AU54" s="94" t="str">
        <f aca="false">IF(OR(H54="",H54="Met",H54="N/A"),"NA",(IF(AND((OR(H54="Not Met",H54="Unsure")),G54&lt;&gt;""),TRUE(),FALSE())))</f>
        <v>NA</v>
      </c>
    </row>
    <row r="55" customFormat="false" ht="18" hidden="false" customHeight="false" outlineLevel="0" collapsed="false">
      <c r="A55" s="239"/>
      <c r="B55" s="385"/>
      <c r="C55" s="316"/>
      <c r="D55" s="225" t="s">
        <v>1008</v>
      </c>
      <c r="E55" s="241"/>
      <c r="F55" s="420"/>
      <c r="G55" s="389"/>
      <c r="H55" s="390"/>
      <c r="S55" s="94"/>
      <c r="T55" s="94"/>
      <c r="U55" s="94"/>
      <c r="V55" s="94"/>
      <c r="AG55" s="91"/>
      <c r="AI55" s="91"/>
      <c r="AK55" s="238"/>
      <c r="AL55" s="238"/>
      <c r="AM55" s="238"/>
      <c r="AN55" s="94"/>
      <c r="AO55" s="94"/>
      <c r="AP55" s="94"/>
      <c r="AQ55" s="238"/>
      <c r="AR55" s="238"/>
      <c r="AS55" s="238"/>
      <c r="AT55" s="94"/>
      <c r="AU55" s="94" t="str">
        <f aca="false">IF(OR(F55="",F55="Met",F55="N/A"),"NA",(IF(AND((OR(F55="Not Met",F55="Unsure")),G55&lt;&gt;""),TRUE(),FALSE())))</f>
        <v>NA</v>
      </c>
    </row>
    <row r="56" s="251" customFormat="true" ht="67.5" hidden="false" customHeight="true" outlineLevel="0" collapsed="false">
      <c r="A56" s="230" t="s">
        <v>1009</v>
      </c>
      <c r="B56" s="435" t="s">
        <v>1010</v>
      </c>
      <c r="C56" s="231" t="s">
        <v>1011</v>
      </c>
      <c r="D56" s="231" t="s">
        <v>912</v>
      </c>
      <c r="E56" s="232"/>
      <c r="F56" s="425"/>
      <c r="G56" s="382"/>
      <c r="H56" s="383"/>
      <c r="I56" s="251" t="s">
        <v>15</v>
      </c>
      <c r="K56" s="251" t="s">
        <v>38</v>
      </c>
      <c r="L56" s="251" t="s">
        <v>43</v>
      </c>
      <c r="Q56" s="250" t="s">
        <v>292</v>
      </c>
      <c r="S56" s="252" t="b">
        <f aca="false">IF(OR(T56=TRUE(),U56=TRUE(),V56=TRUE(),AD56=TRUE(),AE56=TRUE()),TRUE(),FALSE())</f>
        <v>1</v>
      </c>
      <c r="T56" s="250" t="n">
        <f aca="false">$T$7</f>
        <v>1</v>
      </c>
      <c r="U56" s="252" t="b">
        <f aca="false">$U$7</f>
        <v>0</v>
      </c>
      <c r="V56" s="252" t="b">
        <f aca="false">IF(SUM(W56:AC56)&lt;1,TRUE(),FALSE())</f>
        <v>1</v>
      </c>
      <c r="W56" s="250" t="n">
        <f aca="false">IF($I$3=I56,1,0)</f>
        <v>0</v>
      </c>
      <c r="X56" s="250" t="n">
        <f aca="false">IF($J$3=J56,1,0)</f>
        <v>0</v>
      </c>
      <c r="Y56" s="250" t="n">
        <f aca="false">IF($K$3=K56,1,0)</f>
        <v>0</v>
      </c>
      <c r="Z56" s="250" t="n">
        <f aca="false">IF($L$3=L56,1,0)</f>
        <v>0</v>
      </c>
      <c r="AA56" s="250" t="n">
        <f aca="false">IF($M$3=M56,1,0)</f>
        <v>0</v>
      </c>
      <c r="AB56" s="250" t="n">
        <f aca="false">IF($N$3=N56,1,0)</f>
        <v>0</v>
      </c>
      <c r="AC56" s="250" t="n">
        <f aca="false">IF($O$3=O56,1,0)</f>
        <v>0</v>
      </c>
      <c r="AD56" s="253" t="b">
        <f aca="false">AND($P$2="Non-risk",P56=TRUE())</f>
        <v>0</v>
      </c>
      <c r="AE56" s="253" t="b">
        <f aca="false">AND($Q$3&lt;&gt;$Q56,$Q$3&lt;&gt;"Both")</f>
        <v>1</v>
      </c>
      <c r="AF56" s="253" t="b">
        <f aca="false">AND($Q$3="Both",AH56=1)</f>
        <v>0</v>
      </c>
      <c r="AG56" s="254" t="s">
        <v>912</v>
      </c>
      <c r="AH56" s="251" t="n">
        <v>1</v>
      </c>
      <c r="AI56" s="254" t="n">
        <v>31</v>
      </c>
      <c r="AK56" s="255" t="n">
        <f aca="false">IF(OR(AL56=TRUE(),AND(AM56=TRUE(),AN56=FALSE()),AF56=TRUE(),(OR(AT56=FALSE(),AT56="NA"))),0,IF(OR(AN56=FALSE(),AO56=FALSE(),AP56=FALSE()),1,0))</f>
        <v>0</v>
      </c>
      <c r="AL56" s="256" t="n">
        <f aca="false">$S56</f>
        <v>1</v>
      </c>
      <c r="AM56" s="256" t="str">
        <f aca="false">IF(OR(Q56="CHIP",AI56=""),"NA",IF(AND(AF56=TRUE(),_xlfn.xlookup(AI56,$A$8:$A$80,$AK$8:$AK$80)=0),TRUE(),FALSE()))</f>
        <v>NA</v>
      </c>
      <c r="AN56" s="252" t="b">
        <f aca="false">IF(F56&lt;&gt;"",TRUE(),FALSE())</f>
        <v>0</v>
      </c>
      <c r="AO56" s="250" t="str">
        <f aca="false">IF(OR($F56&lt;&gt;"Met"),"NA",(IF(AND($F56="Met",$F56&lt;&gt;""),TRUE(),FALSE())))</f>
        <v>NA</v>
      </c>
      <c r="AP56" s="252" t="b">
        <f aca="false">IF(OR($F56="Met",$F56="Not met"),"NA",(IF((AND(OR($F56="N/A",$F56="Unsure"),$G56&lt;&gt;"")),TRUE(),FALSE())))</f>
        <v>0</v>
      </c>
      <c r="AQ56" s="256" t="n">
        <f aca="false">IF(OR(AR56=TRUE(),AND(AS56=TRUE(),AT56=FALSE())),0,(IF(OR(AND(OR(AS56=FALSE(),AS56="N/A"),AT56=FALSE()),AU56=FALSE()),1,0)))</f>
        <v>0</v>
      </c>
      <c r="AR56" s="256" t="n">
        <f aca="false">$S56</f>
        <v>1</v>
      </c>
      <c r="AS56" s="256" t="n">
        <f aca="false">IF(OR(Q56="Medicaid",AI56=""),"N/A",IF(AND(AF56=TRUE(),SUM($AQ$8:$AQ$40)=0),TRUE(),FALSE()))</f>
        <v>0</v>
      </c>
      <c r="AT56" s="252" t="b">
        <f aca="false">IF(AND(H56="",F56="Met"),FALSE(),TRUE())</f>
        <v>1</v>
      </c>
      <c r="AU56" s="250" t="str">
        <f aca="false">IF(OR(H56="",H56="Met",H56="N/A"),"NA",(IF(AND((OR(H56="Not Met",H56="Unsure")),G56&lt;&gt;""),TRUE(),FALSE())))</f>
        <v>NA</v>
      </c>
    </row>
    <row r="57" customFormat="false" ht="144" hidden="false" customHeight="false" outlineLevel="0" collapsed="false">
      <c r="A57" s="230" t="s">
        <v>1012</v>
      </c>
      <c r="B57" s="231" t="s">
        <v>1013</v>
      </c>
      <c r="C57" s="231" t="s">
        <v>1014</v>
      </c>
      <c r="D57" s="231" t="s">
        <v>1015</v>
      </c>
      <c r="E57" s="232"/>
      <c r="F57" s="425"/>
      <c r="G57" s="382"/>
      <c r="H57" s="383"/>
      <c r="I57" s="237" t="s">
        <v>15</v>
      </c>
      <c r="J57" s="237"/>
      <c r="K57" s="237" t="s">
        <v>38</v>
      </c>
      <c r="L57" s="237" t="s">
        <v>43</v>
      </c>
      <c r="M57" s="237"/>
      <c r="N57" s="237"/>
      <c r="O57" s="237"/>
      <c r="P57" s="237"/>
      <c r="Q57" s="236" t="s">
        <v>292</v>
      </c>
      <c r="S57" s="148" t="b">
        <f aca="false">IF(OR(T57=TRUE(),U57=TRUE(),V57=TRUE(),AD57=TRUE(),AE57=TRUE()),TRUE(),FALSE())</f>
        <v>1</v>
      </c>
      <c r="T57" s="94" t="n">
        <f aca="false">$T$7</f>
        <v>1</v>
      </c>
      <c r="U57" s="148" t="b">
        <f aca="false">$U$7</f>
        <v>0</v>
      </c>
      <c r="V57" s="148" t="b">
        <f aca="false">IF(SUM(W57:AC57)&lt;1,TRUE(),FALSE())</f>
        <v>1</v>
      </c>
      <c r="W57" s="94" t="n">
        <f aca="false">IF($I$3=I57,1,0)</f>
        <v>0</v>
      </c>
      <c r="X57" s="94" t="n">
        <f aca="false">IF($J$3=J57,1,0)</f>
        <v>0</v>
      </c>
      <c r="Y57" s="94" t="n">
        <f aca="false">IF($K$3=K57,1,0)</f>
        <v>0</v>
      </c>
      <c r="Z57" s="94" t="n">
        <f aca="false">IF($L$3=L57,1,0)</f>
        <v>0</v>
      </c>
      <c r="AA57" s="94" t="n">
        <f aca="false">IF($M$3=M57,1,0)</f>
        <v>0</v>
      </c>
      <c r="AB57" s="94" t="n">
        <f aca="false">IF($N$3=N57,1,0)</f>
        <v>0</v>
      </c>
      <c r="AC57" s="94" t="n">
        <f aca="false">IF($O$3=O57,1,0)</f>
        <v>0</v>
      </c>
      <c r="AD57" s="159" t="b">
        <f aca="false">AND($P$2="Non-risk",P57=TRUE())</f>
        <v>0</v>
      </c>
      <c r="AE57" s="159" t="b">
        <f aca="false">AND($Q$3&lt;&gt;$Q57,$Q$3&lt;&gt;"Both")</f>
        <v>1</v>
      </c>
      <c r="AF57" s="159" t="b">
        <f aca="false">AND($Q$3="Both",AH57=1)</f>
        <v>0</v>
      </c>
      <c r="AG57" s="91" t="s">
        <v>1015</v>
      </c>
      <c r="AH57" s="95" t="n">
        <v>1</v>
      </c>
      <c r="AI57" s="91" t="n">
        <v>38</v>
      </c>
      <c r="AK57" s="160" t="n">
        <f aca="false">IF(OR(AL57=TRUE(),AND(AM57=TRUE(),AN57=FALSE()),AF57=TRUE(),(OR(AT57=FALSE(),AT57="NA"))),0,IF(OR(AN57=FALSE(),AO57=FALSE(),AP57=FALSE()),1,0))</f>
        <v>0</v>
      </c>
      <c r="AL57" s="238" t="n">
        <f aca="false">$S57</f>
        <v>1</v>
      </c>
      <c r="AM57" s="238" t="str">
        <f aca="false">IF(OR(Q57="CHIP",AI57=""),"NA",IF(AND(AF57=TRUE(),_xlfn.xlookup(AI57,$A$8:$A$80,$AK$8:$AK$80)=0),TRUE(),FALSE()))</f>
        <v>NA</v>
      </c>
      <c r="AN57" s="148" t="b">
        <f aca="false">IF(F57&lt;&gt;"",TRUE(),FALSE())</f>
        <v>0</v>
      </c>
      <c r="AO57" s="94" t="str">
        <f aca="false">IF(OR($F57&lt;&gt;"Met"),"NA",(IF(AND($F57="Met",$F57&lt;&gt;""),TRUE(),FALSE())))</f>
        <v>NA</v>
      </c>
      <c r="AP57" s="148" t="b">
        <f aca="false">IF(OR($F57="Met",$F57="Not met"),"NA",(IF((AND(OR($F57="N/A",$F57="Unsure"),$G57&lt;&gt;"")),TRUE(),FALSE())))</f>
        <v>0</v>
      </c>
      <c r="AQ57" s="238" t="n">
        <f aca="false">IF(OR(AR57=TRUE(),AND(AS57=TRUE(),AT57=FALSE())),0,(IF(OR(AND(OR(AS57=FALSE(),AS57="N/A"),AT57=FALSE()),AU57=FALSE()),1,0)))</f>
        <v>0</v>
      </c>
      <c r="AR57" s="238" t="n">
        <f aca="false">$S57</f>
        <v>1</v>
      </c>
      <c r="AS57" s="238" t="n">
        <f aca="false">IF(OR(Q57="Medicaid",AI57=""),"N/A",IF(AND(AF57=TRUE(),SUM($AQ$8:$AQ$40)=0),TRUE(),FALSE()))</f>
        <v>0</v>
      </c>
      <c r="AT57" s="148" t="b">
        <f aca="false">IF(AND(H57="",F57="Met"),FALSE(),TRUE())</f>
        <v>1</v>
      </c>
      <c r="AU57" s="94" t="str">
        <f aca="false">IF(OR(H57="",H57="Met",H57="N/A"),"NA",(IF(AND((OR(H57="Not Met",H57="Unsure")),G57&lt;&gt;""),TRUE(),FALSE())))</f>
        <v>NA</v>
      </c>
    </row>
    <row r="58" customFormat="false" ht="144" hidden="true" customHeight="false" outlineLevel="0" collapsed="false">
      <c r="A58" s="436" t="n">
        <v>454</v>
      </c>
      <c r="B58" s="325" t="s">
        <v>1016</v>
      </c>
      <c r="C58" s="327" t="s">
        <v>1017</v>
      </c>
      <c r="D58" s="327" t="e">
        <f aca="false">IF(AF58=TRUE(),AG58&amp; "  [If there is no additional information related to the CHIP contract, this information only needs to be entered in Medicaid Item Number "&amp;AI58&amp;".]",AG58)</f>
        <v>#REF!</v>
      </c>
      <c r="E58" s="328" t="n">
        <v>3</v>
      </c>
      <c r="F58" s="437" t="s">
        <v>224</v>
      </c>
      <c r="G58" s="438" t="s">
        <v>303</v>
      </c>
      <c r="H58" s="439"/>
      <c r="I58" s="237" t="s">
        <v>15</v>
      </c>
      <c r="J58" s="237"/>
      <c r="K58" s="237" t="s">
        <v>38</v>
      </c>
      <c r="L58" s="237" t="s">
        <v>43</v>
      </c>
      <c r="M58" s="237"/>
      <c r="N58" s="237"/>
      <c r="O58" s="237"/>
      <c r="P58" s="237"/>
      <c r="Q58" s="236" t="s">
        <v>292</v>
      </c>
      <c r="S58" s="94" t="e">
        <f aca="false">IF(OR(T58=TRUE(),U58=TRUE(),V58=TRUE(),AD58=TRUE(),AE58=TRUE()),TRUE(),FALSE())</f>
        <v>#REF!</v>
      </c>
      <c r="T58" s="94" t="e">
        <f aca="false">#REF!</f>
        <v>#REF!</v>
      </c>
      <c r="U58" s="94" t="e">
        <f aca="false">#REF!</f>
        <v>#REF!</v>
      </c>
      <c r="V58" s="94" t="e">
        <f aca="false">IF(SUM(W58:AC58)&lt;1,TRUE(),FALSE())</f>
        <v>#REF!</v>
      </c>
      <c r="W58" s="95" t="e">
        <f aca="false">IF(#REF!=I58,1,0)</f>
        <v>#REF!</v>
      </c>
      <c r="X58" s="95" t="e">
        <f aca="false">IF(#REF!=J58,1,0)</f>
        <v>#REF!</v>
      </c>
      <c r="Y58" s="95" t="e">
        <f aca="false">IF(#REF!=K58,1,0)</f>
        <v>#REF!</v>
      </c>
      <c r="Z58" s="95" t="e">
        <f aca="false">IF(#REF!=L58,1,0)</f>
        <v>#REF!</v>
      </c>
      <c r="AA58" s="95" t="e">
        <f aca="false">IF(#REF!=M58,1,0)</f>
        <v>#REF!</v>
      </c>
      <c r="AB58" s="95" t="e">
        <f aca="false">IF(#REF!=N58,1,0)</f>
        <v>#REF!</v>
      </c>
      <c r="AC58" s="95" t="e">
        <f aca="false">IF(#REF!=O58,1,0)</f>
        <v>#REF!</v>
      </c>
      <c r="AD58" s="95" t="e">
        <f aca="false">AND(#REF!="Non-risk",P58=TRUE())</f>
        <v>#REF!</v>
      </c>
      <c r="AE58" s="95" t="e">
        <f aca="false">AND(#REF!&lt;&gt;$Q58,#REF!&lt;&gt;"Both")</f>
        <v>#REF!</v>
      </c>
      <c r="AF58" s="95" t="e">
        <f aca="false">AND(#REF!="Both",AH58=1)</f>
        <v>#REF!</v>
      </c>
      <c r="AG58" s="91" t="s">
        <v>920</v>
      </c>
      <c r="AH58" s="95" t="n">
        <v>1</v>
      </c>
      <c r="AI58" s="91" t="n">
        <v>39</v>
      </c>
      <c r="AK58" s="238"/>
      <c r="AL58" s="238"/>
      <c r="AM58" s="238"/>
      <c r="AN58" s="94"/>
      <c r="AO58" s="94"/>
      <c r="AP58" s="94"/>
      <c r="AQ58" s="238"/>
      <c r="AR58" s="238"/>
      <c r="AS58" s="238"/>
      <c r="AT58" s="94"/>
      <c r="AU58" s="94"/>
    </row>
    <row r="59" customFormat="false" ht="180" hidden="true" customHeight="false" outlineLevel="0" collapsed="false">
      <c r="A59" s="436" t="n">
        <v>455</v>
      </c>
      <c r="B59" s="327" t="s">
        <v>224</v>
      </c>
      <c r="C59" s="327" t="s">
        <v>1018</v>
      </c>
      <c r="D59" s="327" t="e">
        <f aca="false">IF(AF59=TRUE(),AG59&amp; "  [If there is no additional information related to the CHIP contract, this information only needs to be entered in Medicaid Item Number "&amp;AI59&amp;".]",AG59)</f>
        <v>#REF!</v>
      </c>
      <c r="E59" s="328" t="n">
        <v>3</v>
      </c>
      <c r="F59" s="437" t="s">
        <v>224</v>
      </c>
      <c r="G59" s="438" t="s">
        <v>303</v>
      </c>
      <c r="H59" s="439"/>
      <c r="I59" s="237" t="s">
        <v>15</v>
      </c>
      <c r="J59" s="237"/>
      <c r="K59" s="237" t="s">
        <v>38</v>
      </c>
      <c r="L59" s="237" t="s">
        <v>43</v>
      </c>
      <c r="M59" s="237"/>
      <c r="N59" s="237"/>
      <c r="O59" s="237"/>
      <c r="P59" s="237"/>
      <c r="Q59" s="236" t="s">
        <v>292</v>
      </c>
      <c r="S59" s="94" t="e">
        <f aca="false">IF(OR(T59=TRUE(),U59=TRUE(),V59=TRUE(),AD59=TRUE(),AE59=TRUE()),TRUE(),FALSE())</f>
        <v>#REF!</v>
      </c>
      <c r="T59" s="94" t="e">
        <f aca="false">#REF!</f>
        <v>#REF!</v>
      </c>
      <c r="U59" s="94" t="e">
        <f aca="false">#REF!</f>
        <v>#REF!</v>
      </c>
      <c r="V59" s="94" t="e">
        <f aca="false">IF(SUM(W59:AC59)&lt;1,TRUE(),FALSE())</f>
        <v>#REF!</v>
      </c>
      <c r="W59" s="95" t="e">
        <f aca="false">IF(#REF!=I59,1,0)</f>
        <v>#REF!</v>
      </c>
      <c r="X59" s="95" t="e">
        <f aca="false">IF(#REF!=J59,1,0)</f>
        <v>#REF!</v>
      </c>
      <c r="Y59" s="95" t="e">
        <f aca="false">IF(#REF!=K59,1,0)</f>
        <v>#REF!</v>
      </c>
      <c r="Z59" s="95" t="e">
        <f aca="false">IF(#REF!=L59,1,0)</f>
        <v>#REF!</v>
      </c>
      <c r="AA59" s="95" t="e">
        <f aca="false">IF(#REF!=M59,1,0)</f>
        <v>#REF!</v>
      </c>
      <c r="AB59" s="95" t="e">
        <f aca="false">IF(#REF!=N59,1,0)</f>
        <v>#REF!</v>
      </c>
      <c r="AC59" s="95" t="e">
        <f aca="false">IF(#REF!=O59,1,0)</f>
        <v>#REF!</v>
      </c>
      <c r="AD59" s="95" t="e">
        <f aca="false">AND(#REF!="Non-risk",P59=TRUE())</f>
        <v>#REF!</v>
      </c>
      <c r="AE59" s="95" t="e">
        <f aca="false">AND(#REF!&lt;&gt;$Q59,#REF!&lt;&gt;"Both")</f>
        <v>#REF!</v>
      </c>
      <c r="AF59" s="95" t="e">
        <f aca="false">AND(#REF!="Both",AH59=1)</f>
        <v>#REF!</v>
      </c>
      <c r="AG59" s="91" t="s">
        <v>1019</v>
      </c>
      <c r="AH59" s="95" t="n">
        <v>1</v>
      </c>
      <c r="AI59" s="91" t="n">
        <v>40</v>
      </c>
      <c r="AK59" s="238"/>
      <c r="AL59" s="238"/>
      <c r="AM59" s="238"/>
      <c r="AN59" s="94"/>
      <c r="AO59" s="94"/>
      <c r="AP59" s="94"/>
      <c r="AQ59" s="238"/>
      <c r="AR59" s="238"/>
      <c r="AS59" s="238"/>
      <c r="AT59" s="94"/>
      <c r="AU59" s="94"/>
    </row>
    <row r="60" customFormat="false" ht="162" hidden="true" customHeight="false" outlineLevel="0" collapsed="false">
      <c r="A60" s="436" t="n">
        <v>456</v>
      </c>
      <c r="B60" s="327" t="s">
        <v>224</v>
      </c>
      <c r="C60" s="327" t="s">
        <v>1020</v>
      </c>
      <c r="D60" s="327" t="e">
        <f aca="false">IF(AF60=TRUE(),AG60&amp; "  [If there is no additional information related to the CHIP contract, this information only needs to be entered in Medicaid Item Number "&amp;AI60&amp;".]",AG60)</f>
        <v>#REF!</v>
      </c>
      <c r="E60" s="328" t="n">
        <v>3</v>
      </c>
      <c r="F60" s="437" t="s">
        <v>224</v>
      </c>
      <c r="G60" s="438" t="s">
        <v>303</v>
      </c>
      <c r="H60" s="439"/>
      <c r="I60" s="237" t="s">
        <v>15</v>
      </c>
      <c r="J60" s="237"/>
      <c r="K60" s="237" t="s">
        <v>38</v>
      </c>
      <c r="L60" s="237" t="s">
        <v>43</v>
      </c>
      <c r="M60" s="237"/>
      <c r="N60" s="237"/>
      <c r="O60" s="237"/>
      <c r="P60" s="237"/>
      <c r="Q60" s="236" t="s">
        <v>292</v>
      </c>
      <c r="S60" s="94" t="e">
        <f aca="false">IF(OR(T60=TRUE(),U60=TRUE(),V60=TRUE(),AD60=TRUE(),AE60=TRUE()),TRUE(),FALSE())</f>
        <v>#REF!</v>
      </c>
      <c r="T60" s="94" t="e">
        <f aca="false">#REF!</f>
        <v>#REF!</v>
      </c>
      <c r="U60" s="94" t="e">
        <f aca="false">#REF!</f>
        <v>#REF!</v>
      </c>
      <c r="V60" s="94" t="e">
        <f aca="false">IF(SUM(W60:AC60)&lt;1,TRUE(),FALSE())</f>
        <v>#REF!</v>
      </c>
      <c r="W60" s="95" t="e">
        <f aca="false">IF(#REF!=I60,1,0)</f>
        <v>#REF!</v>
      </c>
      <c r="X60" s="95" t="e">
        <f aca="false">IF(#REF!=J60,1,0)</f>
        <v>#REF!</v>
      </c>
      <c r="Y60" s="95" t="e">
        <f aca="false">IF(#REF!=K60,1,0)</f>
        <v>#REF!</v>
      </c>
      <c r="Z60" s="95" t="e">
        <f aca="false">IF(#REF!=L60,1,0)</f>
        <v>#REF!</v>
      </c>
      <c r="AA60" s="95" t="e">
        <f aca="false">IF(#REF!=M60,1,0)</f>
        <v>#REF!</v>
      </c>
      <c r="AB60" s="95" t="e">
        <f aca="false">IF(#REF!=N60,1,0)</f>
        <v>#REF!</v>
      </c>
      <c r="AC60" s="95" t="e">
        <f aca="false">IF(#REF!=O60,1,0)</f>
        <v>#REF!</v>
      </c>
      <c r="AD60" s="95" t="e">
        <f aca="false">AND(#REF!="Non-risk",P60=TRUE())</f>
        <v>#REF!</v>
      </c>
      <c r="AE60" s="95" t="e">
        <f aca="false">AND(#REF!&lt;&gt;$Q60,#REF!&lt;&gt;"Both")</f>
        <v>#REF!</v>
      </c>
      <c r="AF60" s="95" t="e">
        <f aca="false">AND(#REF!="Both",AH60=1)</f>
        <v>#REF!</v>
      </c>
      <c r="AG60" s="91" t="s">
        <v>1021</v>
      </c>
      <c r="AH60" s="95" t="n">
        <v>1</v>
      </c>
      <c r="AI60" s="91" t="n">
        <v>41</v>
      </c>
      <c r="AK60" s="238"/>
      <c r="AL60" s="238"/>
      <c r="AM60" s="238"/>
      <c r="AN60" s="94"/>
      <c r="AO60" s="94"/>
      <c r="AP60" s="94"/>
      <c r="AQ60" s="238"/>
      <c r="AR60" s="238"/>
      <c r="AS60" s="238"/>
      <c r="AT60" s="94"/>
      <c r="AU60" s="94"/>
    </row>
    <row r="61" customFormat="false" ht="216" hidden="true" customHeight="false" outlineLevel="0" collapsed="false">
      <c r="A61" s="436" t="n">
        <v>457</v>
      </c>
      <c r="B61" s="327" t="s">
        <v>224</v>
      </c>
      <c r="C61" s="327" t="s">
        <v>1022</v>
      </c>
      <c r="D61" s="327" t="e">
        <f aca="false">IF(AF61=TRUE(),AG61&amp; "  [If there is no additional information related to the CHIP contract, this information only needs to be entered in Medicaid Item Number "&amp;AI61&amp;".]",AG61)</f>
        <v>#REF!</v>
      </c>
      <c r="E61" s="328" t="n">
        <v>3</v>
      </c>
      <c r="F61" s="437" t="s">
        <v>224</v>
      </c>
      <c r="G61" s="438" t="s">
        <v>303</v>
      </c>
      <c r="H61" s="439"/>
      <c r="I61" s="237" t="s">
        <v>15</v>
      </c>
      <c r="J61" s="237"/>
      <c r="K61" s="237" t="s">
        <v>38</v>
      </c>
      <c r="L61" s="237" t="s">
        <v>43</v>
      </c>
      <c r="M61" s="237"/>
      <c r="N61" s="237"/>
      <c r="O61" s="237"/>
      <c r="P61" s="237"/>
      <c r="Q61" s="236" t="s">
        <v>292</v>
      </c>
      <c r="S61" s="94" t="e">
        <f aca="false">IF(OR(T61=TRUE(),U61=TRUE(),V61=TRUE(),AD61=TRUE(),AE61=TRUE()),TRUE(),FALSE())</f>
        <v>#REF!</v>
      </c>
      <c r="T61" s="94" t="e">
        <f aca="false">#REF!</f>
        <v>#REF!</v>
      </c>
      <c r="U61" s="94" t="e">
        <f aca="false">#REF!</f>
        <v>#REF!</v>
      </c>
      <c r="V61" s="94" t="e">
        <f aca="false">IF(SUM(W61:AC61)&lt;1,TRUE(),FALSE())</f>
        <v>#REF!</v>
      </c>
      <c r="W61" s="95" t="e">
        <f aca="false">IF(#REF!=I61,1,0)</f>
        <v>#REF!</v>
      </c>
      <c r="X61" s="95" t="e">
        <f aca="false">IF(#REF!=J61,1,0)</f>
        <v>#REF!</v>
      </c>
      <c r="Y61" s="95" t="e">
        <f aca="false">IF(#REF!=K61,1,0)</f>
        <v>#REF!</v>
      </c>
      <c r="Z61" s="95" t="e">
        <f aca="false">IF(#REF!=L61,1,0)</f>
        <v>#REF!</v>
      </c>
      <c r="AA61" s="95" t="e">
        <f aca="false">IF(#REF!=M61,1,0)</f>
        <v>#REF!</v>
      </c>
      <c r="AB61" s="95" t="e">
        <f aca="false">IF(#REF!=N61,1,0)</f>
        <v>#REF!</v>
      </c>
      <c r="AC61" s="95" t="e">
        <f aca="false">IF(#REF!=O61,1,0)</f>
        <v>#REF!</v>
      </c>
      <c r="AD61" s="95" t="e">
        <f aca="false">AND(#REF!="Non-risk",P61=TRUE())</f>
        <v>#REF!</v>
      </c>
      <c r="AE61" s="95" t="e">
        <f aca="false">AND(#REF!&lt;&gt;$Q61,#REF!&lt;&gt;"Both")</f>
        <v>#REF!</v>
      </c>
      <c r="AF61" s="95" t="e">
        <f aca="false">AND(#REF!="Both",AH61=1)</f>
        <v>#REF!</v>
      </c>
      <c r="AG61" s="91" t="s">
        <v>1023</v>
      </c>
      <c r="AH61" s="95" t="n">
        <v>1</v>
      </c>
      <c r="AI61" s="91" t="n">
        <v>42</v>
      </c>
      <c r="AK61" s="238"/>
      <c r="AL61" s="238"/>
      <c r="AM61" s="238"/>
      <c r="AN61" s="94"/>
      <c r="AO61" s="94"/>
      <c r="AP61" s="94"/>
      <c r="AQ61" s="238"/>
      <c r="AR61" s="238"/>
      <c r="AS61" s="238"/>
      <c r="AT61" s="94"/>
      <c r="AU61" s="94"/>
    </row>
    <row r="62" customFormat="false" ht="180" hidden="true" customHeight="false" outlineLevel="0" collapsed="false">
      <c r="A62" s="436" t="n">
        <v>458</v>
      </c>
      <c r="B62" s="327" t="s">
        <v>224</v>
      </c>
      <c r="C62" s="327" t="s">
        <v>1024</v>
      </c>
      <c r="D62" s="327" t="e">
        <f aca="false">IF(AF62=TRUE(),AG62&amp; "  [If there is no additional information related to the CHIP contract, this information only needs to be entered in Medicaid Item Number "&amp;AI62&amp;".]",AG62)</f>
        <v>#REF!</v>
      </c>
      <c r="E62" s="328" t="n">
        <v>3</v>
      </c>
      <c r="F62" s="437" t="s">
        <v>224</v>
      </c>
      <c r="G62" s="438" t="s">
        <v>303</v>
      </c>
      <c r="H62" s="439"/>
      <c r="I62" s="237" t="s">
        <v>15</v>
      </c>
      <c r="J62" s="237"/>
      <c r="K62" s="237" t="s">
        <v>38</v>
      </c>
      <c r="L62" s="237" t="s">
        <v>43</v>
      </c>
      <c r="M62" s="237"/>
      <c r="N62" s="237"/>
      <c r="O62" s="237"/>
      <c r="P62" s="237"/>
      <c r="Q62" s="236" t="s">
        <v>292</v>
      </c>
      <c r="S62" s="94" t="e">
        <f aca="false">IF(OR(T62=TRUE(),U62=TRUE(),V62=TRUE(),AD62=TRUE(),AE62=TRUE()),TRUE(),FALSE())</f>
        <v>#REF!</v>
      </c>
      <c r="T62" s="94" t="e">
        <f aca="false">#REF!</f>
        <v>#REF!</v>
      </c>
      <c r="U62" s="94" t="e">
        <f aca="false">#REF!</f>
        <v>#REF!</v>
      </c>
      <c r="V62" s="94" t="e">
        <f aca="false">IF(SUM(W62:AC62)&lt;1,TRUE(),FALSE())</f>
        <v>#REF!</v>
      </c>
      <c r="W62" s="95" t="e">
        <f aca="false">IF(#REF!=I62,1,0)</f>
        <v>#REF!</v>
      </c>
      <c r="X62" s="95" t="e">
        <f aca="false">IF(#REF!=J62,1,0)</f>
        <v>#REF!</v>
      </c>
      <c r="Y62" s="95" t="e">
        <f aca="false">IF(#REF!=K62,1,0)</f>
        <v>#REF!</v>
      </c>
      <c r="Z62" s="95" t="e">
        <f aca="false">IF(#REF!=L62,1,0)</f>
        <v>#REF!</v>
      </c>
      <c r="AA62" s="95" t="e">
        <f aca="false">IF(#REF!=M62,1,0)</f>
        <v>#REF!</v>
      </c>
      <c r="AB62" s="95" t="e">
        <f aca="false">IF(#REF!=N62,1,0)</f>
        <v>#REF!</v>
      </c>
      <c r="AC62" s="95" t="e">
        <f aca="false">IF(#REF!=O62,1,0)</f>
        <v>#REF!</v>
      </c>
      <c r="AD62" s="95" t="e">
        <f aca="false">AND(#REF!="Non-risk",P62=TRUE())</f>
        <v>#REF!</v>
      </c>
      <c r="AE62" s="95" t="e">
        <f aca="false">AND(#REF!&lt;&gt;$Q62,#REF!&lt;&gt;"Both")</f>
        <v>#REF!</v>
      </c>
      <c r="AF62" s="95" t="e">
        <f aca="false">AND(#REF!="Both",AH62=1)</f>
        <v>#REF!</v>
      </c>
      <c r="AG62" s="91" t="s">
        <v>1025</v>
      </c>
      <c r="AH62" s="95" t="n">
        <v>1</v>
      </c>
      <c r="AI62" s="91" t="n">
        <v>43</v>
      </c>
      <c r="AK62" s="238"/>
      <c r="AL62" s="238"/>
      <c r="AM62" s="238"/>
      <c r="AN62" s="94"/>
      <c r="AO62" s="94"/>
      <c r="AP62" s="94"/>
      <c r="AQ62" s="238"/>
      <c r="AR62" s="238"/>
      <c r="AS62" s="238"/>
      <c r="AT62" s="94"/>
      <c r="AU62" s="94"/>
    </row>
    <row r="63" customFormat="false" ht="162" hidden="true" customHeight="false" outlineLevel="0" collapsed="false">
      <c r="A63" s="436" t="n">
        <v>459</v>
      </c>
      <c r="B63" s="327" t="s">
        <v>224</v>
      </c>
      <c r="C63" s="327" t="s">
        <v>1026</v>
      </c>
      <c r="D63" s="327" t="e">
        <f aca="false">IF(AF63=TRUE(),AG63&amp; "  [If there is no additional information related to the CHIP contract, this information only needs to be entered in Medicaid Item Number "&amp;AI63&amp;".]",AG63)</f>
        <v>#REF!</v>
      </c>
      <c r="E63" s="328" t="n">
        <v>3</v>
      </c>
      <c r="F63" s="437" t="s">
        <v>224</v>
      </c>
      <c r="G63" s="438" t="s">
        <v>303</v>
      </c>
      <c r="H63" s="439"/>
      <c r="I63" s="237" t="s">
        <v>15</v>
      </c>
      <c r="J63" s="237"/>
      <c r="K63" s="237" t="s">
        <v>38</v>
      </c>
      <c r="L63" s="237" t="s">
        <v>43</v>
      </c>
      <c r="M63" s="237"/>
      <c r="N63" s="237"/>
      <c r="O63" s="237"/>
      <c r="P63" s="237"/>
      <c r="Q63" s="236" t="s">
        <v>292</v>
      </c>
      <c r="S63" s="94" t="e">
        <f aca="false">IF(OR(T63=TRUE(),U63=TRUE(),V63=TRUE(),AD63=TRUE(),AE63=TRUE()),TRUE(),FALSE())</f>
        <v>#REF!</v>
      </c>
      <c r="T63" s="94" t="e">
        <f aca="false">#REF!</f>
        <v>#REF!</v>
      </c>
      <c r="U63" s="94" t="e">
        <f aca="false">#REF!</f>
        <v>#REF!</v>
      </c>
      <c r="V63" s="94" t="e">
        <f aca="false">IF(SUM(W63:AC63)&lt;1,TRUE(),FALSE())</f>
        <v>#REF!</v>
      </c>
      <c r="W63" s="95" t="e">
        <f aca="false">IF(#REF!=I63,1,0)</f>
        <v>#REF!</v>
      </c>
      <c r="X63" s="95" t="e">
        <f aca="false">IF(#REF!=J63,1,0)</f>
        <v>#REF!</v>
      </c>
      <c r="Y63" s="95" t="e">
        <f aca="false">IF(#REF!=K63,1,0)</f>
        <v>#REF!</v>
      </c>
      <c r="Z63" s="95" t="e">
        <f aca="false">IF(#REF!=L63,1,0)</f>
        <v>#REF!</v>
      </c>
      <c r="AA63" s="95" t="e">
        <f aca="false">IF(#REF!=M63,1,0)</f>
        <v>#REF!</v>
      </c>
      <c r="AB63" s="95" t="e">
        <f aca="false">IF(#REF!=N63,1,0)</f>
        <v>#REF!</v>
      </c>
      <c r="AC63" s="95" t="e">
        <f aca="false">IF(#REF!=O63,1,0)</f>
        <v>#REF!</v>
      </c>
      <c r="AD63" s="95" t="e">
        <f aca="false">AND(#REF!="Non-risk",P63=TRUE())</f>
        <v>#REF!</v>
      </c>
      <c r="AE63" s="95" t="e">
        <f aca="false">AND(#REF!&lt;&gt;$Q63,#REF!&lt;&gt;"Both")</f>
        <v>#REF!</v>
      </c>
      <c r="AF63" s="95" t="e">
        <f aca="false">AND(#REF!="Both",AH63=1)</f>
        <v>#REF!</v>
      </c>
      <c r="AG63" s="91" t="s">
        <v>1027</v>
      </c>
      <c r="AH63" s="95" t="n">
        <v>1</v>
      </c>
      <c r="AI63" s="91" t="n">
        <v>44</v>
      </c>
      <c r="AK63" s="238"/>
      <c r="AL63" s="238"/>
      <c r="AM63" s="238"/>
      <c r="AN63" s="94"/>
      <c r="AO63" s="94"/>
      <c r="AP63" s="94"/>
      <c r="AQ63" s="238"/>
      <c r="AR63" s="238"/>
      <c r="AS63" s="238"/>
      <c r="AT63" s="94"/>
      <c r="AU63" s="94"/>
    </row>
    <row r="64" customFormat="false" ht="162" hidden="true" customHeight="false" outlineLevel="0" collapsed="false">
      <c r="A64" s="436" t="n">
        <v>460</v>
      </c>
      <c r="B64" s="327" t="s">
        <v>224</v>
      </c>
      <c r="C64" s="327" t="s">
        <v>1028</v>
      </c>
      <c r="D64" s="327" t="e">
        <f aca="false">IF(AF64=TRUE(),AG64&amp; "  [If there is no additional information related to the CHIP contract, this information only needs to be entered in Medicaid Item Number "&amp;AI64&amp;".]",AG64)</f>
        <v>#REF!</v>
      </c>
      <c r="E64" s="328" t="n">
        <v>3</v>
      </c>
      <c r="F64" s="437" t="s">
        <v>224</v>
      </c>
      <c r="G64" s="438" t="s">
        <v>303</v>
      </c>
      <c r="H64" s="439"/>
      <c r="I64" s="237" t="s">
        <v>15</v>
      </c>
      <c r="J64" s="237"/>
      <c r="K64" s="237" t="s">
        <v>38</v>
      </c>
      <c r="L64" s="237" t="s">
        <v>43</v>
      </c>
      <c r="M64" s="237"/>
      <c r="N64" s="237"/>
      <c r="O64" s="237"/>
      <c r="P64" s="237"/>
      <c r="Q64" s="236" t="s">
        <v>292</v>
      </c>
      <c r="S64" s="94" t="e">
        <f aca="false">IF(OR(T64=TRUE(),U64=TRUE(),V64=TRUE(),AD64=TRUE(),AE64=TRUE()),TRUE(),FALSE())</f>
        <v>#REF!</v>
      </c>
      <c r="T64" s="94" t="e">
        <f aca="false">#REF!</f>
        <v>#REF!</v>
      </c>
      <c r="U64" s="94" t="e">
        <f aca="false">#REF!</f>
        <v>#REF!</v>
      </c>
      <c r="V64" s="94" t="e">
        <f aca="false">IF(SUM(W64:AC64)&lt;1,TRUE(),FALSE())</f>
        <v>#REF!</v>
      </c>
      <c r="W64" s="95" t="e">
        <f aca="false">IF(#REF!=I64,1,0)</f>
        <v>#REF!</v>
      </c>
      <c r="X64" s="95" t="e">
        <f aca="false">IF(#REF!=J64,1,0)</f>
        <v>#REF!</v>
      </c>
      <c r="Y64" s="95" t="e">
        <f aca="false">IF(#REF!=K64,1,0)</f>
        <v>#REF!</v>
      </c>
      <c r="Z64" s="95" t="e">
        <f aca="false">IF(#REF!=L64,1,0)</f>
        <v>#REF!</v>
      </c>
      <c r="AA64" s="95" t="e">
        <f aca="false">IF(#REF!=M64,1,0)</f>
        <v>#REF!</v>
      </c>
      <c r="AB64" s="95" t="e">
        <f aca="false">IF(#REF!=N64,1,0)</f>
        <v>#REF!</v>
      </c>
      <c r="AC64" s="95" t="e">
        <f aca="false">IF(#REF!=O64,1,0)</f>
        <v>#REF!</v>
      </c>
      <c r="AD64" s="95" t="e">
        <f aca="false">AND(#REF!="Non-risk",P64=TRUE())</f>
        <v>#REF!</v>
      </c>
      <c r="AE64" s="95" t="e">
        <f aca="false">AND(#REF!&lt;&gt;$Q64,#REF!&lt;&gt;"Both")</f>
        <v>#REF!</v>
      </c>
      <c r="AF64" s="95" t="e">
        <f aca="false">AND(#REF!="Both",AH64=1)</f>
        <v>#REF!</v>
      </c>
      <c r="AG64" s="91" t="s">
        <v>1029</v>
      </c>
      <c r="AH64" s="95" t="n">
        <v>1</v>
      </c>
      <c r="AI64" s="91" t="n">
        <v>45</v>
      </c>
      <c r="AK64" s="238"/>
      <c r="AL64" s="238"/>
      <c r="AM64" s="238"/>
      <c r="AN64" s="94"/>
      <c r="AO64" s="94"/>
      <c r="AP64" s="94"/>
      <c r="AQ64" s="238"/>
      <c r="AR64" s="238"/>
      <c r="AS64" s="238"/>
      <c r="AT64" s="94"/>
      <c r="AU64" s="94"/>
    </row>
    <row r="65" customFormat="false" ht="162" hidden="true" customHeight="false" outlineLevel="0" collapsed="false">
      <c r="A65" s="436" t="n">
        <v>461</v>
      </c>
      <c r="B65" s="327" t="s">
        <v>224</v>
      </c>
      <c r="C65" s="327" t="s">
        <v>1030</v>
      </c>
      <c r="D65" s="327" t="e">
        <f aca="false">IF(AF65=TRUE(),AG65&amp; "  [If there is no additional information related to the CHIP contract, this information only needs to be entered in Medicaid Item Number "&amp;AI65&amp;".]",AG65)</f>
        <v>#REF!</v>
      </c>
      <c r="E65" s="328" t="n">
        <v>3</v>
      </c>
      <c r="F65" s="437" t="s">
        <v>224</v>
      </c>
      <c r="G65" s="438" t="s">
        <v>303</v>
      </c>
      <c r="H65" s="439"/>
      <c r="I65" s="237" t="s">
        <v>15</v>
      </c>
      <c r="J65" s="237"/>
      <c r="K65" s="237" t="s">
        <v>38</v>
      </c>
      <c r="L65" s="237" t="s">
        <v>43</v>
      </c>
      <c r="M65" s="237"/>
      <c r="N65" s="237"/>
      <c r="O65" s="237"/>
      <c r="P65" s="237"/>
      <c r="Q65" s="236" t="s">
        <v>292</v>
      </c>
      <c r="S65" s="94" t="e">
        <f aca="false">IF(OR(T65=TRUE(),U65=TRUE(),V65=TRUE(),AD65=TRUE(),AE65=TRUE()),TRUE(),FALSE())</f>
        <v>#REF!</v>
      </c>
      <c r="T65" s="94" t="e">
        <f aca="false">#REF!</f>
        <v>#REF!</v>
      </c>
      <c r="U65" s="94" t="e">
        <f aca="false">#REF!</f>
        <v>#REF!</v>
      </c>
      <c r="V65" s="94" t="e">
        <f aca="false">IF(SUM(W65:AC65)&lt;1,TRUE(),FALSE())</f>
        <v>#REF!</v>
      </c>
      <c r="W65" s="95" t="e">
        <f aca="false">IF(#REF!=I65,1,0)</f>
        <v>#REF!</v>
      </c>
      <c r="X65" s="95" t="e">
        <f aca="false">IF(#REF!=J65,1,0)</f>
        <v>#REF!</v>
      </c>
      <c r="Y65" s="95" t="e">
        <f aca="false">IF(#REF!=K65,1,0)</f>
        <v>#REF!</v>
      </c>
      <c r="Z65" s="95" t="e">
        <f aca="false">IF(#REF!=L65,1,0)</f>
        <v>#REF!</v>
      </c>
      <c r="AA65" s="95" t="e">
        <f aca="false">IF(#REF!=M65,1,0)</f>
        <v>#REF!</v>
      </c>
      <c r="AB65" s="95" t="e">
        <f aca="false">IF(#REF!=N65,1,0)</f>
        <v>#REF!</v>
      </c>
      <c r="AC65" s="95" t="e">
        <f aca="false">IF(#REF!=O65,1,0)</f>
        <v>#REF!</v>
      </c>
      <c r="AD65" s="95" t="e">
        <f aca="false">AND(#REF!="Non-risk",P65=TRUE())</f>
        <v>#REF!</v>
      </c>
      <c r="AE65" s="95" t="e">
        <f aca="false">AND(#REF!&lt;&gt;$Q65,#REF!&lt;&gt;"Both")</f>
        <v>#REF!</v>
      </c>
      <c r="AF65" s="95" t="e">
        <f aca="false">AND(#REF!="Both",AH65=1)</f>
        <v>#REF!</v>
      </c>
      <c r="AG65" s="91" t="s">
        <v>1031</v>
      </c>
      <c r="AH65" s="95" t="n">
        <v>1</v>
      </c>
      <c r="AI65" s="91" t="n">
        <v>46</v>
      </c>
      <c r="AK65" s="238"/>
      <c r="AL65" s="238"/>
      <c r="AM65" s="238"/>
      <c r="AN65" s="94"/>
      <c r="AO65" s="94"/>
      <c r="AP65" s="94"/>
      <c r="AQ65" s="238"/>
      <c r="AR65" s="238"/>
      <c r="AS65" s="238"/>
      <c r="AT65" s="94"/>
      <c r="AU65" s="94"/>
    </row>
    <row r="66" customFormat="false" ht="25.5" hidden="true" customHeight="true" outlineLevel="0" collapsed="false">
      <c r="A66" s="436" t="n">
        <v>462</v>
      </c>
      <c r="B66" s="327" t="s">
        <v>224</v>
      </c>
      <c r="C66" s="327" t="s">
        <v>1032</v>
      </c>
      <c r="D66" s="327" t="e">
        <f aca="false">IF(AF66=TRUE(),AG66&amp; "  [If there is no additional information related to the CHIP contract, this information only needs to be entered in Medicaid Item Number "&amp;AI66&amp;".]",AG66)</f>
        <v>#REF!</v>
      </c>
      <c r="E66" s="328" t="n">
        <v>3</v>
      </c>
      <c r="F66" s="437" t="s">
        <v>224</v>
      </c>
      <c r="G66" s="438" t="s">
        <v>303</v>
      </c>
      <c r="H66" s="439"/>
      <c r="I66" s="237" t="s">
        <v>15</v>
      </c>
      <c r="J66" s="237"/>
      <c r="K66" s="237" t="s">
        <v>38</v>
      </c>
      <c r="L66" s="237" t="s">
        <v>43</v>
      </c>
      <c r="M66" s="237"/>
      <c r="N66" s="237"/>
      <c r="O66" s="237"/>
      <c r="P66" s="237"/>
      <c r="Q66" s="236" t="s">
        <v>292</v>
      </c>
      <c r="S66" s="94" t="e">
        <f aca="false">IF(OR(T66=TRUE(),U66=TRUE(),V66=TRUE(),AD66=TRUE(),AE66=TRUE()),TRUE(),FALSE())</f>
        <v>#REF!</v>
      </c>
      <c r="T66" s="94" t="e">
        <f aca="false">#REF!</f>
        <v>#REF!</v>
      </c>
      <c r="U66" s="94" t="e">
        <f aca="false">#REF!</f>
        <v>#REF!</v>
      </c>
      <c r="V66" s="94" t="e">
        <f aca="false">IF(SUM(W66:AC66)&lt;1,TRUE(),FALSE())</f>
        <v>#REF!</v>
      </c>
      <c r="W66" s="95" t="e">
        <f aca="false">IF(#REF!=I66,1,0)</f>
        <v>#REF!</v>
      </c>
      <c r="X66" s="95" t="e">
        <f aca="false">IF(#REF!=J66,1,0)</f>
        <v>#REF!</v>
      </c>
      <c r="Y66" s="95" t="e">
        <f aca="false">IF(#REF!=K66,1,0)</f>
        <v>#REF!</v>
      </c>
      <c r="Z66" s="95" t="e">
        <f aca="false">IF(#REF!=L66,1,0)</f>
        <v>#REF!</v>
      </c>
      <c r="AA66" s="95" t="e">
        <f aca="false">IF(#REF!=M66,1,0)</f>
        <v>#REF!</v>
      </c>
      <c r="AB66" s="95" t="e">
        <f aca="false">IF(#REF!=N66,1,0)</f>
        <v>#REF!</v>
      </c>
      <c r="AC66" s="95" t="e">
        <f aca="false">IF(#REF!=O66,1,0)</f>
        <v>#REF!</v>
      </c>
      <c r="AD66" s="95" t="e">
        <f aca="false">AND(#REF!="Non-risk",P66=TRUE())</f>
        <v>#REF!</v>
      </c>
      <c r="AE66" s="95" t="e">
        <f aca="false">AND(#REF!&lt;&gt;$Q66,#REF!&lt;&gt;"Both")</f>
        <v>#REF!</v>
      </c>
      <c r="AF66" s="95" t="e">
        <f aca="false">AND(#REF!="Both",AH66=1)</f>
        <v>#REF!</v>
      </c>
      <c r="AG66" s="91" t="s">
        <v>928</v>
      </c>
      <c r="AH66" s="95" t="n">
        <v>1</v>
      </c>
      <c r="AI66" s="91" t="n">
        <v>47</v>
      </c>
      <c r="AK66" s="238"/>
      <c r="AL66" s="238"/>
      <c r="AM66" s="238"/>
      <c r="AN66" s="94"/>
      <c r="AO66" s="94"/>
      <c r="AP66" s="94"/>
      <c r="AQ66" s="238"/>
      <c r="AR66" s="238"/>
      <c r="AS66" s="238"/>
      <c r="AT66" s="94"/>
      <c r="AU66" s="94"/>
    </row>
    <row r="67" customFormat="false" ht="39" hidden="true" customHeight="true" outlineLevel="0" collapsed="false">
      <c r="A67" s="436" t="n">
        <v>463</v>
      </c>
      <c r="B67" s="327" t="s">
        <v>224</v>
      </c>
      <c r="C67" s="327" t="s">
        <v>1033</v>
      </c>
      <c r="D67" s="327" t="e">
        <f aca="false">IF(AF67=TRUE(),AG67&amp; "  [If there is no additional information related to the CHIP contract, this information only needs to be entered in Medicaid Item Number "&amp;AI67&amp;".]",AG67)</f>
        <v>#REF!</v>
      </c>
      <c r="E67" s="328" t="n">
        <v>3</v>
      </c>
      <c r="F67" s="437" t="s">
        <v>224</v>
      </c>
      <c r="G67" s="438" t="s">
        <v>303</v>
      </c>
      <c r="H67" s="439"/>
      <c r="I67" s="237" t="s">
        <v>15</v>
      </c>
      <c r="J67" s="237"/>
      <c r="K67" s="237" t="s">
        <v>38</v>
      </c>
      <c r="L67" s="237" t="s">
        <v>43</v>
      </c>
      <c r="M67" s="237"/>
      <c r="N67" s="237"/>
      <c r="O67" s="237"/>
      <c r="P67" s="237"/>
      <c r="Q67" s="236" t="s">
        <v>292</v>
      </c>
      <c r="S67" s="94" t="e">
        <f aca="false">IF(OR(T67=TRUE(),U67=TRUE(),V67=TRUE(),AD67=TRUE(),AE67=TRUE()),TRUE(),FALSE())</f>
        <v>#REF!</v>
      </c>
      <c r="T67" s="94" t="e">
        <f aca="false">#REF!</f>
        <v>#REF!</v>
      </c>
      <c r="U67" s="94" t="e">
        <f aca="false">#REF!</f>
        <v>#REF!</v>
      </c>
      <c r="V67" s="94" t="e">
        <f aca="false">IF(SUM(W67:AC67)&lt;1,TRUE(),FALSE())</f>
        <v>#REF!</v>
      </c>
      <c r="W67" s="95" t="e">
        <f aca="false">IF(#REF!=I67,1,0)</f>
        <v>#REF!</v>
      </c>
      <c r="X67" s="95" t="e">
        <f aca="false">IF(#REF!=J67,1,0)</f>
        <v>#REF!</v>
      </c>
      <c r="Y67" s="95" t="e">
        <f aca="false">IF(#REF!=K67,1,0)</f>
        <v>#REF!</v>
      </c>
      <c r="Z67" s="95" t="e">
        <f aca="false">IF(#REF!=L67,1,0)</f>
        <v>#REF!</v>
      </c>
      <c r="AA67" s="95" t="e">
        <f aca="false">IF(#REF!=M67,1,0)</f>
        <v>#REF!</v>
      </c>
      <c r="AB67" s="95" t="e">
        <f aca="false">IF(#REF!=N67,1,0)</f>
        <v>#REF!</v>
      </c>
      <c r="AC67" s="95" t="e">
        <f aca="false">IF(#REF!=O67,1,0)</f>
        <v>#REF!</v>
      </c>
      <c r="AD67" s="95" t="e">
        <f aca="false">AND(#REF!="Non-risk",P67=TRUE())</f>
        <v>#REF!</v>
      </c>
      <c r="AE67" s="95" t="e">
        <f aca="false">AND(#REF!&lt;&gt;$Q67,#REF!&lt;&gt;"Both")</f>
        <v>#REF!</v>
      </c>
      <c r="AF67" s="95" t="e">
        <f aca="false">AND(#REF!="Both",AH67=1)</f>
        <v>#REF!</v>
      </c>
      <c r="AG67" s="91" t="s">
        <v>932</v>
      </c>
      <c r="AH67" s="95" t="n">
        <v>1</v>
      </c>
      <c r="AI67" s="91" t="n">
        <v>48</v>
      </c>
      <c r="AK67" s="238"/>
      <c r="AL67" s="238"/>
      <c r="AM67" s="238"/>
      <c r="AN67" s="94"/>
      <c r="AO67" s="94"/>
      <c r="AP67" s="94"/>
      <c r="AQ67" s="238"/>
      <c r="AR67" s="238"/>
      <c r="AS67" s="238"/>
      <c r="AT67" s="94"/>
      <c r="AU67" s="94"/>
    </row>
    <row r="68" customFormat="false" ht="48" hidden="true" customHeight="true" outlineLevel="0" collapsed="false">
      <c r="A68" s="436" t="n">
        <v>464</v>
      </c>
      <c r="B68" s="327" t="s">
        <v>224</v>
      </c>
      <c r="C68" s="327" t="s">
        <v>1034</v>
      </c>
      <c r="D68" s="327" t="e">
        <f aca="false">IF(AF68=TRUE(),AG68&amp; "  [If there is no additional information related to the CHIP contract, this information only needs to be entered in Medicaid Item Number "&amp;AI68&amp;".]",AG68)</f>
        <v>#REF!</v>
      </c>
      <c r="E68" s="328"/>
      <c r="F68" s="437" t="s">
        <v>224</v>
      </c>
      <c r="G68" s="438" t="s">
        <v>303</v>
      </c>
      <c r="H68" s="439"/>
      <c r="I68" s="237" t="s">
        <v>15</v>
      </c>
      <c r="J68" s="237"/>
      <c r="K68" s="237" t="s">
        <v>38</v>
      </c>
      <c r="L68" s="237" t="s">
        <v>43</v>
      </c>
      <c r="M68" s="237"/>
      <c r="N68" s="237"/>
      <c r="O68" s="237"/>
      <c r="P68" s="237"/>
      <c r="Q68" s="236" t="s">
        <v>292</v>
      </c>
      <c r="S68" s="94" t="e">
        <f aca="false">IF(OR(T68=TRUE(),U68=TRUE(),V68=TRUE(),AD68=TRUE(),AE68=TRUE()),TRUE(),FALSE())</f>
        <v>#REF!</v>
      </c>
      <c r="T68" s="94" t="e">
        <f aca="false">#REF!</f>
        <v>#REF!</v>
      </c>
      <c r="U68" s="94" t="e">
        <f aca="false">#REF!</f>
        <v>#REF!</v>
      </c>
      <c r="V68" s="94" t="e">
        <f aca="false">IF(SUM(W68:AC68)&lt;1,TRUE(),FALSE())</f>
        <v>#REF!</v>
      </c>
      <c r="W68" s="95" t="e">
        <f aca="false">IF(#REF!=I68,1,0)</f>
        <v>#REF!</v>
      </c>
      <c r="X68" s="95" t="e">
        <f aca="false">IF(#REF!=J68,1,0)</f>
        <v>#REF!</v>
      </c>
      <c r="Y68" s="95" t="e">
        <f aca="false">IF(#REF!=K68,1,0)</f>
        <v>#REF!</v>
      </c>
      <c r="Z68" s="95" t="e">
        <f aca="false">IF(#REF!=L68,1,0)</f>
        <v>#REF!</v>
      </c>
      <c r="AA68" s="95" t="e">
        <f aca="false">IF(#REF!=M68,1,0)</f>
        <v>#REF!</v>
      </c>
      <c r="AB68" s="95" t="e">
        <f aca="false">IF(#REF!=N68,1,0)</f>
        <v>#REF!</v>
      </c>
      <c r="AC68" s="95" t="e">
        <f aca="false">IF(#REF!=O68,1,0)</f>
        <v>#REF!</v>
      </c>
      <c r="AD68" s="95" t="e">
        <f aca="false">AND(#REF!="Non-risk",P68=TRUE())</f>
        <v>#REF!</v>
      </c>
      <c r="AE68" s="95" t="e">
        <f aca="false">AND(#REF!&lt;&gt;$Q68,#REF!&lt;&gt;"Both")</f>
        <v>#REF!</v>
      </c>
      <c r="AF68" s="95" t="e">
        <f aca="false">AND(#REF!="Both",AH68=1)</f>
        <v>#REF!</v>
      </c>
      <c r="AG68" s="91" t="s">
        <v>1035</v>
      </c>
      <c r="AH68" s="95" t="n">
        <v>1</v>
      </c>
      <c r="AI68" s="91" t="n">
        <v>49</v>
      </c>
      <c r="AK68" s="238"/>
      <c r="AL68" s="238"/>
      <c r="AM68" s="238"/>
      <c r="AN68" s="94"/>
      <c r="AO68" s="94"/>
      <c r="AP68" s="94"/>
      <c r="AQ68" s="238"/>
      <c r="AR68" s="238"/>
      <c r="AS68" s="238"/>
      <c r="AT68" s="94"/>
      <c r="AU68" s="94"/>
    </row>
    <row r="69" customFormat="false" ht="18" hidden="false" customHeight="false" outlineLevel="0" collapsed="false">
      <c r="A69" s="239"/>
      <c r="B69" s="385"/>
      <c r="C69" s="316"/>
      <c r="D69" s="225" t="s">
        <v>1036</v>
      </c>
      <c r="E69" s="241"/>
      <c r="F69" s="420"/>
      <c r="G69" s="389"/>
      <c r="H69" s="390"/>
      <c r="S69" s="94"/>
      <c r="T69" s="94"/>
      <c r="U69" s="94"/>
      <c r="V69" s="94"/>
      <c r="AG69" s="91"/>
      <c r="AI69" s="91"/>
      <c r="AK69" s="238"/>
      <c r="AL69" s="238"/>
      <c r="AM69" s="238"/>
      <c r="AN69" s="94"/>
      <c r="AO69" s="94"/>
      <c r="AP69" s="94"/>
      <c r="AQ69" s="238"/>
      <c r="AR69" s="238"/>
      <c r="AS69" s="238"/>
      <c r="AT69" s="94"/>
      <c r="AU69" s="94"/>
    </row>
    <row r="70" customFormat="false" ht="126" hidden="false" customHeight="false" outlineLevel="0" collapsed="false">
      <c r="A70" s="230" t="s">
        <v>1037</v>
      </c>
      <c r="B70" s="214" t="s">
        <v>1038</v>
      </c>
      <c r="C70" s="231" t="s">
        <v>1039</v>
      </c>
      <c r="D70" s="231" t="s">
        <v>937</v>
      </c>
      <c r="E70" s="232"/>
      <c r="F70" s="425"/>
      <c r="G70" s="382"/>
      <c r="H70" s="383"/>
      <c r="I70" s="237" t="s">
        <v>15</v>
      </c>
      <c r="J70" s="237"/>
      <c r="K70" s="237" t="s">
        <v>38</v>
      </c>
      <c r="L70" s="237" t="s">
        <v>43</v>
      </c>
      <c r="M70" s="237"/>
      <c r="N70" s="237"/>
      <c r="O70" s="237"/>
      <c r="P70" s="237"/>
      <c r="Q70" s="236" t="s">
        <v>292</v>
      </c>
      <c r="S70" s="148" t="b">
        <f aca="false">IF(OR(T70=TRUE(),U70=TRUE(),V70=TRUE(),AD70=TRUE(),AE70=TRUE()),TRUE(),FALSE())</f>
        <v>1</v>
      </c>
      <c r="T70" s="94" t="n">
        <f aca="false">$T$7</f>
        <v>1</v>
      </c>
      <c r="U70" s="148" t="b">
        <f aca="false">$U$7</f>
        <v>0</v>
      </c>
      <c r="V70" s="148" t="b">
        <f aca="false">IF(SUM(W70:AC70)&lt;1,TRUE(),FALSE())</f>
        <v>1</v>
      </c>
      <c r="W70" s="94" t="n">
        <f aca="false">IF($I$3=I70,1,0)</f>
        <v>0</v>
      </c>
      <c r="X70" s="94" t="n">
        <f aca="false">IF($J$3=J70,1,0)</f>
        <v>0</v>
      </c>
      <c r="Y70" s="94" t="n">
        <f aca="false">IF($K$3=K70,1,0)</f>
        <v>0</v>
      </c>
      <c r="Z70" s="94" t="n">
        <f aca="false">IF($L$3=L70,1,0)</f>
        <v>0</v>
      </c>
      <c r="AA70" s="94" t="n">
        <f aca="false">IF($M$3=M70,1,0)</f>
        <v>0</v>
      </c>
      <c r="AB70" s="94" t="n">
        <f aca="false">IF($N$3=N70,1,0)</f>
        <v>0</v>
      </c>
      <c r="AC70" s="94" t="n">
        <f aca="false">IF($O$3=O70,1,0)</f>
        <v>0</v>
      </c>
      <c r="AD70" s="159" t="b">
        <f aca="false">AND($P$2="Non-risk",P70=TRUE())</f>
        <v>0</v>
      </c>
      <c r="AE70" s="159" t="b">
        <f aca="false">AND($Q$3&lt;&gt;$Q70,$Q$3&lt;&gt;"Both")</f>
        <v>1</v>
      </c>
      <c r="AF70" s="159" t="b">
        <f aca="false">AND($Q$3="Both",AH70=1)</f>
        <v>0</v>
      </c>
      <c r="AG70" s="91" t="s">
        <v>937</v>
      </c>
      <c r="AH70" s="95" t="n">
        <v>1</v>
      </c>
      <c r="AI70" s="91" t="n">
        <v>51</v>
      </c>
      <c r="AK70" s="160" t="n">
        <f aca="false">IF(OR(AL70=TRUE(),AND(AM70=TRUE(),AN70=FALSE()),AF70=TRUE(),(OR(AT70=FALSE(),AT70="NA"))),0,IF(OR(AN70=FALSE(),AO70=FALSE(),AP70=FALSE()),1,0))</f>
        <v>0</v>
      </c>
      <c r="AL70" s="238" t="n">
        <f aca="false">$S70</f>
        <v>1</v>
      </c>
      <c r="AM70" s="238" t="str">
        <f aca="false">IF(OR(Q70="CHIP",AI70=""),"NA",IF(AND(AF70=TRUE(),_xlfn.xlookup(AI70,$A$8:$A$80,$AK$8:$AK$80)=0),TRUE(),FALSE()))</f>
        <v>NA</v>
      </c>
      <c r="AN70" s="148" t="b">
        <f aca="false">IF(F70&lt;&gt;"",TRUE(),FALSE())</f>
        <v>0</v>
      </c>
      <c r="AO70" s="94" t="str">
        <f aca="false">IF(OR($F70&lt;&gt;"Met"),"NA",(IF(AND($F70="Met",$F70&lt;&gt;""),TRUE(),FALSE())))</f>
        <v>NA</v>
      </c>
      <c r="AP70" s="148" t="b">
        <f aca="false">IF(OR($F70="Met",$F70="Not met"),"NA",(IF((AND(OR($F70="N/A",$F70="Unsure"),$G70&lt;&gt;"")),TRUE(),FALSE())))</f>
        <v>0</v>
      </c>
      <c r="AQ70" s="238" t="n">
        <f aca="false">IF(OR(AR70=TRUE(),AND(AS70=TRUE(),AT70=FALSE())),0,(IF(OR(AND(OR(AS70=FALSE(),AS70="N/A"),AT70=FALSE()),AU70=FALSE()),1,0)))</f>
        <v>0</v>
      </c>
      <c r="AR70" s="238" t="n">
        <f aca="false">$S70</f>
        <v>1</v>
      </c>
      <c r="AS70" s="238" t="n">
        <f aca="false">IF(OR(Q70="Medicaid",AI70=""),"N/A",IF(AND(AF70=TRUE(),SUM($AQ$8:$AQ$40)=0),TRUE(),FALSE()))</f>
        <v>0</v>
      </c>
      <c r="AT70" s="148" t="b">
        <f aca="false">IF(AND(H70="",F70="Met"),FALSE(),TRUE())</f>
        <v>1</v>
      </c>
      <c r="AU70" s="94" t="str">
        <f aca="false">IF(OR(H70="",H70="Met",H70="N/A"),"NA",(IF(AND((OR(H70="Not Met",H70="Unsure")),G70&lt;&gt;""),TRUE(),FALSE())))</f>
        <v>NA</v>
      </c>
    </row>
    <row r="71" customFormat="false" ht="18" hidden="false" customHeight="false" outlineLevel="0" collapsed="false">
      <c r="A71" s="239"/>
      <c r="B71" s="385"/>
      <c r="C71" s="316"/>
      <c r="D71" s="225" t="s">
        <v>1040</v>
      </c>
      <c r="E71" s="241"/>
      <c r="F71" s="420"/>
      <c r="G71" s="389"/>
      <c r="H71" s="390"/>
      <c r="S71" s="94"/>
      <c r="T71" s="94"/>
      <c r="U71" s="94"/>
      <c r="V71" s="94"/>
      <c r="AG71" s="91"/>
      <c r="AI71" s="91"/>
      <c r="AK71" s="238"/>
      <c r="AL71" s="238"/>
      <c r="AM71" s="238"/>
      <c r="AN71" s="94"/>
      <c r="AO71" s="94"/>
      <c r="AP71" s="94"/>
      <c r="AQ71" s="238"/>
      <c r="AR71" s="238"/>
      <c r="AS71" s="238"/>
      <c r="AT71" s="94"/>
      <c r="AU71" s="94"/>
    </row>
    <row r="72" customFormat="false" ht="162" hidden="false" customHeight="false" outlineLevel="0" collapsed="false">
      <c r="A72" s="230" t="s">
        <v>1041</v>
      </c>
      <c r="B72" s="231" t="s">
        <v>1042</v>
      </c>
      <c r="C72" s="231" t="s">
        <v>1043</v>
      </c>
      <c r="D72" s="231" t="s">
        <v>942</v>
      </c>
      <c r="E72" s="247" t="n">
        <v>4</v>
      </c>
      <c r="F72" s="425"/>
      <c r="G72" s="382"/>
      <c r="H72" s="383"/>
      <c r="I72" s="237" t="s">
        <v>15</v>
      </c>
      <c r="J72" s="237"/>
      <c r="K72" s="237" t="s">
        <v>38</v>
      </c>
      <c r="L72" s="237" t="s">
        <v>43</v>
      </c>
      <c r="M72" s="237" t="s">
        <v>48</v>
      </c>
      <c r="N72" s="237"/>
      <c r="O72" s="237" t="s">
        <v>52</v>
      </c>
      <c r="P72" s="237"/>
      <c r="Q72" s="236" t="s">
        <v>292</v>
      </c>
      <c r="S72" s="148" t="b">
        <f aca="false">IF(OR(T72=TRUE(),U72=TRUE(),V72=TRUE(),AD72=TRUE(),AE72=TRUE()),TRUE(),FALSE())</f>
        <v>1</v>
      </c>
      <c r="T72" s="94" t="n">
        <f aca="false">$T$7</f>
        <v>1</v>
      </c>
      <c r="U72" s="148" t="b">
        <f aca="false">$U$7</f>
        <v>0</v>
      </c>
      <c r="V72" s="148" t="b">
        <f aca="false">IF(SUM(W72:AC72)&lt;1,TRUE(),FALSE())</f>
        <v>1</v>
      </c>
      <c r="W72" s="94" t="n">
        <f aca="false">IF($I$3=I72,1,0)</f>
        <v>0</v>
      </c>
      <c r="X72" s="94" t="n">
        <f aca="false">IF($J$3=J72,1,0)</f>
        <v>0</v>
      </c>
      <c r="Y72" s="94" t="n">
        <f aca="false">IF($K$3=K72,1,0)</f>
        <v>0</v>
      </c>
      <c r="Z72" s="94" t="n">
        <f aca="false">IF($L$3=L72,1,0)</f>
        <v>0</v>
      </c>
      <c r="AA72" s="94" t="n">
        <f aca="false">IF($M$3=M72,1,0)</f>
        <v>0</v>
      </c>
      <c r="AB72" s="94" t="n">
        <f aca="false">IF($N$3=N72,1,0)</f>
        <v>0</v>
      </c>
      <c r="AC72" s="94" t="n">
        <f aca="false">IF($O$3=O72,1,0)</f>
        <v>0</v>
      </c>
      <c r="AD72" s="159" t="b">
        <f aca="false">AND($P$2="Non-risk",P72=TRUE())</f>
        <v>0</v>
      </c>
      <c r="AE72" s="159" t="b">
        <f aca="false">AND($Q$3&lt;&gt;$Q72,$Q$3&lt;&gt;"Both")</f>
        <v>1</v>
      </c>
      <c r="AF72" s="159" t="b">
        <f aca="false">AND($Q$3="Both",AH72=1)</f>
        <v>0</v>
      </c>
      <c r="AG72" s="91" t="s">
        <v>942</v>
      </c>
      <c r="AH72" s="95" t="n">
        <v>1</v>
      </c>
      <c r="AI72" s="91" t="n">
        <v>57</v>
      </c>
      <c r="AK72" s="160" t="n">
        <f aca="false">IF(OR(AL72=TRUE(),AND(AM72=TRUE(),AN72=FALSE()),AF72=TRUE(),(OR(AT72=FALSE(),AT72="NA"))),0,IF(OR(AN72=FALSE(),AO72=FALSE(),AP72=FALSE()),1,0))</f>
        <v>0</v>
      </c>
      <c r="AL72" s="238" t="n">
        <f aca="false">$S72</f>
        <v>1</v>
      </c>
      <c r="AM72" s="238" t="str">
        <f aca="false">IF(OR(Q72="CHIP",AI72=""),"NA",IF(AND(AF72=TRUE(),_xlfn.xlookup(AI72,$A$8:$A$80,$AK$8:$AK$80)=0),TRUE(),FALSE()))</f>
        <v>NA</v>
      </c>
      <c r="AN72" s="148" t="b">
        <f aca="false">IF(F72&lt;&gt;"",TRUE(),FALSE())</f>
        <v>0</v>
      </c>
      <c r="AO72" s="94" t="str">
        <f aca="false">IF(OR($F72&lt;&gt;"Met"),"NA",(IF(AND($F72="Met",$F72&lt;&gt;""),TRUE(),FALSE())))</f>
        <v>NA</v>
      </c>
      <c r="AP72" s="148" t="b">
        <f aca="false">IF(OR($F72="Met",$F72="Not met"),"NA",(IF((AND(OR($F72="N/A",$F72="Unsure"),$G72&lt;&gt;"")),TRUE(),FALSE())))</f>
        <v>0</v>
      </c>
      <c r="AQ72" s="238" t="n">
        <f aca="false">IF(OR(AR72=TRUE(),AND(AS72=TRUE(),AT72=FALSE())),0,(IF(OR(AND(OR(AS72=FALSE(),AS72="N/A"),AT72=FALSE()),AU72=FALSE()),1,0)))</f>
        <v>0</v>
      </c>
      <c r="AR72" s="238" t="n">
        <f aca="false">$S72</f>
        <v>1</v>
      </c>
      <c r="AS72" s="238" t="n">
        <f aca="false">IF(OR(Q72="Medicaid",AI72=""),"N/A",IF(AND(AF72=TRUE(),SUM($AQ$8:$AQ$40)=0),TRUE(),FALSE()))</f>
        <v>0</v>
      </c>
      <c r="AT72" s="148" t="b">
        <f aca="false">IF(AND(H72="",F72="Met"),FALSE(),TRUE())</f>
        <v>1</v>
      </c>
      <c r="AU72" s="94" t="str">
        <f aca="false">IF(OR(H72="",H72="Met",H72="N/A"),"NA",(IF(AND((OR(H72="Not Met",H72="Unsure")),G72&lt;&gt;""),TRUE(),FALSE())))</f>
        <v>NA</v>
      </c>
    </row>
    <row r="73" customFormat="false" ht="18" hidden="false" customHeight="false" outlineLevel="0" collapsed="false">
      <c r="A73" s="239"/>
      <c r="B73" s="385"/>
      <c r="C73" s="316"/>
      <c r="D73" s="225" t="s">
        <v>1044</v>
      </c>
      <c r="E73" s="241"/>
      <c r="F73" s="420"/>
      <c r="G73" s="389"/>
      <c r="H73" s="390"/>
      <c r="S73" s="94"/>
      <c r="T73" s="94"/>
      <c r="U73" s="94"/>
      <c r="V73" s="94"/>
      <c r="AG73" s="91"/>
      <c r="AI73" s="91"/>
      <c r="AK73" s="238"/>
      <c r="AL73" s="238"/>
      <c r="AM73" s="238"/>
      <c r="AN73" s="94"/>
      <c r="AO73" s="94"/>
      <c r="AP73" s="94"/>
      <c r="AQ73" s="238"/>
      <c r="AR73" s="238"/>
      <c r="AS73" s="238"/>
      <c r="AT73" s="94"/>
      <c r="AU73" s="94"/>
    </row>
    <row r="74" customFormat="false" ht="180" hidden="false" customHeight="false" outlineLevel="0" collapsed="false">
      <c r="A74" s="230" t="s">
        <v>1045</v>
      </c>
      <c r="B74" s="231" t="s">
        <v>1046</v>
      </c>
      <c r="C74" s="231" t="s">
        <v>1047</v>
      </c>
      <c r="D74" s="231" t="s">
        <v>947</v>
      </c>
      <c r="E74" s="232"/>
      <c r="F74" s="425"/>
      <c r="G74" s="382"/>
      <c r="H74" s="383"/>
      <c r="I74" s="237" t="s">
        <v>15</v>
      </c>
      <c r="J74" s="237"/>
      <c r="K74" s="237" t="s">
        <v>38</v>
      </c>
      <c r="L74" s="237" t="s">
        <v>43</v>
      </c>
      <c r="M74" s="237"/>
      <c r="N74" s="237"/>
      <c r="O74" s="237"/>
      <c r="P74" s="237"/>
      <c r="Q74" s="236" t="s">
        <v>292</v>
      </c>
      <c r="S74" s="148" t="b">
        <f aca="false">IF(OR(T74=TRUE(),U74=TRUE(),V74=TRUE(),AD74=TRUE(),AE74=TRUE()),TRUE(),FALSE())</f>
        <v>1</v>
      </c>
      <c r="T74" s="94" t="n">
        <f aca="false">$T$7</f>
        <v>1</v>
      </c>
      <c r="U74" s="148" t="b">
        <f aca="false">$U$7</f>
        <v>0</v>
      </c>
      <c r="V74" s="148" t="b">
        <f aca="false">IF(SUM(W74:AC74)&lt;1,TRUE(),FALSE())</f>
        <v>1</v>
      </c>
      <c r="W74" s="94" t="n">
        <f aca="false">IF($I$3=I74,1,0)</f>
        <v>0</v>
      </c>
      <c r="X74" s="94" t="n">
        <f aca="false">IF($J$3=J74,1,0)</f>
        <v>0</v>
      </c>
      <c r="Y74" s="94" t="n">
        <f aca="false">IF($K$3=K74,1,0)</f>
        <v>0</v>
      </c>
      <c r="Z74" s="94" t="n">
        <f aca="false">IF($L$3=L74,1,0)</f>
        <v>0</v>
      </c>
      <c r="AA74" s="94" t="n">
        <f aca="false">IF($M$3=M74,1,0)</f>
        <v>0</v>
      </c>
      <c r="AB74" s="94" t="n">
        <f aca="false">IF($N$3=N74,1,0)</f>
        <v>0</v>
      </c>
      <c r="AC74" s="94" t="n">
        <f aca="false">IF($O$3=O74,1,0)</f>
        <v>0</v>
      </c>
      <c r="AD74" s="159" t="b">
        <f aca="false">AND($P$2="Non-risk",P74=TRUE())</f>
        <v>0</v>
      </c>
      <c r="AE74" s="159" t="b">
        <f aca="false">AND($Q$3&lt;&gt;$Q74,$Q$3&lt;&gt;"Both")</f>
        <v>1</v>
      </c>
      <c r="AF74" s="159" t="b">
        <f aca="false">AND($Q$3="Both",AH74=1)</f>
        <v>0</v>
      </c>
      <c r="AG74" s="91" t="s">
        <v>947</v>
      </c>
      <c r="AH74" s="95" t="n">
        <v>1</v>
      </c>
      <c r="AI74" s="91" t="n">
        <v>59</v>
      </c>
      <c r="AK74" s="160" t="n">
        <f aca="false">IF(OR(AL74=TRUE(),AND(AM74=TRUE(),AN74=FALSE()),AF74=TRUE(),(OR(AT74=FALSE(),AT74="NA"))),0,IF(OR(AN74=FALSE(),AO74=FALSE(),AP74=FALSE()),1,0))</f>
        <v>0</v>
      </c>
      <c r="AL74" s="238" t="n">
        <f aca="false">$S74</f>
        <v>1</v>
      </c>
      <c r="AM74" s="238" t="str">
        <f aca="false">IF(OR(Q74="CHIP",AI74=""),"NA",IF(AND(AF74=TRUE(),_xlfn.xlookup(AI74,$A$8:$A$80,$AK$8:$AK$80)=0),TRUE(),FALSE()))</f>
        <v>NA</v>
      </c>
      <c r="AN74" s="148" t="b">
        <f aca="false">IF(F74&lt;&gt;"",TRUE(),FALSE())</f>
        <v>0</v>
      </c>
      <c r="AO74" s="94" t="str">
        <f aca="false">IF(OR($F74&lt;&gt;"Met"),"NA",(IF(AND($F74="Met",$F74&lt;&gt;""),TRUE(),FALSE())))</f>
        <v>NA</v>
      </c>
      <c r="AP74" s="148" t="b">
        <f aca="false">IF(OR($F74="Met",$F74="Not met"),"NA",(IF((AND(OR($F74="N/A",$F74="Unsure"),$G74&lt;&gt;"")),TRUE(),FALSE())))</f>
        <v>0</v>
      </c>
      <c r="AQ74" s="238" t="n">
        <f aca="false">IF(OR(AR74=TRUE(),AND(AS74=TRUE(),AT74=FALSE())),0,(IF(OR(AND(OR(AS74=FALSE(),AS74="N/A"),AT74=FALSE()),AU74=FALSE()),1,0)))</f>
        <v>0</v>
      </c>
      <c r="AR74" s="238" t="n">
        <f aca="false">$S74</f>
        <v>1</v>
      </c>
      <c r="AS74" s="238" t="n">
        <f aca="false">IF(OR(Q74="Medicaid",AI74=""),"N/A",IF(AND(AF74=TRUE(),SUM($AQ$8:$AQ$40)=0),TRUE(),FALSE()))</f>
        <v>0</v>
      </c>
      <c r="AT74" s="148" t="b">
        <f aca="false">IF(AND(H74="",F74="Met"),FALSE(),TRUE())</f>
        <v>1</v>
      </c>
      <c r="AU74" s="94" t="str">
        <f aca="false">IF(OR(H74="",H74="Met",H74="N/A"),"NA",(IF(AND((OR(H74="Not Met",H74="Unsure")),G74&lt;&gt;""),TRUE(),FALSE())))</f>
        <v>NA</v>
      </c>
    </row>
    <row r="75" customFormat="false" ht="18" hidden="false" customHeight="false" outlineLevel="0" collapsed="false">
      <c r="A75" s="239"/>
      <c r="B75" s="385"/>
      <c r="C75" s="316"/>
      <c r="D75" s="225" t="s">
        <v>1048</v>
      </c>
      <c r="E75" s="241"/>
      <c r="F75" s="420"/>
      <c r="G75" s="389"/>
      <c r="H75" s="390"/>
      <c r="S75" s="94"/>
      <c r="T75" s="94"/>
      <c r="U75" s="94"/>
      <c r="V75" s="94"/>
      <c r="AG75" s="91"/>
      <c r="AI75" s="91"/>
      <c r="AK75" s="238"/>
      <c r="AL75" s="238"/>
      <c r="AM75" s="238"/>
      <c r="AN75" s="94"/>
      <c r="AO75" s="94"/>
      <c r="AP75" s="94"/>
      <c r="AQ75" s="238"/>
      <c r="AR75" s="238"/>
      <c r="AS75" s="238"/>
      <c r="AT75" s="94"/>
      <c r="AU75" s="94"/>
    </row>
    <row r="76" s="354" customFormat="true" ht="162" hidden="false" customHeight="false" outlineLevel="0" collapsed="false">
      <c r="A76" s="230" t="s">
        <v>1049</v>
      </c>
      <c r="B76" s="231" t="s">
        <v>1050</v>
      </c>
      <c r="C76" s="231" t="s">
        <v>1051</v>
      </c>
      <c r="D76" s="231" t="s">
        <v>1052</v>
      </c>
      <c r="E76" s="247" t="n">
        <v>5</v>
      </c>
      <c r="F76" s="425"/>
      <c r="G76" s="382"/>
      <c r="H76" s="383"/>
      <c r="I76" s="354" t="s">
        <v>15</v>
      </c>
      <c r="K76" s="354" t="s">
        <v>38</v>
      </c>
      <c r="L76" s="354" t="s">
        <v>43</v>
      </c>
      <c r="M76" s="354" t="s">
        <v>48</v>
      </c>
      <c r="O76" s="354" t="s">
        <v>52</v>
      </c>
      <c r="Q76" s="395" t="s">
        <v>292</v>
      </c>
      <c r="S76" s="396" t="b">
        <f aca="false">IF(OR(T76=TRUE(),U76=TRUE(),V76=TRUE(),AD76=TRUE(),AE76=TRUE()),TRUE(),FALSE())</f>
        <v>1</v>
      </c>
      <c r="T76" s="395" t="n">
        <f aca="false">$T$7</f>
        <v>1</v>
      </c>
      <c r="U76" s="396" t="b">
        <f aca="false">$U$7</f>
        <v>0</v>
      </c>
      <c r="V76" s="396" t="b">
        <f aca="false">IF(SUM(W76:AC76)&lt;1,TRUE(),FALSE())</f>
        <v>1</v>
      </c>
      <c r="W76" s="395" t="n">
        <f aca="false">IF($I$3=I76,1,0)</f>
        <v>0</v>
      </c>
      <c r="X76" s="395" t="n">
        <f aca="false">IF($J$3=J76,1,0)</f>
        <v>0</v>
      </c>
      <c r="Y76" s="395" t="n">
        <f aca="false">IF($K$3=K76,1,0)</f>
        <v>0</v>
      </c>
      <c r="Z76" s="395" t="n">
        <f aca="false">IF($L$3=L76,1,0)</f>
        <v>0</v>
      </c>
      <c r="AA76" s="395" t="n">
        <f aca="false">IF($M$3=M76,1,0)</f>
        <v>0</v>
      </c>
      <c r="AB76" s="395" t="n">
        <f aca="false">IF($N$3=N76,1,0)</f>
        <v>0</v>
      </c>
      <c r="AC76" s="395" t="n">
        <f aca="false">IF($O$3=O76,1,0)</f>
        <v>0</v>
      </c>
      <c r="AD76" s="397" t="b">
        <f aca="false">AND($P$2="Non-risk",P76=TRUE())</f>
        <v>0</v>
      </c>
      <c r="AE76" s="397" t="b">
        <f aca="false">AND($Q$3&lt;&gt;$Q76,$Q$3&lt;&gt;"Both")</f>
        <v>1</v>
      </c>
      <c r="AF76" s="397" t="b">
        <f aca="false">AND($Q$3="Both",AH76=1)</f>
        <v>0</v>
      </c>
      <c r="AG76" s="272" t="s">
        <v>1052</v>
      </c>
      <c r="AH76" s="354" t="n">
        <v>1</v>
      </c>
      <c r="AI76" s="272" t="n">
        <v>62</v>
      </c>
      <c r="AK76" s="398" t="n">
        <f aca="false">IF(OR(AL76=TRUE(),AND(AM76=TRUE(),AN76=FALSE()),AF76=TRUE(),(OR(AT76=FALSE(),AT76="NA"))),0,IF(OR(AN76=FALSE(),AO76=FALSE(),AP76=FALSE()),1,0))</f>
        <v>0</v>
      </c>
      <c r="AL76" s="399" t="n">
        <f aca="false">$S76</f>
        <v>1</v>
      </c>
      <c r="AM76" s="399" t="str">
        <f aca="false">IF(OR(Q76="CHIP",AI76=""),"NA",IF(AND(AF76=TRUE(),_xlfn.xlookup(AI76,$A$8:$A$80,$AK$8:$AK$80)=0),TRUE(),FALSE()))</f>
        <v>NA</v>
      </c>
      <c r="AN76" s="396" t="b">
        <f aca="false">IF(F76&lt;&gt;"",TRUE(),FALSE())</f>
        <v>0</v>
      </c>
      <c r="AO76" s="395" t="str">
        <f aca="false">IF(OR($F76&lt;&gt;"Met"),"NA",(IF(AND($F76="Met",$F76&lt;&gt;""),TRUE(),FALSE())))</f>
        <v>NA</v>
      </c>
      <c r="AP76" s="396" t="b">
        <f aca="false">IF(OR($F76="Met",$F76="Not met"),"NA",(IF((AND(OR($F76="N/A",$F76="Unsure"),$G76&lt;&gt;"")),TRUE(),FALSE())))</f>
        <v>0</v>
      </c>
      <c r="AQ76" s="399" t="n">
        <f aca="false">IF(OR(AR76=TRUE(),AND(AS76=TRUE(),AT76=FALSE())),0,(IF(OR(AND(OR(AS76=FALSE(),AS76="N/A"),AT76=FALSE()),AU76=FALSE()),1,0)))</f>
        <v>0</v>
      </c>
      <c r="AR76" s="399" t="n">
        <f aca="false">$S76</f>
        <v>1</v>
      </c>
      <c r="AS76" s="399" t="n">
        <f aca="false">IF(OR(Q76="Medicaid",AI76=""),"N/A",IF(AND(AF76=TRUE(),SUM($AQ$8:$AQ$40)=0),TRUE(),FALSE()))</f>
        <v>0</v>
      </c>
      <c r="AT76" s="396" t="b">
        <f aca="false">IF(AND(H76="",F76="Met"),FALSE(),TRUE())</f>
        <v>1</v>
      </c>
      <c r="AU76" s="395" t="str">
        <f aca="false">IF(OR(H76="",H76="Met",H76="N/A"),"NA",(IF(AND((OR(H76="Not Met",H76="Unsure")),G76&lt;&gt;""),TRUE(),FALSE())))</f>
        <v>NA</v>
      </c>
    </row>
    <row r="77" customFormat="false" ht="252" hidden="false" customHeight="false" outlineLevel="0" collapsed="false">
      <c r="A77" s="230" t="s">
        <v>1053</v>
      </c>
      <c r="B77" s="231" t="s">
        <v>1054</v>
      </c>
      <c r="C77" s="231" t="s">
        <v>1055</v>
      </c>
      <c r="D77" s="231" t="s">
        <v>956</v>
      </c>
      <c r="E77" s="232"/>
      <c r="F77" s="425"/>
      <c r="G77" s="382"/>
      <c r="H77" s="383"/>
      <c r="I77" s="237" t="s">
        <v>15</v>
      </c>
      <c r="J77" s="237"/>
      <c r="K77" s="237" t="s">
        <v>38</v>
      </c>
      <c r="L77" s="237" t="s">
        <v>43</v>
      </c>
      <c r="M77" s="237" t="s">
        <v>48</v>
      </c>
      <c r="N77" s="237"/>
      <c r="O77" s="237" t="s">
        <v>52</v>
      </c>
      <c r="P77" s="237"/>
      <c r="Q77" s="236" t="s">
        <v>292</v>
      </c>
      <c r="S77" s="148" t="b">
        <f aca="false">IF(OR(T77=TRUE(),U77=TRUE(),V77=TRUE(),AD77=TRUE(),AE77=TRUE()),TRUE(),FALSE())</f>
        <v>1</v>
      </c>
      <c r="T77" s="94" t="n">
        <f aca="false">$T$7</f>
        <v>1</v>
      </c>
      <c r="U77" s="148" t="b">
        <f aca="false">$U$7</f>
        <v>0</v>
      </c>
      <c r="V77" s="148" t="b">
        <f aca="false">IF(SUM(W77:AC77)&lt;1,TRUE(),FALSE())</f>
        <v>1</v>
      </c>
      <c r="W77" s="94" t="n">
        <f aca="false">IF($I$3=I77,1,0)</f>
        <v>0</v>
      </c>
      <c r="X77" s="94" t="n">
        <f aca="false">IF($J$3=J77,1,0)</f>
        <v>0</v>
      </c>
      <c r="Y77" s="94" t="n">
        <f aca="false">IF($K$3=K77,1,0)</f>
        <v>0</v>
      </c>
      <c r="Z77" s="94" t="n">
        <f aca="false">IF($L$3=L77,1,0)</f>
        <v>0</v>
      </c>
      <c r="AA77" s="94" t="n">
        <f aca="false">IF($M$3=M77,1,0)</f>
        <v>0</v>
      </c>
      <c r="AB77" s="94" t="n">
        <f aca="false">IF($N$3=N77,1,0)</f>
        <v>0</v>
      </c>
      <c r="AC77" s="94" t="n">
        <f aca="false">IF($O$3=O77,1,0)</f>
        <v>0</v>
      </c>
      <c r="AD77" s="159" t="b">
        <f aca="false">AND($P$2="Non-risk",P77=TRUE())</f>
        <v>0</v>
      </c>
      <c r="AE77" s="159" t="b">
        <f aca="false">AND($Q$3&lt;&gt;$Q77,$Q$3&lt;&gt;"Both")</f>
        <v>1</v>
      </c>
      <c r="AF77" s="159" t="b">
        <f aca="false">AND($Q$3="Both",AH77=1)</f>
        <v>0</v>
      </c>
      <c r="AG77" s="91" t="s">
        <v>956</v>
      </c>
      <c r="AH77" s="95" t="n">
        <v>1</v>
      </c>
      <c r="AI77" s="91" t="n">
        <v>63</v>
      </c>
      <c r="AK77" s="160" t="n">
        <f aca="false">IF(OR(AL77=TRUE(),AND(AM77=TRUE(),AN77=FALSE()),AF77=TRUE(),(OR(AT77=FALSE(),AT77="NA"))),0,IF(OR(AN77=FALSE(),AO77=FALSE(),AP77=FALSE()),1,0))</f>
        <v>0</v>
      </c>
      <c r="AL77" s="238" t="n">
        <f aca="false">$S77</f>
        <v>1</v>
      </c>
      <c r="AM77" s="238" t="str">
        <f aca="false">IF(OR(Q77="CHIP",AI77=""),"NA",IF(AND(AF77=TRUE(),_xlfn.xlookup(AI77,$A$8:$A$80,$AK$8:$AK$80)=0),TRUE(),FALSE()))</f>
        <v>NA</v>
      </c>
      <c r="AN77" s="148" t="b">
        <f aca="false">IF(F77&lt;&gt;"",TRUE(),FALSE())</f>
        <v>0</v>
      </c>
      <c r="AO77" s="94" t="str">
        <f aca="false">IF(OR($F77&lt;&gt;"Met"),"NA",(IF(AND($F77="Met",$F77&lt;&gt;""),TRUE(),FALSE())))</f>
        <v>NA</v>
      </c>
      <c r="AP77" s="148" t="b">
        <f aca="false">IF(OR($F77="Met",$F77="Not met"),"NA",(IF((AND(OR($F77="N/A",$F77="Unsure"),$G77&lt;&gt;"")),TRUE(),FALSE())))</f>
        <v>0</v>
      </c>
      <c r="AQ77" s="238" t="n">
        <f aca="false">IF(OR(AR77=TRUE(),AND(AS77=TRUE(),AT77=FALSE())),0,(IF(OR(AND(OR(AS77=FALSE(),AS77="N/A"),AT77=FALSE()),AU77=FALSE()),1,0)))</f>
        <v>0</v>
      </c>
      <c r="AR77" s="238" t="n">
        <f aca="false">$S77</f>
        <v>1</v>
      </c>
      <c r="AS77" s="238" t="n">
        <f aca="false">IF(OR(Q77="Medicaid",AI77=""),"N/A",IF(AND(AF77=TRUE(),SUM($AQ$8:$AQ$40)=0),TRUE(),FALSE()))</f>
        <v>0</v>
      </c>
      <c r="AT77" s="148" t="b">
        <f aca="false">IF(AND(H77="",F77="Met"),FALSE(),TRUE())</f>
        <v>1</v>
      </c>
      <c r="AU77" s="94" t="str">
        <f aca="false">IF(OR(H77="",H77="Met",H77="N/A"),"NA",(IF(AND((OR(H77="Not Met",H77="Unsure")),G77&lt;&gt;""),TRUE(),FALSE())))</f>
        <v>NA</v>
      </c>
    </row>
    <row r="78" customFormat="false" ht="126" hidden="false" customHeight="false" outlineLevel="0" collapsed="false">
      <c r="A78" s="230" t="s">
        <v>1056</v>
      </c>
      <c r="B78" s="231" t="s">
        <v>1057</v>
      </c>
      <c r="C78" s="231" t="s">
        <v>1058</v>
      </c>
      <c r="D78" s="231" t="s">
        <v>960</v>
      </c>
      <c r="E78" s="232"/>
      <c r="F78" s="425"/>
      <c r="G78" s="382"/>
      <c r="H78" s="383"/>
      <c r="I78" s="237" t="s">
        <v>15</v>
      </c>
      <c r="J78" s="237"/>
      <c r="K78" s="237" t="s">
        <v>38</v>
      </c>
      <c r="L78" s="237" t="s">
        <v>43</v>
      </c>
      <c r="M78" s="237" t="s">
        <v>48</v>
      </c>
      <c r="N78" s="237"/>
      <c r="O78" s="237" t="s">
        <v>52</v>
      </c>
      <c r="P78" s="237"/>
      <c r="Q78" s="236" t="s">
        <v>292</v>
      </c>
      <c r="S78" s="148" t="b">
        <f aca="false">IF(OR(T78=TRUE(),U78=TRUE(),V78=TRUE(),AD78=TRUE(),AE78=TRUE()),TRUE(),FALSE())</f>
        <v>1</v>
      </c>
      <c r="T78" s="94" t="n">
        <f aca="false">$T$7</f>
        <v>1</v>
      </c>
      <c r="U78" s="148" t="b">
        <f aca="false">$U$7</f>
        <v>0</v>
      </c>
      <c r="V78" s="148" t="b">
        <f aca="false">IF(SUM(W78:AC78)&lt;1,TRUE(),FALSE())</f>
        <v>1</v>
      </c>
      <c r="W78" s="94" t="n">
        <f aca="false">IF($I$3=I78,1,0)</f>
        <v>0</v>
      </c>
      <c r="X78" s="94" t="n">
        <f aca="false">IF($J$3=J78,1,0)</f>
        <v>0</v>
      </c>
      <c r="Y78" s="94" t="n">
        <f aca="false">IF($K$3=K78,1,0)</f>
        <v>0</v>
      </c>
      <c r="Z78" s="94" t="n">
        <f aca="false">IF($L$3=L78,1,0)</f>
        <v>0</v>
      </c>
      <c r="AA78" s="94" t="n">
        <f aca="false">IF($M$3=M78,1,0)</f>
        <v>0</v>
      </c>
      <c r="AB78" s="94" t="n">
        <f aca="false">IF($N$3=N78,1,0)</f>
        <v>0</v>
      </c>
      <c r="AC78" s="94" t="n">
        <f aca="false">IF($O$3=O78,1,0)</f>
        <v>0</v>
      </c>
      <c r="AD78" s="159" t="b">
        <f aca="false">AND($P$2="Non-risk",P78=TRUE())</f>
        <v>0</v>
      </c>
      <c r="AE78" s="159" t="b">
        <f aca="false">AND($Q$3&lt;&gt;$Q78,$Q$3&lt;&gt;"Both")</f>
        <v>1</v>
      </c>
      <c r="AF78" s="159" t="b">
        <f aca="false">AND($Q$3="Both",AH78=1)</f>
        <v>0</v>
      </c>
      <c r="AG78" s="91" t="s">
        <v>960</v>
      </c>
      <c r="AH78" s="95" t="n">
        <v>1</v>
      </c>
      <c r="AI78" s="91" t="n">
        <v>64</v>
      </c>
      <c r="AK78" s="160" t="n">
        <f aca="false">IF(OR(AL78=TRUE(),AND(AM78=TRUE(),AN78=FALSE()),AF78=TRUE(),(OR(AT78=FALSE(),AT78="NA"))),0,IF(OR(AN78=FALSE(),AO78=FALSE(),AP78=FALSE()),1,0))</f>
        <v>0</v>
      </c>
      <c r="AL78" s="238" t="n">
        <f aca="false">$S78</f>
        <v>1</v>
      </c>
      <c r="AM78" s="238" t="str">
        <f aca="false">IF(OR(Q78="CHIP",AI78=""),"NA",IF(AND(AF78=TRUE(),_xlfn.xlookup(AI78,$A$8:$A$80,$AK$8:$AK$80)=0),TRUE(),FALSE()))</f>
        <v>NA</v>
      </c>
      <c r="AN78" s="148" t="b">
        <f aca="false">IF(F78&lt;&gt;"",TRUE(),FALSE())</f>
        <v>0</v>
      </c>
      <c r="AO78" s="94" t="str">
        <f aca="false">IF(OR($F78&lt;&gt;"Met"),"NA",(IF(AND($F78="Met",$F78&lt;&gt;""),TRUE(),FALSE())))</f>
        <v>NA</v>
      </c>
      <c r="AP78" s="148" t="b">
        <f aca="false">IF(OR($F78="Met",$F78="Not met"),"NA",(IF((AND(OR($F78="N/A",$F78="Unsure"),$G78&lt;&gt;"")),TRUE(),FALSE())))</f>
        <v>0</v>
      </c>
      <c r="AQ78" s="238" t="n">
        <f aca="false">IF(OR(AR78=TRUE(),AND(AS78=TRUE(),AT78=FALSE())),0,(IF(OR(AND(OR(AS78=FALSE(),AS78="N/A"),AT78=FALSE()),AU78=FALSE()),1,0)))</f>
        <v>0</v>
      </c>
      <c r="AR78" s="238" t="n">
        <f aca="false">$S78</f>
        <v>1</v>
      </c>
      <c r="AS78" s="238" t="n">
        <f aca="false">IF(OR(Q78="Medicaid",AI78=""),"N/A",IF(AND(AF78=TRUE(),SUM($AQ$8:$AQ$40)=0),TRUE(),FALSE()))</f>
        <v>0</v>
      </c>
      <c r="AT78" s="148" t="b">
        <f aca="false">IF(AND(H78="",F78="Met"),FALSE(),TRUE())</f>
        <v>1</v>
      </c>
      <c r="AU78" s="94" t="str">
        <f aca="false">IF(OR(H78="",H78="Met",H78="N/A"),"NA",(IF(AND((OR(H78="Not Met",H78="Unsure")),G78&lt;&gt;""),TRUE(),FALSE())))</f>
        <v>NA</v>
      </c>
    </row>
    <row r="79" customFormat="false" ht="162" hidden="false" customHeight="false" outlineLevel="0" collapsed="false">
      <c r="A79" s="230" t="s">
        <v>1059</v>
      </c>
      <c r="B79" s="231" t="s">
        <v>224</v>
      </c>
      <c r="C79" s="231" t="s">
        <v>1060</v>
      </c>
      <c r="D79" s="231" t="s">
        <v>963</v>
      </c>
      <c r="E79" s="232"/>
      <c r="F79" s="425"/>
      <c r="G79" s="382"/>
      <c r="H79" s="383"/>
      <c r="I79" s="237" t="s">
        <v>15</v>
      </c>
      <c r="J79" s="237"/>
      <c r="K79" s="237" t="s">
        <v>38</v>
      </c>
      <c r="L79" s="237" t="s">
        <v>43</v>
      </c>
      <c r="M79" s="237" t="s">
        <v>48</v>
      </c>
      <c r="N79" s="237"/>
      <c r="O79" s="237" t="s">
        <v>52</v>
      </c>
      <c r="P79" s="237"/>
      <c r="Q79" s="236" t="s">
        <v>292</v>
      </c>
      <c r="S79" s="148" t="b">
        <f aca="false">IF(OR(T79=TRUE(),U79=TRUE(),V79=TRUE(),AD79=TRUE(),AE79=TRUE()),TRUE(),FALSE())</f>
        <v>1</v>
      </c>
      <c r="T79" s="94" t="n">
        <f aca="false">$T$7</f>
        <v>1</v>
      </c>
      <c r="U79" s="148" t="b">
        <f aca="false">$U$7</f>
        <v>0</v>
      </c>
      <c r="V79" s="148" t="b">
        <f aca="false">IF(SUM(W79:AC79)&lt;1,TRUE(),FALSE())</f>
        <v>1</v>
      </c>
      <c r="W79" s="94" t="n">
        <f aca="false">IF($I$3=I79,1,0)</f>
        <v>0</v>
      </c>
      <c r="X79" s="94" t="n">
        <f aca="false">IF($J$3=J79,1,0)</f>
        <v>0</v>
      </c>
      <c r="Y79" s="94" t="n">
        <f aca="false">IF($K$3=K79,1,0)</f>
        <v>0</v>
      </c>
      <c r="Z79" s="94" t="n">
        <f aca="false">IF($L$3=L79,1,0)</f>
        <v>0</v>
      </c>
      <c r="AA79" s="94" t="n">
        <f aca="false">IF($M$3=M79,1,0)</f>
        <v>0</v>
      </c>
      <c r="AB79" s="94" t="n">
        <f aca="false">IF($N$3=N79,1,0)</f>
        <v>0</v>
      </c>
      <c r="AC79" s="94" t="n">
        <f aca="false">IF($O$3=O79,1,0)</f>
        <v>0</v>
      </c>
      <c r="AD79" s="159" t="b">
        <f aca="false">AND($P$2="Non-risk",P79=TRUE())</f>
        <v>0</v>
      </c>
      <c r="AE79" s="159" t="b">
        <f aca="false">AND($Q$3&lt;&gt;$Q79,$Q$3&lt;&gt;"Both")</f>
        <v>1</v>
      </c>
      <c r="AF79" s="159" t="b">
        <f aca="false">AND($Q$3="Both",AH79=1)</f>
        <v>0</v>
      </c>
      <c r="AG79" s="91" t="s">
        <v>963</v>
      </c>
      <c r="AH79" s="95" t="n">
        <v>1</v>
      </c>
      <c r="AI79" s="91" t="n">
        <v>65</v>
      </c>
      <c r="AK79" s="160" t="n">
        <f aca="false">IF(OR(AL79=TRUE(),AND(AM79=TRUE(),AN79=FALSE()),AF79=TRUE(),(OR(AT79=FALSE(),AT79="NA"))),0,IF(OR(AN79=FALSE(),AO79=FALSE(),AP79=FALSE()),1,0))</f>
        <v>0</v>
      </c>
      <c r="AL79" s="238" t="n">
        <f aca="false">$S79</f>
        <v>1</v>
      </c>
      <c r="AM79" s="238" t="str">
        <f aca="false">IF(OR(Q79="CHIP",AI79=""),"NA",IF(AND(AF79=TRUE(),_xlfn.xlookup(AI79,$A$8:$A$80,$AK$8:$AK$80)=0),TRUE(),FALSE()))</f>
        <v>NA</v>
      </c>
      <c r="AN79" s="148" t="b">
        <f aca="false">IF(F79&lt;&gt;"",TRUE(),FALSE())</f>
        <v>0</v>
      </c>
      <c r="AO79" s="94" t="str">
        <f aca="false">IF(OR($F79&lt;&gt;"Met"),"NA",(IF(AND($F79="Met",$F79&lt;&gt;""),TRUE(),FALSE())))</f>
        <v>NA</v>
      </c>
      <c r="AP79" s="148" t="b">
        <f aca="false">IF(OR($F79="Met",$F79="Not met"),"NA",(IF((AND(OR($F79="N/A",$F79="Unsure"),$G79&lt;&gt;"")),TRUE(),FALSE())))</f>
        <v>0</v>
      </c>
      <c r="AQ79" s="238" t="n">
        <f aca="false">IF(OR(AR79=TRUE(),AND(AS79=TRUE(),AT79=FALSE())),0,(IF(OR(AND(OR(AS79=FALSE(),AS79="N/A"),AT79=FALSE()),AU79=FALSE()),1,0)))</f>
        <v>0</v>
      </c>
      <c r="AR79" s="238" t="n">
        <f aca="false">$S79</f>
        <v>1</v>
      </c>
      <c r="AS79" s="238" t="n">
        <f aca="false">IF(OR(Q79="Medicaid",AI79=""),"N/A",IF(AND(AF79=TRUE(),SUM($AQ$8:$AQ$40)=0),TRUE(),FALSE()))</f>
        <v>0</v>
      </c>
      <c r="AT79" s="148" t="b">
        <f aca="false">IF(AND(H79="",F79="Met"),FALSE(),TRUE())</f>
        <v>1</v>
      </c>
      <c r="AU79" s="94" t="str">
        <f aca="false">IF(OR(H79="",H79="Met",H79="N/A"),"NA",(IF(AND((OR(H79="Not Met",H79="Unsure")),G79&lt;&gt;""),TRUE(),FALSE())))</f>
        <v>NA</v>
      </c>
    </row>
    <row r="80" s="251" customFormat="true" ht="90.75" hidden="false" customHeight="false" outlineLevel="0" collapsed="false">
      <c r="A80" s="230" t="s">
        <v>1061</v>
      </c>
      <c r="B80" s="231" t="s">
        <v>1062</v>
      </c>
      <c r="C80" s="231" t="s">
        <v>1063</v>
      </c>
      <c r="D80" s="231" t="s">
        <v>967</v>
      </c>
      <c r="E80" s="232"/>
      <c r="F80" s="312"/>
      <c r="G80" s="313"/>
      <c r="H80" s="314"/>
      <c r="I80" s="251" t="s">
        <v>15</v>
      </c>
      <c r="K80" s="251" t="s">
        <v>38</v>
      </c>
      <c r="L80" s="251" t="s">
        <v>43</v>
      </c>
      <c r="M80" s="251" t="s">
        <v>48</v>
      </c>
      <c r="O80" s="251" t="s">
        <v>52</v>
      </c>
      <c r="Q80" s="250" t="s">
        <v>292</v>
      </c>
      <c r="S80" s="252" t="b">
        <f aca="false">IF(OR(T80=TRUE(),U80=TRUE(),V80=TRUE(),AD80=TRUE(),AE80=TRUE()),TRUE(),FALSE())</f>
        <v>1</v>
      </c>
      <c r="T80" s="250" t="n">
        <f aca="false">$T$7</f>
        <v>1</v>
      </c>
      <c r="U80" s="252" t="b">
        <f aca="false">$U$7</f>
        <v>0</v>
      </c>
      <c r="V80" s="252" t="b">
        <f aca="false">IF(SUM(W80:AC80)&lt;1,TRUE(),FALSE())</f>
        <v>1</v>
      </c>
      <c r="W80" s="250" t="n">
        <f aca="false">IF($I$3=I80,1,0)</f>
        <v>0</v>
      </c>
      <c r="X80" s="250" t="n">
        <f aca="false">IF($J$3=J80,1,0)</f>
        <v>0</v>
      </c>
      <c r="Y80" s="250" t="n">
        <f aca="false">IF($K$3=K80,1,0)</f>
        <v>0</v>
      </c>
      <c r="Z80" s="250" t="n">
        <f aca="false">IF($L$3=L80,1,0)</f>
        <v>0</v>
      </c>
      <c r="AA80" s="250" t="n">
        <f aca="false">IF($M$3=M80,1,0)</f>
        <v>0</v>
      </c>
      <c r="AB80" s="250" t="n">
        <f aca="false">IF($N$3=N80,1,0)</f>
        <v>0</v>
      </c>
      <c r="AC80" s="250" t="n">
        <f aca="false">IF($O$3=O80,1,0)</f>
        <v>0</v>
      </c>
      <c r="AD80" s="253" t="b">
        <f aca="false">AND($P$2="Non-risk",P80=TRUE())</f>
        <v>0</v>
      </c>
      <c r="AE80" s="253" t="b">
        <f aca="false">AND($Q$3&lt;&gt;$Q80,$Q$3&lt;&gt;"Both")</f>
        <v>1</v>
      </c>
      <c r="AF80" s="253" t="b">
        <f aca="false">AND($Q$3="Both",AH80=1)</f>
        <v>0</v>
      </c>
      <c r="AG80" s="254" t="s">
        <v>967</v>
      </c>
      <c r="AH80" s="251" t="n">
        <v>1</v>
      </c>
      <c r="AI80" s="254" t="n">
        <v>66</v>
      </c>
      <c r="AK80" s="255" t="n">
        <f aca="false">IF(OR(AL80=TRUE(),AND(AM80=TRUE(),AN80=FALSE()),AF80=TRUE(),(OR(AT80=FALSE(),AT80="NA"))),0,IF(OR(AN80=FALSE(),AO80=FALSE(),AP80=FALSE()),1,0))</f>
        <v>0</v>
      </c>
      <c r="AL80" s="256" t="n">
        <f aca="false">$S80</f>
        <v>1</v>
      </c>
      <c r="AM80" s="256" t="str">
        <f aca="false">IF(OR(Q80="CHIP",AI80=""),"NA",IF(AND(AF80=TRUE(),_xlfn.xlookup(AI80,$A$8:$A$80,$AK$8:$AK$80)=0),TRUE(),FALSE()))</f>
        <v>NA</v>
      </c>
      <c r="AN80" s="252" t="b">
        <f aca="false">IF(F80&lt;&gt;"",TRUE(),FALSE())</f>
        <v>0</v>
      </c>
      <c r="AO80" s="250" t="str">
        <f aca="false">IF(OR($F80&lt;&gt;"Met"),"NA",(IF(AND($F80="Met",$F80&lt;&gt;""),TRUE(),FALSE())))</f>
        <v>NA</v>
      </c>
      <c r="AP80" s="252" t="b">
        <f aca="false">IF(OR($F80="Met",$F80="Not met"),"NA",(IF((AND(OR($F80="N/A",$F80="Unsure"),$G80&lt;&gt;"")),TRUE(),FALSE())))</f>
        <v>0</v>
      </c>
      <c r="AQ80" s="256" t="n">
        <f aca="false">IF(OR(AR80=TRUE(),AND(AS80=TRUE(),AT80=FALSE())),0,(IF(OR(AND(OR(AS80=FALSE(),AS80="N/A"),AT80=FALSE()),AU80=FALSE()),1,0)))</f>
        <v>0</v>
      </c>
      <c r="AR80" s="256" t="n">
        <f aca="false">$S80</f>
        <v>1</v>
      </c>
      <c r="AS80" s="256" t="n">
        <f aca="false">IF(OR(Q80="Medicaid",AI80=""),"N/A",IF(AND(AF80=TRUE(),SUM($AQ$8:$AQ$40)=0),TRUE(),FALSE()))</f>
        <v>0</v>
      </c>
      <c r="AT80" s="252" t="b">
        <f aca="false">IF(AND(H80="",F80="Met"),FALSE(),TRUE())</f>
        <v>1</v>
      </c>
      <c r="AU80" s="250" t="str">
        <f aca="false">IF(OR(H80="",H80="Met",H80="N/A"),"NA",(IF(AND((OR(H80="Not Met",H80="Unsure")),G80&lt;&gt;""),TRUE(),FALSE())))</f>
        <v>NA</v>
      </c>
    </row>
    <row r="81" customFormat="false" ht="18" hidden="false" customHeight="false" outlineLevel="0" collapsed="false">
      <c r="A81" s="440" t="s">
        <v>305</v>
      </c>
      <c r="B81" s="267"/>
      <c r="C81" s="267"/>
      <c r="D81" s="267"/>
      <c r="E81" s="267"/>
      <c r="F81" s="266"/>
      <c r="G81" s="267"/>
      <c r="H81" s="268"/>
    </row>
    <row r="82" customFormat="false" ht="18" hidden="false" customHeight="false" outlineLevel="0" collapsed="false">
      <c r="A82" s="351" t="n">
        <v>1</v>
      </c>
      <c r="B82" s="354" t="s">
        <v>1064</v>
      </c>
      <c r="C82" s="354"/>
      <c r="D82" s="441"/>
      <c r="E82" s="441"/>
      <c r="F82" s="441"/>
      <c r="G82" s="441"/>
      <c r="H82" s="271" t="s">
        <v>307</v>
      </c>
      <c r="I82" s="352"/>
    </row>
    <row r="83" customFormat="false" ht="110.25" hidden="false" customHeight="true" outlineLevel="0" collapsed="false">
      <c r="A83" s="351" t="n">
        <v>3</v>
      </c>
      <c r="B83" s="442" t="s">
        <v>1065</v>
      </c>
      <c r="C83" s="442"/>
      <c r="D83" s="442"/>
      <c r="E83" s="442"/>
      <c r="F83" s="442"/>
      <c r="G83" s="442"/>
      <c r="H83" s="271" t="s">
        <v>307</v>
      </c>
      <c r="I83" s="352"/>
    </row>
    <row r="84" customFormat="false" ht="18" hidden="false" customHeight="false" outlineLevel="0" collapsed="false">
      <c r="A84" s="351" t="n">
        <v>4</v>
      </c>
      <c r="B84" s="443" t="s">
        <v>1066</v>
      </c>
      <c r="C84" s="443"/>
      <c r="D84" s="443"/>
      <c r="E84" s="443"/>
      <c r="F84" s="443"/>
      <c r="G84" s="443"/>
      <c r="H84" s="271" t="s">
        <v>307</v>
      </c>
      <c r="I84" s="352"/>
    </row>
    <row r="85" customFormat="false" ht="29.25" hidden="false" customHeight="true" outlineLevel="0" collapsed="false">
      <c r="A85" s="270" t="n">
        <v>5</v>
      </c>
      <c r="B85" s="442" t="s">
        <v>1067</v>
      </c>
      <c r="C85" s="442"/>
      <c r="D85" s="442"/>
      <c r="E85" s="442"/>
      <c r="F85" s="442"/>
      <c r="G85" s="442"/>
      <c r="H85" s="271" t="s">
        <v>307</v>
      </c>
      <c r="I85" s="352"/>
    </row>
    <row r="86" customFormat="false" ht="54" hidden="false" customHeight="true" outlineLevel="0" collapsed="false">
      <c r="A86" s="278" t="s">
        <v>1068</v>
      </c>
      <c r="B86" s="206" t="s">
        <v>723</v>
      </c>
      <c r="C86" s="206"/>
      <c r="D86" s="206"/>
      <c r="E86" s="206"/>
      <c r="F86" s="206"/>
      <c r="G86" s="206"/>
      <c r="H86" s="271" t="s">
        <v>307</v>
      </c>
      <c r="I86" s="352"/>
    </row>
  </sheetData>
  <mergeCells count="13">
    <mergeCell ref="A1:C1"/>
    <mergeCell ref="D1:H1"/>
    <mergeCell ref="I1:O1"/>
    <mergeCell ref="A2:B2"/>
    <mergeCell ref="A3:H3"/>
    <mergeCell ref="A4:C4"/>
    <mergeCell ref="A5:H5"/>
    <mergeCell ref="W6:AC6"/>
    <mergeCell ref="D82:G82"/>
    <mergeCell ref="B83:G83"/>
    <mergeCell ref="B84:G84"/>
    <mergeCell ref="B85:G85"/>
    <mergeCell ref="B86:G86"/>
  </mergeCells>
  <conditionalFormatting sqref="F8:H80">
    <cfRule type="expression" priority="2" aboveAverage="0" equalAverage="0" bottom="0" percent="0" rank="0" text="" dxfId="14">
      <formula>$AF8=1</formula>
    </cfRule>
    <cfRule type="expression" priority="3" aboveAverage="0" equalAverage="0" bottom="0" percent="0" rank="0" text="" dxfId="15">
      <formula>$S8=1</formula>
    </cfRule>
  </conditionalFormatting>
  <dataValidations count="2">
    <dataValidation allowBlank="true" errorStyle="information" operator="between" showDropDown="false" showErrorMessage="true" showInputMessage="true" sqref="D4" type="list">
      <formula1>INDIRECT($S$2)</formula1>
      <formula2>0</formula2>
    </dataValidation>
    <dataValidation allowBlank="true" errorStyle="stop" operator="between" showDropDown="false" showErrorMessage="true" showInputMessage="true" sqref="F8:F12 F14 F16 F18:F19 F21:F26 F28 F30 F32 F34:F38 F40 F42:F47 F49 F51 F53:F54 F56:F68 F70 F72 F74 F76:F80" type="list">
      <formula1>"Met,Not Met,Unsure,N/A"</formula1>
      <formula2>0</formula2>
    </dataValidation>
  </dataValidations>
  <hyperlinks>
    <hyperlink ref="E12" location="'E. Providers &amp; Network'!A84" display="1, 2 "/>
    <hyperlink ref="E23" location="'E. Providers &amp; Network'!A85" display="#'E. Providers &amp; Network'.A85"/>
    <hyperlink ref="E24" location="'E. Providers &amp; Network'!A85" display="#'E. Providers &amp; Network'.A85"/>
    <hyperlink ref="E25" location="'E. Providers &amp; Network'!A85" display="#'E. Providers &amp; Network'.A85"/>
    <hyperlink ref="E26" location="'E. Providers &amp; Network'!A85" display="#'E. Providers &amp; Network'.A85"/>
    <hyperlink ref="E32" location="'E. Providers &amp; Network'!A86" display="#'E. Providers &amp; Network'.A86"/>
    <hyperlink ref="E34" location="'E. Providers &amp; Network'!A87" display="#'E. Providers &amp; Network'.A87"/>
    <hyperlink ref="E47" location="'E. Providers &amp; Network'!A84" display="#'E. Providers &amp; Network'.A84"/>
    <hyperlink ref="E72" location="'E. Providers &amp; Network'!A87" display="#'E. Providers &amp; Network'.A87"/>
    <hyperlink ref="E76" location="'E. Providers &amp; Network'!A88" display="#'E. Providers &amp; Network'.A88"/>
    <hyperlink ref="H82" location="'E. Providers &amp; Network'!E40" display="Return to item number"/>
    <hyperlink ref="H83" location="'E. Providers &amp; Network'!E23" display="Return to item number"/>
    <hyperlink ref="H84" location="'E. Providers &amp; Network'!E32" display="Return to item number"/>
    <hyperlink ref="H85" location="'E. Providers &amp; Network'!E34" display="Return to item number"/>
    <hyperlink ref="H86" location="'E. Providers &amp; Network'!E84"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D116"/>
  <sheetViews>
    <sheetView showFormulas="false" showGridLines="true" showRowColHeaders="true" showZeros="true" rightToLeft="false" tabSelected="false" showOutlineSymbols="true" defaultGridColor="true" view="pageBreakPreview" topLeftCell="A1" colorId="64" zoomScale="88" zoomScaleNormal="40" zoomScalePageLayoutView="88" workbookViewId="0">
      <pane xSplit="0" ySplit="6" topLeftCell="A7" activePane="bottomLeft" state="frozen"/>
      <selection pane="topLeft" activeCell="A1" activeCellId="0" sqref="A1"/>
      <selection pane="bottomLeft" activeCell="C34" activeCellId="0" sqref="C34"/>
    </sheetView>
  </sheetViews>
  <sheetFormatPr defaultColWidth="9.30078125" defaultRowHeight="18" zeroHeight="true" outlineLevelRow="0" outlineLevelCol="0"/>
  <cols>
    <col collapsed="false" customWidth="true" hidden="false" outlineLevel="0" max="1" min="1" style="190" width="9.85"/>
    <col collapsed="false" customWidth="true" hidden="false" outlineLevel="0" max="2" min="2" style="95" width="16.71"/>
    <col collapsed="false" customWidth="true" hidden="false" outlineLevel="0" max="3" min="3" style="91" width="30.57"/>
    <col collapsed="false" customWidth="true" hidden="false" outlineLevel="0" max="4" min="4" style="91" width="153.85"/>
    <col collapsed="false" customWidth="true" hidden="false" outlineLevel="0" max="5" min="5" style="444" width="12.42"/>
    <col collapsed="false" customWidth="true" hidden="false" outlineLevel="0" max="6" min="6" style="94" width="58.57"/>
    <col collapsed="false" customWidth="true" hidden="false" outlineLevel="0" max="7" min="7" style="95" width="59.14"/>
    <col collapsed="false" customWidth="true" hidden="false" outlineLevel="0" max="8" min="8" style="191" width="34.42"/>
    <col collapsed="false" customWidth="true" hidden="true" outlineLevel="0" max="9" min="9" style="94" width="34.42"/>
    <col collapsed="false" customWidth="true" hidden="true" outlineLevel="0" max="10" min="10" style="445" width="6.57"/>
    <col collapsed="false" customWidth="true" hidden="true" outlineLevel="0" max="11" min="11" style="445" width="6.01"/>
    <col collapsed="false" customWidth="true" hidden="true" outlineLevel="0" max="12" min="12" style="445" width="7.15"/>
    <col collapsed="false" customWidth="true" hidden="true" outlineLevel="0" max="13" min="13" style="445" width="13.14"/>
    <col collapsed="false" customWidth="true" hidden="true" outlineLevel="0" max="14" min="14" style="94" width="7.42"/>
    <col collapsed="false" customWidth="true" hidden="true" outlineLevel="0" max="15" min="15" style="94" width="8.71"/>
    <col collapsed="false" customWidth="true" hidden="true" outlineLevel="0" max="17" min="16" style="94" width="17.71"/>
    <col collapsed="false" customWidth="true" hidden="true" outlineLevel="0" max="18" min="18" style="94" width="10"/>
    <col collapsed="false" customWidth="true" hidden="true" outlineLevel="0" max="19" min="19" style="94" width="20.86"/>
    <col collapsed="false" customWidth="true" hidden="true" outlineLevel="0" max="22" min="20" style="94" width="11.42"/>
    <col collapsed="false" customWidth="true" hidden="true" outlineLevel="0" max="29" min="23" style="95" width="8.57"/>
    <col collapsed="false" customWidth="true" hidden="true" outlineLevel="0" max="31" min="30" style="95" width="13.57"/>
    <col collapsed="false" customWidth="true" hidden="true" outlineLevel="0" max="32" min="32" style="95" width="18.42"/>
    <col collapsed="false" customWidth="true" hidden="true" outlineLevel="0" max="33" min="33" style="95" width="35.14"/>
    <col collapsed="false" customWidth="true" hidden="true" outlineLevel="0" max="34" min="34" style="95" width="18.29"/>
    <col collapsed="false" customWidth="true" hidden="true" outlineLevel="0" max="35" min="35" style="95" width="59.86"/>
    <col collapsed="false" customWidth="true" hidden="true" outlineLevel="0" max="36" min="36" style="91" width="24"/>
    <col collapsed="false" customWidth="true" hidden="true" outlineLevel="0" max="37" min="37" style="95" width="15.71"/>
    <col collapsed="false" customWidth="true" hidden="true" outlineLevel="0" max="38" min="38" style="196" width="16.86"/>
    <col collapsed="false" customWidth="true" hidden="true" outlineLevel="0" max="39" min="39" style="196" width="14.15"/>
    <col collapsed="false" customWidth="true" hidden="true" outlineLevel="0" max="41" min="40" style="95" width="14.15"/>
    <col collapsed="false" customWidth="true" hidden="true" outlineLevel="0" max="42" min="42" style="95" width="17.14"/>
    <col collapsed="false" customWidth="true" hidden="true" outlineLevel="0" max="43" min="43" style="196" width="16.86"/>
    <col collapsed="false" customWidth="true" hidden="true" outlineLevel="0" max="44" min="44" style="196" width="14.15"/>
    <col collapsed="false" customWidth="true" hidden="true" outlineLevel="0" max="46" min="45" style="95" width="14.15"/>
    <col collapsed="false" customWidth="true" hidden="true" outlineLevel="0" max="50" min="47" style="95" width="13.14"/>
    <col collapsed="false" customWidth="false" hidden="true" outlineLevel="0" max="54" min="51" style="95" width="9.29"/>
    <col collapsed="false" customWidth="false" hidden="false" outlineLevel="0" max="1024" min="55" style="95" width="9.29"/>
  </cols>
  <sheetData>
    <row r="1" customFormat="false" ht="76.5" hidden="false" customHeight="true" outlineLevel="0" collapsed="false">
      <c r="A1" s="446" t="s">
        <v>1069</v>
      </c>
      <c r="B1" s="446"/>
      <c r="C1" s="446"/>
      <c r="D1" s="193" t="s">
        <v>170</v>
      </c>
      <c r="E1" s="193"/>
      <c r="F1" s="193"/>
      <c r="G1" s="193"/>
      <c r="H1" s="193"/>
      <c r="I1" s="194" t="s">
        <v>171</v>
      </c>
      <c r="J1" s="194"/>
      <c r="K1" s="194"/>
      <c r="L1" s="194"/>
      <c r="M1" s="194"/>
      <c r="N1" s="194"/>
      <c r="O1" s="194"/>
      <c r="P1" s="90" t="s">
        <v>172</v>
      </c>
      <c r="Q1" s="91" t="s">
        <v>173</v>
      </c>
      <c r="R1" s="91"/>
      <c r="S1" s="195" t="s">
        <v>174</v>
      </c>
      <c r="T1" s="90" t="s">
        <v>175</v>
      </c>
      <c r="U1" s="90" t="s">
        <v>176</v>
      </c>
      <c r="AI1" s="91"/>
      <c r="AJ1" s="95"/>
      <c r="AK1" s="196"/>
      <c r="AS1" s="196"/>
    </row>
    <row r="2" customFormat="false" ht="24.75" hidden="true" customHeight="true" outlineLevel="0" collapsed="false">
      <c r="A2" s="281" t="s">
        <v>177</v>
      </c>
      <c r="B2" s="281"/>
      <c r="C2" s="90"/>
      <c r="D2" s="90"/>
      <c r="E2" s="98"/>
      <c r="F2" s="95"/>
      <c r="G2" s="90"/>
      <c r="H2" s="98"/>
      <c r="I2" s="91"/>
      <c r="J2" s="91"/>
      <c r="K2" s="91"/>
      <c r="L2" s="91"/>
      <c r="M2" s="91"/>
      <c r="N2" s="91"/>
      <c r="O2" s="91"/>
      <c r="P2" s="91"/>
      <c r="Q2" s="91"/>
      <c r="R2" s="95"/>
      <c r="S2" s="201" t="b">
        <f aca="false">IF('Cover Sheet'!$C$11="Base contract","BList",IF('Cover Sheet'!$C$11="Contract amendment","AList"))</f>
        <v>0</v>
      </c>
      <c r="T2" s="91" t="s">
        <v>178</v>
      </c>
      <c r="U2" s="91" t="s">
        <v>178</v>
      </c>
      <c r="AI2" s="91"/>
      <c r="AJ2" s="95"/>
      <c r="AK2" s="196"/>
      <c r="AS2" s="196"/>
    </row>
    <row r="3" customFormat="false" ht="77.25"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R3" s="95"/>
      <c r="S3" s="91"/>
      <c r="T3" s="91" t="s">
        <v>180</v>
      </c>
      <c r="U3" s="91" t="s">
        <v>181</v>
      </c>
      <c r="AI3" s="91"/>
      <c r="AJ3" s="95"/>
      <c r="AK3" s="196"/>
      <c r="AS3" s="196"/>
    </row>
    <row r="4" customFormat="false" ht="15.75" hidden="false" customHeight="true" outlineLevel="0" collapsed="false">
      <c r="A4" s="411" t="s">
        <v>334</v>
      </c>
      <c r="B4" s="411"/>
      <c r="C4" s="411"/>
      <c r="D4" s="205" t="s">
        <v>178</v>
      </c>
      <c r="E4" s="200"/>
      <c r="F4" s="447"/>
      <c r="G4" s="413"/>
      <c r="H4" s="448"/>
      <c r="I4" s="90"/>
      <c r="J4" s="90"/>
      <c r="K4" s="90"/>
      <c r="L4" s="90"/>
      <c r="M4" s="90"/>
      <c r="N4" s="90"/>
      <c r="O4" s="90"/>
      <c r="P4" s="90"/>
      <c r="Q4" s="90"/>
      <c r="R4" s="90"/>
      <c r="S4" s="90"/>
      <c r="T4" s="90"/>
      <c r="U4" s="90"/>
      <c r="V4" s="90"/>
      <c r="AI4" s="91"/>
      <c r="AJ4" s="95"/>
      <c r="AK4" s="196"/>
      <c r="AS4" s="196"/>
    </row>
    <row r="5" customFormat="false" ht="15.75" hidden="false" customHeight="true" outlineLevel="0" collapsed="false">
      <c r="A5" s="414" t="s">
        <v>2</v>
      </c>
      <c r="B5" s="414"/>
      <c r="C5" s="414"/>
      <c r="D5" s="414"/>
      <c r="E5" s="414"/>
      <c r="F5" s="414"/>
      <c r="G5" s="414"/>
      <c r="H5" s="414"/>
      <c r="I5" s="90"/>
      <c r="J5" s="90"/>
      <c r="K5" s="90"/>
      <c r="L5" s="90"/>
      <c r="M5" s="90"/>
      <c r="N5" s="90"/>
      <c r="O5" s="90"/>
      <c r="P5" s="90"/>
      <c r="Q5" s="90"/>
      <c r="R5" s="90"/>
      <c r="S5" s="119"/>
      <c r="T5" s="119"/>
      <c r="U5" s="119"/>
      <c r="V5" s="119"/>
      <c r="AI5" s="91"/>
      <c r="AJ5" s="95" t="s">
        <v>183</v>
      </c>
      <c r="AK5" s="196"/>
      <c r="AS5" s="196"/>
      <c r="AV5" s="95" t="s">
        <v>184</v>
      </c>
    </row>
    <row r="6" s="134" customFormat="true" ht="131.25" hidden="false" customHeight="true" outlineLevel="0" collapsed="false">
      <c r="A6" s="296" t="s">
        <v>185</v>
      </c>
      <c r="B6" s="297" t="s">
        <v>186</v>
      </c>
      <c r="C6" s="297" t="s">
        <v>187</v>
      </c>
      <c r="D6" s="297" t="s">
        <v>188</v>
      </c>
      <c r="E6" s="449" t="s">
        <v>189</v>
      </c>
      <c r="F6" s="450" t="s">
        <v>397</v>
      </c>
      <c r="G6" s="300" t="s">
        <v>336</v>
      </c>
      <c r="H6" s="125" t="s">
        <v>192</v>
      </c>
      <c r="I6" s="301" t="s">
        <v>15</v>
      </c>
      <c r="J6" s="301" t="s">
        <v>30</v>
      </c>
      <c r="K6" s="301" t="s">
        <v>38</v>
      </c>
      <c r="L6" s="129" t="s">
        <v>43</v>
      </c>
      <c r="M6" s="128" t="s">
        <v>48</v>
      </c>
      <c r="N6" s="129" t="s">
        <v>193</v>
      </c>
      <c r="O6" s="129" t="s">
        <v>52</v>
      </c>
      <c r="P6" s="128" t="s">
        <v>194</v>
      </c>
      <c r="Q6" s="128" t="s">
        <v>195</v>
      </c>
      <c r="R6" s="130"/>
      <c r="S6" s="131" t="s">
        <v>196</v>
      </c>
      <c r="T6" s="132" t="s">
        <v>197</v>
      </c>
      <c r="U6" s="132" t="s">
        <v>198</v>
      </c>
      <c r="V6" s="132" t="s">
        <v>199</v>
      </c>
      <c r="W6" s="132" t="s">
        <v>200</v>
      </c>
      <c r="X6" s="132"/>
      <c r="Y6" s="132"/>
      <c r="Z6" s="132"/>
      <c r="AA6" s="132"/>
      <c r="AB6" s="132"/>
      <c r="AC6" s="132"/>
      <c r="AD6" s="132" t="s">
        <v>201</v>
      </c>
      <c r="AE6" s="132" t="s">
        <v>202</v>
      </c>
      <c r="AF6" s="133" t="s">
        <v>203</v>
      </c>
      <c r="AG6" s="134" t="s">
        <v>204</v>
      </c>
      <c r="AH6" s="135" t="s">
        <v>205</v>
      </c>
      <c r="AI6" s="135" t="s">
        <v>337</v>
      </c>
      <c r="AJ6" s="135" t="s">
        <v>207</v>
      </c>
      <c r="AK6" s="302" t="s">
        <v>208</v>
      </c>
      <c r="AL6" s="303" t="s">
        <v>209</v>
      </c>
      <c r="AM6" s="303" t="s">
        <v>338</v>
      </c>
      <c r="AN6" s="135" t="s">
        <v>211</v>
      </c>
      <c r="AO6" s="135" t="s">
        <v>212</v>
      </c>
      <c r="AP6" s="135" t="s">
        <v>213</v>
      </c>
      <c r="AQ6" s="302" t="s">
        <v>214</v>
      </c>
      <c r="AR6" s="303" t="s">
        <v>209</v>
      </c>
      <c r="AS6" s="303" t="s">
        <v>339</v>
      </c>
      <c r="AT6" s="135" t="s">
        <v>340</v>
      </c>
      <c r="AU6" s="135" t="s">
        <v>341</v>
      </c>
      <c r="AV6" s="133"/>
      <c r="AW6" s="133"/>
      <c r="AX6" s="133" t="s">
        <v>218</v>
      </c>
      <c r="AY6" s="133" t="s">
        <v>219</v>
      </c>
    </row>
    <row r="7" customFormat="false" ht="17.25" hidden="false" customHeight="true" outlineLevel="0" collapsed="false">
      <c r="A7" s="451"/>
      <c r="B7" s="452"/>
      <c r="C7" s="453"/>
      <c r="D7" s="454" t="s">
        <v>1070</v>
      </c>
      <c r="E7" s="455"/>
      <c r="F7" s="456"/>
      <c r="G7" s="457"/>
      <c r="H7" s="458"/>
      <c r="I7" s="245"/>
      <c r="J7" s="245"/>
      <c r="K7" s="245"/>
      <c r="L7" s="246"/>
      <c r="M7" s="246"/>
      <c r="T7" s="94" t="n">
        <f aca="false">'Cover Sheet'!$O$4</f>
        <v>1</v>
      </c>
      <c r="U7" s="148" t="b">
        <f aca="false">IF($D$4="No, section requirements must be reviewed",FALSE(),TRUE())</f>
        <v>0</v>
      </c>
      <c r="W7" s="149" t="s">
        <v>15</v>
      </c>
      <c r="X7" s="149" t="s">
        <v>30</v>
      </c>
      <c r="Y7" s="149" t="s">
        <v>38</v>
      </c>
      <c r="Z7" s="149" t="s">
        <v>43</v>
      </c>
      <c r="AA7" s="150" t="s">
        <v>48</v>
      </c>
      <c r="AB7" s="149" t="s">
        <v>193</v>
      </c>
      <c r="AC7" s="149" t="s">
        <v>52</v>
      </c>
      <c r="AI7" s="91"/>
      <c r="AJ7" s="95"/>
      <c r="AK7" s="196"/>
      <c r="AS7" s="196"/>
      <c r="AV7" s="229"/>
      <c r="AW7" s="229"/>
      <c r="AX7" s="229" t="str">
        <f aca="false">IF(OR($Q$3="CHIP",$U$7=TRUE()),"N/A",IF((SUMIF($Q8:$Q$74,"Medicaid",$AK$8:$AK$74)=0),"Complete","Incomplete"))</f>
        <v>Complete</v>
      </c>
      <c r="AY7" s="151" t="str">
        <f aca="false">IF(OR($Q$3="Medicaid",$U$7=TRUE()),"N/A",IF((SUMIF($Q8:$Q74,"CHIP",$AK8:$AK74)=0),"Complete","Incomplete"))</f>
        <v>Complete</v>
      </c>
    </row>
    <row r="8" customFormat="false" ht="72" hidden="false" customHeight="true" outlineLevel="0" collapsed="false">
      <c r="A8" s="310" t="s">
        <v>1071</v>
      </c>
      <c r="B8" s="214" t="s">
        <v>1072</v>
      </c>
      <c r="C8" s="231" t="s">
        <v>1073</v>
      </c>
      <c r="D8" s="231" t="s">
        <v>1074</v>
      </c>
      <c r="E8" s="459"/>
      <c r="F8" s="381"/>
      <c r="G8" s="382"/>
      <c r="H8" s="460"/>
      <c r="I8" s="235" t="s">
        <v>15</v>
      </c>
      <c r="J8" s="235" t="s">
        <v>30</v>
      </c>
      <c r="K8" s="235" t="s">
        <v>38</v>
      </c>
      <c r="L8" s="236" t="s">
        <v>43</v>
      </c>
      <c r="M8" s="236"/>
      <c r="N8" s="236"/>
      <c r="O8" s="236"/>
      <c r="P8" s="236"/>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J8" s="95"/>
      <c r="AK8" s="160" t="n">
        <f aca="false">IF(OR(AL8=TRUE(),AND(AM8=TRUE(),AN8=FALSE()),AF8=TRUE(),(OR(AT8=FALSE(),AT8="NA"))),0,IF(OR(AN8=FALSE(),AO8=FALSE(),AP8=FALSE()),1,0))</f>
        <v>0</v>
      </c>
      <c r="AL8" s="238" t="n">
        <f aca="false">$S8</f>
        <v>1</v>
      </c>
      <c r="AM8" s="238" t="str">
        <f aca="false">IF(OR(Q8="Medicaid",AI8=""),"NA",IF(AND(AF8=TRUE(),_xlfn.xlookup(AI8,$A$8:$A$74,$AK$8:$AK$74)=0),TRUE(),FALSE()))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IF(OR(Q8="Medicaid",AI8=""),"N/A",IF(AND(AF8=TRUE(),_xlfn.xlookup(AI8,$A$8:$A$45,$AQ$8:$AQ$45)=0),TRUE(),FALSE()))</f>
        <v>N/A</v>
      </c>
      <c r="AT8" s="148" t="b">
        <f aca="false">IF(AND(H8="",F8="Met"),FALSE(),TRUE())</f>
        <v>1</v>
      </c>
      <c r="AU8" s="94" t="str">
        <f aca="false">IF(OR(H8="",H8="Met",H8="N/A"),"NA",(IF(AND((OR(H8="Not Met",H8="Unsure")),G8&lt;&gt;""),TRUE(),FALSE())))</f>
        <v>NA</v>
      </c>
    </row>
    <row r="9" customFormat="false" ht="70.5" hidden="false" customHeight="true" outlineLevel="0" collapsed="false">
      <c r="A9" s="310" t="s">
        <v>1075</v>
      </c>
      <c r="B9" s="214" t="s">
        <v>1076</v>
      </c>
      <c r="C9" s="231" t="s">
        <v>1077</v>
      </c>
      <c r="D9" s="231" t="s">
        <v>1078</v>
      </c>
      <c r="E9" s="461"/>
      <c r="F9" s="381"/>
      <c r="G9" s="382"/>
      <c r="H9" s="462"/>
      <c r="I9" s="235" t="s">
        <v>15</v>
      </c>
      <c r="J9" s="235" t="s">
        <v>30</v>
      </c>
      <c r="K9" s="235" t="s">
        <v>38</v>
      </c>
      <c r="L9" s="236" t="s">
        <v>43</v>
      </c>
      <c r="M9" s="236"/>
      <c r="N9" s="236"/>
      <c r="O9" s="236"/>
      <c r="P9" s="236"/>
      <c r="Q9" s="236" t="s">
        <v>226</v>
      </c>
      <c r="S9" s="148" t="b">
        <f aca="false">IF(OR(T9=TRUE(),U9=TRUE(),V9=TRUE(),AD9=TRUE(),AE9=TRUE()),TRUE(),FALSE())</f>
        <v>1</v>
      </c>
      <c r="T9" s="94" t="n">
        <f aca="false">$T$7</f>
        <v>1</v>
      </c>
      <c r="U9" s="148" t="b">
        <f aca="false">$U$7</f>
        <v>0</v>
      </c>
      <c r="V9" s="148" t="b">
        <f aca="false">IF(SUM(W9:AC9)&lt;1,TRUE(),FALSE())</f>
        <v>1</v>
      </c>
      <c r="W9" s="94" t="n">
        <f aca="false">IF($I$3=I9,1,0)</f>
        <v>0</v>
      </c>
      <c r="X9" s="94" t="n">
        <f aca="false">IF($J$3=J9,1,0)</f>
        <v>0</v>
      </c>
      <c r="Y9" s="94" t="n">
        <f aca="false">IF($K$3=K9,1,0)</f>
        <v>0</v>
      </c>
      <c r="Z9" s="94" t="n">
        <f aca="false">IF($L$3=L9,1,0)</f>
        <v>0</v>
      </c>
      <c r="AA9" s="94" t="n">
        <f aca="false">IF($M$3=M9,1,0)</f>
        <v>0</v>
      </c>
      <c r="AB9" s="94" t="n">
        <f aca="false">IF($N$3=N9,1,0)</f>
        <v>0</v>
      </c>
      <c r="AC9" s="94" t="n">
        <f aca="false">IF($O$3=O9,1,0)</f>
        <v>0</v>
      </c>
      <c r="AD9" s="159" t="b">
        <f aca="false">AND($P$2="Non-risk",P9=TRUE())</f>
        <v>0</v>
      </c>
      <c r="AE9" s="159" t="b">
        <f aca="false">AND($Q$3&lt;&gt;$Q9,$Q$3&lt;&gt;"Both")</f>
        <v>1</v>
      </c>
      <c r="AF9" s="159" t="b">
        <f aca="false">AND($Q$3="Both",AH9=1)</f>
        <v>0</v>
      </c>
      <c r="AI9" s="91"/>
      <c r="AJ9" s="95"/>
      <c r="AK9" s="160" t="n">
        <f aca="false">IF(OR(AL9=TRUE(),AND(AM9=TRUE(),AN9=FALSE()),AF9=TRUE(),(OR(AT9=FALSE(),AT9="NA"))),0,IF(OR(AN9=FALSE(),AO9=FALSE(),AP9=FALSE()),1,0))</f>
        <v>0</v>
      </c>
      <c r="AL9" s="238" t="n">
        <f aca="false">$S9</f>
        <v>1</v>
      </c>
      <c r="AM9" s="238" t="str">
        <f aca="false">IF(OR(Q9="Medicaid",AI9=""),"NA",IF(AND(AF9=TRUE(),_xlfn.xlookup(AI9,$A$8:$A$74,$AK$8:$AK$74)=0),TRUE(),FALSE()))</f>
        <v>NA</v>
      </c>
      <c r="AN9" s="148" t="b">
        <f aca="false">IF(F9&lt;&gt;"",TRUE(),FALSE())</f>
        <v>0</v>
      </c>
      <c r="AO9" s="94" t="str">
        <f aca="false">IF(OR($F9&lt;&gt;"Met"),"NA",(IF(AND($F9="Met",$F9&lt;&gt;""),TRUE(),FALSE())))</f>
        <v>NA</v>
      </c>
      <c r="AP9" s="148" t="b">
        <f aca="false">IF(OR($F9="Met",$F9="Not met"),"NA",(IF((AND(OR($F9="N/A",$F9="Unsure"),$G9&lt;&gt;"")),TRUE(),FALSE())))</f>
        <v>0</v>
      </c>
      <c r="AQ9" s="238" t="n">
        <f aca="false">IF(OR(AR9=TRUE(),AND(AS9=TRUE(),AT9=FALSE())),0,(IF(OR(AND(OR(AS9=FALSE(),AS9="N/A"),AT9=FALSE()),AU9=FALSE()),1,0)))</f>
        <v>0</v>
      </c>
      <c r="AR9" s="238" t="n">
        <f aca="false">$S9</f>
        <v>1</v>
      </c>
      <c r="AS9" s="238" t="str">
        <f aca="false">IF(OR(Q9="Medicaid",AI9=""),"N/A",IF(AND(AF9=TRUE(),_xlfn.xlookup(AI9,$A$8:$A$45,$AQ$8:$AQ$45)=0),TRUE(),FALSE()))</f>
        <v>N/A</v>
      </c>
      <c r="AT9" s="148" t="b">
        <f aca="false">IF(AND(H9="",F9="Met"),FALSE(),TRUE())</f>
        <v>1</v>
      </c>
      <c r="AU9" s="94" t="str">
        <f aca="false">IF(OR(H9="",H9="Met",H9="N/A"),"NA",(IF(AND((OR(H9="Not Met",H9="Unsure")),G9&lt;&gt;""),TRUE(),FALSE())))</f>
        <v>NA</v>
      </c>
    </row>
    <row r="10" customFormat="false" ht="18" hidden="true" customHeight="false" outlineLevel="0" collapsed="false">
      <c r="A10" s="310"/>
      <c r="B10" s="463"/>
      <c r="C10" s="231"/>
      <c r="D10" s="464" t="s">
        <v>1079</v>
      </c>
      <c r="E10" s="459"/>
      <c r="F10" s="381"/>
      <c r="G10" s="382"/>
      <c r="H10" s="383"/>
      <c r="I10" s="245"/>
      <c r="J10" s="245"/>
      <c r="K10" s="245"/>
      <c r="L10" s="246"/>
      <c r="M10" s="246"/>
      <c r="AI10" s="91"/>
      <c r="AJ10" s="95"/>
      <c r="AK10" s="238"/>
      <c r="AL10" s="238"/>
      <c r="AM10" s="238"/>
      <c r="AN10" s="94"/>
      <c r="AO10" s="94"/>
      <c r="AP10" s="94"/>
      <c r="AQ10" s="238"/>
      <c r="AR10" s="238"/>
      <c r="AS10" s="238"/>
      <c r="AT10" s="94"/>
      <c r="AU10" s="94"/>
    </row>
    <row r="11" customFormat="false" ht="75.75" hidden="false" customHeight="true" outlineLevel="0" collapsed="false">
      <c r="A11" s="310" t="s">
        <v>1080</v>
      </c>
      <c r="B11" s="231" t="s">
        <v>1081</v>
      </c>
      <c r="C11" s="231" t="s">
        <v>1082</v>
      </c>
      <c r="D11" s="231" t="s">
        <v>1083</v>
      </c>
      <c r="E11" s="465" t="n">
        <v>4</v>
      </c>
      <c r="F11" s="381"/>
      <c r="G11" s="382"/>
      <c r="H11" s="462"/>
      <c r="I11" s="235" t="s">
        <v>15</v>
      </c>
      <c r="J11" s="235" t="s">
        <v>30</v>
      </c>
      <c r="K11" s="235" t="s">
        <v>38</v>
      </c>
      <c r="L11" s="236" t="s">
        <v>43</v>
      </c>
      <c r="M11" s="236"/>
      <c r="N11" s="236"/>
      <c r="O11" s="236"/>
      <c r="P11" s="236"/>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J11" s="95" t="n">
        <v>1</v>
      </c>
      <c r="AK11" s="160" t="n">
        <f aca="false">IF(OR(AL11=TRUE(),AND(AM11=TRUE(),AN11=FALSE()),AF11=TRUE(),(OR(AT11=FALSE(),AT11="NA"))),0,IF(OR(AN11=FALSE(),AO11=FALSE(),AP11=FALSE()),1,0))</f>
        <v>0</v>
      </c>
      <c r="AL11" s="238" t="n">
        <f aca="false">$S11</f>
        <v>1</v>
      </c>
      <c r="AM11" s="238" t="str">
        <f aca="false">IF(OR(Q11="Medicaid",AI11=""),"NA",IF(AND(AF11=TRUE(),_xlfn.xlookup(AI11,$A$8:$A$74,$AK$8:$AK$74)=0),TRUE(),FALSE()))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IF(OR(Q11="Medicaid",AI11=""),"N/A",IF(AND(AF11=TRUE(),_xlfn.xlookup(AI11,$A$8:$A$45,$AQ$8:$AQ$45)=0),TRUE(),FALSE()))</f>
        <v>N/A</v>
      </c>
      <c r="AT11" s="148" t="b">
        <f aca="false">IF(AND(H11="",F11="Met"),FALSE(),TRUE())</f>
        <v>1</v>
      </c>
      <c r="AU11" s="94" t="str">
        <f aca="false">IF(OR(H11="",H11="Met",H11="N/A"),"NA",(IF(AND((OR(H11="Not Met",H11="Unsure")),G11&lt;&gt;""),TRUE(),FALSE())))</f>
        <v>NA</v>
      </c>
    </row>
    <row r="12" customFormat="false" ht="18" hidden="true" customHeight="false" outlineLevel="0" collapsed="false">
      <c r="A12" s="310"/>
      <c r="B12" s="463"/>
      <c r="C12" s="231"/>
      <c r="D12" s="464" t="s">
        <v>1084</v>
      </c>
      <c r="E12" s="459"/>
      <c r="F12" s="388"/>
      <c r="G12" s="389"/>
      <c r="H12" s="390"/>
      <c r="I12" s="245"/>
      <c r="J12" s="245"/>
      <c r="K12" s="245"/>
      <c r="L12" s="246"/>
      <c r="M12" s="246"/>
      <c r="AI12" s="91"/>
      <c r="AJ12" s="95"/>
      <c r="AK12" s="238"/>
      <c r="AL12" s="238"/>
      <c r="AM12" s="238"/>
      <c r="AN12" s="94"/>
      <c r="AO12" s="94"/>
      <c r="AP12" s="94"/>
      <c r="AQ12" s="238"/>
      <c r="AR12" s="238"/>
      <c r="AS12" s="238"/>
      <c r="AT12" s="94"/>
      <c r="AU12" s="94"/>
    </row>
    <row r="13" customFormat="false" ht="108" hidden="true" customHeight="false" outlineLevel="0" collapsed="false">
      <c r="A13" s="310" t="s">
        <v>1085</v>
      </c>
      <c r="B13" s="231" t="s">
        <v>1086</v>
      </c>
      <c r="C13" s="231" t="s">
        <v>1087</v>
      </c>
      <c r="D13" s="231" t="s">
        <v>1088</v>
      </c>
      <c r="E13" s="461"/>
      <c r="F13" s="466"/>
      <c r="G13" s="438"/>
      <c r="H13" s="467"/>
      <c r="I13" s="235" t="s">
        <v>15</v>
      </c>
      <c r="J13" s="235" t="s">
        <v>30</v>
      </c>
      <c r="K13" s="235" t="s">
        <v>38</v>
      </c>
      <c r="L13" s="236" t="s">
        <v>43</v>
      </c>
      <c r="M13" s="236"/>
      <c r="N13" s="236"/>
      <c r="O13" s="236"/>
      <c r="P13" s="236"/>
      <c r="Q13" s="236" t="s">
        <v>226</v>
      </c>
      <c r="S13" s="94" t="e">
        <f aca="false">IF(OR(T13=TRUE(),U13=TRUE(),V13=TRUE(),AD13=TRUE(),AE13=TRUE()),TRUE(),FALSE())</f>
        <v>#REF!</v>
      </c>
      <c r="T13" s="94" t="e">
        <f aca="false">#REF!</f>
        <v>#REF!</v>
      </c>
      <c r="U13" s="94" t="e">
        <f aca="false">#REF!</f>
        <v>#REF!</v>
      </c>
      <c r="V13" s="94" t="e">
        <f aca="false">IF(SUM(W13:AC13)&lt;1,TRUE(),FALSE())</f>
        <v>#REF!</v>
      </c>
      <c r="W13" s="95" t="e">
        <f aca="false">IF(#REF!=I13,1,0)</f>
        <v>#REF!</v>
      </c>
      <c r="X13" s="95" t="e">
        <f aca="false">IF(#REF!=J13,1,0)</f>
        <v>#REF!</v>
      </c>
      <c r="Y13" s="95" t="e">
        <f aca="false">IF(#REF!=K13,1,0)</f>
        <v>#REF!</v>
      </c>
      <c r="Z13" s="95" t="e">
        <f aca="false">IF(#REF!=L13,1,0)</f>
        <v>#REF!</v>
      </c>
      <c r="AA13" s="95" t="e">
        <f aca="false">IF(#REF!=M13,1,0)</f>
        <v>#REF!</v>
      </c>
      <c r="AB13" s="95" t="e">
        <f aca="false">IF(#REF!=N13,1,0)</f>
        <v>#REF!</v>
      </c>
      <c r="AC13" s="95" t="e">
        <f aca="false">IF(#REF!=O13,1,0)</f>
        <v>#REF!</v>
      </c>
      <c r="AD13" s="95" t="e">
        <f aca="false">AND(#REF!="Non-risk",P13=TRUE())</f>
        <v>#REF!</v>
      </c>
      <c r="AE13" s="95" t="e">
        <f aca="false">AND(#REF!&lt;&gt;$Q13,#REF!&lt;&gt;"Both")</f>
        <v>#REF!</v>
      </c>
      <c r="AF13" s="95" t="e">
        <f aca="false">AND(#REF!="Both",AH13=1)</f>
        <v>#REF!</v>
      </c>
      <c r="AI13" s="91"/>
      <c r="AJ13" s="95" t="n">
        <v>1</v>
      </c>
      <c r="AK13" s="238"/>
      <c r="AL13" s="238"/>
      <c r="AM13" s="238"/>
      <c r="AN13" s="94"/>
      <c r="AO13" s="94"/>
      <c r="AP13" s="94"/>
      <c r="AQ13" s="238"/>
      <c r="AR13" s="238"/>
      <c r="AS13" s="238"/>
      <c r="AT13" s="94"/>
      <c r="AU13" s="94"/>
    </row>
    <row r="14" customFormat="false" ht="18" hidden="true" customHeight="false" outlineLevel="0" collapsed="false">
      <c r="A14" s="310"/>
      <c r="B14" s="463"/>
      <c r="C14" s="231"/>
      <c r="D14" s="464" t="s">
        <v>1089</v>
      </c>
      <c r="E14" s="459"/>
      <c r="F14" s="388"/>
      <c r="G14" s="389"/>
      <c r="H14" s="390"/>
      <c r="I14" s="245"/>
      <c r="J14" s="245"/>
      <c r="K14" s="245"/>
      <c r="L14" s="246"/>
      <c r="M14" s="246"/>
      <c r="AI14" s="91"/>
      <c r="AJ14" s="95"/>
      <c r="AK14" s="238"/>
      <c r="AL14" s="238"/>
      <c r="AM14" s="238"/>
      <c r="AN14" s="94"/>
      <c r="AO14" s="94"/>
      <c r="AP14" s="94"/>
      <c r="AQ14" s="238"/>
      <c r="AR14" s="238"/>
      <c r="AS14" s="238"/>
      <c r="AT14" s="94"/>
      <c r="AU14" s="94"/>
    </row>
    <row r="15" customFormat="false" ht="69" hidden="false" customHeight="true" outlineLevel="0" collapsed="false">
      <c r="A15" s="310" t="s">
        <v>1090</v>
      </c>
      <c r="B15" s="214" t="s">
        <v>1091</v>
      </c>
      <c r="C15" s="231" t="s">
        <v>1092</v>
      </c>
      <c r="D15" s="231" t="s">
        <v>1093</v>
      </c>
      <c r="E15" s="459"/>
      <c r="F15" s="381"/>
      <c r="G15" s="382"/>
      <c r="H15" s="460"/>
      <c r="I15" s="235" t="s">
        <v>15</v>
      </c>
      <c r="J15" s="235" t="s">
        <v>30</v>
      </c>
      <c r="K15" s="235" t="s">
        <v>38</v>
      </c>
      <c r="L15" s="236" t="s">
        <v>43</v>
      </c>
      <c r="M15" s="236"/>
      <c r="N15" s="236"/>
      <c r="O15" s="236"/>
      <c r="P15" s="236"/>
      <c r="Q15" s="236"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I15" s="91"/>
      <c r="AJ15" s="95"/>
      <c r="AK15" s="160" t="n">
        <f aca="false">IF(OR(AL15=TRUE(),AND(AM15=TRUE(),AN15=FALSE()),AF15=TRUE(),(OR(AT15=FALSE(),AT15="NA"))),0,IF(OR(AN15=FALSE(),AO15=FALSE(),AP15=FALSE()),1,0))</f>
        <v>0</v>
      </c>
      <c r="AL15" s="238" t="n">
        <f aca="false">$S15</f>
        <v>1</v>
      </c>
      <c r="AM15" s="238" t="str">
        <f aca="false">IF(OR(Q15="Medicaid",AI15=""),"NA",IF(AND(AF15=TRUE(),_xlfn.xlookup(AI15,$A$8:$A$74,$AK$8:$AK$74)=0),TRUE(),FALSE()))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IF(OR(Q15="Medicaid",AI15=""),"N/A",IF(AND(AF15=TRUE(),_xlfn.xlookup(AI15,$A$8:$A$45,$AQ$8:$AQ$45)=0),TRUE(),FALSE()))</f>
        <v>N/A</v>
      </c>
      <c r="AT15" s="148" t="b">
        <f aca="false">IF(AND(H15="",F15="Met"),FALSE(),TRUE())</f>
        <v>1</v>
      </c>
      <c r="AU15" s="94" t="str">
        <f aca="false">IF(OR(H15="",H15="Met",H15="N/A"),"NA",(IF(AND((OR(H15="Not Met",H15="Unsure")),G15&lt;&gt;""),TRUE(),FALSE())))</f>
        <v>NA</v>
      </c>
    </row>
    <row r="16" customFormat="false" ht="86.25" hidden="false" customHeight="true" outlineLevel="0" collapsed="false">
      <c r="A16" s="310" t="s">
        <v>1094</v>
      </c>
      <c r="B16" s="231" t="s">
        <v>1095</v>
      </c>
      <c r="C16" s="231" t="s">
        <v>1096</v>
      </c>
      <c r="D16" s="231" t="s">
        <v>1097</v>
      </c>
      <c r="E16" s="468" t="s">
        <v>1098</v>
      </c>
      <c r="F16" s="381"/>
      <c r="G16" s="382"/>
      <c r="H16" s="462"/>
      <c r="I16" s="235" t="s">
        <v>15</v>
      </c>
      <c r="J16" s="235" t="s">
        <v>30</v>
      </c>
      <c r="K16" s="235" t="s">
        <v>38</v>
      </c>
      <c r="L16" s="236" t="s">
        <v>43</v>
      </c>
      <c r="M16" s="236"/>
      <c r="N16" s="236"/>
      <c r="O16" s="236"/>
      <c r="P16" s="236"/>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J16" s="95"/>
      <c r="AK16" s="160" t="n">
        <f aca="false">IF(OR(AL16=TRUE(),AND(AM16=TRUE(),AN16=FALSE()),AF16=TRUE(),(OR(AT16=FALSE(),AT16="NA"))),0,IF(OR(AN16=FALSE(),AO16=FALSE(),AP16=FALSE()),1,0))</f>
        <v>0</v>
      </c>
      <c r="AL16" s="238" t="n">
        <f aca="false">$S16</f>
        <v>1</v>
      </c>
      <c r="AM16" s="238" t="str">
        <f aca="false">IF(OR(Q16="Medicaid",AI16=""),"NA",IF(AND(AF16=TRUE(),_xlfn.xlookup(AI16,$A$8:$A$74,$AK$8:$AK$74)=0),TRUE(),FALSE()))</f>
        <v>NA</v>
      </c>
      <c r="AN16" s="148" t="b">
        <f aca="false">IF(F16&lt;&gt;"",TRUE(),FALSE())</f>
        <v>0</v>
      </c>
      <c r="AO16" s="94" t="str">
        <f aca="false">IF(OR($F16&lt;&gt;"Met"),"NA",(IF(AND($F16="Met",$F16&lt;&gt;""),TRUE(),FALSE())))</f>
        <v>NA</v>
      </c>
      <c r="AP16" s="148"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IF(OR(Q16="Medicaid",AI16=""),"N/A",IF(AND(AF16=TRUE(),_xlfn.xlookup(AI16,$A$8:$A$45,$AQ$8:$AQ$45)=0),TRUE(),FALSE()))</f>
        <v>N/A</v>
      </c>
      <c r="AT16" s="148" t="b">
        <f aca="false">IF(AND(H16="",F16="Met"),FALSE(),TRUE())</f>
        <v>1</v>
      </c>
      <c r="AU16" s="94" t="str">
        <f aca="false">IF(OR(H16="",H16="Met",H16="N/A"),"NA",(IF(AND((OR(H16="Not Met",H16="Unsure")),G16&lt;&gt;""),TRUE(),FALSE())))</f>
        <v>NA</v>
      </c>
    </row>
    <row r="17" customFormat="false" ht="18" hidden="true" customHeight="false" outlineLevel="0" collapsed="false">
      <c r="A17" s="310"/>
      <c r="B17" s="463"/>
      <c r="C17" s="231"/>
      <c r="D17" s="464" t="s">
        <v>1099</v>
      </c>
      <c r="E17" s="459"/>
      <c r="F17" s="381"/>
      <c r="G17" s="382"/>
      <c r="H17" s="383"/>
      <c r="I17" s="245"/>
      <c r="J17" s="245"/>
      <c r="K17" s="245"/>
      <c r="L17" s="246"/>
      <c r="M17" s="246"/>
      <c r="AI17" s="91"/>
      <c r="AJ17" s="95"/>
      <c r="AK17" s="238"/>
      <c r="AL17" s="238"/>
      <c r="AM17" s="238"/>
      <c r="AN17" s="94"/>
      <c r="AO17" s="94"/>
      <c r="AP17" s="94"/>
      <c r="AQ17" s="238"/>
      <c r="AR17" s="238"/>
      <c r="AS17" s="238"/>
      <c r="AT17" s="94"/>
      <c r="AU17" s="94"/>
    </row>
    <row r="18" customFormat="false" ht="18" hidden="true" customHeight="false" outlineLevel="0" collapsed="false">
      <c r="A18" s="310"/>
      <c r="B18" s="463"/>
      <c r="C18" s="231"/>
      <c r="D18" s="464" t="s">
        <v>1100</v>
      </c>
      <c r="E18" s="459"/>
      <c r="F18" s="381"/>
      <c r="G18" s="382"/>
      <c r="H18" s="383"/>
      <c r="I18" s="245"/>
      <c r="J18" s="245"/>
      <c r="K18" s="245"/>
      <c r="L18" s="246"/>
      <c r="M18" s="246"/>
      <c r="AI18" s="91"/>
      <c r="AJ18" s="95"/>
      <c r="AK18" s="238"/>
      <c r="AL18" s="238"/>
      <c r="AM18" s="238"/>
      <c r="AN18" s="94"/>
      <c r="AO18" s="94"/>
      <c r="AP18" s="94"/>
      <c r="AQ18" s="238"/>
      <c r="AR18" s="238"/>
      <c r="AS18" s="238"/>
      <c r="AT18" s="94"/>
      <c r="AU18" s="94"/>
    </row>
    <row r="19" customFormat="false" ht="69" hidden="false" customHeight="true" outlineLevel="0" collapsed="false">
      <c r="A19" s="310" t="s">
        <v>1101</v>
      </c>
      <c r="B19" s="214" t="s">
        <v>1102</v>
      </c>
      <c r="C19" s="231" t="s">
        <v>1103</v>
      </c>
      <c r="D19" s="311" t="s">
        <v>1104</v>
      </c>
      <c r="E19" s="459"/>
      <c r="F19" s="381"/>
      <c r="G19" s="382"/>
      <c r="H19" s="460"/>
      <c r="I19" s="235" t="s">
        <v>15</v>
      </c>
      <c r="J19" s="235" t="s">
        <v>30</v>
      </c>
      <c r="K19" s="235" t="s">
        <v>38</v>
      </c>
      <c r="L19" s="236" t="s">
        <v>43</v>
      </c>
      <c r="M19" s="236" t="s">
        <v>48</v>
      </c>
      <c r="N19" s="236"/>
      <c r="O19" s="236"/>
      <c r="P19" s="236"/>
      <c r="Q19" s="236"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I19" s="91"/>
      <c r="AJ19" s="95"/>
      <c r="AK19" s="160" t="n">
        <f aca="false">IF(OR(AL19=TRUE(),AND(AM19=TRUE(),AN19=FALSE()),AF19=TRUE(),(OR(AT19=FALSE(),AT19="NA"))),0,IF(OR(AN19=FALSE(),AO19=FALSE(),AP19=FALSE()),1,0))</f>
        <v>0</v>
      </c>
      <c r="AL19" s="238" t="n">
        <f aca="false">$S19</f>
        <v>1</v>
      </c>
      <c r="AM19" s="238" t="str">
        <f aca="false">IF(OR(Q19="Medicaid",AI19=""),"NA",IF(AND(AF19=TRUE(),_xlfn.xlookup(AI19,$A$8:$A$74,$AK$8:$AK$74)=0),TRUE(),FALSE()))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IF(OR(Q19="Medicaid",AI19=""),"N/A",IF(AND(AF19=TRUE(),_xlfn.xlookup(AI19,$A$8:$A$45,$AQ$8:$AQ$45)=0),TRUE(),FALSE()))</f>
        <v>N/A</v>
      </c>
      <c r="AT19" s="148" t="b">
        <f aca="false">IF(AND(H19="",F19="Met"),FALSE(),TRUE())</f>
        <v>1</v>
      </c>
      <c r="AU19" s="94" t="str">
        <f aca="false">IF(OR(H19="",H19="Met",H19="N/A"),"NA",(IF(AND((OR(H19="Not Met",H19="Unsure")),G19&lt;&gt;""),TRUE(),FALSE())))</f>
        <v>NA</v>
      </c>
    </row>
    <row r="20" customFormat="false" ht="117.75" hidden="false" customHeight="true" outlineLevel="0" collapsed="false">
      <c r="A20" s="310" t="s">
        <v>1105</v>
      </c>
      <c r="B20" s="214" t="s">
        <v>1106</v>
      </c>
      <c r="C20" s="231" t="s">
        <v>1107</v>
      </c>
      <c r="D20" s="311" t="s">
        <v>1108</v>
      </c>
      <c r="E20" s="461"/>
      <c r="F20" s="381"/>
      <c r="G20" s="382"/>
      <c r="H20" s="462"/>
      <c r="I20" s="235" t="s">
        <v>15</v>
      </c>
      <c r="J20" s="235" t="s">
        <v>30</v>
      </c>
      <c r="K20" s="235" t="s">
        <v>38</v>
      </c>
      <c r="L20" s="236" t="s">
        <v>43</v>
      </c>
      <c r="M20" s="236" t="s">
        <v>48</v>
      </c>
      <c r="N20" s="236"/>
      <c r="O20" s="236"/>
      <c r="P20" s="236"/>
      <c r="Q20" s="236" t="s">
        <v>226</v>
      </c>
      <c r="S20" s="148" t="b">
        <f aca="false">IF(OR(T20=TRUE(),U20=TRUE(),V20=TRUE(),AD20=TRUE(),AE20=TRUE()),TRUE(),FALSE())</f>
        <v>1</v>
      </c>
      <c r="T20" s="94" t="n">
        <f aca="false">$T$7</f>
        <v>1</v>
      </c>
      <c r="U20" s="148" t="b">
        <f aca="false">$U$7</f>
        <v>0</v>
      </c>
      <c r="V20" s="148" t="b">
        <f aca="false">IF(SUM(W20:AC20)&lt;1,TRUE(),FALSE())</f>
        <v>1</v>
      </c>
      <c r="W20" s="94" t="n">
        <f aca="false">IF($I$3=I20,1,0)</f>
        <v>0</v>
      </c>
      <c r="X20" s="94" t="n">
        <f aca="false">IF($J$3=J20,1,0)</f>
        <v>0</v>
      </c>
      <c r="Y20" s="94" t="n">
        <f aca="false">IF($K$3=K20,1,0)</f>
        <v>0</v>
      </c>
      <c r="Z20" s="94" t="n">
        <f aca="false">IF($L$3=L20,1,0)</f>
        <v>0</v>
      </c>
      <c r="AA20" s="94" t="n">
        <f aca="false">IF($M$3=M20,1,0)</f>
        <v>0</v>
      </c>
      <c r="AB20" s="94" t="n">
        <f aca="false">IF($N$3=N20,1,0)</f>
        <v>0</v>
      </c>
      <c r="AC20" s="94" t="n">
        <f aca="false">IF($O$3=O20,1,0)</f>
        <v>0</v>
      </c>
      <c r="AD20" s="159" t="b">
        <f aca="false">AND($P$2="Non-risk",P20=TRUE())</f>
        <v>0</v>
      </c>
      <c r="AE20" s="159" t="b">
        <f aca="false">AND($Q$3&lt;&gt;$Q20,$Q$3&lt;&gt;"Both")</f>
        <v>1</v>
      </c>
      <c r="AF20" s="159" t="b">
        <f aca="false">AND($Q$3="Both",AH20=1)</f>
        <v>0</v>
      </c>
      <c r="AI20" s="91"/>
      <c r="AJ20" s="95"/>
      <c r="AK20" s="160" t="n">
        <f aca="false">IF(OR(AL20=TRUE(),AND(AM20=TRUE(),AN20=FALSE()),AF20=TRUE(),(OR(AT20=FALSE(),AT20="NA"))),0,IF(OR(AN20=FALSE(),AO20=FALSE(),AP20=FALSE()),1,0))</f>
        <v>0</v>
      </c>
      <c r="AL20" s="238" t="n">
        <f aca="false">$S20</f>
        <v>1</v>
      </c>
      <c r="AM20" s="238" t="str">
        <f aca="false">IF(OR(Q20="Medicaid",AI20=""),"NA",IF(AND(AF20=TRUE(),_xlfn.xlookup(AI20,$A$8:$A$74,$AK$8:$AK$74)=0),TRUE(),FALSE()))</f>
        <v>NA</v>
      </c>
      <c r="AN20" s="148" t="b">
        <f aca="false">IF(F20&lt;&gt;"",TRUE(),FALSE())</f>
        <v>0</v>
      </c>
      <c r="AO20" s="94" t="str">
        <f aca="false">IF(OR($F20&lt;&gt;"Met"),"NA",(IF(AND($F20="Met",$F20&lt;&gt;""),TRUE(),FALSE())))</f>
        <v>NA</v>
      </c>
      <c r="AP20" s="148" t="b">
        <f aca="false">IF(OR($F20="Met",$F20="Not met"),"NA",(IF((AND(OR($F20="N/A",$F20="Unsure"),$G20&lt;&gt;"")),TRUE(),FALSE())))</f>
        <v>0</v>
      </c>
      <c r="AQ20" s="238" t="n">
        <f aca="false">IF(OR(AR20=TRUE(),AND(AS20=TRUE(),AT20=FALSE())),0,(IF(OR(AND(OR(AS20=FALSE(),AS20="N/A"),AT20=FALSE()),AU20=FALSE()),1,0)))</f>
        <v>0</v>
      </c>
      <c r="AR20" s="238" t="n">
        <f aca="false">$S20</f>
        <v>1</v>
      </c>
      <c r="AS20" s="238" t="str">
        <f aca="false">IF(OR(Q20="Medicaid",AI20=""),"N/A",IF(AND(AF20=TRUE(),_xlfn.xlookup(AI20,$A$8:$A$45,$AQ$8:$AQ$45)=0),TRUE(),FALSE()))</f>
        <v>N/A</v>
      </c>
      <c r="AT20" s="148" t="b">
        <f aca="false">IF(AND(H20="",F20="Met"),FALSE(),TRUE())</f>
        <v>1</v>
      </c>
      <c r="AU20" s="94" t="str">
        <f aca="false">IF(OR(H20="",H20="Met",H20="N/A"),"NA",(IF(AND((OR(H20="Not Met",H20="Unsure")),G20&lt;&gt;""),TRUE(),FALSE())))</f>
        <v>NA</v>
      </c>
    </row>
    <row r="21" customFormat="false" ht="78" hidden="false" customHeight="true" outlineLevel="0" collapsed="false">
      <c r="A21" s="310" t="s">
        <v>1109</v>
      </c>
      <c r="B21" s="214" t="s">
        <v>1110</v>
      </c>
      <c r="C21" s="231" t="s">
        <v>1111</v>
      </c>
      <c r="D21" s="311" t="s">
        <v>1112</v>
      </c>
      <c r="E21" s="461"/>
      <c r="F21" s="381"/>
      <c r="G21" s="382"/>
      <c r="H21" s="462"/>
      <c r="I21" s="235" t="s">
        <v>15</v>
      </c>
      <c r="J21" s="235" t="s">
        <v>30</v>
      </c>
      <c r="K21" s="235" t="s">
        <v>38</v>
      </c>
      <c r="L21" s="236" t="s">
        <v>43</v>
      </c>
      <c r="M21" s="236" t="s">
        <v>48</v>
      </c>
      <c r="N21" s="236"/>
      <c r="O21" s="236"/>
      <c r="P21" s="236"/>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J21" s="95"/>
      <c r="AK21" s="160" t="n">
        <f aca="false">IF(OR(AL21=TRUE(),AND(AM21=TRUE(),AN21=FALSE()),AF21=TRUE(),(OR(AT21=FALSE(),AT21="NA"))),0,IF(OR(AN21=FALSE(),AO21=FALSE(),AP21=FALSE()),1,0))</f>
        <v>0</v>
      </c>
      <c r="AL21" s="238" t="n">
        <f aca="false">$S21</f>
        <v>1</v>
      </c>
      <c r="AM21" s="238" t="str">
        <f aca="false">IF(OR(Q21="Medicaid",AI21=""),"NA",IF(AND(AF21=TRUE(),_xlfn.xlookup(AI21,$A$8:$A$74,$AK$8:$AK$74)=0),TRUE(),FALSE()))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IF(OR(Q21="Medicaid",AI21=""),"N/A",IF(AND(AF21=TRUE(),_xlfn.xlookup(AI21,$A$8:$A$45,$AQ$8:$AQ$45)=0),TRUE(),FALSE()))</f>
        <v>N/A</v>
      </c>
      <c r="AT21" s="148" t="b">
        <f aca="false">IF(AND(H21="",F21="Met"),FALSE(),TRUE())</f>
        <v>1</v>
      </c>
      <c r="AU21" s="94" t="str">
        <f aca="false">IF(OR(H21="",H21="Met",H21="N/A"),"NA",(IF(AND((OR(H21="Not Met",H21="Unsure")),G21&lt;&gt;""),TRUE(),FALSE())))</f>
        <v>NA</v>
      </c>
    </row>
    <row r="22" customFormat="false" ht="18" hidden="true" customHeight="false" outlineLevel="0" collapsed="false">
      <c r="A22" s="310"/>
      <c r="B22" s="231"/>
      <c r="C22" s="231"/>
      <c r="D22" s="214" t="s">
        <v>1113</v>
      </c>
      <c r="E22" s="461"/>
      <c r="F22" s="381"/>
      <c r="G22" s="382"/>
      <c r="H22" s="469"/>
      <c r="I22" s="445"/>
      <c r="L22" s="94"/>
      <c r="M22" s="94"/>
      <c r="AI22" s="91"/>
      <c r="AJ22" s="95"/>
      <c r="AK22" s="238"/>
      <c r="AL22" s="238"/>
      <c r="AM22" s="238"/>
      <c r="AN22" s="94"/>
      <c r="AO22" s="94"/>
      <c r="AP22" s="94"/>
      <c r="AQ22" s="238"/>
      <c r="AR22" s="238"/>
      <c r="AS22" s="238"/>
      <c r="AT22" s="94"/>
      <c r="AU22" s="94"/>
    </row>
    <row r="23" customFormat="false" ht="80.25" hidden="false" customHeight="true" outlineLevel="0" collapsed="false">
      <c r="A23" s="310" t="s">
        <v>1114</v>
      </c>
      <c r="B23" s="214" t="s">
        <v>1115</v>
      </c>
      <c r="C23" s="231" t="s">
        <v>1116</v>
      </c>
      <c r="D23" s="231" t="s">
        <v>1117</v>
      </c>
      <c r="E23" s="459"/>
      <c r="F23" s="381"/>
      <c r="G23" s="382"/>
      <c r="H23" s="460"/>
      <c r="I23" s="235" t="s">
        <v>15</v>
      </c>
      <c r="J23" s="235" t="s">
        <v>30</v>
      </c>
      <c r="K23" s="235" t="s">
        <v>38</v>
      </c>
      <c r="L23" s="236" t="s">
        <v>43</v>
      </c>
      <c r="M23" s="236"/>
      <c r="N23" s="236"/>
      <c r="O23" s="236"/>
      <c r="P23" s="236"/>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J23" s="95"/>
      <c r="AK23" s="160" t="n">
        <f aca="false">IF(OR(AL23=TRUE(),AND(AM23=TRUE(),AN23=FALSE()),AF23=TRUE(),(OR(AT23=FALSE(),AT23="NA"))),0,IF(OR(AN23=FALSE(),AO23=FALSE(),AP23=FALSE()),1,0))</f>
        <v>0</v>
      </c>
      <c r="AL23" s="238" t="n">
        <f aca="false">$S23</f>
        <v>1</v>
      </c>
      <c r="AM23" s="238" t="str">
        <f aca="false">IF(OR(Q23="Medicaid",AI23=""),"NA",IF(AND(AF23=TRUE(),_xlfn.xlookup(AI23,$A$8:$A$74,$AK$8:$AK$74)=0),TRUE(),FALSE()))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IF(OR(Q23="Medicaid",AI23=""),"N/A",IF(AND(AF23=TRUE(),_xlfn.xlookup(AI23,$A$8:$A$45,$AQ$8:$AQ$45)=0),TRUE(),FALSE()))</f>
        <v>N/A</v>
      </c>
      <c r="AT23" s="148" t="b">
        <f aca="false">IF(AND(H23="",F23="Met"),FALSE(),TRUE())</f>
        <v>1</v>
      </c>
      <c r="AU23" s="94" t="str">
        <f aca="false">IF(OR(H23="",H23="Met",H23="N/A"),"NA",(IF(AND((OR(H23="Not Met",H23="Unsure")),G23&lt;&gt;""),TRUE(),FALSE())))</f>
        <v>NA</v>
      </c>
    </row>
    <row r="24" customFormat="false" ht="18" hidden="true" customHeight="false" outlineLevel="0" collapsed="false">
      <c r="A24" s="310"/>
      <c r="B24" s="463"/>
      <c r="C24" s="231"/>
      <c r="D24" s="464" t="s">
        <v>1118</v>
      </c>
      <c r="E24" s="459"/>
      <c r="F24" s="381"/>
      <c r="G24" s="382"/>
      <c r="H24" s="383"/>
      <c r="I24" s="245"/>
      <c r="J24" s="245"/>
      <c r="K24" s="245"/>
      <c r="L24" s="246"/>
      <c r="M24" s="246"/>
      <c r="AI24" s="91"/>
      <c r="AJ24" s="95"/>
      <c r="AK24" s="238"/>
      <c r="AL24" s="238"/>
      <c r="AM24" s="238"/>
      <c r="AN24" s="94"/>
      <c r="AO24" s="94"/>
      <c r="AP24" s="94"/>
      <c r="AQ24" s="238"/>
      <c r="AR24" s="238"/>
      <c r="AS24" s="238"/>
      <c r="AT24" s="94"/>
      <c r="AU24" s="94"/>
    </row>
    <row r="25" customFormat="false" ht="115.5" hidden="false" customHeight="true" outlineLevel="0" collapsed="false">
      <c r="A25" s="310" t="s">
        <v>1119</v>
      </c>
      <c r="B25" s="214" t="s">
        <v>1120</v>
      </c>
      <c r="C25" s="231" t="s">
        <v>1121</v>
      </c>
      <c r="D25" s="231" t="s">
        <v>1122</v>
      </c>
      <c r="E25" s="459"/>
      <c r="F25" s="381"/>
      <c r="G25" s="382"/>
      <c r="H25" s="460"/>
      <c r="I25" s="235" t="s">
        <v>15</v>
      </c>
      <c r="J25" s="235" t="s">
        <v>30</v>
      </c>
      <c r="K25" s="235" t="s">
        <v>38</v>
      </c>
      <c r="L25" s="236" t="s">
        <v>43</v>
      </c>
      <c r="M25" s="236"/>
      <c r="N25" s="236"/>
      <c r="O25" s="236"/>
      <c r="P25" s="236"/>
      <c r="Q25" s="236" t="s">
        <v>226</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I25" s="91"/>
      <c r="AJ25" s="95" t="n">
        <v>1</v>
      </c>
      <c r="AK25" s="160" t="n">
        <f aca="false">IF(OR(AL25=TRUE(),AND(AM25=TRUE(),AN25=FALSE()),AF25=TRUE(),(OR(AT25=FALSE(),AT25="NA"))),0,IF(OR(AN25=FALSE(),AO25=FALSE(),AP25=FALSE()),1,0))</f>
        <v>0</v>
      </c>
      <c r="AL25" s="238" t="n">
        <f aca="false">$S25</f>
        <v>1</v>
      </c>
      <c r="AM25" s="238" t="str">
        <f aca="false">IF(OR(Q25="Medicaid",AI25=""),"NA",IF(AND(AF25=TRUE(),_xlfn.xlookup(AI25,$A$8:$A$74,$AK$8:$AK$74)=0),TRUE(),FALSE()))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IF(OR(Q25="Medicaid",AI25=""),"N/A",IF(AND(AF25=TRUE(),_xlfn.xlookup(AI25,$A$8:$A$45,$AQ$8:$AQ$45)=0),TRUE(),FALSE()))</f>
        <v>N/A</v>
      </c>
      <c r="AT25" s="148" t="b">
        <f aca="false">IF(AND(H25="",F25="Met"),FALSE(),TRUE())</f>
        <v>1</v>
      </c>
      <c r="AU25" s="94" t="str">
        <f aca="false">IF(OR(H25="",H25="Met",H25="N/A"),"NA",(IF(AND((OR(H25="Not Met",H25="Unsure")),G25&lt;&gt;""),TRUE(),FALSE())))</f>
        <v>NA</v>
      </c>
    </row>
    <row r="26" customFormat="false" ht="18" hidden="true" customHeight="false" outlineLevel="0" collapsed="false">
      <c r="A26" s="310"/>
      <c r="B26" s="463"/>
      <c r="C26" s="231"/>
      <c r="D26" s="464" t="s">
        <v>1123</v>
      </c>
      <c r="E26" s="459"/>
      <c r="F26" s="381"/>
      <c r="G26" s="382"/>
      <c r="H26" s="383"/>
      <c r="I26" s="245"/>
      <c r="J26" s="245"/>
      <c r="K26" s="245"/>
      <c r="L26" s="246"/>
      <c r="M26" s="246"/>
      <c r="AI26" s="91"/>
      <c r="AJ26" s="95"/>
      <c r="AK26" s="238"/>
      <c r="AL26" s="238"/>
      <c r="AM26" s="238"/>
      <c r="AN26" s="94"/>
      <c r="AO26" s="94"/>
      <c r="AP26" s="94"/>
      <c r="AQ26" s="238"/>
      <c r="AR26" s="238"/>
      <c r="AS26" s="238"/>
      <c r="AT26" s="94"/>
      <c r="AU26" s="94"/>
    </row>
    <row r="27" customFormat="false" ht="98.25" hidden="false" customHeight="true" outlineLevel="0" collapsed="false">
      <c r="A27" s="310" t="s">
        <v>1124</v>
      </c>
      <c r="B27" s="231" t="s">
        <v>1125</v>
      </c>
      <c r="C27" s="231" t="s">
        <v>1126</v>
      </c>
      <c r="D27" s="231" t="s">
        <v>1127</v>
      </c>
      <c r="E27" s="461"/>
      <c r="F27" s="381"/>
      <c r="G27" s="382"/>
      <c r="H27" s="462"/>
      <c r="I27" s="235" t="s">
        <v>15</v>
      </c>
      <c r="J27" s="235" t="s">
        <v>30</v>
      </c>
      <c r="K27" s="235" t="s">
        <v>38</v>
      </c>
      <c r="L27" s="236" t="s">
        <v>43</v>
      </c>
      <c r="M27" s="236" t="s">
        <v>48</v>
      </c>
      <c r="N27" s="236"/>
      <c r="O27" s="236"/>
      <c r="P27" s="236"/>
      <c r="Q27" s="236" t="s">
        <v>226</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I27" s="91"/>
      <c r="AJ27" s="95" t="n">
        <v>1</v>
      </c>
      <c r="AK27" s="160" t="n">
        <f aca="false">IF(OR(AL27=TRUE(),AND(AM27=TRUE(),AN27=FALSE()),AF27=TRUE(),(OR(AT27=FALSE(),AT27="NA"))),0,IF(OR(AN27=FALSE(),AO27=FALSE(),AP27=FALSE()),1,0))</f>
        <v>0</v>
      </c>
      <c r="AL27" s="238" t="n">
        <f aca="false">$S27</f>
        <v>1</v>
      </c>
      <c r="AM27" s="238" t="str">
        <f aca="false">IF(OR(Q27="Medicaid",AI27=""),"NA",IF(AND(AF27=TRUE(),_xlfn.xlookup(AI27,$A$8:$A$74,$AK$8:$AK$74)=0),TRUE(),FALSE()))</f>
        <v>NA</v>
      </c>
      <c r="AN27" s="148"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IF(OR(Q27="Medicaid",AI27=""),"N/A",IF(AND(AF27=TRUE(),_xlfn.xlookup(AI27,$A$8:$A$45,$AQ$8:$AQ$45)=0),TRUE(),FALSE()))</f>
        <v>N/A</v>
      </c>
      <c r="AT27" s="148" t="b">
        <f aca="false">IF(AND(H27="",F27="Met"),FALSE(),TRUE())</f>
        <v>1</v>
      </c>
      <c r="AU27" s="94" t="str">
        <f aca="false">IF(OR(H27="",H27="Met",H27="N/A"),"NA",(IF(AND((OR(H27="Not Met",H27="Unsure")),G27&lt;&gt;""),TRUE(),FALSE())))</f>
        <v>NA</v>
      </c>
    </row>
    <row r="28" customFormat="false" ht="141.75" hidden="false" customHeight="true" outlineLevel="0" collapsed="false">
      <c r="A28" s="310" t="s">
        <v>1128</v>
      </c>
      <c r="B28" s="231" t="s">
        <v>1129</v>
      </c>
      <c r="C28" s="231" t="s">
        <v>1130</v>
      </c>
      <c r="D28" s="231" t="s">
        <v>1131</v>
      </c>
      <c r="E28" s="461"/>
      <c r="F28" s="381"/>
      <c r="G28" s="382"/>
      <c r="H28" s="462"/>
      <c r="I28" s="235" t="s">
        <v>15</v>
      </c>
      <c r="J28" s="235" t="s">
        <v>30</v>
      </c>
      <c r="K28" s="235" t="s">
        <v>38</v>
      </c>
      <c r="L28" s="236" t="s">
        <v>43</v>
      </c>
      <c r="M28" s="236" t="s">
        <v>48</v>
      </c>
      <c r="N28" s="236"/>
      <c r="O28" s="236"/>
      <c r="P28" s="236"/>
      <c r="Q28" s="236" t="s">
        <v>226</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I28" s="91"/>
      <c r="AJ28" s="95" t="n">
        <v>1</v>
      </c>
      <c r="AK28" s="160" t="n">
        <f aca="false">IF(OR(AL28=TRUE(),AND(AM28=TRUE(),AN28=FALSE()),AF28=TRUE(),(OR(AT28=FALSE(),AT28="NA"))),0,IF(OR(AN28=FALSE(),AO28=FALSE(),AP28=FALSE()),1,0))</f>
        <v>0</v>
      </c>
      <c r="AL28" s="238" t="n">
        <f aca="false">$S28</f>
        <v>1</v>
      </c>
      <c r="AM28" s="238" t="str">
        <f aca="false">IF(OR(Q28="Medicaid",AI28=""),"NA",IF(AND(AF28=TRUE(),_xlfn.xlookup(AI28,$A$8:$A$74,$AK$8:$AK$74)=0),TRUE(),FALSE()))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IF(OR(Q28="Medicaid",AI28=""),"N/A",IF(AND(AF28=TRUE(),_xlfn.xlookup(AI28,$A$8:$A$45,$AQ$8:$AQ$45)=0),TRUE(),FALSE()))</f>
        <v>N/A</v>
      </c>
      <c r="AT28" s="148" t="b">
        <f aca="false">IF(AND(H28="",F28="Met"),FALSE(),TRUE())</f>
        <v>1</v>
      </c>
      <c r="AU28" s="94" t="str">
        <f aca="false">IF(OR(H28="",H28="Met",H28="N/A"),"NA",(IF(AND((OR(H28="Not Met",H28="Unsure")),G28&lt;&gt;""),TRUE(),FALSE())))</f>
        <v>NA</v>
      </c>
    </row>
    <row r="29" customFormat="false" ht="18" hidden="true" customHeight="false" outlineLevel="0" collapsed="false">
      <c r="A29" s="310"/>
      <c r="B29" s="463"/>
      <c r="C29" s="231"/>
      <c r="D29" s="464" t="s">
        <v>1132</v>
      </c>
      <c r="E29" s="459"/>
      <c r="F29" s="381"/>
      <c r="G29" s="382"/>
      <c r="H29" s="383"/>
      <c r="I29" s="245"/>
      <c r="J29" s="245"/>
      <c r="K29" s="245"/>
      <c r="L29" s="246"/>
      <c r="M29" s="246"/>
      <c r="AI29" s="91"/>
      <c r="AJ29" s="95"/>
      <c r="AK29" s="238"/>
      <c r="AL29" s="238"/>
      <c r="AM29" s="238"/>
      <c r="AN29" s="94"/>
      <c r="AO29" s="94"/>
      <c r="AP29" s="94"/>
      <c r="AQ29" s="238"/>
      <c r="AR29" s="238"/>
      <c r="AS29" s="238"/>
      <c r="AT29" s="94"/>
      <c r="AU29" s="94" t="str">
        <f aca="false">IF(OR(F29="",F29="Met",F29="N/A"),"NA",(IF(AND((OR(F29="Not Met",F29="Unsure")),G29&lt;&gt;""),TRUE(),FALSE())))</f>
        <v>NA</v>
      </c>
    </row>
    <row r="30" customFormat="false" ht="18" hidden="true" customHeight="false" outlineLevel="0" collapsed="false">
      <c r="A30" s="310"/>
      <c r="B30" s="463"/>
      <c r="C30" s="231"/>
      <c r="D30" s="464" t="s">
        <v>1133</v>
      </c>
      <c r="E30" s="459"/>
      <c r="F30" s="381"/>
      <c r="G30" s="382"/>
      <c r="H30" s="383"/>
      <c r="I30" s="245"/>
      <c r="J30" s="245"/>
      <c r="K30" s="245"/>
      <c r="L30" s="246"/>
      <c r="M30" s="246"/>
      <c r="AI30" s="91"/>
      <c r="AJ30" s="95"/>
      <c r="AK30" s="238"/>
      <c r="AL30" s="238"/>
      <c r="AM30" s="238"/>
      <c r="AN30" s="94"/>
      <c r="AO30" s="94"/>
      <c r="AP30" s="94"/>
      <c r="AQ30" s="238"/>
      <c r="AR30" s="238"/>
      <c r="AS30" s="238"/>
      <c r="AT30" s="94"/>
      <c r="AU30" s="94"/>
    </row>
    <row r="31" customFormat="false" ht="103.5" hidden="false" customHeight="true" outlineLevel="0" collapsed="false">
      <c r="A31" s="310" t="s">
        <v>1134</v>
      </c>
      <c r="B31" s="214" t="s">
        <v>1135</v>
      </c>
      <c r="C31" s="231" t="s">
        <v>1136</v>
      </c>
      <c r="D31" s="231" t="s">
        <v>1137</v>
      </c>
      <c r="E31" s="459"/>
      <c r="F31" s="381"/>
      <c r="G31" s="382"/>
      <c r="H31" s="460"/>
      <c r="I31" s="235" t="s">
        <v>15</v>
      </c>
      <c r="J31" s="235" t="s">
        <v>30</v>
      </c>
      <c r="K31" s="235" t="s">
        <v>38</v>
      </c>
      <c r="L31" s="236" t="s">
        <v>43</v>
      </c>
      <c r="M31" s="236"/>
      <c r="N31" s="236"/>
      <c r="O31" s="236"/>
      <c r="P31" s="236"/>
      <c r="Q31" s="236" t="s">
        <v>226</v>
      </c>
      <c r="S31" s="148" t="b">
        <f aca="false">IF(OR(T31=TRUE(),U31=TRUE(),V31=TRUE(),AD31=TRUE(),AE31=TRUE()),TRUE(),FALSE())</f>
        <v>1</v>
      </c>
      <c r="T31" s="94" t="n">
        <f aca="false">$T$7</f>
        <v>1</v>
      </c>
      <c r="U31" s="148" t="b">
        <f aca="false">$U$7</f>
        <v>0</v>
      </c>
      <c r="V31" s="148" t="b">
        <f aca="false">IF(SUM(W31:AC31)&lt;1,TRUE(),FALSE())</f>
        <v>1</v>
      </c>
      <c r="W31" s="94" t="n">
        <f aca="false">IF($I$3=I31,1,0)</f>
        <v>0</v>
      </c>
      <c r="X31" s="94" t="n">
        <f aca="false">IF($J$3=J31,1,0)</f>
        <v>0</v>
      </c>
      <c r="Y31" s="94" t="n">
        <f aca="false">IF($K$3=K31,1,0)</f>
        <v>0</v>
      </c>
      <c r="Z31" s="94" t="n">
        <f aca="false">IF($L$3=L31,1,0)</f>
        <v>0</v>
      </c>
      <c r="AA31" s="94" t="n">
        <f aca="false">IF($M$3=M31,1,0)</f>
        <v>0</v>
      </c>
      <c r="AB31" s="94" t="n">
        <f aca="false">IF($N$3=N31,1,0)</f>
        <v>0</v>
      </c>
      <c r="AC31" s="94" t="n">
        <f aca="false">IF($O$3=O31,1,0)</f>
        <v>0</v>
      </c>
      <c r="AD31" s="159" t="b">
        <f aca="false">AND($P$2="Non-risk",P31=TRUE())</f>
        <v>0</v>
      </c>
      <c r="AE31" s="159" t="b">
        <f aca="false">AND($Q$3&lt;&gt;$Q31,$Q$3&lt;&gt;"Both")</f>
        <v>1</v>
      </c>
      <c r="AF31" s="159" t="b">
        <f aca="false">AND($Q$3="Both",AH31=1)</f>
        <v>0</v>
      </c>
      <c r="AI31" s="91"/>
      <c r="AJ31" s="95" t="n">
        <v>1</v>
      </c>
      <c r="AK31" s="160" t="n">
        <f aca="false">IF(OR(AL31=TRUE(),AND(AM31=TRUE(),AN31=FALSE()),AF31=TRUE(),(OR(AT31=FALSE(),AT31="NA"))),0,IF(OR(AN31=FALSE(),AO31=FALSE(),AP31=FALSE()),1,0))</f>
        <v>0</v>
      </c>
      <c r="AL31" s="238" t="n">
        <f aca="false">$S31</f>
        <v>1</v>
      </c>
      <c r="AM31" s="238" t="str">
        <f aca="false">IF(OR(Q31="Medicaid",AI31=""),"NA",IF(AND(AF31=TRUE(),_xlfn.xlookup(AI31,$A$8:$A$74,$AK$8:$AK$74)=0),TRUE(),FALSE()))</f>
        <v>NA</v>
      </c>
      <c r="AN31" s="148" t="b">
        <f aca="false">IF(F31&lt;&gt;"",TRUE(),FALSE())</f>
        <v>0</v>
      </c>
      <c r="AO31" s="94" t="str">
        <f aca="false">IF(OR($F31&lt;&gt;"Met"),"NA",(IF(AND($F31="Met",$F31&lt;&gt;""),TRUE(),FALSE())))</f>
        <v>NA</v>
      </c>
      <c r="AP31" s="148" t="b">
        <f aca="false">IF(OR($F31="Met",$F31="Not met"),"NA",(IF((AND(OR($F31="N/A",$F31="Unsure"),$G31&lt;&gt;"")),TRUE(),FALSE())))</f>
        <v>0</v>
      </c>
      <c r="AQ31" s="238" t="n">
        <f aca="false">IF(OR(AR31=TRUE(),AND(AS31=TRUE(),AT31=FALSE())),0,(IF(OR(AND(OR(AS31=FALSE(),AS31="N/A"),AT31=FALSE()),AU31=FALSE()),1,0)))</f>
        <v>0</v>
      </c>
      <c r="AR31" s="238" t="n">
        <f aca="false">$S31</f>
        <v>1</v>
      </c>
      <c r="AS31" s="238" t="str">
        <f aca="false">IF(OR(Q31="Medicaid",AI31=""),"N/A",IF(AND(AF31=TRUE(),_xlfn.xlookup(AI31,$A$8:$A$45,$AQ$8:$AQ$45)=0),TRUE(),FALSE()))</f>
        <v>N/A</v>
      </c>
      <c r="AT31" s="148" t="b">
        <f aca="false">IF(AND(H31="",F31="Met"),FALSE(),TRUE())</f>
        <v>1</v>
      </c>
      <c r="AU31" s="94" t="str">
        <f aca="false">IF(OR(H31="",H31="Met",H31="N/A"),"NA",(IF(AND((OR(H31="Not Met",H31="Unsure")),G31&lt;&gt;""),TRUE(),FALSE())))</f>
        <v>NA</v>
      </c>
    </row>
    <row r="32" customFormat="false" ht="57" hidden="false" customHeight="true" outlineLevel="0" collapsed="false">
      <c r="A32" s="310" t="s">
        <v>1138</v>
      </c>
      <c r="B32" s="214" t="s">
        <v>1139</v>
      </c>
      <c r="C32" s="231" t="s">
        <v>1140</v>
      </c>
      <c r="D32" s="231" t="s">
        <v>1141</v>
      </c>
      <c r="E32" s="461"/>
      <c r="F32" s="381"/>
      <c r="G32" s="382"/>
      <c r="H32" s="462"/>
      <c r="I32" s="235" t="s">
        <v>15</v>
      </c>
      <c r="J32" s="235" t="s">
        <v>30</v>
      </c>
      <c r="K32" s="235" t="s">
        <v>38</v>
      </c>
      <c r="L32" s="236" t="s">
        <v>43</v>
      </c>
      <c r="M32" s="236"/>
      <c r="N32" s="236"/>
      <c r="O32" s="236"/>
      <c r="P32" s="236"/>
      <c r="Q32" s="236" t="s">
        <v>226</v>
      </c>
      <c r="S32" s="148" t="b">
        <f aca="false">IF(OR(T32=TRUE(),U32=TRUE(),V32=TRUE(),AD32=TRUE(),AE32=TRUE()),TRUE(),FALSE())</f>
        <v>1</v>
      </c>
      <c r="T32" s="94" t="n">
        <f aca="false">$T$7</f>
        <v>1</v>
      </c>
      <c r="U32" s="148" t="b">
        <f aca="false">$U$7</f>
        <v>0</v>
      </c>
      <c r="V32" s="148" t="b">
        <f aca="false">IF(SUM(W32:AC32)&lt;1,TRUE(),FALSE())</f>
        <v>1</v>
      </c>
      <c r="W32" s="94" t="n">
        <f aca="false">IF($I$3=I32,1,0)</f>
        <v>0</v>
      </c>
      <c r="X32" s="94" t="n">
        <f aca="false">IF($J$3=J32,1,0)</f>
        <v>0</v>
      </c>
      <c r="Y32" s="94" t="n">
        <f aca="false">IF($K$3=K32,1,0)</f>
        <v>0</v>
      </c>
      <c r="Z32" s="94" t="n">
        <f aca="false">IF($L$3=L32,1,0)</f>
        <v>0</v>
      </c>
      <c r="AA32" s="94" t="n">
        <f aca="false">IF($M$3=M32,1,0)</f>
        <v>0</v>
      </c>
      <c r="AB32" s="94" t="n">
        <f aca="false">IF($N$3=N32,1,0)</f>
        <v>0</v>
      </c>
      <c r="AC32" s="94" t="n">
        <f aca="false">IF($O$3=O32,1,0)</f>
        <v>0</v>
      </c>
      <c r="AD32" s="159" t="b">
        <f aca="false">AND($P$2="Non-risk",P32=TRUE())</f>
        <v>0</v>
      </c>
      <c r="AE32" s="159" t="b">
        <f aca="false">AND($Q$3&lt;&gt;$Q32,$Q$3&lt;&gt;"Both")</f>
        <v>1</v>
      </c>
      <c r="AF32" s="159" t="b">
        <f aca="false">AND($Q$3="Both",AH32=1)</f>
        <v>0</v>
      </c>
      <c r="AI32" s="91"/>
      <c r="AJ32" s="95" t="n">
        <v>1</v>
      </c>
      <c r="AK32" s="160" t="n">
        <f aca="false">IF(OR(AL32=TRUE(),AND(AM32=TRUE(),AN32=FALSE()),AF32=TRUE(),(OR(AT32=FALSE(),AT32="NA"))),0,IF(OR(AN32=FALSE(),AO32=FALSE(),AP32=FALSE()),1,0))</f>
        <v>0</v>
      </c>
      <c r="AL32" s="238" t="n">
        <f aca="false">$S32</f>
        <v>1</v>
      </c>
      <c r="AM32" s="238" t="str">
        <f aca="false">IF(OR(Q32="Medicaid",AI32=""),"NA",IF(AND(AF32=TRUE(),_xlfn.xlookup(AI32,$A$8:$A$74,$AK$8:$AK$74)=0),TRUE(),FALSE()))</f>
        <v>NA</v>
      </c>
      <c r="AN32" s="148" t="b">
        <f aca="false">IF(F32&lt;&gt;"",TRUE(),FALSE())</f>
        <v>0</v>
      </c>
      <c r="AO32" s="94" t="str">
        <f aca="false">IF(OR($F32&lt;&gt;"Met"),"NA",(IF(AND($F32="Met",$F32&lt;&gt;""),TRUE(),FALSE())))</f>
        <v>NA</v>
      </c>
      <c r="AP32" s="148" t="b">
        <f aca="false">IF(OR($F32="Met",$F32="Not met"),"NA",(IF((AND(OR($F32="N/A",$F32="Unsure"),$G32&lt;&gt;"")),TRUE(),FALSE())))</f>
        <v>0</v>
      </c>
      <c r="AQ32" s="238" t="n">
        <f aca="false">IF(OR(AR32=TRUE(),AND(AS32=TRUE(),AT32=FALSE())),0,(IF(OR(AND(OR(AS32=FALSE(),AS32="N/A"),AT32=FALSE()),AU32=FALSE()),1,0)))</f>
        <v>0</v>
      </c>
      <c r="AR32" s="238" t="n">
        <f aca="false">$S32</f>
        <v>1</v>
      </c>
      <c r="AS32" s="238" t="str">
        <f aca="false">IF(OR(Q32="Medicaid",AI32=""),"N/A",IF(AND(AF32=TRUE(),_xlfn.xlookup(AI32,$A$8:$A$45,$AQ$8:$AQ$45)=0),TRUE(),FALSE()))</f>
        <v>N/A</v>
      </c>
      <c r="AT32" s="148" t="b">
        <f aca="false">IF(AND(H32="",F32="Met"),FALSE(),TRUE())</f>
        <v>1</v>
      </c>
      <c r="AU32" s="94" t="str">
        <f aca="false">IF(OR(H32="",H32="Met",H32="N/A"),"NA",(IF(AND((OR(H32="Not Met",H32="Unsure")),G32&lt;&gt;""),TRUE(),FALSE())))</f>
        <v>NA</v>
      </c>
    </row>
    <row r="33" customFormat="false" ht="18" hidden="true" customHeight="false" outlineLevel="0" collapsed="false">
      <c r="A33" s="310"/>
      <c r="B33" s="231"/>
      <c r="C33" s="231"/>
      <c r="D33" s="214" t="s">
        <v>1142</v>
      </c>
      <c r="E33" s="461"/>
      <c r="F33" s="381"/>
      <c r="G33" s="382"/>
      <c r="H33" s="469"/>
      <c r="I33" s="445"/>
      <c r="L33" s="94"/>
      <c r="M33" s="94"/>
      <c r="AI33" s="91"/>
      <c r="AJ33" s="95"/>
      <c r="AK33" s="238"/>
      <c r="AL33" s="238"/>
      <c r="AM33" s="238"/>
      <c r="AN33" s="94"/>
      <c r="AO33" s="94"/>
      <c r="AP33" s="94"/>
      <c r="AQ33" s="238"/>
      <c r="AR33" s="238"/>
      <c r="AS33" s="238"/>
      <c r="AT33" s="94"/>
      <c r="AU33" s="94"/>
    </row>
    <row r="34" customFormat="false" ht="192" hidden="false" customHeight="true" outlineLevel="0" collapsed="false">
      <c r="A34" s="310" t="s">
        <v>1143</v>
      </c>
      <c r="B34" s="214" t="s">
        <v>1144</v>
      </c>
      <c r="C34" s="231" t="s">
        <v>1145</v>
      </c>
      <c r="D34" s="231" t="s">
        <v>1146</v>
      </c>
      <c r="E34" s="459"/>
      <c r="F34" s="381"/>
      <c r="G34" s="382"/>
      <c r="H34" s="460"/>
      <c r="I34" s="235" t="s">
        <v>15</v>
      </c>
      <c r="J34" s="235"/>
      <c r="K34" s="235"/>
      <c r="L34" s="236"/>
      <c r="M34" s="236"/>
      <c r="N34" s="236"/>
      <c r="O34" s="236" t="s">
        <v>52</v>
      </c>
      <c r="P34" s="236"/>
      <c r="Q34" s="236" t="s">
        <v>226</v>
      </c>
      <c r="S34" s="148" t="b">
        <f aca="false">IF(OR(T34=TRUE(),U34=TRUE(),V34=TRUE(),AD34=TRUE(),AE34=TRUE()),TRUE(),FALSE())</f>
        <v>1</v>
      </c>
      <c r="T34" s="94" t="n">
        <f aca="false">$T$7</f>
        <v>1</v>
      </c>
      <c r="U34" s="148" t="b">
        <f aca="false">$U$7</f>
        <v>0</v>
      </c>
      <c r="V34" s="148" t="b">
        <f aca="false">IF(SUM(W34:AC34)&lt;1,TRUE(),FALSE())</f>
        <v>1</v>
      </c>
      <c r="W34" s="94" t="n">
        <f aca="false">IF($I$3=I34,1,0)</f>
        <v>0</v>
      </c>
      <c r="X34" s="94" t="n">
        <f aca="false">IF($J$3=J34,1,0)</f>
        <v>0</v>
      </c>
      <c r="Y34" s="94" t="n">
        <f aca="false">IF($K$3=K34,1,0)</f>
        <v>0</v>
      </c>
      <c r="Z34" s="94" t="n">
        <f aca="false">IF($L$3=L34,1,0)</f>
        <v>0</v>
      </c>
      <c r="AA34" s="94" t="n">
        <f aca="false">IF($M$3=M34,1,0)</f>
        <v>0</v>
      </c>
      <c r="AB34" s="94" t="n">
        <f aca="false">IF($N$3=N34,1,0)</f>
        <v>0</v>
      </c>
      <c r="AC34" s="94" t="n">
        <f aca="false">IF($O$3=O34,1,0)</f>
        <v>0</v>
      </c>
      <c r="AD34" s="159" t="b">
        <f aca="false">AND($P$2="Non-risk",P34=TRUE())</f>
        <v>0</v>
      </c>
      <c r="AE34" s="159" t="b">
        <f aca="false">AND($Q$3&lt;&gt;$Q34,$Q$3&lt;&gt;"Both")</f>
        <v>1</v>
      </c>
      <c r="AF34" s="159" t="b">
        <f aca="false">AND($Q$3="Both",AH34=1)</f>
        <v>0</v>
      </c>
      <c r="AI34" s="91"/>
      <c r="AJ34" s="95" t="n">
        <v>1</v>
      </c>
      <c r="AK34" s="160" t="n">
        <f aca="false">IF(OR(AL34=TRUE(),AND(AM34=TRUE(),AN34=FALSE()),AF34=TRUE(),(OR(AT34=FALSE(),AT34="NA"))),0,IF(OR(AN34=FALSE(),AO34=FALSE(),AP34=FALSE()),1,0))</f>
        <v>0</v>
      </c>
      <c r="AL34" s="238" t="n">
        <f aca="false">$S34</f>
        <v>1</v>
      </c>
      <c r="AM34" s="238" t="str">
        <f aca="false">IF(OR(Q34="Medicaid",AI34=""),"NA",IF(AND(AF34=TRUE(),_xlfn.xlookup(AI34,$A$8:$A$74,$AK$8:$AK$74)=0),TRUE(),FALSE()))</f>
        <v>NA</v>
      </c>
      <c r="AN34" s="148" t="b">
        <f aca="false">IF(F34&lt;&gt;"",TRUE(),FALSE())</f>
        <v>0</v>
      </c>
      <c r="AO34" s="94" t="str">
        <f aca="false">IF(OR($F34&lt;&gt;"Met"),"NA",(IF(AND($F34="Met",$F34&lt;&gt;""),TRUE(),FALSE())))</f>
        <v>NA</v>
      </c>
      <c r="AP34" s="148" t="b">
        <f aca="false">IF(OR($F34="Met",$F34="Not met"),"NA",(IF((AND(OR($F34="N/A",$F34="Unsure"),$G34&lt;&gt;"")),TRUE(),FALSE())))</f>
        <v>0</v>
      </c>
      <c r="AQ34" s="238" t="n">
        <f aca="false">IF(OR(AR34=TRUE(),AND(AS34=TRUE(),AT34=FALSE())),0,(IF(OR(AND(OR(AS34=FALSE(),AS34="N/A"),AT34=FALSE()),AU34=FALSE()),1,0)))</f>
        <v>0</v>
      </c>
      <c r="AR34" s="238" t="n">
        <f aca="false">$S34</f>
        <v>1</v>
      </c>
      <c r="AS34" s="238" t="str">
        <f aca="false">IF(OR(Q34="Medicaid",AI34=""),"N/A",IF(AND(AF34=TRUE(),_xlfn.xlookup(AI34,$A$8:$A$45,$AQ$8:$AQ$45)=0),TRUE(),FALSE()))</f>
        <v>N/A</v>
      </c>
      <c r="AT34" s="148" t="b">
        <f aca="false">IF(AND(H34="",F34="Met"),FALSE(),TRUE())</f>
        <v>1</v>
      </c>
      <c r="AU34" s="94" t="str">
        <f aca="false">IF(OR(H34="",H34="Met",H34="N/A"),"NA",(IF(AND((OR(H34="Not Met",H34="Unsure")),G34&lt;&gt;""),TRUE(),FALSE())))</f>
        <v>NA</v>
      </c>
    </row>
    <row r="35" customFormat="false" ht="18" hidden="true" customHeight="false" outlineLevel="0" collapsed="false">
      <c r="A35" s="310"/>
      <c r="B35" s="463"/>
      <c r="C35" s="231"/>
      <c r="D35" s="464" t="s">
        <v>1147</v>
      </c>
      <c r="E35" s="459"/>
      <c r="F35" s="381"/>
      <c r="G35" s="382"/>
      <c r="H35" s="383"/>
      <c r="I35" s="245"/>
      <c r="J35" s="245"/>
      <c r="K35" s="245"/>
      <c r="L35" s="246"/>
      <c r="M35" s="246"/>
      <c r="AI35" s="91"/>
      <c r="AJ35" s="95"/>
      <c r="AK35" s="238"/>
      <c r="AL35" s="238"/>
      <c r="AM35" s="238"/>
      <c r="AN35" s="94"/>
      <c r="AO35" s="94"/>
      <c r="AP35" s="94"/>
      <c r="AQ35" s="238"/>
      <c r="AR35" s="238"/>
      <c r="AS35" s="238"/>
      <c r="AT35" s="94"/>
      <c r="AU35" s="94"/>
    </row>
    <row r="36" customFormat="false" ht="85.5" hidden="false" customHeight="true" outlineLevel="0" collapsed="false">
      <c r="A36" s="310" t="s">
        <v>1148</v>
      </c>
      <c r="B36" s="214" t="s">
        <v>1149</v>
      </c>
      <c r="C36" s="231" t="s">
        <v>1150</v>
      </c>
      <c r="D36" s="231" t="s">
        <v>1151</v>
      </c>
      <c r="E36" s="459"/>
      <c r="F36" s="381"/>
      <c r="G36" s="382"/>
      <c r="H36" s="460"/>
      <c r="I36" s="235" t="s">
        <v>15</v>
      </c>
      <c r="J36" s="235" t="s">
        <v>30</v>
      </c>
      <c r="K36" s="235" t="s">
        <v>38</v>
      </c>
      <c r="L36" s="236" t="s">
        <v>43</v>
      </c>
      <c r="M36" s="236"/>
      <c r="N36" s="236"/>
      <c r="O36" s="236"/>
      <c r="P36" s="236"/>
      <c r="Q36" s="236" t="s">
        <v>226</v>
      </c>
      <c r="S36" s="148" t="b">
        <f aca="false">IF(OR(T36=TRUE(),U36=TRUE(),V36=TRUE(),AD36=TRUE(),AE36=TRUE()),TRUE(),FALSE())</f>
        <v>1</v>
      </c>
      <c r="T36" s="94" t="n">
        <f aca="false">$T$7</f>
        <v>1</v>
      </c>
      <c r="U36" s="148" t="b">
        <f aca="false">$U$7</f>
        <v>0</v>
      </c>
      <c r="V36" s="148" t="b">
        <f aca="false">IF(SUM(W36:AC36)&lt;1,TRUE(),FALSE())</f>
        <v>1</v>
      </c>
      <c r="W36" s="94" t="n">
        <f aca="false">IF($I$3=I36,1,0)</f>
        <v>0</v>
      </c>
      <c r="X36" s="94" t="n">
        <f aca="false">IF($J$3=J36,1,0)</f>
        <v>0</v>
      </c>
      <c r="Y36" s="94" t="n">
        <f aca="false">IF($K$3=K36,1,0)</f>
        <v>0</v>
      </c>
      <c r="Z36" s="94" t="n">
        <f aca="false">IF($L$3=L36,1,0)</f>
        <v>0</v>
      </c>
      <c r="AA36" s="94" t="n">
        <f aca="false">IF($M$3=M36,1,0)</f>
        <v>0</v>
      </c>
      <c r="AB36" s="94" t="n">
        <f aca="false">IF($N$3=N36,1,0)</f>
        <v>0</v>
      </c>
      <c r="AC36" s="94" t="n">
        <f aca="false">IF($O$3=O36,1,0)</f>
        <v>0</v>
      </c>
      <c r="AD36" s="159" t="b">
        <f aca="false">AND($P$2="Non-risk",P36=TRUE())</f>
        <v>0</v>
      </c>
      <c r="AE36" s="159" t="b">
        <f aca="false">AND($Q$3&lt;&gt;$Q36,$Q$3&lt;&gt;"Both")</f>
        <v>1</v>
      </c>
      <c r="AF36" s="159" t="b">
        <f aca="false">AND($Q$3="Both",AH36=1)</f>
        <v>0</v>
      </c>
      <c r="AI36" s="91"/>
      <c r="AJ36" s="95"/>
      <c r="AK36" s="160" t="n">
        <f aca="false">IF(OR(AL36=TRUE(),AND(AM36=TRUE(),AN36=FALSE()),AF36=TRUE(),(OR(AT36=FALSE(),AT36="NA"))),0,IF(OR(AN36=FALSE(),AO36=FALSE(),AP36=FALSE()),1,0))</f>
        <v>0</v>
      </c>
      <c r="AL36" s="238" t="n">
        <f aca="false">$S36</f>
        <v>1</v>
      </c>
      <c r="AM36" s="238" t="str">
        <f aca="false">IF(OR(Q36="Medicaid",AI36=""),"NA",IF(AND(AF36=TRUE(),_xlfn.xlookup(AI36,$A$8:$A$74,$AK$8:$AK$74)=0),TRUE(),FALSE()))</f>
        <v>NA</v>
      </c>
      <c r="AN36" s="148" t="b">
        <f aca="false">IF(F36&lt;&gt;"",TRUE(),FALSE())</f>
        <v>0</v>
      </c>
      <c r="AO36" s="94" t="str">
        <f aca="false">IF(OR($F36&lt;&gt;"Met"),"NA",(IF(AND($F36="Met",$F36&lt;&gt;""),TRUE(),FALSE())))</f>
        <v>NA</v>
      </c>
      <c r="AP36" s="148" t="b">
        <f aca="false">IF(OR($F36="Met",$F36="Not met"),"NA",(IF((AND(OR($F36="N/A",$F36="Unsure"),$G36&lt;&gt;"")),TRUE(),FALSE())))</f>
        <v>0</v>
      </c>
      <c r="AQ36" s="238" t="n">
        <f aca="false">IF(OR(AR36=TRUE(),AND(AS36=TRUE(),AT36=FALSE())),0,(IF(OR(AND(OR(AS36=FALSE(),AS36="N/A"),AT36=FALSE()),AU36=FALSE()),1,0)))</f>
        <v>0</v>
      </c>
      <c r="AR36" s="238" t="n">
        <f aca="false">$S36</f>
        <v>1</v>
      </c>
      <c r="AS36" s="238" t="str">
        <f aca="false">IF(OR(Q36="Medicaid",AI36=""),"N/A",IF(AND(AF36=TRUE(),_xlfn.xlookup(AI36,$A$8:$A$45,$AQ$8:$AQ$45)=0),TRUE(),FALSE()))</f>
        <v>N/A</v>
      </c>
      <c r="AT36" s="148" t="b">
        <f aca="false">IF(AND(H36="",F36="Met"),FALSE(),TRUE())</f>
        <v>1</v>
      </c>
      <c r="AU36" s="94" t="str">
        <f aca="false">IF(OR(H36="",H36="Met",H36="N/A"),"NA",(IF(AND((OR(H36="Not Met",H36="Unsure")),G36&lt;&gt;""),TRUE(),FALSE())))</f>
        <v>NA</v>
      </c>
    </row>
    <row r="37" customFormat="false" ht="45" hidden="false" customHeight="true" outlineLevel="0" collapsed="false">
      <c r="A37" s="310" t="s">
        <v>1152</v>
      </c>
      <c r="B37" s="214" t="s">
        <v>1153</v>
      </c>
      <c r="C37" s="231" t="s">
        <v>1154</v>
      </c>
      <c r="D37" s="231" t="s">
        <v>1155</v>
      </c>
      <c r="E37" s="459"/>
      <c r="F37" s="381"/>
      <c r="G37" s="382"/>
      <c r="H37" s="460"/>
      <c r="I37" s="235" t="s">
        <v>15</v>
      </c>
      <c r="J37" s="235" t="s">
        <v>30</v>
      </c>
      <c r="K37" s="235" t="s">
        <v>38</v>
      </c>
      <c r="L37" s="236" t="s">
        <v>43</v>
      </c>
      <c r="M37" s="236"/>
      <c r="N37" s="236"/>
      <c r="O37" s="236"/>
      <c r="P37" s="236"/>
      <c r="Q37" s="236" t="s">
        <v>226</v>
      </c>
      <c r="S37" s="148" t="b">
        <f aca="false">IF(OR(T37=TRUE(),U37=TRUE(),V37=TRUE(),AD37=TRUE(),AE37=TRUE()),TRUE(),FALSE())</f>
        <v>1</v>
      </c>
      <c r="T37" s="94" t="n">
        <f aca="false">$T$7</f>
        <v>1</v>
      </c>
      <c r="U37" s="148" t="b">
        <f aca="false">$U$7</f>
        <v>0</v>
      </c>
      <c r="V37" s="148" t="b">
        <f aca="false">IF(SUM(W37:AC37)&lt;1,TRUE(),FALSE())</f>
        <v>1</v>
      </c>
      <c r="W37" s="94" t="n">
        <f aca="false">IF($I$3=I37,1,0)</f>
        <v>0</v>
      </c>
      <c r="X37" s="94" t="n">
        <f aca="false">IF($J$3=J37,1,0)</f>
        <v>0</v>
      </c>
      <c r="Y37" s="94" t="n">
        <f aca="false">IF($K$3=K37,1,0)</f>
        <v>0</v>
      </c>
      <c r="Z37" s="94" t="n">
        <f aca="false">IF($L$3=L37,1,0)</f>
        <v>0</v>
      </c>
      <c r="AA37" s="94" t="n">
        <f aca="false">IF($M$3=M37,1,0)</f>
        <v>0</v>
      </c>
      <c r="AB37" s="94" t="n">
        <f aca="false">IF($N$3=N37,1,0)</f>
        <v>0</v>
      </c>
      <c r="AC37" s="94" t="n">
        <f aca="false">IF($O$3=O37,1,0)</f>
        <v>0</v>
      </c>
      <c r="AD37" s="159" t="b">
        <f aca="false">AND($P$2="Non-risk",P37=TRUE())</f>
        <v>0</v>
      </c>
      <c r="AE37" s="159" t="b">
        <f aca="false">AND($Q$3&lt;&gt;$Q37,$Q$3&lt;&gt;"Both")</f>
        <v>1</v>
      </c>
      <c r="AF37" s="159" t="b">
        <f aca="false">AND($Q$3="Both",AH37=1)</f>
        <v>0</v>
      </c>
      <c r="AI37" s="91"/>
      <c r="AJ37" s="95"/>
      <c r="AK37" s="160" t="n">
        <f aca="false">IF(OR(AL37=TRUE(),AND(AM37=TRUE(),AN37=FALSE()),AF37=TRUE(),(OR(AT37=FALSE(),AT37="NA"))),0,IF(OR(AN37=FALSE(),AO37=FALSE(),AP37=FALSE()),1,0))</f>
        <v>0</v>
      </c>
      <c r="AL37" s="238" t="n">
        <f aca="false">$S37</f>
        <v>1</v>
      </c>
      <c r="AM37" s="238" t="str">
        <f aca="false">IF(OR(Q37="Medicaid",AI37=""),"NA",IF(AND(AF37=TRUE(),_xlfn.xlookup(AI37,$A$8:$A$74,$AK$8:$AK$74)=0),TRUE(),FALSE()))</f>
        <v>NA</v>
      </c>
      <c r="AN37" s="148" t="b">
        <f aca="false">IF(F37&lt;&gt;"",TRUE(),FALSE())</f>
        <v>0</v>
      </c>
      <c r="AO37" s="94" t="str">
        <f aca="false">IF(OR($F37&lt;&gt;"Met"),"NA",(IF(AND($F37="Met",$F37&lt;&gt;""),TRUE(),FALSE())))</f>
        <v>NA</v>
      </c>
      <c r="AP37" s="148" t="b">
        <f aca="false">IF(OR($F37="Met",$F37="Not met"),"NA",(IF((AND(OR($F37="N/A",$F37="Unsure"),$G37&lt;&gt;"")),TRUE(),FALSE())))</f>
        <v>0</v>
      </c>
      <c r="AQ37" s="238" t="n">
        <f aca="false">IF(OR(AR37=TRUE(),AND(AS37=TRUE(),AT37=FALSE())),0,(IF(OR(AND(OR(AS37=FALSE(),AS37="N/A"),AT37=FALSE()),AU37=FALSE()),1,0)))</f>
        <v>0</v>
      </c>
      <c r="AR37" s="238" t="n">
        <f aca="false">$S37</f>
        <v>1</v>
      </c>
      <c r="AS37" s="238" t="str">
        <f aca="false">IF(OR(Q37="Medicaid",AI37=""),"N/A",IF(AND(AF37=TRUE(),_xlfn.xlookup(AI37,$A$8:$A$45,$AQ$8:$AQ$45)=0),TRUE(),FALSE()))</f>
        <v>N/A</v>
      </c>
      <c r="AT37" s="148" t="b">
        <f aca="false">IF(AND(H37="",F37="Met"),FALSE(),TRUE())</f>
        <v>1</v>
      </c>
      <c r="AU37" s="94" t="str">
        <f aca="false">IF(OR(H37="",H37="Met",H37="N/A"),"NA",(IF(AND((OR(H37="Not Met",H37="Unsure")),G37&lt;&gt;""),TRUE(),FALSE())))</f>
        <v>NA</v>
      </c>
    </row>
    <row r="38" customFormat="false" ht="54.75" hidden="false" customHeight="true" outlineLevel="0" collapsed="false">
      <c r="A38" s="310" t="s">
        <v>1156</v>
      </c>
      <c r="B38" s="231" t="s">
        <v>1157</v>
      </c>
      <c r="C38" s="231" t="s">
        <v>1158</v>
      </c>
      <c r="D38" s="231" t="s">
        <v>1159</v>
      </c>
      <c r="E38" s="465" t="n">
        <v>14</v>
      </c>
      <c r="F38" s="381"/>
      <c r="G38" s="382"/>
      <c r="H38" s="462"/>
      <c r="I38" s="235" t="s">
        <v>15</v>
      </c>
      <c r="J38" s="235" t="s">
        <v>30</v>
      </c>
      <c r="K38" s="235" t="s">
        <v>38</v>
      </c>
      <c r="L38" s="236" t="s">
        <v>43</v>
      </c>
      <c r="M38" s="236"/>
      <c r="N38" s="236"/>
      <c r="O38" s="236"/>
      <c r="P38" s="236"/>
      <c r="Q38" s="236" t="s">
        <v>226</v>
      </c>
      <c r="S38" s="148" t="b">
        <f aca="false">IF(OR(T38=TRUE(),U38=TRUE(),V38=TRUE(),AD38=TRUE(),AE38=TRUE()),TRUE(),FALSE())</f>
        <v>1</v>
      </c>
      <c r="T38" s="94" t="n">
        <f aca="false">$T$7</f>
        <v>1</v>
      </c>
      <c r="U38" s="148" t="b">
        <f aca="false">$U$7</f>
        <v>0</v>
      </c>
      <c r="V38" s="148" t="b">
        <f aca="false">IF(SUM(W38:AC38)&lt;1,TRUE(),FALSE())</f>
        <v>1</v>
      </c>
      <c r="W38" s="94" t="n">
        <f aca="false">IF($I$3=I38,1,0)</f>
        <v>0</v>
      </c>
      <c r="X38" s="94" t="n">
        <f aca="false">IF($J$3=J38,1,0)</f>
        <v>0</v>
      </c>
      <c r="Y38" s="94" t="n">
        <f aca="false">IF($K$3=K38,1,0)</f>
        <v>0</v>
      </c>
      <c r="Z38" s="94" t="n">
        <f aca="false">IF($L$3=L38,1,0)</f>
        <v>0</v>
      </c>
      <c r="AA38" s="94" t="n">
        <f aca="false">IF($M$3=M38,1,0)</f>
        <v>0</v>
      </c>
      <c r="AB38" s="94" t="n">
        <f aca="false">IF($N$3=N38,1,0)</f>
        <v>0</v>
      </c>
      <c r="AC38" s="94" t="n">
        <f aca="false">IF($O$3=O38,1,0)</f>
        <v>0</v>
      </c>
      <c r="AD38" s="159" t="b">
        <f aca="false">AND($P$2="Non-risk",P38=TRUE())</f>
        <v>0</v>
      </c>
      <c r="AE38" s="159" t="b">
        <f aca="false">AND($Q$3&lt;&gt;$Q38,$Q$3&lt;&gt;"Both")</f>
        <v>1</v>
      </c>
      <c r="AF38" s="159" t="b">
        <f aca="false">AND($Q$3="Both",AH38=1)</f>
        <v>0</v>
      </c>
      <c r="AI38" s="91"/>
      <c r="AJ38" s="95"/>
      <c r="AK38" s="160" t="n">
        <f aca="false">IF(OR(AL38=TRUE(),AND(AM38=TRUE(),AN38=FALSE()),AF38=TRUE(),(OR(AT38=FALSE(),AT38="NA"))),0,IF(OR(AN38=FALSE(),AO38=FALSE(),AP38=FALSE()),1,0))</f>
        <v>0</v>
      </c>
      <c r="AL38" s="238" t="n">
        <f aca="false">$S38</f>
        <v>1</v>
      </c>
      <c r="AM38" s="238" t="str">
        <f aca="false">IF(OR(Q38="Medicaid",AI38=""),"NA",IF(AND(AF38=TRUE(),_xlfn.xlookup(AI38,$A$8:$A$74,$AK$8:$AK$74)=0),TRUE(),FALSE()))</f>
        <v>NA</v>
      </c>
      <c r="AN38" s="148" t="b">
        <f aca="false">IF(F38&lt;&gt;"",TRUE(),FALSE())</f>
        <v>0</v>
      </c>
      <c r="AO38" s="94" t="str">
        <f aca="false">IF(OR($F38&lt;&gt;"Met"),"NA",(IF(AND($F38="Met",$F38&lt;&gt;""),TRUE(),FALSE())))</f>
        <v>NA</v>
      </c>
      <c r="AP38" s="148" t="b">
        <f aca="false">IF(OR($F38="Met",$F38="Not met"),"NA",(IF((AND(OR($F38="N/A",$F38="Unsure"),$G38&lt;&gt;"")),TRUE(),FALSE())))</f>
        <v>0</v>
      </c>
      <c r="AQ38" s="238" t="n">
        <f aca="false">IF(OR(AR38=TRUE(),AND(AS38=TRUE(),AT38=FALSE())),0,(IF(OR(AND(OR(AS38=FALSE(),AS38="N/A"),AT38=FALSE()),AU38=FALSE()),1,0)))</f>
        <v>0</v>
      </c>
      <c r="AR38" s="238" t="n">
        <f aca="false">$S38</f>
        <v>1</v>
      </c>
      <c r="AS38" s="238" t="str">
        <f aca="false">IF(OR(Q38="Medicaid",AI38=""),"N/A",IF(AND(AF38=TRUE(),_xlfn.xlookup(AI38,$A$8:$A$45,$AQ$8:$AQ$45)=0),TRUE(),FALSE()))</f>
        <v>N/A</v>
      </c>
      <c r="AT38" s="148" t="b">
        <f aca="false">IF(AND(H38="",F38="Met"),FALSE(),TRUE())</f>
        <v>1</v>
      </c>
      <c r="AU38" s="94" t="str">
        <f aca="false">IF(OR(H38="",H38="Met",H38="N/A"),"NA",(IF(AND((OR(H38="Not Met",H38="Unsure")),G38&lt;&gt;""),TRUE(),FALSE())))</f>
        <v>NA</v>
      </c>
    </row>
    <row r="39" customFormat="false" ht="18" hidden="true" customHeight="false" outlineLevel="0" collapsed="false">
      <c r="A39" s="310"/>
      <c r="B39" s="463"/>
      <c r="C39" s="231"/>
      <c r="D39" s="464" t="s">
        <v>1160</v>
      </c>
      <c r="E39" s="459"/>
      <c r="F39" s="388"/>
      <c r="G39" s="389"/>
      <c r="H39" s="390"/>
      <c r="I39" s="245"/>
      <c r="J39" s="245"/>
      <c r="K39" s="245"/>
      <c r="L39" s="246"/>
      <c r="M39" s="246"/>
      <c r="AI39" s="91"/>
      <c r="AJ39" s="95"/>
      <c r="AK39" s="238"/>
      <c r="AL39" s="238"/>
      <c r="AM39" s="238"/>
      <c r="AN39" s="94"/>
      <c r="AO39" s="94"/>
      <c r="AP39" s="94"/>
      <c r="AQ39" s="238"/>
      <c r="AR39" s="238"/>
      <c r="AS39" s="238"/>
      <c r="AT39" s="94"/>
      <c r="AU39" s="94"/>
    </row>
    <row r="40" customFormat="false" ht="72" hidden="false" customHeight="true" outlineLevel="0" collapsed="false">
      <c r="A40" s="310" t="s">
        <v>1161</v>
      </c>
      <c r="B40" s="231" t="s">
        <v>1162</v>
      </c>
      <c r="C40" s="231" t="s">
        <v>1163</v>
      </c>
      <c r="D40" s="231" t="s">
        <v>1164</v>
      </c>
      <c r="E40" s="461"/>
      <c r="F40" s="381"/>
      <c r="G40" s="382"/>
      <c r="H40" s="462"/>
      <c r="I40" s="235" t="s">
        <v>15</v>
      </c>
      <c r="J40" s="235" t="s">
        <v>30</v>
      </c>
      <c r="K40" s="235" t="s">
        <v>38</v>
      </c>
      <c r="L40" s="236" t="s">
        <v>43</v>
      </c>
      <c r="M40" s="236"/>
      <c r="N40" s="236"/>
      <c r="O40" s="236"/>
      <c r="P40" s="236"/>
      <c r="Q40" s="236" t="s">
        <v>226</v>
      </c>
      <c r="S40" s="148" t="b">
        <f aca="false">IF(OR(T40=TRUE(),U40=TRUE(),V40=TRUE(),AD40=TRUE(),AE40=TRUE()),TRUE(),FALSE())</f>
        <v>1</v>
      </c>
      <c r="T40" s="94" t="n">
        <f aca="false">$T$7</f>
        <v>1</v>
      </c>
      <c r="U40" s="148" t="b">
        <f aca="false">$U$7</f>
        <v>0</v>
      </c>
      <c r="V40" s="148" t="b">
        <f aca="false">IF(SUM(W40:AC40)&lt;1,TRUE(),FALSE())</f>
        <v>1</v>
      </c>
      <c r="W40" s="94" t="n">
        <f aca="false">IF($I$3=I40,1,0)</f>
        <v>0</v>
      </c>
      <c r="X40" s="94" t="n">
        <f aca="false">IF($J$3=J40,1,0)</f>
        <v>0</v>
      </c>
      <c r="Y40" s="94" t="n">
        <f aca="false">IF($K$3=K40,1,0)</f>
        <v>0</v>
      </c>
      <c r="Z40" s="94" t="n">
        <f aca="false">IF($L$3=L40,1,0)</f>
        <v>0</v>
      </c>
      <c r="AA40" s="94" t="n">
        <f aca="false">IF($M$3=M40,1,0)</f>
        <v>0</v>
      </c>
      <c r="AB40" s="94" t="n">
        <f aca="false">IF($N$3=N40,1,0)</f>
        <v>0</v>
      </c>
      <c r="AC40" s="94" t="n">
        <f aca="false">IF($O$3=O40,1,0)</f>
        <v>0</v>
      </c>
      <c r="AD40" s="159" t="b">
        <f aca="false">AND($P$2="Non-risk",P40=TRUE())</f>
        <v>0</v>
      </c>
      <c r="AE40" s="159" t="b">
        <f aca="false">AND($Q$3&lt;&gt;$Q40,$Q$3&lt;&gt;"Both")</f>
        <v>1</v>
      </c>
      <c r="AF40" s="159" t="b">
        <f aca="false">AND($Q$3="Both",AH40=1)</f>
        <v>0</v>
      </c>
      <c r="AI40" s="91"/>
      <c r="AJ40" s="95" t="n">
        <v>1</v>
      </c>
      <c r="AK40" s="160" t="n">
        <f aca="false">IF(OR(AL40=TRUE(),AND(AM40=TRUE(),AN40=FALSE()),AF40=TRUE(),(OR(AT40=FALSE(),AT40="NA"))),0,IF(OR(AN40=FALSE(),AO40=FALSE(),AP40=FALSE()),1,0))</f>
        <v>0</v>
      </c>
      <c r="AL40" s="238" t="n">
        <f aca="false">$S40</f>
        <v>1</v>
      </c>
      <c r="AM40" s="238" t="str">
        <f aca="false">IF(OR(Q40="Medicaid",AI40=""),"NA",IF(AND(AF40=TRUE(),_xlfn.xlookup(AI40,$A$8:$A$74,$AK$8:$AK$74)=0),TRUE(),FALSE()))</f>
        <v>NA</v>
      </c>
      <c r="AN40" s="148" t="b">
        <f aca="false">IF(F40&lt;&gt;"",TRUE(),FALSE())</f>
        <v>0</v>
      </c>
      <c r="AO40" s="94" t="str">
        <f aca="false">IF(OR($F40&lt;&gt;"Met"),"NA",(IF(AND($F40="Met",$F40&lt;&gt;""),TRUE(),FALSE())))</f>
        <v>NA</v>
      </c>
      <c r="AP40" s="148" t="b">
        <f aca="false">IF(OR($F40="Met",$F40="Not met"),"NA",(IF((AND(OR($F40="N/A",$F40="Unsure"),$G40&lt;&gt;"")),TRUE(),FALSE())))</f>
        <v>0</v>
      </c>
      <c r="AQ40" s="238" t="n">
        <f aca="false">IF(OR(AR40=TRUE(),AND(AS40=TRUE(),AT40=FALSE())),0,(IF(OR(AND(OR(AS40=FALSE(),AS40="N/A"),AT40=FALSE()),AU40=FALSE()),1,0)))</f>
        <v>0</v>
      </c>
      <c r="AR40" s="238" t="n">
        <f aca="false">$S40</f>
        <v>1</v>
      </c>
      <c r="AS40" s="238" t="str">
        <f aca="false">IF(OR(Q40="Medicaid",AI40=""),"N/A",IF(AND(AF40=TRUE(),_xlfn.xlookup(AI40,$A$8:$A$45,$AQ$8:$AQ$45)=0),TRUE(),FALSE()))</f>
        <v>N/A</v>
      </c>
      <c r="AT40" s="148" t="b">
        <f aca="false">IF(AND(H40="",F40="Met"),FALSE(),TRUE())</f>
        <v>1</v>
      </c>
      <c r="AU40" s="94" t="str">
        <f aca="false">IF(OR(H40="",H40="Met",H40="N/A"),"NA",(IF(AND((OR(H40="Not Met",H40="Unsure")),G40&lt;&gt;""),TRUE(),FALSE())))</f>
        <v>NA</v>
      </c>
    </row>
    <row r="41" customFormat="false" ht="84" hidden="false" customHeight="true" outlineLevel="0" collapsed="false">
      <c r="A41" s="310" t="s">
        <v>1165</v>
      </c>
      <c r="B41" s="231" t="s">
        <v>1166</v>
      </c>
      <c r="C41" s="231" t="s">
        <v>1167</v>
      </c>
      <c r="D41" s="231" t="s">
        <v>1168</v>
      </c>
      <c r="E41" s="468" t="s">
        <v>1169</v>
      </c>
      <c r="F41" s="381"/>
      <c r="G41" s="382"/>
      <c r="H41" s="462"/>
      <c r="I41" s="235" t="s">
        <v>15</v>
      </c>
      <c r="J41" s="235" t="s">
        <v>30</v>
      </c>
      <c r="K41" s="235" t="s">
        <v>38</v>
      </c>
      <c r="L41" s="236" t="s">
        <v>43</v>
      </c>
      <c r="M41" s="236"/>
      <c r="N41" s="236"/>
      <c r="O41" s="236"/>
      <c r="P41" s="236"/>
      <c r="Q41" s="236" t="s">
        <v>226</v>
      </c>
      <c r="S41" s="148" t="b">
        <f aca="false">IF(OR(T41=TRUE(),U41=TRUE(),V41=TRUE(),AD41=TRUE(),AE41=TRUE()),TRUE(),FALSE())</f>
        <v>1</v>
      </c>
      <c r="T41" s="94" t="n">
        <f aca="false">$T$7</f>
        <v>1</v>
      </c>
      <c r="U41" s="148" t="b">
        <f aca="false">$U$7</f>
        <v>0</v>
      </c>
      <c r="V41" s="148" t="b">
        <f aca="false">IF(SUM(W41:AC41)&lt;1,TRUE(),FALSE())</f>
        <v>1</v>
      </c>
      <c r="W41" s="94" t="n">
        <f aca="false">IF($I$3=I41,1,0)</f>
        <v>0</v>
      </c>
      <c r="X41" s="94" t="n">
        <f aca="false">IF($J$3=J41,1,0)</f>
        <v>0</v>
      </c>
      <c r="Y41" s="94" t="n">
        <f aca="false">IF($K$3=K41,1,0)</f>
        <v>0</v>
      </c>
      <c r="Z41" s="94" t="n">
        <f aca="false">IF($L$3=L41,1,0)</f>
        <v>0</v>
      </c>
      <c r="AA41" s="94" t="n">
        <f aca="false">IF($M$3=M41,1,0)</f>
        <v>0</v>
      </c>
      <c r="AB41" s="94" t="n">
        <f aca="false">IF($N$3=N41,1,0)</f>
        <v>0</v>
      </c>
      <c r="AC41" s="94" t="n">
        <f aca="false">IF($O$3=O41,1,0)</f>
        <v>0</v>
      </c>
      <c r="AD41" s="159" t="b">
        <f aca="false">AND($P$2="Non-risk",P41=TRUE())</f>
        <v>0</v>
      </c>
      <c r="AE41" s="159" t="b">
        <f aca="false">AND($Q$3&lt;&gt;$Q41,$Q$3&lt;&gt;"Both")</f>
        <v>1</v>
      </c>
      <c r="AF41" s="159" t="b">
        <f aca="false">AND($Q$3="Both",AH41=1)</f>
        <v>0</v>
      </c>
      <c r="AI41" s="91"/>
      <c r="AJ41" s="95" t="n">
        <v>1</v>
      </c>
      <c r="AK41" s="160" t="n">
        <f aca="false">IF(OR(AL41=TRUE(),AND(AM41=TRUE(),AN41=FALSE()),AF41=TRUE(),(OR(AT41=FALSE(),AT41="NA"))),0,IF(OR(AN41=FALSE(),AO41=FALSE(),AP41=FALSE()),1,0))</f>
        <v>0</v>
      </c>
      <c r="AL41" s="238" t="n">
        <f aca="false">$S41</f>
        <v>1</v>
      </c>
      <c r="AM41" s="238" t="str">
        <f aca="false">IF(OR(Q41="Medicaid",AI41=""),"NA",IF(AND(AF41=TRUE(),_xlfn.xlookup(AI41,$A$8:$A$74,$AK$8:$AK$74)=0),TRUE(),FALSE()))</f>
        <v>NA</v>
      </c>
      <c r="AN41" s="148" t="b">
        <f aca="false">IF(F41&lt;&gt;"",TRUE(),FALSE())</f>
        <v>0</v>
      </c>
      <c r="AO41" s="94" t="str">
        <f aca="false">IF(OR($F41&lt;&gt;"Met"),"NA",(IF(AND($F41="Met",$F41&lt;&gt;""),TRUE(),FALSE())))</f>
        <v>NA</v>
      </c>
      <c r="AP41" s="148" t="b">
        <f aca="false">IF(OR($F41="Met",$F41="Not met"),"NA",(IF((AND(OR($F41="N/A",$F41="Unsure"),$G41&lt;&gt;"")),TRUE(),FALSE())))</f>
        <v>0</v>
      </c>
      <c r="AQ41" s="238" t="n">
        <f aca="false">IF(OR(AR41=TRUE(),AND(AS41=TRUE(),AT41=FALSE())),0,(IF(OR(AND(OR(AS41=FALSE(),AS41="N/A"),AT41=FALSE()),AU41=FALSE()),1,0)))</f>
        <v>0</v>
      </c>
      <c r="AR41" s="238" t="n">
        <f aca="false">$S41</f>
        <v>1</v>
      </c>
      <c r="AS41" s="238" t="str">
        <f aca="false">IF(OR(Q41="Medicaid",AI41=""),"N/A",IF(AND(AF41=TRUE(),_xlfn.xlookup(AI41,$A$8:$A$45,$AQ$8:$AQ$45)=0),TRUE(),FALSE()))</f>
        <v>N/A</v>
      </c>
      <c r="AT41" s="148" t="b">
        <f aca="false">IF(AND(H41="",F41="Met"),FALSE(),TRUE())</f>
        <v>1</v>
      </c>
      <c r="AU41" s="94" t="str">
        <f aca="false">IF(OR(H41="",H41="Met",H41="N/A"),"NA",(IF(AND((OR(H41="Not Met",H41="Unsure")),G41&lt;&gt;""),TRUE(),FALSE())))</f>
        <v>NA</v>
      </c>
    </row>
    <row r="42" customFormat="false" ht="18" hidden="true" customHeight="false" outlineLevel="0" collapsed="false">
      <c r="A42" s="310"/>
      <c r="B42" s="463"/>
      <c r="C42" s="231"/>
      <c r="D42" s="464" t="s">
        <v>1170</v>
      </c>
      <c r="E42" s="459"/>
      <c r="F42" s="381"/>
      <c r="G42" s="382"/>
      <c r="H42" s="383"/>
      <c r="I42" s="245"/>
      <c r="J42" s="245"/>
      <c r="K42" s="245"/>
      <c r="L42" s="246"/>
      <c r="M42" s="246"/>
      <c r="AI42" s="91"/>
      <c r="AJ42" s="95"/>
      <c r="AK42" s="238"/>
      <c r="AL42" s="238"/>
      <c r="AM42" s="238"/>
      <c r="AN42" s="94"/>
      <c r="AO42" s="94"/>
      <c r="AP42" s="94"/>
      <c r="AQ42" s="238"/>
      <c r="AR42" s="238"/>
      <c r="AS42" s="238"/>
      <c r="AT42" s="94"/>
      <c r="AU42" s="94"/>
    </row>
    <row r="43" customFormat="false" ht="18" hidden="true" customHeight="false" outlineLevel="0" collapsed="false">
      <c r="A43" s="310"/>
      <c r="B43" s="463"/>
      <c r="C43" s="231"/>
      <c r="D43" s="464" t="s">
        <v>1171</v>
      </c>
      <c r="E43" s="459"/>
      <c r="F43" s="381"/>
      <c r="G43" s="382"/>
      <c r="H43" s="383"/>
      <c r="I43" s="245"/>
      <c r="J43" s="245"/>
      <c r="K43" s="245"/>
      <c r="L43" s="246"/>
      <c r="M43" s="246"/>
      <c r="AI43" s="91"/>
      <c r="AJ43" s="95"/>
      <c r="AK43" s="238"/>
      <c r="AL43" s="238"/>
      <c r="AM43" s="238"/>
      <c r="AN43" s="94"/>
      <c r="AO43" s="94"/>
      <c r="AP43" s="94"/>
      <c r="AQ43" s="238"/>
      <c r="AR43" s="238"/>
      <c r="AS43" s="238"/>
      <c r="AT43" s="94"/>
      <c r="AU43" s="94"/>
    </row>
    <row r="44" customFormat="false" ht="18" hidden="true" customHeight="false" outlineLevel="0" collapsed="false">
      <c r="A44" s="310"/>
      <c r="B44" s="463"/>
      <c r="C44" s="231"/>
      <c r="D44" s="464" t="s">
        <v>1172</v>
      </c>
      <c r="E44" s="459"/>
      <c r="F44" s="381"/>
      <c r="G44" s="382"/>
      <c r="H44" s="383"/>
      <c r="I44" s="245"/>
      <c r="J44" s="245"/>
      <c r="K44" s="245"/>
      <c r="L44" s="246"/>
      <c r="M44" s="246"/>
      <c r="AI44" s="91"/>
      <c r="AJ44" s="95"/>
      <c r="AK44" s="238"/>
      <c r="AL44" s="238"/>
      <c r="AM44" s="238"/>
      <c r="AN44" s="94"/>
      <c r="AO44" s="94"/>
      <c r="AP44" s="94"/>
      <c r="AQ44" s="238"/>
      <c r="AR44" s="238"/>
      <c r="AS44" s="238"/>
      <c r="AT44" s="94"/>
      <c r="AU44" s="94"/>
    </row>
    <row r="45" customFormat="false" ht="43.5" hidden="true" customHeight="true" outlineLevel="0" collapsed="false">
      <c r="A45" s="310" t="s">
        <v>1173</v>
      </c>
      <c r="B45" s="231" t="s">
        <v>1174</v>
      </c>
      <c r="C45" s="231" t="s">
        <v>1175</v>
      </c>
      <c r="D45" s="231" t="s">
        <v>1176</v>
      </c>
      <c r="E45" s="461"/>
      <c r="F45" s="381"/>
      <c r="G45" s="382"/>
      <c r="H45" s="462"/>
      <c r="I45" s="235" t="s">
        <v>15</v>
      </c>
      <c r="J45" s="235" t="s">
        <v>30</v>
      </c>
      <c r="K45" s="235" t="s">
        <v>38</v>
      </c>
      <c r="L45" s="236" t="s">
        <v>43</v>
      </c>
      <c r="M45" s="236" t="s">
        <v>48</v>
      </c>
      <c r="N45" s="236"/>
      <c r="O45" s="236"/>
      <c r="P45" s="236"/>
      <c r="Q45" s="236" t="s">
        <v>226</v>
      </c>
      <c r="S45" s="148" t="b">
        <f aca="false">IF(OR(T45=TRUE(),U45=TRUE(),V45=TRUE(),AD45=TRUE(),AE45=TRUE()),TRUE(),FALSE())</f>
        <v>1</v>
      </c>
      <c r="T45" s="94" t="n">
        <f aca="false">$T$7</f>
        <v>1</v>
      </c>
      <c r="U45" s="148" t="b">
        <f aca="false">$U$7</f>
        <v>0</v>
      </c>
      <c r="V45" s="148" t="b">
        <f aca="false">IF(SUM(W45:AC45)&lt;1,TRUE(),FALSE())</f>
        <v>1</v>
      </c>
      <c r="W45" s="94" t="n">
        <f aca="false">IF($I$3=I45,1,0)</f>
        <v>0</v>
      </c>
      <c r="X45" s="94" t="n">
        <f aca="false">IF($J$3=J45,1,0)</f>
        <v>0</v>
      </c>
      <c r="Y45" s="94" t="n">
        <f aca="false">IF($K$3=K45,1,0)</f>
        <v>0</v>
      </c>
      <c r="Z45" s="94" t="n">
        <f aca="false">IF($L$3=L45,1,0)</f>
        <v>0</v>
      </c>
      <c r="AA45" s="94" t="n">
        <f aca="false">IF($M$3=M45,1,0)</f>
        <v>0</v>
      </c>
      <c r="AB45" s="94" t="n">
        <f aca="false">IF($N$3=N45,1,0)</f>
        <v>0</v>
      </c>
      <c r="AC45" s="94" t="n">
        <f aca="false">IF($O$3=O45,1,0)</f>
        <v>0</v>
      </c>
      <c r="AD45" s="159" t="b">
        <f aca="false">AND($P$2="Non-risk",P45=TRUE())</f>
        <v>0</v>
      </c>
      <c r="AE45" s="159" t="b">
        <f aca="false">AND($Q$3&lt;&gt;$Q45,$Q$3&lt;&gt;"Both")</f>
        <v>1</v>
      </c>
      <c r="AF45" s="159" t="b">
        <f aca="false">AND($Q$3="Both",AH45=1)</f>
        <v>0</v>
      </c>
      <c r="AI45" s="91"/>
      <c r="AJ45" s="95"/>
      <c r="AK45" s="238" t="n">
        <f aca="false">IF(OR(AL45=TRUE(),AND(AM45=TRUE(),AN45=FALSE())),0,IF(OR(AN45=FALSE(),AO45=FALSE(),AP45=FALSE()),1,0))</f>
        <v>0</v>
      </c>
      <c r="AL45" s="238" t="n">
        <f aca="false">$S45</f>
        <v>1</v>
      </c>
      <c r="AM45" s="238" t="str">
        <f aca="false">IF(OR(Q45="Medicaid",AI45=""),"NA",IF(AND(AF45=TRUE(),_xlfn.xlookup(AI45,$A$8:$A$45,$AK$8:$AK$45)=0),TRUE(),FALSE()))</f>
        <v>NA</v>
      </c>
      <c r="AN45" s="148" t="b">
        <f aca="false">IF(F45&lt;&gt;"",TRUE(),FALSE())</f>
        <v>0</v>
      </c>
      <c r="AO45" s="94" t="str">
        <f aca="false">IF(OR($F45&lt;&gt;"Met"),"NA",(IF(AND($F45="Met",$F45&lt;&gt;""),TRUE(),FALSE())))</f>
        <v>NA</v>
      </c>
      <c r="AP45" s="148" t="b">
        <f aca="false">IF(OR($F45="Met",$F45="Not met"),"NA",(IF((AND(OR($F45="N/A",$F45="Unsure"),$G45&lt;&gt;"")),TRUE(),FALSE())))</f>
        <v>0</v>
      </c>
      <c r="AQ45" s="238" t="n">
        <f aca="false">IF(OR(AR45=TRUE(),AND(AS45=TRUE(),AT45=FALSE())),0,(IF(OR(AND(OR(AS45=FALSE(),AS45="N/A"),AT45=FALSE()),AU45=FALSE()),1,0)))</f>
        <v>0</v>
      </c>
      <c r="AR45" s="238" t="n">
        <f aca="false">$S45</f>
        <v>1</v>
      </c>
      <c r="AS45" s="238" t="str">
        <f aca="false">IF(OR(Q45="Medicaid",AI45=""),"N/A",IF(AND(AF45=TRUE(),_xlfn.xlookup(AI45,$A$8:$A$45,$AQ$8:$AQ$45)=0),TRUE(),FALSE()))</f>
        <v>N/A</v>
      </c>
      <c r="AT45" s="148" t="b">
        <f aca="false">IF(AND(H45="",F45="Met"),FALSE(),TRUE())</f>
        <v>1</v>
      </c>
      <c r="AU45" s="94" t="str">
        <f aca="false">IF(OR(H45="",H45="Met",H45="N/A"),"NA",(IF(AND((OR(H45="Not Met",H45="Unsure")),G45&lt;&gt;""),TRUE(),FALSE())))</f>
        <v>NA</v>
      </c>
    </row>
    <row r="46" customFormat="false" ht="54" hidden="true" customHeight="false" outlineLevel="0" collapsed="false">
      <c r="A46" s="310" t="s">
        <v>1177</v>
      </c>
      <c r="B46" s="231" t="s">
        <v>1178</v>
      </c>
      <c r="C46" s="231" t="s">
        <v>1179</v>
      </c>
      <c r="D46" s="231" t="s">
        <v>1180</v>
      </c>
      <c r="E46" s="461"/>
      <c r="F46" s="381"/>
      <c r="G46" s="382"/>
      <c r="H46" s="462"/>
      <c r="I46" s="235" t="s">
        <v>15</v>
      </c>
      <c r="J46" s="235" t="s">
        <v>30</v>
      </c>
      <c r="K46" s="235" t="s">
        <v>38</v>
      </c>
      <c r="L46" s="236" t="s">
        <v>43</v>
      </c>
      <c r="M46" s="236" t="s">
        <v>48</v>
      </c>
      <c r="N46" s="236"/>
      <c r="O46" s="236"/>
      <c r="P46" s="236"/>
      <c r="Q46" s="236" t="s">
        <v>226</v>
      </c>
      <c r="S46" s="94" t="e">
        <f aca="false">IF(OR(T46=TRUE(),U46=TRUE(),V46=TRUE(),AD46=TRUE(),AE46=TRUE()),TRUE(),FALSE())</f>
        <v>#REF!</v>
      </c>
      <c r="T46" s="94" t="n">
        <f aca="false">$T$7</f>
        <v>1</v>
      </c>
      <c r="U46" s="94" t="e">
        <f aca="false">#REF!</f>
        <v>#REF!</v>
      </c>
      <c r="V46" s="94" t="e">
        <f aca="false">IF(SUM(W46:AC46)&lt;1,TRUE(),FALSE())</f>
        <v>#REF!</v>
      </c>
      <c r="W46" s="95" t="e">
        <f aca="false">IF(#REF!=I46,1,0)</f>
        <v>#REF!</v>
      </c>
      <c r="X46" s="95" t="e">
        <f aca="false">IF(#REF!=J46,1,0)</f>
        <v>#REF!</v>
      </c>
      <c r="Y46" s="95" t="e">
        <f aca="false">IF(#REF!=K46,1,0)</f>
        <v>#REF!</v>
      </c>
      <c r="Z46" s="95" t="e">
        <f aca="false">IF(#REF!=L46,1,0)</f>
        <v>#REF!</v>
      </c>
      <c r="AA46" s="95" t="e">
        <f aca="false">IF(#REF!=M46,1,0)</f>
        <v>#REF!</v>
      </c>
      <c r="AB46" s="95" t="e">
        <f aca="false">IF(#REF!=N46,1,0)</f>
        <v>#REF!</v>
      </c>
      <c r="AC46" s="95" t="e">
        <f aca="false">IF(#REF!=O46,1,0)</f>
        <v>#REF!</v>
      </c>
      <c r="AD46" s="95" t="e">
        <f aca="false">AND(#REF!="Non-risk",P46=TRUE())</f>
        <v>#REF!</v>
      </c>
      <c r="AE46" s="95" t="e">
        <f aca="false">AND(#REF!&lt;&gt;$Q46,#REF!&lt;&gt;"Both")</f>
        <v>#REF!</v>
      </c>
      <c r="AF46" s="95" t="e">
        <f aca="false">AND(#REF!="Both",AH46=1)</f>
        <v>#REF!</v>
      </c>
      <c r="AI46" s="91"/>
      <c r="AJ46" s="95"/>
      <c r="AK46" s="238"/>
      <c r="AL46" s="238"/>
      <c r="AM46" s="238"/>
      <c r="AN46" s="94"/>
      <c r="AO46" s="94"/>
      <c r="AP46" s="94"/>
      <c r="AQ46" s="238"/>
      <c r="AR46" s="238"/>
      <c r="AS46" s="238"/>
      <c r="AT46" s="94"/>
      <c r="AU46" s="94"/>
    </row>
    <row r="47" customFormat="false" ht="54" hidden="true" customHeight="false" outlineLevel="0" collapsed="false">
      <c r="A47" s="310" t="s">
        <v>1181</v>
      </c>
      <c r="B47" s="231" t="s">
        <v>1182</v>
      </c>
      <c r="C47" s="231" t="s">
        <v>1183</v>
      </c>
      <c r="D47" s="231" t="s">
        <v>1184</v>
      </c>
      <c r="E47" s="461"/>
      <c r="F47" s="381"/>
      <c r="G47" s="382"/>
      <c r="H47" s="462"/>
      <c r="I47" s="235" t="s">
        <v>15</v>
      </c>
      <c r="J47" s="235" t="s">
        <v>30</v>
      </c>
      <c r="K47" s="235" t="s">
        <v>38</v>
      </c>
      <c r="L47" s="236" t="s">
        <v>43</v>
      </c>
      <c r="M47" s="236" t="s">
        <v>48</v>
      </c>
      <c r="N47" s="236"/>
      <c r="O47" s="236"/>
      <c r="P47" s="236"/>
      <c r="Q47" s="236" t="s">
        <v>226</v>
      </c>
      <c r="S47" s="94" t="e">
        <f aca="false">IF(OR(T47=TRUE(),U47=TRUE(),V47=TRUE(),AD47=TRUE(),AE47=TRUE()),TRUE(),FALSE())</f>
        <v>#REF!</v>
      </c>
      <c r="T47" s="94" t="n">
        <f aca="false">$T$7</f>
        <v>1</v>
      </c>
      <c r="U47" s="94" t="e">
        <f aca="false">#REF!</f>
        <v>#REF!</v>
      </c>
      <c r="V47" s="94" t="e">
        <f aca="false">IF(SUM(W47:AC47)&lt;1,TRUE(),FALSE())</f>
        <v>#REF!</v>
      </c>
      <c r="W47" s="95" t="e">
        <f aca="false">IF(#REF!=I47,1,0)</f>
        <v>#REF!</v>
      </c>
      <c r="X47" s="95" t="e">
        <f aca="false">IF(#REF!=J47,1,0)</f>
        <v>#REF!</v>
      </c>
      <c r="Y47" s="95" t="e">
        <f aca="false">IF(#REF!=K47,1,0)</f>
        <v>#REF!</v>
      </c>
      <c r="Z47" s="95" t="e">
        <f aca="false">IF(#REF!=L47,1,0)</f>
        <v>#REF!</v>
      </c>
      <c r="AA47" s="95" t="e">
        <f aca="false">IF(#REF!=M47,1,0)</f>
        <v>#REF!</v>
      </c>
      <c r="AB47" s="95" t="e">
        <f aca="false">IF(#REF!=N47,1,0)</f>
        <v>#REF!</v>
      </c>
      <c r="AC47" s="95" t="e">
        <f aca="false">IF(#REF!=O47,1,0)</f>
        <v>#REF!</v>
      </c>
      <c r="AD47" s="95" t="e">
        <f aca="false">AND(#REF!="Non-risk",P47=TRUE())</f>
        <v>#REF!</v>
      </c>
      <c r="AE47" s="95" t="e">
        <f aca="false">AND(#REF!&lt;&gt;$Q47,#REF!&lt;&gt;"Both")</f>
        <v>#REF!</v>
      </c>
      <c r="AF47" s="95" t="e">
        <f aca="false">AND(#REF!="Both",AH47=1)</f>
        <v>#REF!</v>
      </c>
      <c r="AI47" s="91"/>
      <c r="AJ47" s="95"/>
      <c r="AK47" s="238"/>
      <c r="AL47" s="238"/>
      <c r="AM47" s="238"/>
      <c r="AN47" s="94"/>
      <c r="AO47" s="94"/>
      <c r="AP47" s="94"/>
      <c r="AQ47" s="238"/>
      <c r="AR47" s="238"/>
      <c r="AS47" s="238"/>
      <c r="AT47" s="94"/>
      <c r="AU47" s="94"/>
    </row>
    <row r="48" customFormat="false" ht="54" hidden="true" customHeight="false" outlineLevel="0" collapsed="false">
      <c r="A48" s="310" t="s">
        <v>1185</v>
      </c>
      <c r="B48" s="231" t="s">
        <v>1186</v>
      </c>
      <c r="C48" s="231" t="s">
        <v>1187</v>
      </c>
      <c r="D48" s="231" t="s">
        <v>1188</v>
      </c>
      <c r="E48" s="461"/>
      <c r="F48" s="381"/>
      <c r="G48" s="382"/>
      <c r="H48" s="462"/>
      <c r="I48" s="235" t="s">
        <v>15</v>
      </c>
      <c r="J48" s="235" t="s">
        <v>30</v>
      </c>
      <c r="K48" s="235" t="s">
        <v>38</v>
      </c>
      <c r="L48" s="236" t="s">
        <v>43</v>
      </c>
      <c r="M48" s="236" t="s">
        <v>48</v>
      </c>
      <c r="N48" s="236"/>
      <c r="O48" s="236"/>
      <c r="P48" s="236"/>
      <c r="Q48" s="236" t="s">
        <v>226</v>
      </c>
      <c r="S48" s="94" t="e">
        <f aca="false">IF(OR(T48=TRUE(),U48=TRUE(),V48=TRUE(),AD48=TRUE(),AE48=TRUE()),TRUE(),FALSE())</f>
        <v>#REF!</v>
      </c>
      <c r="T48" s="94" t="n">
        <f aca="false">$T$7</f>
        <v>1</v>
      </c>
      <c r="U48" s="94" t="e">
        <f aca="false">#REF!</f>
        <v>#REF!</v>
      </c>
      <c r="V48" s="94" t="e">
        <f aca="false">IF(SUM(W48:AC48)&lt;1,TRUE(),FALSE())</f>
        <v>#REF!</v>
      </c>
      <c r="W48" s="95" t="e">
        <f aca="false">IF(#REF!=I48,1,0)</f>
        <v>#REF!</v>
      </c>
      <c r="X48" s="95" t="e">
        <f aca="false">IF(#REF!=J48,1,0)</f>
        <v>#REF!</v>
      </c>
      <c r="Y48" s="95" t="e">
        <f aca="false">IF(#REF!=K48,1,0)</f>
        <v>#REF!</v>
      </c>
      <c r="Z48" s="95" t="e">
        <f aca="false">IF(#REF!=L48,1,0)</f>
        <v>#REF!</v>
      </c>
      <c r="AA48" s="95" t="e">
        <f aca="false">IF(#REF!=M48,1,0)</f>
        <v>#REF!</v>
      </c>
      <c r="AB48" s="95" t="e">
        <f aca="false">IF(#REF!=N48,1,0)</f>
        <v>#REF!</v>
      </c>
      <c r="AC48" s="95" t="e">
        <f aca="false">IF(#REF!=O48,1,0)</f>
        <v>#REF!</v>
      </c>
      <c r="AD48" s="95" t="e">
        <f aca="false">AND(#REF!="Non-risk",P48=TRUE())</f>
        <v>#REF!</v>
      </c>
      <c r="AE48" s="95" t="e">
        <f aca="false">AND(#REF!&lt;&gt;$Q48,#REF!&lt;&gt;"Both")</f>
        <v>#REF!</v>
      </c>
      <c r="AF48" s="95" t="e">
        <f aca="false">AND(#REF!="Both",AH48=1)</f>
        <v>#REF!</v>
      </c>
      <c r="AI48" s="91"/>
      <c r="AJ48" s="95"/>
      <c r="AK48" s="238"/>
      <c r="AL48" s="238"/>
      <c r="AM48" s="238"/>
      <c r="AN48" s="94"/>
      <c r="AO48" s="94"/>
      <c r="AP48" s="94"/>
      <c r="AQ48" s="238"/>
      <c r="AR48" s="238"/>
      <c r="AS48" s="238"/>
      <c r="AT48" s="94"/>
      <c r="AU48" s="94"/>
    </row>
    <row r="49" customFormat="false" ht="54" hidden="true" customHeight="false" outlineLevel="0" collapsed="false">
      <c r="A49" s="310" t="s">
        <v>1189</v>
      </c>
      <c r="B49" s="231" t="s">
        <v>1190</v>
      </c>
      <c r="C49" s="231" t="s">
        <v>1191</v>
      </c>
      <c r="D49" s="231" t="s">
        <v>1192</v>
      </c>
      <c r="E49" s="461"/>
      <c r="F49" s="381"/>
      <c r="G49" s="382"/>
      <c r="H49" s="462"/>
      <c r="I49" s="235" t="s">
        <v>15</v>
      </c>
      <c r="J49" s="235" t="s">
        <v>30</v>
      </c>
      <c r="K49" s="235" t="s">
        <v>38</v>
      </c>
      <c r="L49" s="236" t="s">
        <v>43</v>
      </c>
      <c r="M49" s="236" t="s">
        <v>48</v>
      </c>
      <c r="N49" s="236"/>
      <c r="O49" s="236"/>
      <c r="P49" s="236"/>
      <c r="Q49" s="236" t="s">
        <v>226</v>
      </c>
      <c r="S49" s="94" t="e">
        <f aca="false">IF(OR(T49=TRUE(),U49=TRUE(),V49=TRUE(),AD49=TRUE(),AE49=TRUE()),TRUE(),FALSE())</f>
        <v>#REF!</v>
      </c>
      <c r="T49" s="94" t="n">
        <f aca="false">$T$7</f>
        <v>1</v>
      </c>
      <c r="U49" s="94" t="e">
        <f aca="false">#REF!</f>
        <v>#REF!</v>
      </c>
      <c r="V49" s="94" t="e">
        <f aca="false">IF(SUM(W49:AC49)&lt;1,TRUE(),FALSE())</f>
        <v>#REF!</v>
      </c>
      <c r="W49" s="95" t="e">
        <f aca="false">IF(#REF!=I49,1,0)</f>
        <v>#REF!</v>
      </c>
      <c r="X49" s="95" t="e">
        <f aca="false">IF(#REF!=J49,1,0)</f>
        <v>#REF!</v>
      </c>
      <c r="Y49" s="95" t="e">
        <f aca="false">IF(#REF!=K49,1,0)</f>
        <v>#REF!</v>
      </c>
      <c r="Z49" s="95" t="e">
        <f aca="false">IF(#REF!=L49,1,0)</f>
        <v>#REF!</v>
      </c>
      <c r="AA49" s="95" t="e">
        <f aca="false">IF(#REF!=M49,1,0)</f>
        <v>#REF!</v>
      </c>
      <c r="AB49" s="95" t="e">
        <f aca="false">IF(#REF!=N49,1,0)</f>
        <v>#REF!</v>
      </c>
      <c r="AC49" s="95" t="e">
        <f aca="false">IF(#REF!=O49,1,0)</f>
        <v>#REF!</v>
      </c>
      <c r="AD49" s="95" t="e">
        <f aca="false">AND(#REF!="Non-risk",P49=TRUE())</f>
        <v>#REF!</v>
      </c>
      <c r="AE49" s="95" t="e">
        <f aca="false">AND(#REF!&lt;&gt;$Q49,#REF!&lt;&gt;"Both")</f>
        <v>#REF!</v>
      </c>
      <c r="AF49" s="95" t="e">
        <f aca="false">AND(#REF!="Both",AH49=1)</f>
        <v>#REF!</v>
      </c>
      <c r="AI49" s="91"/>
      <c r="AJ49" s="95"/>
      <c r="AK49" s="238"/>
      <c r="AL49" s="238"/>
      <c r="AM49" s="238"/>
      <c r="AN49" s="94"/>
      <c r="AO49" s="94"/>
      <c r="AP49" s="94"/>
      <c r="AQ49" s="238"/>
      <c r="AR49" s="238"/>
      <c r="AS49" s="238"/>
      <c r="AT49" s="94"/>
      <c r="AU49" s="94"/>
    </row>
    <row r="50" customFormat="false" ht="54" hidden="true" customHeight="false" outlineLevel="0" collapsed="false">
      <c r="A50" s="310" t="s">
        <v>1193</v>
      </c>
      <c r="B50" s="231" t="s">
        <v>1194</v>
      </c>
      <c r="C50" s="231" t="s">
        <v>1195</v>
      </c>
      <c r="D50" s="231" t="s">
        <v>1196</v>
      </c>
      <c r="E50" s="461" t="n">
        <v>23</v>
      </c>
      <c r="F50" s="381"/>
      <c r="G50" s="382"/>
      <c r="H50" s="462"/>
      <c r="I50" s="235" t="s">
        <v>15</v>
      </c>
      <c r="J50" s="235" t="s">
        <v>30</v>
      </c>
      <c r="K50" s="235" t="s">
        <v>38</v>
      </c>
      <c r="L50" s="236" t="s">
        <v>43</v>
      </c>
      <c r="M50" s="236" t="s">
        <v>48</v>
      </c>
      <c r="N50" s="236"/>
      <c r="O50" s="236"/>
      <c r="P50" s="236"/>
      <c r="Q50" s="236" t="s">
        <v>226</v>
      </c>
      <c r="S50" s="94" t="e">
        <f aca="false">IF(OR(T50=TRUE(),U50=TRUE(),V50=TRUE(),AD50=TRUE(),AE50=TRUE()),TRUE(),FALSE())</f>
        <v>#REF!</v>
      </c>
      <c r="T50" s="94" t="n">
        <f aca="false">$T$7</f>
        <v>1</v>
      </c>
      <c r="U50" s="94" t="e">
        <f aca="false">#REF!</f>
        <v>#REF!</v>
      </c>
      <c r="V50" s="94" t="e">
        <f aca="false">IF(SUM(W50:AC50)&lt;1,TRUE(),FALSE())</f>
        <v>#REF!</v>
      </c>
      <c r="W50" s="95" t="e">
        <f aca="false">IF(#REF!=I50,1,0)</f>
        <v>#REF!</v>
      </c>
      <c r="X50" s="95" t="e">
        <f aca="false">IF(#REF!=J50,1,0)</f>
        <v>#REF!</v>
      </c>
      <c r="Y50" s="95" t="e">
        <f aca="false">IF(#REF!=K50,1,0)</f>
        <v>#REF!</v>
      </c>
      <c r="Z50" s="95" t="e">
        <f aca="false">IF(#REF!=L50,1,0)</f>
        <v>#REF!</v>
      </c>
      <c r="AA50" s="95" t="e">
        <f aca="false">IF(#REF!=M50,1,0)</f>
        <v>#REF!</v>
      </c>
      <c r="AB50" s="95" t="e">
        <f aca="false">IF(#REF!=N50,1,0)</f>
        <v>#REF!</v>
      </c>
      <c r="AC50" s="95" t="e">
        <f aca="false">IF(#REF!=O50,1,0)</f>
        <v>#REF!</v>
      </c>
      <c r="AD50" s="95" t="e">
        <f aca="false">AND(#REF!="Non-risk",P50=TRUE())</f>
        <v>#REF!</v>
      </c>
      <c r="AE50" s="95" t="e">
        <f aca="false">AND(#REF!&lt;&gt;$Q50,#REF!&lt;&gt;"Both")</f>
        <v>#REF!</v>
      </c>
      <c r="AF50" s="95" t="e">
        <f aca="false">AND(#REF!="Both",AH50=1)</f>
        <v>#REF!</v>
      </c>
      <c r="AI50" s="91"/>
      <c r="AJ50" s="95"/>
      <c r="AK50" s="238"/>
      <c r="AL50" s="238"/>
      <c r="AM50" s="238"/>
      <c r="AN50" s="94"/>
      <c r="AO50" s="94"/>
      <c r="AP50" s="94"/>
      <c r="AQ50" s="238"/>
      <c r="AR50" s="238"/>
      <c r="AS50" s="238"/>
      <c r="AT50" s="94"/>
      <c r="AU50" s="94"/>
    </row>
    <row r="51" customFormat="false" ht="36" hidden="true" customHeight="false" outlineLevel="0" collapsed="false">
      <c r="A51" s="310" t="s">
        <v>1197</v>
      </c>
      <c r="B51" s="231" t="s">
        <v>1198</v>
      </c>
      <c r="C51" s="231" t="s">
        <v>1199</v>
      </c>
      <c r="D51" s="231" t="s">
        <v>1200</v>
      </c>
      <c r="E51" s="461"/>
      <c r="F51" s="381"/>
      <c r="G51" s="382"/>
      <c r="H51" s="462"/>
      <c r="I51" s="235" t="s">
        <v>15</v>
      </c>
      <c r="J51" s="235" t="s">
        <v>30</v>
      </c>
      <c r="K51" s="235" t="s">
        <v>38</v>
      </c>
      <c r="L51" s="236" t="s">
        <v>43</v>
      </c>
      <c r="M51" s="236" t="s">
        <v>48</v>
      </c>
      <c r="N51" s="236"/>
      <c r="O51" s="236"/>
      <c r="P51" s="236"/>
      <c r="Q51" s="236" t="s">
        <v>226</v>
      </c>
      <c r="S51" s="94" t="e">
        <f aca="false">IF(OR(T51=TRUE(),U51=TRUE(),V51=TRUE(),AD51=TRUE(),AE51=TRUE()),TRUE(),FALSE())</f>
        <v>#REF!</v>
      </c>
      <c r="T51" s="94" t="n">
        <f aca="false">$T$7</f>
        <v>1</v>
      </c>
      <c r="U51" s="94" t="e">
        <f aca="false">#REF!</f>
        <v>#REF!</v>
      </c>
      <c r="V51" s="94" t="e">
        <f aca="false">IF(SUM(W51:AC51)&lt;1,TRUE(),FALSE())</f>
        <v>#REF!</v>
      </c>
      <c r="W51" s="95" t="e">
        <f aca="false">IF(#REF!=I51,1,0)</f>
        <v>#REF!</v>
      </c>
      <c r="X51" s="95" t="e">
        <f aca="false">IF(#REF!=J51,1,0)</f>
        <v>#REF!</v>
      </c>
      <c r="Y51" s="95" t="e">
        <f aca="false">IF(#REF!=K51,1,0)</f>
        <v>#REF!</v>
      </c>
      <c r="Z51" s="95" t="e">
        <f aca="false">IF(#REF!=L51,1,0)</f>
        <v>#REF!</v>
      </c>
      <c r="AA51" s="95" t="e">
        <f aca="false">IF(#REF!=M51,1,0)</f>
        <v>#REF!</v>
      </c>
      <c r="AB51" s="95" t="e">
        <f aca="false">IF(#REF!=N51,1,0)</f>
        <v>#REF!</v>
      </c>
      <c r="AC51" s="95" t="e">
        <f aca="false">IF(#REF!=O51,1,0)</f>
        <v>#REF!</v>
      </c>
      <c r="AD51" s="95" t="e">
        <f aca="false">AND(#REF!="Non-risk",P51=TRUE())</f>
        <v>#REF!</v>
      </c>
      <c r="AE51" s="95" t="e">
        <f aca="false">AND(#REF!&lt;&gt;$Q51,#REF!&lt;&gt;"Both")</f>
        <v>#REF!</v>
      </c>
      <c r="AF51" s="95" t="e">
        <f aca="false">AND(#REF!="Both",AH51=1)</f>
        <v>#REF!</v>
      </c>
      <c r="AI51" s="91"/>
      <c r="AJ51" s="95"/>
      <c r="AK51" s="238"/>
      <c r="AL51" s="238"/>
      <c r="AM51" s="238"/>
      <c r="AN51" s="94"/>
      <c r="AO51" s="94"/>
      <c r="AP51" s="94"/>
      <c r="AQ51" s="238"/>
      <c r="AR51" s="238"/>
      <c r="AS51" s="238"/>
      <c r="AT51" s="94"/>
      <c r="AU51" s="94"/>
    </row>
    <row r="52" customFormat="false" ht="18" hidden="true" customHeight="false" outlineLevel="0" collapsed="false">
      <c r="A52" s="310"/>
      <c r="B52" s="463"/>
      <c r="C52" s="231"/>
      <c r="D52" s="464" t="s">
        <v>1201</v>
      </c>
      <c r="E52" s="459"/>
      <c r="F52" s="381"/>
      <c r="G52" s="382"/>
      <c r="H52" s="383"/>
      <c r="I52" s="245"/>
      <c r="J52" s="245"/>
      <c r="K52" s="245"/>
      <c r="L52" s="246"/>
      <c r="M52" s="246"/>
      <c r="AI52" s="91"/>
      <c r="AJ52" s="95"/>
      <c r="AK52" s="238"/>
      <c r="AL52" s="238"/>
      <c r="AM52" s="238"/>
      <c r="AN52" s="94"/>
      <c r="AO52" s="94"/>
      <c r="AP52" s="94"/>
      <c r="AQ52" s="238"/>
      <c r="AR52" s="238"/>
      <c r="AS52" s="238"/>
      <c r="AT52" s="94"/>
      <c r="AU52" s="94"/>
    </row>
    <row r="53" customFormat="false" ht="108" hidden="true" customHeight="false" outlineLevel="0" collapsed="false">
      <c r="A53" s="310" t="s">
        <v>1202</v>
      </c>
      <c r="B53" s="214" t="s">
        <v>1203</v>
      </c>
      <c r="C53" s="231" t="s">
        <v>1204</v>
      </c>
      <c r="D53" s="231" t="s">
        <v>1074</v>
      </c>
      <c r="E53" s="459"/>
      <c r="F53" s="381"/>
      <c r="G53" s="382"/>
      <c r="H53" s="460"/>
      <c r="I53" s="235" t="s">
        <v>15</v>
      </c>
      <c r="J53" s="235"/>
      <c r="K53" s="235" t="s">
        <v>38</v>
      </c>
      <c r="L53" s="236" t="s">
        <v>43</v>
      </c>
      <c r="M53" s="236"/>
      <c r="N53" s="236"/>
      <c r="O53" s="236"/>
      <c r="P53" s="236"/>
      <c r="Q53" s="236" t="s">
        <v>292</v>
      </c>
      <c r="S53" s="94" t="e">
        <f aca="false">IF(OR(T53=TRUE(),U53=TRUE(),V53=TRUE(),AD53=TRUE(),AE53=TRUE()),TRUE(),FALSE())</f>
        <v>#REF!</v>
      </c>
      <c r="T53" s="94" t="e">
        <f aca="false">#REF!</f>
        <v>#REF!</v>
      </c>
      <c r="U53" s="94" t="e">
        <f aca="false">#REF!</f>
        <v>#REF!</v>
      </c>
      <c r="V53" s="94" t="e">
        <f aca="false">IF(SUM(W53:AC53)&lt;1,TRUE(),FALSE())</f>
        <v>#REF!</v>
      </c>
      <c r="W53" s="95" t="e">
        <f aca="false">IF(#REF!=I53,1,0)</f>
        <v>#REF!</v>
      </c>
      <c r="X53" s="95" t="e">
        <f aca="false">IF(#REF!=J53,1,0)</f>
        <v>#REF!</v>
      </c>
      <c r="Y53" s="95" t="e">
        <f aca="false">IF(#REF!=K53,1,0)</f>
        <v>#REF!</v>
      </c>
      <c r="Z53" s="95" t="e">
        <f aca="false">IF(#REF!=L53,1,0)</f>
        <v>#REF!</v>
      </c>
      <c r="AA53" s="95" t="e">
        <f aca="false">IF(#REF!=M53,1,0)</f>
        <v>#REF!</v>
      </c>
      <c r="AB53" s="95" t="e">
        <f aca="false">IF(#REF!=N53,1,0)</f>
        <v>#REF!</v>
      </c>
      <c r="AC53" s="95" t="e">
        <f aca="false">IF(#REF!=O53,1,0)</f>
        <v>#REF!</v>
      </c>
      <c r="AD53" s="95" t="e">
        <f aca="false">AND(#REF!="Non-risk",P53=TRUE())</f>
        <v>#REF!</v>
      </c>
      <c r="AE53" s="95" t="e">
        <f aca="false">AND(#REF!&lt;&gt;$Q53,#REF!&lt;&gt;"Both")</f>
        <v>#REF!</v>
      </c>
      <c r="AF53" s="95" t="e">
        <f aca="false">AND(#REF!="Both",AH53=1)</f>
        <v>#REF!</v>
      </c>
      <c r="AG53" s="91" t="s">
        <v>1074</v>
      </c>
      <c r="AH53" s="95" t="n">
        <v>1</v>
      </c>
      <c r="AI53" s="91" t="n">
        <v>1</v>
      </c>
      <c r="AJ53" s="95" t="str">
        <f aca="false">IF(AH53="",1,"")</f>
        <v/>
      </c>
      <c r="AK53" s="238"/>
      <c r="AL53" s="238"/>
      <c r="AM53" s="238"/>
      <c r="AN53" s="94"/>
      <c r="AO53" s="94"/>
      <c r="AP53" s="94"/>
      <c r="AQ53" s="238"/>
      <c r="AR53" s="238"/>
      <c r="AS53" s="238"/>
      <c r="AT53" s="94"/>
      <c r="AU53" s="94"/>
      <c r="AV53" s="94"/>
      <c r="AW53" s="94"/>
    </row>
    <row r="54" customFormat="false" ht="42" hidden="true" customHeight="true" outlineLevel="0" collapsed="false">
      <c r="A54" s="310" t="s">
        <v>1205</v>
      </c>
      <c r="B54" s="214" t="s">
        <v>1206</v>
      </c>
      <c r="C54" s="231" t="s">
        <v>1207</v>
      </c>
      <c r="D54" s="231" t="str">
        <f aca="false">IF(AF54=TRUE(),AG54&amp; "  [If there is no additional information related to the CHIP contract, this information only needs to be entered in Medicaid Item Number "&amp;AI54&amp;".]",AG54)</f>
        <v>The contract requires the MCP to limit charges to enrollees for post-stabilization care services to an amount no greater than what the MCP would charge the enrollee if he or she obtained the services through the MCP and provides that the MCP's financial responsibility for post-stabilization care services it has not pre-approved ends in the required timeframes.</v>
      </c>
      <c r="E54" s="461"/>
      <c r="F54" s="381"/>
      <c r="G54" s="382"/>
      <c r="H54" s="462"/>
      <c r="I54" s="235" t="s">
        <v>15</v>
      </c>
      <c r="J54" s="235"/>
      <c r="K54" s="235" t="s">
        <v>38</v>
      </c>
      <c r="L54" s="236" t="s">
        <v>43</v>
      </c>
      <c r="M54" s="236"/>
      <c r="N54" s="236"/>
      <c r="O54" s="236"/>
      <c r="P54" s="236"/>
      <c r="Q54" s="236" t="s">
        <v>292</v>
      </c>
      <c r="S54" s="148" t="b">
        <f aca="false">IF(OR(T54=TRUE(),U54=TRUE(),V54=TRUE(),AD54=TRUE(),AE54=TRUE()),TRUE(),FALSE())</f>
        <v>1</v>
      </c>
      <c r="T54" s="94" t="n">
        <f aca="false">$T$7</f>
        <v>1</v>
      </c>
      <c r="U54" s="148" t="b">
        <f aca="false">$U$7</f>
        <v>0</v>
      </c>
      <c r="V54" s="148" t="b">
        <f aca="false">IF(SUM(W54:AC54)&lt;1,TRUE(),FALSE())</f>
        <v>1</v>
      </c>
      <c r="W54" s="94" t="n">
        <f aca="false">IF($I$3=I54,1,0)</f>
        <v>0</v>
      </c>
      <c r="X54" s="94" t="n">
        <f aca="false">IF($J$3=J54,1,0)</f>
        <v>0</v>
      </c>
      <c r="Y54" s="94" t="n">
        <f aca="false">IF($K$3=K54,1,0)</f>
        <v>0</v>
      </c>
      <c r="Z54" s="94" t="n">
        <f aca="false">IF($L$3=L54,1,0)</f>
        <v>0</v>
      </c>
      <c r="AA54" s="94" t="n">
        <f aca="false">IF($M$3=M54,1,0)</f>
        <v>0</v>
      </c>
      <c r="AB54" s="94" t="n">
        <f aca="false">IF($N$3=N54,1,0)</f>
        <v>0</v>
      </c>
      <c r="AC54" s="94" t="n">
        <f aca="false">IF($O$3=O54,1,0)</f>
        <v>0</v>
      </c>
      <c r="AD54" s="159" t="b">
        <f aca="false">AND($P$2="Non-risk",P54=TRUE())</f>
        <v>0</v>
      </c>
      <c r="AE54" s="159" t="b">
        <f aca="false">AND($Q$3&lt;&gt;$Q54,$Q$3&lt;&gt;"Both")</f>
        <v>1</v>
      </c>
      <c r="AF54" s="159" t="b">
        <f aca="false">AND($Q$3="Both",AH54=1)</f>
        <v>0</v>
      </c>
      <c r="AG54" s="91" t="s">
        <v>1078</v>
      </c>
      <c r="AH54" s="95" t="n">
        <v>1</v>
      </c>
      <c r="AI54" s="91" t="n">
        <v>16</v>
      </c>
      <c r="AJ54" s="95" t="str">
        <f aca="false">IF(AH54="",1,"")</f>
        <v/>
      </c>
      <c r="AK54" s="238"/>
      <c r="AL54" s="238"/>
      <c r="AM54" s="238"/>
      <c r="AN54" s="94"/>
      <c r="AO54" s="94"/>
      <c r="AP54" s="94"/>
      <c r="AQ54" s="238"/>
      <c r="AR54" s="238"/>
      <c r="AS54" s="238"/>
      <c r="AT54" s="94"/>
      <c r="AU54" s="94"/>
    </row>
    <row r="55" customFormat="false" ht="18" hidden="false" customHeight="false" outlineLevel="0" collapsed="false">
      <c r="A55" s="166"/>
      <c r="B55" s="470"/>
      <c r="C55" s="167"/>
      <c r="D55" s="225" t="s">
        <v>1208</v>
      </c>
      <c r="E55" s="471"/>
      <c r="F55" s="472"/>
      <c r="G55" s="473"/>
      <c r="H55" s="474"/>
      <c r="I55" s="245"/>
      <c r="J55" s="245"/>
      <c r="K55" s="245"/>
      <c r="L55" s="246"/>
      <c r="M55" s="246"/>
      <c r="AG55" s="91"/>
      <c r="AI55" s="91"/>
      <c r="AJ55" s="95"/>
      <c r="AK55" s="238"/>
      <c r="AL55" s="238"/>
      <c r="AM55" s="238"/>
      <c r="AN55" s="94"/>
      <c r="AO55" s="94"/>
      <c r="AP55" s="94"/>
      <c r="AQ55" s="238"/>
      <c r="AR55" s="238"/>
      <c r="AS55" s="238"/>
      <c r="AT55" s="94"/>
      <c r="AU55" s="94"/>
    </row>
    <row r="56" customFormat="false" ht="80.25" hidden="false" customHeight="true" outlineLevel="0" collapsed="false">
      <c r="A56" s="310" t="s">
        <v>1209</v>
      </c>
      <c r="B56" s="214" t="s">
        <v>1210</v>
      </c>
      <c r="C56" s="231" t="s">
        <v>1211</v>
      </c>
      <c r="D56" s="231" t="s">
        <v>1093</v>
      </c>
      <c r="E56" s="459"/>
      <c r="F56" s="381"/>
      <c r="G56" s="382"/>
      <c r="H56" s="460"/>
      <c r="I56" s="235" t="s">
        <v>15</v>
      </c>
      <c r="J56" s="235" t="s">
        <v>30</v>
      </c>
      <c r="K56" s="235" t="s">
        <v>38</v>
      </c>
      <c r="L56" s="236" t="s">
        <v>43</v>
      </c>
      <c r="M56" s="236"/>
      <c r="N56" s="236"/>
      <c r="O56" s="236"/>
      <c r="P56" s="236"/>
      <c r="Q56" s="236" t="s">
        <v>292</v>
      </c>
      <c r="S56" s="148" t="b">
        <f aca="false">IF(OR(T56=TRUE(),U56=TRUE(),V56=TRUE(),AD56=TRUE(),AE56=TRUE()),TRUE(),FALSE())</f>
        <v>1</v>
      </c>
      <c r="T56" s="94" t="n">
        <f aca="false">$T$7</f>
        <v>1</v>
      </c>
      <c r="U56" s="148" t="b">
        <f aca="false">$U$7</f>
        <v>0</v>
      </c>
      <c r="V56" s="148" t="b">
        <f aca="false">IF(SUM(W56:AC56)&lt;1,TRUE(),FALSE())</f>
        <v>1</v>
      </c>
      <c r="W56" s="94" t="n">
        <f aca="false">IF($I$3=I56,1,0)</f>
        <v>0</v>
      </c>
      <c r="X56" s="94" t="n">
        <f aca="false">IF($J$3=J56,1,0)</f>
        <v>0</v>
      </c>
      <c r="Y56" s="94" t="n">
        <f aca="false">IF($K$3=K56,1,0)</f>
        <v>0</v>
      </c>
      <c r="Z56" s="94" t="n">
        <f aca="false">IF($L$3=L56,1,0)</f>
        <v>0</v>
      </c>
      <c r="AA56" s="94" t="n">
        <f aca="false">IF($M$3=M56,1,0)</f>
        <v>0</v>
      </c>
      <c r="AB56" s="94" t="n">
        <f aca="false">IF($N$3=N56,1,0)</f>
        <v>0</v>
      </c>
      <c r="AC56" s="94" t="n">
        <f aca="false">IF($O$3=O56,1,0)</f>
        <v>0</v>
      </c>
      <c r="AD56" s="159" t="b">
        <f aca="false">AND($P$2="Non-risk",P56=TRUE())</f>
        <v>0</v>
      </c>
      <c r="AE56" s="159" t="b">
        <f aca="false">AND($Q$3&lt;&gt;$Q56,$Q$3&lt;&gt;"Both")</f>
        <v>1</v>
      </c>
      <c r="AF56" s="159" t="b">
        <f aca="false">AND($Q$3="Both",AH56=1)</f>
        <v>0</v>
      </c>
      <c r="AG56" s="91" t="s">
        <v>1093</v>
      </c>
      <c r="AH56" s="95" t="n">
        <v>1</v>
      </c>
      <c r="AI56" s="91" t="n">
        <v>26</v>
      </c>
      <c r="AJ56" s="95" t="str">
        <f aca="false">IF(AH56="",1,"")</f>
        <v/>
      </c>
      <c r="AK56" s="160" t="n">
        <f aca="false">IF(OR(AL56=TRUE(),AND(AM56=TRUE(),AN56=FALSE()),AF56=TRUE(),(OR(AT56=FALSE(),AT56="NA"))),0,IF(OR(AN56=FALSE(),AO56=FALSE(),AP56=FALSE()),1,0))</f>
        <v>0</v>
      </c>
      <c r="AL56" s="238" t="n">
        <f aca="false">$S56</f>
        <v>1</v>
      </c>
      <c r="AM56" s="238" t="str">
        <f aca="false">IF(OR(Q56="CHIP",AI56=""),"NA",IF(AND(AF56=TRUE(),_xlfn.xlookup(AI56,$A$8:$A$74,$AK$8:$AK$74)=0),TRUE(),FALSE()))</f>
        <v>NA</v>
      </c>
      <c r="AN56" s="148" t="b">
        <f aca="false">IF(F56&lt;&gt;"",TRUE(),FALSE())</f>
        <v>0</v>
      </c>
      <c r="AO56" s="94" t="str">
        <f aca="false">IF(OR($F56&lt;&gt;"Met"),"NA",(IF(AND($F56="Met",$F56&lt;&gt;""),TRUE(),FALSE())))</f>
        <v>NA</v>
      </c>
      <c r="AP56" s="148" t="b">
        <f aca="false">IF(OR($F56="Met",$F56="Not met"),"NA",(IF((AND(OR($F56="N/A",$F56="Unsure"),$G56&lt;&gt;"")),TRUE(),FALSE())))</f>
        <v>0</v>
      </c>
      <c r="AQ56" s="238" t="n">
        <f aca="false">IF(OR(AR56=TRUE(),AND(AS56=TRUE(),AT56=FALSE())),0,(IF(OR(AND(OR(AS56=FALSE(),AS56="N/A"),AT56=FALSE()),AU56=FALSE()),1,0)))</f>
        <v>0</v>
      </c>
      <c r="AR56" s="238" t="n">
        <f aca="false">$S56</f>
        <v>1</v>
      </c>
      <c r="AS56" s="238" t="str">
        <f aca="false">IF(OR(Q56="CHIP",AI56=""),"N/A",IF(AND(AF56=TRUE(),SUM($AQ$8:$AQ$45)=0),TRUE(),FALSE()))</f>
        <v>N/A</v>
      </c>
      <c r="AT56" s="148" t="b">
        <f aca="false">IF(AND(H56="",F56="Met"),FALSE(),TRUE())</f>
        <v>1</v>
      </c>
      <c r="AU56" s="94" t="str">
        <f aca="false">IF(OR(H56="",H56="Met",H56="N/A"),"NA",(IF(AND((OR(H56="Not Met",H56="Unsure")),G56&lt;&gt;""),TRUE(),FALSE())))</f>
        <v>NA</v>
      </c>
    </row>
    <row r="57" customFormat="false" ht="18" hidden="true" customHeight="false" outlineLevel="0" collapsed="false">
      <c r="A57" s="310"/>
      <c r="B57" s="463"/>
      <c r="C57" s="231"/>
      <c r="D57" s="464" t="s">
        <v>1212</v>
      </c>
      <c r="E57" s="459"/>
      <c r="F57" s="381"/>
      <c r="G57" s="382"/>
      <c r="H57" s="383"/>
      <c r="I57" s="245"/>
      <c r="J57" s="245"/>
      <c r="K57" s="245"/>
      <c r="L57" s="246"/>
      <c r="M57" s="246"/>
      <c r="AG57" s="91"/>
      <c r="AI57" s="91"/>
      <c r="AJ57" s="95"/>
      <c r="AK57" s="238"/>
      <c r="AL57" s="238"/>
      <c r="AM57" s="238"/>
      <c r="AN57" s="94"/>
      <c r="AO57" s="94"/>
      <c r="AP57" s="94"/>
      <c r="AQ57" s="238"/>
      <c r="AR57" s="238"/>
      <c r="AS57" s="238"/>
      <c r="AT57" s="94"/>
      <c r="AU57" s="94"/>
    </row>
    <row r="58" customFormat="false" ht="180" hidden="true" customHeight="false" outlineLevel="0" collapsed="false">
      <c r="A58" s="310" t="s">
        <v>1213</v>
      </c>
      <c r="B58" s="231" t="s">
        <v>1214</v>
      </c>
      <c r="C58" s="231" t="s">
        <v>1215</v>
      </c>
      <c r="D58" s="231" t="e">
        <f aca="false">IF(AF58=TRUE(),AG58&amp; "  [If there is no additional information related to the CHIP contract, this information only needs to be entered in Medicaid Item Number "&amp;AI58&amp;".]",AG58)</f>
        <v>#REF!</v>
      </c>
      <c r="E58" s="461"/>
      <c r="F58" s="381"/>
      <c r="G58" s="382"/>
      <c r="H58" s="462"/>
      <c r="I58" s="235" t="s">
        <v>15</v>
      </c>
      <c r="J58" s="235"/>
      <c r="K58" s="235" t="s">
        <v>38</v>
      </c>
      <c r="L58" s="236" t="s">
        <v>43</v>
      </c>
      <c r="M58" s="236"/>
      <c r="N58" s="236"/>
      <c r="O58" s="236"/>
      <c r="P58" s="236"/>
      <c r="Q58" s="236" t="s">
        <v>292</v>
      </c>
      <c r="S58" s="94" t="e">
        <f aca="false">IF(OR(T58=TRUE(),U58=TRUE(),V58=TRUE(),AD58=TRUE(),AE58=TRUE()),TRUE(),FALSE())</f>
        <v>#REF!</v>
      </c>
      <c r="T58" s="94" t="e">
        <f aca="false">#REF!</f>
        <v>#REF!</v>
      </c>
      <c r="U58" s="94" t="e">
        <f aca="false">#REF!</f>
        <v>#REF!</v>
      </c>
      <c r="V58" s="94" t="e">
        <f aca="false">IF(SUM(W58:AC58)&lt;1,TRUE(),FALSE())</f>
        <v>#REF!</v>
      </c>
      <c r="W58" s="95" t="e">
        <f aca="false">IF(#REF!=I58,1,0)</f>
        <v>#REF!</v>
      </c>
      <c r="X58" s="95" t="e">
        <f aca="false">IF(#REF!=J58,1,0)</f>
        <v>#REF!</v>
      </c>
      <c r="Y58" s="95" t="e">
        <f aca="false">IF(#REF!=K58,1,0)</f>
        <v>#REF!</v>
      </c>
      <c r="Z58" s="95" t="e">
        <f aca="false">IF(#REF!=L58,1,0)</f>
        <v>#REF!</v>
      </c>
      <c r="AA58" s="95" t="e">
        <f aca="false">IF(#REF!=M58,1,0)</f>
        <v>#REF!</v>
      </c>
      <c r="AB58" s="95" t="e">
        <f aca="false">IF(#REF!=N58,1,0)</f>
        <v>#REF!</v>
      </c>
      <c r="AC58" s="95" t="e">
        <f aca="false">IF(#REF!=O58,1,0)</f>
        <v>#REF!</v>
      </c>
      <c r="AD58" s="95" t="e">
        <f aca="false">AND(#REF!="Non-risk",P58=TRUE())</f>
        <v>#REF!</v>
      </c>
      <c r="AE58" s="95" t="e">
        <f aca="false">AND(#REF!&lt;&gt;$Q58,#REF!&lt;&gt;"Both")</f>
        <v>#REF!</v>
      </c>
      <c r="AF58" s="95" t="e">
        <f aca="false">AND(#REF!="Both",AH58=1)</f>
        <v>#REF!</v>
      </c>
      <c r="AG58" s="91" t="s">
        <v>1216</v>
      </c>
      <c r="AH58" s="95" t="n">
        <v>1</v>
      </c>
      <c r="AI58" s="91" t="n">
        <v>98</v>
      </c>
      <c r="AJ58" s="95" t="str">
        <f aca="false">IF(AH58="",1,"")</f>
        <v/>
      </c>
      <c r="AK58" s="238"/>
      <c r="AL58" s="238"/>
      <c r="AM58" s="238"/>
      <c r="AN58" s="94"/>
      <c r="AO58" s="94"/>
      <c r="AP58" s="94"/>
      <c r="AQ58" s="238"/>
      <c r="AR58" s="238"/>
      <c r="AS58" s="238"/>
      <c r="AT58" s="94"/>
      <c r="AU58" s="94"/>
    </row>
    <row r="59" customFormat="false" ht="18" hidden="true" customHeight="false" outlineLevel="0" collapsed="false">
      <c r="A59" s="310"/>
      <c r="B59" s="463"/>
      <c r="C59" s="231"/>
      <c r="D59" s="464" t="s">
        <v>1217</v>
      </c>
      <c r="E59" s="459"/>
      <c r="F59" s="381"/>
      <c r="G59" s="382"/>
      <c r="H59" s="383"/>
      <c r="I59" s="245"/>
      <c r="J59" s="245"/>
      <c r="K59" s="245"/>
      <c r="L59" s="246"/>
      <c r="M59" s="246"/>
      <c r="AG59" s="91"/>
      <c r="AI59" s="91"/>
      <c r="AJ59" s="95"/>
      <c r="AK59" s="238"/>
      <c r="AL59" s="238"/>
      <c r="AM59" s="238"/>
      <c r="AN59" s="94"/>
      <c r="AO59" s="94"/>
      <c r="AP59" s="94"/>
      <c r="AQ59" s="238"/>
      <c r="AR59" s="238"/>
      <c r="AS59" s="238"/>
      <c r="AT59" s="94"/>
      <c r="AU59" s="94"/>
    </row>
    <row r="60" customFormat="false" ht="70.5" hidden="false" customHeight="true" outlineLevel="0" collapsed="false">
      <c r="A60" s="310" t="s">
        <v>1218</v>
      </c>
      <c r="B60" s="214" t="s">
        <v>1219</v>
      </c>
      <c r="C60" s="231" t="s">
        <v>1220</v>
      </c>
      <c r="D60" s="231" t="s">
        <v>1104</v>
      </c>
      <c r="E60" s="459"/>
      <c r="F60" s="381"/>
      <c r="G60" s="382"/>
      <c r="H60" s="460"/>
      <c r="I60" s="235" t="s">
        <v>15</v>
      </c>
      <c r="J60" s="235" t="s">
        <v>30</v>
      </c>
      <c r="K60" s="235" t="s">
        <v>38</v>
      </c>
      <c r="L60" s="236" t="s">
        <v>43</v>
      </c>
      <c r="M60" s="236" t="s">
        <v>48</v>
      </c>
      <c r="N60" s="236"/>
      <c r="O60" s="236"/>
      <c r="P60" s="236"/>
      <c r="Q60" s="236" t="s">
        <v>292</v>
      </c>
      <c r="S60" s="148" t="b">
        <f aca="false">IF(OR(T60=TRUE(),U60=TRUE(),V60=TRUE(),AD60=TRUE(),AE60=TRUE()),TRUE(),FALSE())</f>
        <v>1</v>
      </c>
      <c r="T60" s="94" t="n">
        <f aca="false">$T$7</f>
        <v>1</v>
      </c>
      <c r="U60" s="148" t="b">
        <f aca="false">$U$7</f>
        <v>0</v>
      </c>
      <c r="V60" s="148" t="b">
        <f aca="false">IF(SUM(W60:AC60)&lt;1,TRUE(),FALSE())</f>
        <v>1</v>
      </c>
      <c r="W60" s="94" t="n">
        <f aca="false">IF($I$3=I60,1,0)</f>
        <v>0</v>
      </c>
      <c r="X60" s="94" t="n">
        <f aca="false">IF($J$3=J60,1,0)</f>
        <v>0</v>
      </c>
      <c r="Y60" s="94" t="n">
        <f aca="false">IF($K$3=K60,1,0)</f>
        <v>0</v>
      </c>
      <c r="Z60" s="94" t="n">
        <f aca="false">IF($L$3=L60,1,0)</f>
        <v>0</v>
      </c>
      <c r="AA60" s="94" t="n">
        <f aca="false">IF($M$3=M60,1,0)</f>
        <v>0</v>
      </c>
      <c r="AB60" s="94" t="n">
        <f aca="false">IF($N$3=N60,1,0)</f>
        <v>0</v>
      </c>
      <c r="AC60" s="94" t="n">
        <f aca="false">IF($O$3=O60,1,0)</f>
        <v>0</v>
      </c>
      <c r="AD60" s="159" t="b">
        <f aca="false">AND($P$2="Non-risk",P60=TRUE())</f>
        <v>0</v>
      </c>
      <c r="AE60" s="159" t="b">
        <f aca="false">AND($Q$3&lt;&gt;$Q60,$Q$3&lt;&gt;"Both")</f>
        <v>1</v>
      </c>
      <c r="AF60" s="159" t="b">
        <f aca="false">AND($Q$3="Both",AH60=1)</f>
        <v>0</v>
      </c>
      <c r="AG60" s="91" t="s">
        <v>1104</v>
      </c>
      <c r="AH60" s="95" t="n">
        <v>1</v>
      </c>
      <c r="AI60" s="91" t="n">
        <v>35</v>
      </c>
      <c r="AJ60" s="95" t="str">
        <f aca="false">IF(AH60="",1,"")</f>
        <v/>
      </c>
      <c r="AK60" s="160" t="n">
        <f aca="false">IF(OR(AL60=TRUE(),AND(AM60=TRUE(),AN60=FALSE()),AF60=TRUE(),(OR(AT60=FALSE(),AT60="NA"))),0,IF(OR(AN60=FALSE(),AO60=FALSE(),AP60=FALSE()),1,0))</f>
        <v>0</v>
      </c>
      <c r="AL60" s="238" t="n">
        <f aca="false">$S60</f>
        <v>1</v>
      </c>
      <c r="AM60" s="238" t="str">
        <f aca="false">IF(OR(Q60="CHIP",AI60=""),"NA",IF(AND(AF60=TRUE(),_xlfn.xlookup(AI60,$A$8:$A$74,$AK$8:$AK$74)=0),TRUE(),FALSE()))</f>
        <v>NA</v>
      </c>
      <c r="AN60" s="148" t="b">
        <f aca="false">IF(F60&lt;&gt;"",TRUE(),FALSE())</f>
        <v>0</v>
      </c>
      <c r="AO60" s="94" t="str">
        <f aca="false">IF(OR($F60&lt;&gt;"Met"),"NA",(IF(AND($F60="Met",$F60&lt;&gt;""),TRUE(),FALSE())))</f>
        <v>NA</v>
      </c>
      <c r="AP60" s="148" t="b">
        <f aca="false">IF(OR($F60="Met",$F60="Not met"),"NA",(IF((AND(OR($F60="N/A",$F60="Unsure"),$G60&lt;&gt;"")),TRUE(),FALSE())))</f>
        <v>0</v>
      </c>
      <c r="AQ60" s="238" t="n">
        <f aca="false">IF(OR(AR60=TRUE(),AND(AS60=TRUE(),AT60=FALSE())),0,(IF(OR(AND(OR(AS60=FALSE(),AS60="N/A"),AT60=FALSE()),AU60=FALSE()),1,0)))</f>
        <v>0</v>
      </c>
      <c r="AR60" s="238" t="n">
        <f aca="false">$S60</f>
        <v>1</v>
      </c>
      <c r="AS60" s="238" t="str">
        <f aca="false">IF(OR(Q60="CHIP",AI60=""),"N/A",IF(AND(AF60=TRUE(),SUM($AQ$8:$AQ$45)=0),TRUE(),FALSE()))</f>
        <v>N/A</v>
      </c>
      <c r="AT60" s="148" t="b">
        <f aca="false">IF(AND(H60="",F60="Met"),FALSE(),TRUE())</f>
        <v>1</v>
      </c>
      <c r="AU60" s="94" t="str">
        <f aca="false">IF(OR(H60="",H60="Met",H60="N/A"),"NA",(IF(AND((OR(H60="Not Met",H60="Unsure")),G60&lt;&gt;""),TRUE(),FALSE())))</f>
        <v>NA</v>
      </c>
      <c r="BD60" s="95" t="s">
        <v>1221</v>
      </c>
    </row>
    <row r="61" customFormat="false" ht="106.5" hidden="false" customHeight="true" outlineLevel="0" collapsed="false">
      <c r="A61" s="310" t="s">
        <v>1173</v>
      </c>
      <c r="B61" s="214" t="s">
        <v>1222</v>
      </c>
      <c r="C61" s="231" t="s">
        <v>1223</v>
      </c>
      <c r="D61" s="231" t="s">
        <v>1224</v>
      </c>
      <c r="E61" s="461"/>
      <c r="F61" s="381"/>
      <c r="G61" s="382"/>
      <c r="H61" s="462"/>
      <c r="I61" s="235" t="s">
        <v>15</v>
      </c>
      <c r="J61" s="235"/>
      <c r="K61" s="235" t="s">
        <v>38</v>
      </c>
      <c r="L61" s="236" t="s">
        <v>43</v>
      </c>
      <c r="M61" s="236"/>
      <c r="N61" s="236"/>
      <c r="O61" s="236"/>
      <c r="P61" s="236"/>
      <c r="Q61" s="236" t="s">
        <v>292</v>
      </c>
      <c r="S61" s="148" t="b">
        <f aca="false">IF(OR(T61=TRUE(),U61=TRUE(),V61=TRUE(),AD61=TRUE(),AE61=TRUE()),TRUE(),FALSE())</f>
        <v>1</v>
      </c>
      <c r="T61" s="94" t="n">
        <f aca="false">$T$7</f>
        <v>1</v>
      </c>
      <c r="U61" s="148" t="b">
        <f aca="false">$U$7</f>
        <v>0</v>
      </c>
      <c r="V61" s="148" t="b">
        <f aca="false">IF(SUM(W61:AC61)&lt;1,TRUE(),FALSE())</f>
        <v>1</v>
      </c>
      <c r="W61" s="94" t="n">
        <f aca="false">IF($I$3=I61,1,0)</f>
        <v>0</v>
      </c>
      <c r="X61" s="94" t="n">
        <f aca="false">IF($J$3=J61,1,0)</f>
        <v>0</v>
      </c>
      <c r="Y61" s="94" t="n">
        <f aca="false">IF($K$3=K61,1,0)</f>
        <v>0</v>
      </c>
      <c r="Z61" s="94" t="n">
        <f aca="false">IF($L$3=L61,1,0)</f>
        <v>0</v>
      </c>
      <c r="AA61" s="94" t="n">
        <f aca="false">IF($M$3=M61,1,0)</f>
        <v>0</v>
      </c>
      <c r="AB61" s="94" t="n">
        <f aca="false">IF($N$3=N61,1,0)</f>
        <v>0</v>
      </c>
      <c r="AC61" s="94" t="n">
        <f aca="false">IF($O$3=O61,1,0)</f>
        <v>0</v>
      </c>
      <c r="AD61" s="159" t="b">
        <f aca="false">AND($P$2="Non-risk",P61=TRUE())</f>
        <v>0</v>
      </c>
      <c r="AE61" s="159" t="b">
        <f aca="false">AND($Q$3&lt;&gt;$Q61,$Q$3&lt;&gt;"Both")</f>
        <v>1</v>
      </c>
      <c r="AF61" s="159" t="b">
        <f aca="false">AND($Q$3="Both",AH61=1)</f>
        <v>0</v>
      </c>
      <c r="AG61" s="91" t="s">
        <v>1224</v>
      </c>
      <c r="AH61" s="95" t="n">
        <v>1</v>
      </c>
      <c r="AI61" s="91" t="n">
        <v>40</v>
      </c>
      <c r="AJ61" s="95" t="str">
        <f aca="false">IF(AH61="",1,"")</f>
        <v/>
      </c>
      <c r="AK61" s="160" t="n">
        <f aca="false">IF(OR(AL61=TRUE(),AND(AM61=TRUE(),AN61=FALSE()),AF61=TRUE(),(OR(AT61=FALSE(),AT61="NA"))),0,IF(OR(AN61=FALSE(),AO61=FALSE(),AP61=FALSE()),1,0))</f>
        <v>0</v>
      </c>
      <c r="AL61" s="238" t="n">
        <f aca="false">$S61</f>
        <v>1</v>
      </c>
      <c r="AM61" s="238" t="str">
        <f aca="false">IF(OR(Q61="CHIP",AI61=""),"NA",IF(AND(AF61=TRUE(),_xlfn.xlookup(AI61,$A$8:$A$74,$AK$8:$AK$74)=0),TRUE(),FALSE()))</f>
        <v>NA</v>
      </c>
      <c r="AN61" s="148" t="b">
        <f aca="false">IF(F61&lt;&gt;"",TRUE(),FALSE())</f>
        <v>0</v>
      </c>
      <c r="AO61" s="94" t="str">
        <f aca="false">IF(OR($F61&lt;&gt;"Met"),"NA",(IF(AND($F61="Met",$F61&lt;&gt;""),TRUE(),FALSE())))</f>
        <v>NA</v>
      </c>
      <c r="AP61" s="148" t="b">
        <f aca="false">IF(OR($F61="Met",$F61="Not met"),"NA",(IF((AND(OR($F61="N/A",$F61="Unsure"),$G61&lt;&gt;"")),TRUE(),FALSE())))</f>
        <v>0</v>
      </c>
      <c r="AQ61" s="238" t="n">
        <f aca="false">IF(OR(AR61=TRUE(),AND(AS61=TRUE(),AT61=FALSE())),0,(IF(OR(AND(OR(AS61=FALSE(),AS61="N/A"),AT61=FALSE()),AU61=FALSE()),1,0)))</f>
        <v>0</v>
      </c>
      <c r="AR61" s="238" t="n">
        <f aca="false">$S61</f>
        <v>1</v>
      </c>
      <c r="AS61" s="238" t="str">
        <f aca="false">IF(OR(Q61="CHIP",AI61=""),"N/A",IF(AND(AF61=TRUE(),SUM($AQ$8:$AQ$45)=0),TRUE(),FALSE()))</f>
        <v>N/A</v>
      </c>
      <c r="AT61" s="148" t="b">
        <f aca="false">IF(AND(H61="",F61="Met"),FALSE(),TRUE())</f>
        <v>1</v>
      </c>
      <c r="AU61" s="94" t="str">
        <f aca="false">IF(OR(H61="",H61="Met",H61="N/A"),"NA",(IF(AND((OR(H61="Not Met",H61="Unsure")),G61&lt;&gt;""),TRUE(),FALSE())))</f>
        <v>NA</v>
      </c>
    </row>
    <row r="62" customFormat="false" ht="18" hidden="true" customHeight="false" outlineLevel="0" collapsed="false">
      <c r="A62" s="310"/>
      <c r="B62" s="231"/>
      <c r="C62" s="231"/>
      <c r="D62" s="214" t="s">
        <v>1225</v>
      </c>
      <c r="E62" s="461"/>
      <c r="F62" s="381"/>
      <c r="G62" s="382"/>
      <c r="H62" s="469"/>
      <c r="I62" s="445"/>
      <c r="L62" s="94"/>
      <c r="M62" s="94"/>
      <c r="AG62" s="91"/>
      <c r="AI62" s="91"/>
      <c r="AJ62" s="95"/>
      <c r="AK62" s="238"/>
      <c r="AL62" s="238"/>
      <c r="AM62" s="238"/>
      <c r="AN62" s="94"/>
      <c r="AO62" s="94"/>
      <c r="AP62" s="94"/>
      <c r="AQ62" s="238"/>
      <c r="AR62" s="238"/>
      <c r="AS62" s="238"/>
      <c r="AT62" s="94"/>
      <c r="AU62" s="94"/>
    </row>
    <row r="63" customFormat="false" ht="69" hidden="false" customHeight="true" outlineLevel="0" collapsed="false">
      <c r="A63" s="310" t="s">
        <v>1177</v>
      </c>
      <c r="B63" s="214" t="s">
        <v>1226</v>
      </c>
      <c r="C63" s="231" t="s">
        <v>1227</v>
      </c>
      <c r="D63" s="231" t="s">
        <v>1117</v>
      </c>
      <c r="E63" s="459"/>
      <c r="F63" s="381"/>
      <c r="G63" s="382"/>
      <c r="H63" s="460"/>
      <c r="I63" s="235" t="s">
        <v>15</v>
      </c>
      <c r="J63" s="235"/>
      <c r="K63" s="235" t="s">
        <v>38</v>
      </c>
      <c r="L63" s="236" t="s">
        <v>43</v>
      </c>
      <c r="M63" s="236" t="s">
        <v>48</v>
      </c>
      <c r="N63" s="236"/>
      <c r="O63" s="236"/>
      <c r="P63" s="236"/>
      <c r="Q63" s="236" t="s">
        <v>292</v>
      </c>
      <c r="S63" s="148" t="b">
        <f aca="false">IF(OR(T63=TRUE(),U63=TRUE(),V63=TRUE(),AD63=TRUE(),AE63=TRUE()),TRUE(),FALSE())</f>
        <v>1</v>
      </c>
      <c r="T63" s="94" t="n">
        <f aca="false">$T$7</f>
        <v>1</v>
      </c>
      <c r="U63" s="148" t="b">
        <f aca="false">$U$7</f>
        <v>0</v>
      </c>
      <c r="V63" s="148" t="b">
        <f aca="false">IF(SUM(W63:AC63)&lt;1,TRUE(),FALSE())</f>
        <v>1</v>
      </c>
      <c r="W63" s="94" t="n">
        <f aca="false">IF($I$3=I63,1,0)</f>
        <v>0</v>
      </c>
      <c r="X63" s="94" t="n">
        <f aca="false">IF($J$3=J63,1,0)</f>
        <v>0</v>
      </c>
      <c r="Y63" s="94" t="n">
        <f aca="false">IF($K$3=K63,1,0)</f>
        <v>0</v>
      </c>
      <c r="Z63" s="94" t="n">
        <f aca="false">IF($L$3=L63,1,0)</f>
        <v>0</v>
      </c>
      <c r="AA63" s="94" t="n">
        <f aca="false">IF($M$3=M63,1,0)</f>
        <v>0</v>
      </c>
      <c r="AB63" s="94" t="n">
        <f aca="false">IF($N$3=N63,1,0)</f>
        <v>0</v>
      </c>
      <c r="AC63" s="94" t="n">
        <f aca="false">IF($O$3=O63,1,0)</f>
        <v>0</v>
      </c>
      <c r="AD63" s="159" t="b">
        <f aca="false">AND($P$2="Non-risk",P63=TRUE())</f>
        <v>0</v>
      </c>
      <c r="AE63" s="159" t="b">
        <f aca="false">AND($Q$3&lt;&gt;$Q63,$Q$3&lt;&gt;"Both")</f>
        <v>1</v>
      </c>
      <c r="AF63" s="159" t="b">
        <f aca="false">AND($Q$3="Both",AH63=1)</f>
        <v>0</v>
      </c>
      <c r="AG63" s="91" t="s">
        <v>1228</v>
      </c>
      <c r="AH63" s="95" t="n">
        <v>1</v>
      </c>
      <c r="AI63" s="91" t="n">
        <v>49</v>
      </c>
      <c r="AJ63" s="95" t="str">
        <f aca="false">IF(AH63="",1,"")</f>
        <v/>
      </c>
      <c r="AK63" s="160" t="n">
        <f aca="false">IF(OR(AL63=TRUE(),AND(AM63=TRUE(),AN63=FALSE()),AF63=TRUE(),(OR(AT63=FALSE(),AT63="NA"))),0,IF(OR(AN63=FALSE(),AO63=FALSE(),AP63=FALSE()),1,0))</f>
        <v>0</v>
      </c>
      <c r="AL63" s="238" t="n">
        <f aca="false">$S63</f>
        <v>1</v>
      </c>
      <c r="AM63" s="238" t="str">
        <f aca="false">IF(OR(Q63="CHIP",AI63=""),"NA",IF(AND(AF63=TRUE(),_xlfn.xlookup(AI63,$A$8:$A$74,$AK$8:$AK$74)=0),TRUE(),FALSE()))</f>
        <v>NA</v>
      </c>
      <c r="AN63" s="148" t="b">
        <f aca="false">IF(F63&lt;&gt;"",TRUE(),FALSE())</f>
        <v>0</v>
      </c>
      <c r="AO63" s="94" t="str">
        <f aca="false">IF(OR($F63&lt;&gt;"Met"),"NA",(IF(AND($F63="Met",$F63&lt;&gt;""),TRUE(),FALSE())))</f>
        <v>NA</v>
      </c>
      <c r="AP63" s="148" t="b">
        <f aca="false">IF(OR($F63="Met",$F63="Not met"),"NA",(IF((AND(OR($F63="N/A",$F63="Unsure"),$G63&lt;&gt;"")),TRUE(),FALSE())))</f>
        <v>0</v>
      </c>
      <c r="AQ63" s="238" t="n">
        <f aca="false">IF(OR(AR63=TRUE(),AND(AS63=TRUE(),AT63=FALSE())),0,(IF(OR(AND(OR(AS63=FALSE(),AS63="N/A"),AT63=FALSE()),AU63=FALSE()),1,0)))</f>
        <v>0</v>
      </c>
      <c r="AR63" s="238" t="n">
        <f aca="false">$S63</f>
        <v>1</v>
      </c>
      <c r="AS63" s="238" t="str">
        <f aca="false">IF(OR(Q63="CHIP",AI63=""),"N/A",IF(AND(AF63=TRUE(),SUM($AQ$8:$AQ$45)=0),TRUE(),FALSE()))</f>
        <v>N/A</v>
      </c>
      <c r="AT63" s="148" t="b">
        <f aca="false">IF(AND(H63="",F63="Met"),FALSE(),TRUE())</f>
        <v>1</v>
      </c>
      <c r="AU63" s="94" t="str">
        <f aca="false">IF(OR(H63="",H63="Met",H63="N/A"),"NA",(IF(AND((OR(H63="Not Met",H63="Unsure")),G63&lt;&gt;""),TRUE(),FALSE())))</f>
        <v>NA</v>
      </c>
    </row>
    <row r="64" customFormat="false" ht="27" hidden="false" customHeight="true" outlineLevel="0" collapsed="false">
      <c r="A64" s="315"/>
      <c r="B64" s="475"/>
      <c r="C64" s="240"/>
      <c r="D64" s="476" t="s">
        <v>1229</v>
      </c>
      <c r="E64" s="477" t="s">
        <v>1230</v>
      </c>
      <c r="F64" s="388"/>
      <c r="G64" s="389"/>
      <c r="H64" s="390"/>
      <c r="I64" s="245"/>
      <c r="J64" s="245"/>
      <c r="K64" s="245"/>
      <c r="L64" s="246"/>
      <c r="M64" s="246"/>
      <c r="AG64" s="91"/>
      <c r="AI64" s="91"/>
      <c r="AJ64" s="95"/>
      <c r="AK64" s="238"/>
      <c r="AL64" s="238"/>
      <c r="AM64" s="238"/>
      <c r="AN64" s="94"/>
      <c r="AO64" s="94"/>
      <c r="AP64" s="94"/>
      <c r="AQ64" s="238"/>
      <c r="AR64" s="238"/>
      <c r="AS64" s="238"/>
      <c r="AT64" s="94"/>
      <c r="AU64" s="94"/>
    </row>
    <row r="65" customFormat="false" ht="82.5" hidden="false" customHeight="true" outlineLevel="0" collapsed="false">
      <c r="A65" s="310" t="s">
        <v>1181</v>
      </c>
      <c r="B65" s="214" t="s">
        <v>1231</v>
      </c>
      <c r="C65" s="231" t="s">
        <v>1232</v>
      </c>
      <c r="D65" s="231" t="s">
        <v>1151</v>
      </c>
      <c r="E65" s="459"/>
      <c r="F65" s="381"/>
      <c r="G65" s="382"/>
      <c r="H65" s="460"/>
      <c r="I65" s="235" t="s">
        <v>15</v>
      </c>
      <c r="J65" s="235"/>
      <c r="K65" s="235" t="s">
        <v>38</v>
      </c>
      <c r="L65" s="236" t="s">
        <v>43</v>
      </c>
      <c r="M65" s="236"/>
      <c r="N65" s="236"/>
      <c r="O65" s="236"/>
      <c r="P65" s="236"/>
      <c r="Q65" s="236" t="s">
        <v>292</v>
      </c>
      <c r="S65" s="148" t="b">
        <f aca="false">IF(OR(T65=TRUE(),U65=TRUE(),V65=TRUE(),AD65=TRUE(),AE65=TRUE()),TRUE(),FALSE())</f>
        <v>1</v>
      </c>
      <c r="T65" s="94" t="n">
        <f aca="false">$T$7</f>
        <v>1</v>
      </c>
      <c r="U65" s="148" t="b">
        <f aca="false">$U$7</f>
        <v>0</v>
      </c>
      <c r="V65" s="148" t="b">
        <f aca="false">IF(SUM(W65:AC65)&lt;1,TRUE(),FALSE())</f>
        <v>1</v>
      </c>
      <c r="W65" s="94" t="n">
        <f aca="false">IF($I$3=I65,1,0)</f>
        <v>0</v>
      </c>
      <c r="X65" s="94" t="n">
        <f aca="false">IF($J$3=J65,1,0)</f>
        <v>0</v>
      </c>
      <c r="Y65" s="94" t="n">
        <f aca="false">IF($K$3=K65,1,0)</f>
        <v>0</v>
      </c>
      <c r="Z65" s="94" t="n">
        <f aca="false">IF($L$3=L65,1,0)</f>
        <v>0</v>
      </c>
      <c r="AA65" s="94" t="n">
        <f aca="false">IF($M$3=M65,1,0)</f>
        <v>0</v>
      </c>
      <c r="AB65" s="94" t="n">
        <f aca="false">IF($N$3=N65,1,0)</f>
        <v>0</v>
      </c>
      <c r="AC65" s="94" t="n">
        <f aca="false">IF($O$3=O65,1,0)</f>
        <v>0</v>
      </c>
      <c r="AD65" s="159" t="b">
        <f aca="false">AND($P$2="Non-risk",P65=TRUE())</f>
        <v>0</v>
      </c>
      <c r="AE65" s="159" t="b">
        <f aca="false">AND($Q$3&lt;&gt;$Q65,$Q$3&lt;&gt;"Both")</f>
        <v>1</v>
      </c>
      <c r="AF65" s="159" t="b">
        <f aca="false">AND($Q$3="Both",AH65=1)</f>
        <v>0</v>
      </c>
      <c r="AG65" s="91" t="s">
        <v>1151</v>
      </c>
      <c r="AH65" s="95" t="n">
        <v>1</v>
      </c>
      <c r="AI65" s="91" t="n">
        <v>79</v>
      </c>
      <c r="AJ65" s="95" t="str">
        <f aca="false">IF(AH65="",1,"")</f>
        <v/>
      </c>
      <c r="AK65" s="160" t="n">
        <f aca="false">IF(OR(AL65=TRUE(),AND(AM65=TRUE(),AN65=FALSE()),AF65=TRUE(),(OR(AT65=FALSE(),AT65="NA"))),0,IF(OR(AN65=FALSE(),AO65=FALSE(),AP65=FALSE()),1,0))</f>
        <v>0</v>
      </c>
      <c r="AL65" s="238" t="n">
        <f aca="false">$S65</f>
        <v>1</v>
      </c>
      <c r="AM65" s="238" t="str">
        <f aca="false">IF(OR(Q65="CHIP",AI65=""),"NA",IF(AND(AF65=TRUE(),_xlfn.xlookup(AI65,$A$8:$A$74,$AK$8:$AK$74)=0),TRUE(),FALSE()))</f>
        <v>NA</v>
      </c>
      <c r="AN65" s="148" t="b">
        <f aca="false">IF(F65&lt;&gt;"",TRUE(),FALSE())</f>
        <v>0</v>
      </c>
      <c r="AO65" s="94" t="str">
        <f aca="false">IF(OR($F65&lt;&gt;"Met"),"NA",(IF(AND($F65="Met",$F65&lt;&gt;""),TRUE(),FALSE())))</f>
        <v>NA</v>
      </c>
      <c r="AP65" s="148" t="b">
        <f aca="false">IF(OR($F65="Met",$F65="Not met"),"NA",(IF((AND(OR($F65="N/A",$F65="Unsure"),$G65&lt;&gt;"")),TRUE(),FALSE())))</f>
        <v>0</v>
      </c>
      <c r="AQ65" s="238" t="n">
        <f aca="false">IF(OR(AR65=TRUE(),AND(AS65=TRUE(),AT65=FALSE())),0,(IF(OR(AND(OR(AS65=FALSE(),AS65="N/A"),AT65=FALSE()),AU65=FALSE()),1,0)))</f>
        <v>0</v>
      </c>
      <c r="AR65" s="238" t="n">
        <f aca="false">$S65</f>
        <v>1</v>
      </c>
      <c r="AS65" s="238" t="str">
        <f aca="false">IF(OR(Q65="CHIP",AI65=""),"N/A",IF(AND(AF65=TRUE(),SUM($AQ$8:$AQ$45)=0),TRUE(),FALSE()))</f>
        <v>N/A</v>
      </c>
      <c r="AT65" s="148" t="b">
        <f aca="false">IF(AND(H65="",F65="Met"),FALSE(),TRUE())</f>
        <v>1</v>
      </c>
      <c r="AU65" s="94" t="str">
        <f aca="false">IF(OR(H65="",H65="Met",H65="N/A"),"NA",(IF(AND((OR(H65="Not Met",H65="Unsure")),G65&lt;&gt;""),TRUE(),FALSE())))</f>
        <v>NA</v>
      </c>
    </row>
    <row r="66" customFormat="false" ht="58.5" hidden="false" customHeight="true" outlineLevel="0" collapsed="false">
      <c r="A66" s="310" t="s">
        <v>1185</v>
      </c>
      <c r="B66" s="214" t="s">
        <v>1233</v>
      </c>
      <c r="C66" s="231" t="s">
        <v>1234</v>
      </c>
      <c r="D66" s="231" t="s">
        <v>1155</v>
      </c>
      <c r="E66" s="459"/>
      <c r="F66" s="381"/>
      <c r="G66" s="382"/>
      <c r="H66" s="460"/>
      <c r="I66" s="235" t="s">
        <v>15</v>
      </c>
      <c r="J66" s="235"/>
      <c r="K66" s="235" t="s">
        <v>38</v>
      </c>
      <c r="L66" s="236" t="s">
        <v>43</v>
      </c>
      <c r="M66" s="236"/>
      <c r="N66" s="236"/>
      <c r="O66" s="236"/>
      <c r="P66" s="236"/>
      <c r="Q66" s="236" t="s">
        <v>292</v>
      </c>
      <c r="S66" s="148" t="b">
        <f aca="false">IF(OR(T66=TRUE(),U66=TRUE(),V66=TRUE(),AD66=TRUE(),AE66=TRUE()),TRUE(),FALSE())</f>
        <v>1</v>
      </c>
      <c r="T66" s="94" t="n">
        <f aca="false">$T$7</f>
        <v>1</v>
      </c>
      <c r="U66" s="148" t="b">
        <f aca="false">$U$7</f>
        <v>0</v>
      </c>
      <c r="V66" s="148" t="b">
        <f aca="false">IF(SUM(W66:AC66)&lt;1,TRUE(),FALSE())</f>
        <v>1</v>
      </c>
      <c r="W66" s="94" t="n">
        <f aca="false">IF($I$3=I66,1,0)</f>
        <v>0</v>
      </c>
      <c r="X66" s="94" t="n">
        <f aca="false">IF($J$3=J66,1,0)</f>
        <v>0</v>
      </c>
      <c r="Y66" s="94" t="n">
        <f aca="false">IF($K$3=K66,1,0)</f>
        <v>0</v>
      </c>
      <c r="Z66" s="94" t="n">
        <f aca="false">IF($L$3=L66,1,0)</f>
        <v>0</v>
      </c>
      <c r="AA66" s="94" t="n">
        <f aca="false">IF($M$3=M66,1,0)</f>
        <v>0</v>
      </c>
      <c r="AB66" s="94" t="n">
        <f aca="false">IF($N$3=N66,1,0)</f>
        <v>0</v>
      </c>
      <c r="AC66" s="94" t="n">
        <f aca="false">IF($O$3=O66,1,0)</f>
        <v>0</v>
      </c>
      <c r="AD66" s="159" t="b">
        <f aca="false">AND($P$2="Non-risk",P66=TRUE())</f>
        <v>0</v>
      </c>
      <c r="AE66" s="159" t="b">
        <f aca="false">AND($Q$3&lt;&gt;$Q66,$Q$3&lt;&gt;"Both")</f>
        <v>1</v>
      </c>
      <c r="AF66" s="159" t="b">
        <f aca="false">AND($Q$3="Both",AH66=1)</f>
        <v>0</v>
      </c>
      <c r="AG66" s="91" t="s">
        <v>1155</v>
      </c>
      <c r="AH66" s="95" t="n">
        <v>1</v>
      </c>
      <c r="AI66" s="91" t="n">
        <v>83</v>
      </c>
      <c r="AJ66" s="95" t="str">
        <f aca="false">IF(AH66="",1,"")</f>
        <v/>
      </c>
      <c r="AK66" s="160" t="n">
        <f aca="false">IF(OR(AL66=TRUE(),AND(AM66=TRUE(),AN66=FALSE()),AF66=TRUE(),(OR(AT66=FALSE(),AT66="NA"))),0,IF(OR(AN66=FALSE(),AO66=FALSE(),AP66=FALSE()),1,0))</f>
        <v>0</v>
      </c>
      <c r="AL66" s="238" t="n">
        <f aca="false">$S66</f>
        <v>1</v>
      </c>
      <c r="AM66" s="238" t="str">
        <f aca="false">IF(OR(Q66="CHIP",AI66=""),"NA",IF(AND(AF66=TRUE(),_xlfn.xlookup(AI66,$A$8:$A$74,$AK$8:$AK$74)=0),TRUE(),FALSE()))</f>
        <v>NA</v>
      </c>
      <c r="AN66" s="148" t="b">
        <f aca="false">IF(F66&lt;&gt;"",TRUE(),FALSE())</f>
        <v>0</v>
      </c>
      <c r="AO66" s="94" t="str">
        <f aca="false">IF(OR($F66&lt;&gt;"Met"),"NA",(IF(AND($F66="Met",$F66&lt;&gt;""),TRUE(),FALSE())))</f>
        <v>NA</v>
      </c>
      <c r="AP66" s="148" t="b">
        <f aca="false">IF(OR($F66="Met",$F66="Not met"),"NA",(IF((AND(OR($F66="N/A",$F66="Unsure"),$G66&lt;&gt;"")),TRUE(),FALSE())))</f>
        <v>0</v>
      </c>
      <c r="AQ66" s="238" t="n">
        <f aca="false">IF(OR(AR66=TRUE(),AND(AS66=TRUE(),AT66=FALSE())),0,(IF(OR(AND(OR(AS66=FALSE(),AS66="N/A"),AT66=FALSE()),AU66=FALSE()),1,0)))</f>
        <v>0</v>
      </c>
      <c r="AR66" s="238" t="n">
        <f aca="false">$S66</f>
        <v>1</v>
      </c>
      <c r="AS66" s="238" t="str">
        <f aca="false">IF(OR(Q66="CHIP",AI66=""),"N/A",IF(AND(AF66=TRUE(),SUM($AQ$8:$AQ$45)=0),TRUE(),FALSE()))</f>
        <v>N/A</v>
      </c>
      <c r="AT66" s="148" t="b">
        <f aca="false">IF(AND(H66="",F66="Met"),FALSE(),TRUE())</f>
        <v>1</v>
      </c>
      <c r="AU66" s="94" t="str">
        <f aca="false">IF(OR(H66="",H66="Met",H66="N/A"),"NA",(IF(AND((OR(H66="Not Met",H66="Unsure")),G66&lt;&gt;""),TRUE(),FALSE())))</f>
        <v>NA</v>
      </c>
    </row>
    <row r="67" customFormat="false" ht="60" hidden="false" customHeight="true" outlineLevel="0" collapsed="false">
      <c r="A67" s="310" t="s">
        <v>1189</v>
      </c>
      <c r="B67" s="231" t="s">
        <v>1235</v>
      </c>
      <c r="C67" s="231" t="s">
        <v>1158</v>
      </c>
      <c r="D67" s="231" t="s">
        <v>1236</v>
      </c>
      <c r="E67" s="461"/>
      <c r="F67" s="381"/>
      <c r="G67" s="382"/>
      <c r="H67" s="462"/>
      <c r="I67" s="235" t="s">
        <v>15</v>
      </c>
      <c r="J67" s="235"/>
      <c r="K67" s="235" t="s">
        <v>38</v>
      </c>
      <c r="L67" s="236" t="s">
        <v>43</v>
      </c>
      <c r="M67" s="236"/>
      <c r="N67" s="236"/>
      <c r="O67" s="236"/>
      <c r="P67" s="236"/>
      <c r="Q67" s="236" t="s">
        <v>292</v>
      </c>
      <c r="S67" s="148" t="b">
        <f aca="false">IF(OR(T67=TRUE(),U67=TRUE(),V67=TRUE(),AD67=TRUE(),AE67=TRUE()),TRUE(),FALSE())</f>
        <v>1</v>
      </c>
      <c r="T67" s="94" t="n">
        <f aca="false">$T$7</f>
        <v>1</v>
      </c>
      <c r="U67" s="148" t="b">
        <f aca="false">$U$7</f>
        <v>0</v>
      </c>
      <c r="V67" s="148" t="b">
        <f aca="false">IF(SUM(W67:AC67)&lt;1,TRUE(),FALSE())</f>
        <v>1</v>
      </c>
      <c r="W67" s="94" t="n">
        <f aca="false">IF($I$3=I67,1,0)</f>
        <v>0</v>
      </c>
      <c r="X67" s="94" t="n">
        <f aca="false">IF($J$3=J67,1,0)</f>
        <v>0</v>
      </c>
      <c r="Y67" s="94" t="n">
        <f aca="false">IF($K$3=K67,1,0)</f>
        <v>0</v>
      </c>
      <c r="Z67" s="94" t="n">
        <f aca="false">IF($L$3=L67,1,0)</f>
        <v>0</v>
      </c>
      <c r="AA67" s="94" t="n">
        <f aca="false">IF($M$3=M67,1,0)</f>
        <v>0</v>
      </c>
      <c r="AB67" s="94" t="n">
        <f aca="false">IF($N$3=N67,1,0)</f>
        <v>0</v>
      </c>
      <c r="AC67" s="94" t="n">
        <f aca="false">IF($O$3=O67,1,0)</f>
        <v>0</v>
      </c>
      <c r="AD67" s="159" t="b">
        <f aca="false">AND($P$2="Non-risk",P67=TRUE())</f>
        <v>0</v>
      </c>
      <c r="AE67" s="159" t="b">
        <f aca="false">AND($Q$3&lt;&gt;$Q67,$Q$3&lt;&gt;"Both")</f>
        <v>1</v>
      </c>
      <c r="AF67" s="159" t="b">
        <f aca="false">AND($Q$3="Both",AH67=1)</f>
        <v>0</v>
      </c>
      <c r="AG67" s="91" t="s">
        <v>1236</v>
      </c>
      <c r="AH67" s="95" t="n">
        <v>1</v>
      </c>
      <c r="AI67" s="91" t="n">
        <v>88</v>
      </c>
      <c r="AJ67" s="95" t="str">
        <f aca="false">IF(AH67="",1,"")</f>
        <v/>
      </c>
      <c r="AK67" s="160" t="n">
        <f aca="false">IF(OR(AL67=TRUE(),AND(AM67=TRUE(),AN67=FALSE()),AF67=TRUE(),(OR(AT67=FALSE(),AT67="NA"))),0,IF(OR(AN67=FALSE(),AO67=FALSE(),AP67=FALSE()),1,0))</f>
        <v>0</v>
      </c>
      <c r="AL67" s="238" t="n">
        <f aca="false">$S67</f>
        <v>1</v>
      </c>
      <c r="AM67" s="238" t="str">
        <f aca="false">IF(OR(Q67="CHIP",AI67=""),"NA",IF(AND(AF67=TRUE(),_xlfn.xlookup(AI67,$A$8:$A$74,$AK$8:$AK$74)=0),TRUE(),FALSE()))</f>
        <v>NA</v>
      </c>
      <c r="AN67" s="148" t="b">
        <f aca="false">IF(F67&lt;&gt;"",TRUE(),FALSE())</f>
        <v>0</v>
      </c>
      <c r="AO67" s="94" t="str">
        <f aca="false">IF(OR($F67&lt;&gt;"Met"),"NA",(IF(AND($F67="Met",$F67&lt;&gt;""),TRUE(),FALSE())))</f>
        <v>NA</v>
      </c>
      <c r="AP67" s="148" t="b">
        <f aca="false">IF(OR($F67="Met",$F67="Not met"),"NA",(IF((AND(OR($F67="N/A",$F67="Unsure"),$G67&lt;&gt;"")),TRUE(),FALSE())))</f>
        <v>0</v>
      </c>
      <c r="AQ67" s="238" t="n">
        <f aca="false">IF(OR(AR67=TRUE(),AND(AS67=TRUE(),AT67=FALSE())),0,(IF(OR(AND(OR(AS67=FALSE(),AS67="N/A"),AT67=FALSE()),AU67=FALSE()),1,0)))</f>
        <v>0</v>
      </c>
      <c r="AR67" s="238" t="n">
        <f aca="false">$S67</f>
        <v>1</v>
      </c>
      <c r="AS67" s="238" t="str">
        <f aca="false">IF(OR(Q67="CHIP",AI67=""),"N/A",IF(AND(AF67=TRUE(),SUM($AQ$8:$AQ$45)=0),TRUE(),FALSE()))</f>
        <v>N/A</v>
      </c>
      <c r="AT67" s="148" t="b">
        <f aca="false">IF(AND(H67="",F67="Met"),FALSE(),TRUE())</f>
        <v>1</v>
      </c>
      <c r="AU67" s="94" t="str">
        <f aca="false">IF(OR(H67="",H67="Met",H67="N/A"),"NA",(IF(AND((OR(H67="Not Met",H67="Unsure")),G67&lt;&gt;""),TRUE(),FALSE())))</f>
        <v>NA</v>
      </c>
    </row>
    <row r="68" customFormat="false" ht="18" hidden="true" customHeight="false" outlineLevel="0" collapsed="false">
      <c r="A68" s="310"/>
      <c r="B68" s="463"/>
      <c r="C68" s="231"/>
      <c r="D68" s="464" t="s">
        <v>1237</v>
      </c>
      <c r="E68" s="459"/>
      <c r="F68" s="381"/>
      <c r="G68" s="382"/>
      <c r="H68" s="383"/>
      <c r="I68" s="245"/>
      <c r="J68" s="245"/>
      <c r="K68" s="245"/>
      <c r="L68" s="246"/>
      <c r="M68" s="246"/>
      <c r="AG68" s="91"/>
      <c r="AI68" s="91"/>
      <c r="AJ68" s="95"/>
      <c r="AK68" s="238"/>
      <c r="AL68" s="238"/>
      <c r="AM68" s="238"/>
      <c r="AN68" s="94"/>
      <c r="AO68" s="94"/>
      <c r="AP68" s="94"/>
      <c r="AQ68" s="238"/>
      <c r="AR68" s="238"/>
      <c r="AS68" s="238"/>
      <c r="AT68" s="94"/>
      <c r="AU68" s="94"/>
    </row>
    <row r="69" customFormat="false" ht="59.25" hidden="false" customHeight="true" outlineLevel="0" collapsed="false">
      <c r="A69" s="310" t="s">
        <v>1193</v>
      </c>
      <c r="B69" s="231" t="s">
        <v>1238</v>
      </c>
      <c r="C69" s="231" t="s">
        <v>1239</v>
      </c>
      <c r="D69" s="231" t="s">
        <v>1176</v>
      </c>
      <c r="E69" s="461"/>
      <c r="F69" s="381"/>
      <c r="G69" s="382"/>
      <c r="H69" s="462"/>
      <c r="I69" s="235" t="s">
        <v>15</v>
      </c>
      <c r="J69" s="235"/>
      <c r="K69" s="235" t="s">
        <v>38</v>
      </c>
      <c r="L69" s="236" t="s">
        <v>43</v>
      </c>
      <c r="M69" s="236" t="s">
        <v>48</v>
      </c>
      <c r="N69" s="236" t="s">
        <v>193</v>
      </c>
      <c r="O69" s="236" t="s">
        <v>52</v>
      </c>
      <c r="P69" s="236"/>
      <c r="Q69" s="236" t="s">
        <v>292</v>
      </c>
      <c r="S69" s="148" t="b">
        <f aca="false">IF(OR(T69=TRUE(),U69=TRUE(),V69=TRUE(),AD69=TRUE(),AE69=TRUE()),TRUE(),FALSE())</f>
        <v>1</v>
      </c>
      <c r="T69" s="94" t="n">
        <f aca="false">$T$7</f>
        <v>1</v>
      </c>
      <c r="U69" s="148" t="b">
        <f aca="false">$U$7</f>
        <v>0</v>
      </c>
      <c r="V69" s="148" t="b">
        <f aca="false">IF(SUM(W69:AC69)&lt;1,TRUE(),FALSE())</f>
        <v>1</v>
      </c>
      <c r="W69" s="94" t="n">
        <f aca="false">IF($I$3=I69,1,0)</f>
        <v>0</v>
      </c>
      <c r="X69" s="94" t="n">
        <f aca="false">IF($J$3=J69,1,0)</f>
        <v>0</v>
      </c>
      <c r="Y69" s="94" t="n">
        <f aca="false">IF($K$3=K69,1,0)</f>
        <v>0</v>
      </c>
      <c r="Z69" s="94" t="n">
        <f aca="false">IF($L$3=L69,1,0)</f>
        <v>0</v>
      </c>
      <c r="AA69" s="94" t="n">
        <f aca="false">IF($M$3=M69,1,0)</f>
        <v>0</v>
      </c>
      <c r="AB69" s="94" t="n">
        <f aca="false">IF($N$3=N69,1,0)</f>
        <v>0</v>
      </c>
      <c r="AC69" s="94" t="n">
        <f aca="false">IF($O$3=O69,1,0)</f>
        <v>0</v>
      </c>
      <c r="AD69" s="159" t="b">
        <f aca="false">AND($P$2="Non-risk",P69=TRUE())</f>
        <v>0</v>
      </c>
      <c r="AE69" s="159" t="b">
        <f aca="false">AND($Q$3&lt;&gt;$Q69,$Q$3&lt;&gt;"Both")</f>
        <v>1</v>
      </c>
      <c r="AF69" s="159" t="b">
        <f aca="false">AND($Q$3="Both",AH69=1)</f>
        <v>0</v>
      </c>
      <c r="AG69" s="91" t="s">
        <v>1176</v>
      </c>
      <c r="AH69" s="95" t="n">
        <v>1</v>
      </c>
      <c r="AI69" s="91" t="n">
        <v>100</v>
      </c>
      <c r="AJ69" s="95" t="str">
        <f aca="false">IF(AH69="",1,"")</f>
        <v/>
      </c>
      <c r="AK69" s="160" t="n">
        <f aca="false">IF(OR(AL69=TRUE(),AND(AM69=TRUE(),AN69=FALSE()),AF69=TRUE(),(OR(AT69=FALSE(),AT69="NA"))),0,IF(OR(AN69=FALSE(),AO69=FALSE(),AP69=FALSE()),1,0))</f>
        <v>0</v>
      </c>
      <c r="AL69" s="238" t="n">
        <f aca="false">$S69</f>
        <v>1</v>
      </c>
      <c r="AM69" s="238" t="str">
        <f aca="false">IF(OR(Q69="CHIP",AI69=""),"NA",IF(AND(AF69=TRUE(),_xlfn.xlookup(AI69,$A$8:$A$74,$AK$8:$AK$74)=0),TRUE(),FALSE()))</f>
        <v>NA</v>
      </c>
      <c r="AN69" s="148" t="b">
        <f aca="false">IF(F69&lt;&gt;"",TRUE(),FALSE())</f>
        <v>0</v>
      </c>
      <c r="AO69" s="94" t="str">
        <f aca="false">IF(OR($F69&lt;&gt;"Met"),"NA",(IF(AND($F69="Met",$F69&lt;&gt;""),TRUE(),FALSE())))</f>
        <v>NA</v>
      </c>
      <c r="AP69" s="148" t="b">
        <f aca="false">IF(OR($F69="Met",$F69="Not met"),"NA",(IF((AND(OR($F69="N/A",$F69="Unsure"),$G69&lt;&gt;"")),TRUE(),FALSE())))</f>
        <v>0</v>
      </c>
      <c r="AQ69" s="238" t="n">
        <f aca="false">IF(OR(AR69=TRUE(),AND(AS69=TRUE(),AT69=FALSE())),0,(IF(OR(AND(OR(AS69=FALSE(),AS69="N/A"),AT69=FALSE()),AU69=FALSE()),1,0)))</f>
        <v>0</v>
      </c>
      <c r="AR69" s="238" t="n">
        <f aca="false">$S69</f>
        <v>1</v>
      </c>
      <c r="AS69" s="238" t="str">
        <f aca="false">IF(OR(Q69="CHIP",AI69=""),"N/A",IF(AND(AF69=TRUE(),SUM($AQ$8:$AQ$45)=0),TRUE(),FALSE()))</f>
        <v>N/A</v>
      </c>
      <c r="AT69" s="148" t="b">
        <f aca="false">IF(AND(H69="",F69="Met"),FALSE(),TRUE())</f>
        <v>1</v>
      </c>
      <c r="AU69" s="94" t="str">
        <f aca="false">IF(OR(H69="",H69="Met",H69="N/A"),"NA",(IF(AND((OR(H69="Not Met",H69="Unsure")),G69&lt;&gt;""),TRUE(),FALSE())))</f>
        <v>NA</v>
      </c>
    </row>
    <row r="70" customFormat="false" ht="63" hidden="false" customHeight="true" outlineLevel="0" collapsed="false">
      <c r="A70" s="310" t="s">
        <v>1197</v>
      </c>
      <c r="B70" s="231" t="s">
        <v>1240</v>
      </c>
      <c r="C70" s="231" t="s">
        <v>1241</v>
      </c>
      <c r="D70" s="231" t="s">
        <v>1180</v>
      </c>
      <c r="E70" s="461"/>
      <c r="F70" s="381"/>
      <c r="G70" s="382"/>
      <c r="H70" s="462"/>
      <c r="I70" s="235" t="s">
        <v>15</v>
      </c>
      <c r="J70" s="235"/>
      <c r="K70" s="235" t="s">
        <v>38</v>
      </c>
      <c r="L70" s="236" t="s">
        <v>43</v>
      </c>
      <c r="M70" s="236" t="s">
        <v>48</v>
      </c>
      <c r="N70" s="236" t="s">
        <v>193</v>
      </c>
      <c r="O70" s="236" t="s">
        <v>52</v>
      </c>
      <c r="P70" s="236"/>
      <c r="Q70" s="236" t="s">
        <v>292</v>
      </c>
      <c r="S70" s="148" t="b">
        <f aca="false">IF(OR(T70=TRUE(),U70=TRUE(),V70=TRUE(),AD70=TRUE(),AE70=TRUE()),TRUE(),FALSE())</f>
        <v>1</v>
      </c>
      <c r="T70" s="94" t="n">
        <f aca="false">$T$7</f>
        <v>1</v>
      </c>
      <c r="U70" s="148" t="b">
        <f aca="false">$U$7</f>
        <v>0</v>
      </c>
      <c r="V70" s="148" t="b">
        <f aca="false">IF(SUM(W70:AC70)&lt;1,TRUE(),FALSE())</f>
        <v>1</v>
      </c>
      <c r="W70" s="94" t="n">
        <f aca="false">IF($I$3=I70,1,0)</f>
        <v>0</v>
      </c>
      <c r="X70" s="94" t="n">
        <f aca="false">IF($J$3=J70,1,0)</f>
        <v>0</v>
      </c>
      <c r="Y70" s="94" t="n">
        <f aca="false">IF($K$3=K70,1,0)</f>
        <v>0</v>
      </c>
      <c r="Z70" s="94" t="n">
        <f aca="false">IF($L$3=L70,1,0)</f>
        <v>0</v>
      </c>
      <c r="AA70" s="94" t="n">
        <f aca="false">IF($M$3=M70,1,0)</f>
        <v>0</v>
      </c>
      <c r="AB70" s="94" t="n">
        <f aca="false">IF($N$3=N70,1,0)</f>
        <v>0</v>
      </c>
      <c r="AC70" s="94" t="n">
        <f aca="false">IF($O$3=O70,1,0)</f>
        <v>0</v>
      </c>
      <c r="AD70" s="159" t="b">
        <f aca="false">AND($P$2="Non-risk",P70=TRUE())</f>
        <v>0</v>
      </c>
      <c r="AE70" s="159" t="b">
        <f aca="false">AND($Q$3&lt;&gt;$Q70,$Q$3&lt;&gt;"Both")</f>
        <v>1</v>
      </c>
      <c r="AF70" s="159" t="b">
        <f aca="false">AND($Q$3="Both",AH70=1)</f>
        <v>0</v>
      </c>
      <c r="AG70" s="91" t="s">
        <v>1180</v>
      </c>
      <c r="AH70" s="95" t="n">
        <v>1</v>
      </c>
      <c r="AI70" s="91" t="n">
        <v>101</v>
      </c>
      <c r="AJ70" s="95" t="str">
        <f aca="false">IF(AH70="",1,"")</f>
        <v/>
      </c>
      <c r="AK70" s="160" t="n">
        <f aca="false">IF(OR(AL70=TRUE(),AND(AM70=TRUE(),AN70=FALSE()),AF70=TRUE(),(OR(AT70=FALSE(),AT70="NA"))),0,IF(OR(AN70=FALSE(),AO70=FALSE(),AP70=FALSE()),1,0))</f>
        <v>0</v>
      </c>
      <c r="AL70" s="238" t="n">
        <f aca="false">$S70</f>
        <v>1</v>
      </c>
      <c r="AM70" s="238" t="str">
        <f aca="false">IF(OR(Q70="CHIP",AI70=""),"NA",IF(AND(AF70=TRUE(),_xlfn.xlookup(AI70,$A$8:$A$74,$AK$8:$AK$74)=0),TRUE(),FALSE()))</f>
        <v>NA</v>
      </c>
      <c r="AN70" s="148" t="b">
        <f aca="false">IF(F70&lt;&gt;"",TRUE(),FALSE())</f>
        <v>0</v>
      </c>
      <c r="AO70" s="94" t="str">
        <f aca="false">IF(OR($F70&lt;&gt;"Met"),"NA",(IF(AND($F70="Met",$F70&lt;&gt;""),TRUE(),FALSE())))</f>
        <v>NA</v>
      </c>
      <c r="AP70" s="148" t="b">
        <f aca="false">IF(OR($F70="Met",$F70="Not met"),"NA",(IF((AND(OR($F70="N/A",$F70="Unsure"),$G70&lt;&gt;"")),TRUE(),FALSE())))</f>
        <v>0</v>
      </c>
      <c r="AQ70" s="238" t="n">
        <f aca="false">IF(OR(AR70=TRUE(),AND(AS70=TRUE(),AT70=FALSE())),0,(IF(OR(AND(OR(AS70=FALSE(),AS70="N/A"),AT70=FALSE()),AU70=FALSE()),1,0)))</f>
        <v>0</v>
      </c>
      <c r="AR70" s="238" t="n">
        <f aca="false">$S70</f>
        <v>1</v>
      </c>
      <c r="AS70" s="238" t="str">
        <f aca="false">IF(OR(Q70="CHIP",AI70=""),"N/A",IF(AND(AF70=TRUE(),SUM($AQ$8:$AQ$45)=0),TRUE(),FALSE()))</f>
        <v>N/A</v>
      </c>
      <c r="AT70" s="148" t="b">
        <f aca="false">IF(AND(H70="",F70="Met"),FALSE(),TRUE())</f>
        <v>1</v>
      </c>
      <c r="AU70" s="94" t="str">
        <f aca="false">IF(OR(H70="",H70="Met",H70="N/A"),"NA",(IF(AND((OR(H70="Not Met",H70="Unsure")),G70&lt;&gt;""),TRUE(),FALSE())))</f>
        <v>NA</v>
      </c>
    </row>
    <row r="71" customFormat="false" ht="75.75" hidden="false" customHeight="true" outlineLevel="0" collapsed="false">
      <c r="A71" s="310" t="s">
        <v>1202</v>
      </c>
      <c r="B71" s="231" t="s">
        <v>1242</v>
      </c>
      <c r="C71" s="231" t="s">
        <v>1243</v>
      </c>
      <c r="D71" s="231" t="s">
        <v>1184</v>
      </c>
      <c r="E71" s="461"/>
      <c r="F71" s="381"/>
      <c r="G71" s="382"/>
      <c r="H71" s="462"/>
      <c r="I71" s="235" t="s">
        <v>15</v>
      </c>
      <c r="J71" s="235"/>
      <c r="K71" s="235" t="s">
        <v>38</v>
      </c>
      <c r="L71" s="236" t="s">
        <v>43</v>
      </c>
      <c r="M71" s="236" t="s">
        <v>48</v>
      </c>
      <c r="N71" s="236" t="s">
        <v>193</v>
      </c>
      <c r="O71" s="236" t="s">
        <v>52</v>
      </c>
      <c r="P71" s="236"/>
      <c r="Q71" s="236" t="s">
        <v>292</v>
      </c>
      <c r="S71" s="148" t="b">
        <f aca="false">IF(OR(T71=TRUE(),U71=TRUE(),V71=TRUE(),AD71=TRUE(),AE71=TRUE()),TRUE(),FALSE())</f>
        <v>1</v>
      </c>
      <c r="T71" s="94" t="n">
        <f aca="false">$T$7</f>
        <v>1</v>
      </c>
      <c r="U71" s="148" t="b">
        <f aca="false">$U$7</f>
        <v>0</v>
      </c>
      <c r="V71" s="148" t="b">
        <f aca="false">IF(SUM(W71:AC71)&lt;1,TRUE(),FALSE())</f>
        <v>1</v>
      </c>
      <c r="W71" s="94" t="n">
        <f aca="false">IF($I$3=I71,1,0)</f>
        <v>0</v>
      </c>
      <c r="X71" s="94" t="n">
        <f aca="false">IF($J$3=J71,1,0)</f>
        <v>0</v>
      </c>
      <c r="Y71" s="94" t="n">
        <f aca="false">IF($K$3=K71,1,0)</f>
        <v>0</v>
      </c>
      <c r="Z71" s="94" t="n">
        <f aca="false">IF($L$3=L71,1,0)</f>
        <v>0</v>
      </c>
      <c r="AA71" s="94" t="n">
        <f aca="false">IF($M$3=M71,1,0)</f>
        <v>0</v>
      </c>
      <c r="AB71" s="94" t="n">
        <f aca="false">IF($N$3=N71,1,0)</f>
        <v>0</v>
      </c>
      <c r="AC71" s="94" t="n">
        <f aca="false">IF($O$3=O71,1,0)</f>
        <v>0</v>
      </c>
      <c r="AD71" s="159" t="b">
        <f aca="false">AND($P$2="Non-risk",P71=TRUE())</f>
        <v>0</v>
      </c>
      <c r="AE71" s="159" t="b">
        <f aca="false">AND($Q$3&lt;&gt;$Q71,$Q$3&lt;&gt;"Both")</f>
        <v>1</v>
      </c>
      <c r="AF71" s="159" t="b">
        <f aca="false">AND($Q$3="Both",AH71=1)</f>
        <v>0</v>
      </c>
      <c r="AG71" s="91" t="s">
        <v>1184</v>
      </c>
      <c r="AH71" s="95" t="n">
        <v>1</v>
      </c>
      <c r="AI71" s="91" t="n">
        <v>102</v>
      </c>
      <c r="AJ71" s="95" t="str">
        <f aca="false">IF(AH71="",1,"")</f>
        <v/>
      </c>
      <c r="AK71" s="160" t="n">
        <f aca="false">IF(OR(AL71=TRUE(),AND(AM71=TRUE(),AN71=FALSE()),AF71=TRUE(),(OR(AT71=FALSE(),AT71="NA"))),0,IF(OR(AN71=FALSE(),AO71=FALSE(),AP71=FALSE()),1,0))</f>
        <v>0</v>
      </c>
      <c r="AL71" s="238" t="n">
        <f aca="false">$S71</f>
        <v>1</v>
      </c>
      <c r="AM71" s="238" t="str">
        <f aca="false">IF(OR(Q71="CHIP",AI71=""),"NA",IF(AND(AF71=TRUE(),_xlfn.xlookup(AI71,$A$8:$A$74,$AK$8:$AK$74)=0),TRUE(),FALSE()))</f>
        <v>NA</v>
      </c>
      <c r="AN71" s="148" t="b">
        <f aca="false">IF(F71&lt;&gt;"",TRUE(),FALSE())</f>
        <v>0</v>
      </c>
      <c r="AO71" s="94" t="str">
        <f aca="false">IF(OR($F71&lt;&gt;"Met"),"NA",(IF(AND($F71="Met",$F71&lt;&gt;""),TRUE(),FALSE())))</f>
        <v>NA</v>
      </c>
      <c r="AP71" s="148" t="b">
        <f aca="false">IF(OR($F71="Met",$F71="Not met"),"NA",(IF((AND(OR($F71="N/A",$F71="Unsure"),$G71&lt;&gt;"")),TRUE(),FALSE())))</f>
        <v>0</v>
      </c>
      <c r="AQ71" s="238" t="n">
        <f aca="false">IF(OR(AR71=TRUE(),AND(AS71=TRUE(),AT71=FALSE())),0,(IF(OR(AND(OR(AS71=FALSE(),AS71="N/A"),AT71=FALSE()),AU71=FALSE()),1,0)))</f>
        <v>0</v>
      </c>
      <c r="AR71" s="238" t="n">
        <f aca="false">$S71</f>
        <v>1</v>
      </c>
      <c r="AS71" s="238" t="str">
        <f aca="false">IF(OR(Q71="CHIP",AI71=""),"N/A",IF(AND(AF71=TRUE(),SUM($AQ$8:$AQ$45)=0),TRUE(),FALSE()))</f>
        <v>N/A</v>
      </c>
      <c r="AT71" s="148" t="b">
        <f aca="false">IF(AND(H71="",F71="Met"),FALSE(),TRUE())</f>
        <v>1</v>
      </c>
      <c r="AU71" s="94" t="str">
        <f aca="false">IF(OR(H71="",H71="Met",H71="N/A"),"NA",(IF(AND((OR(H71="Not Met",H71="Unsure")),G71&lt;&gt;""),TRUE(),FALSE())))</f>
        <v>NA</v>
      </c>
    </row>
    <row r="72" customFormat="false" ht="64.5" hidden="false" customHeight="true" outlineLevel="0" collapsed="false">
      <c r="A72" s="310" t="s">
        <v>1205</v>
      </c>
      <c r="B72" s="231" t="s">
        <v>1244</v>
      </c>
      <c r="C72" s="231" t="s">
        <v>1245</v>
      </c>
      <c r="D72" s="231" t="s">
        <v>1188</v>
      </c>
      <c r="E72" s="461"/>
      <c r="F72" s="381"/>
      <c r="G72" s="382"/>
      <c r="H72" s="462"/>
      <c r="I72" s="235" t="s">
        <v>15</v>
      </c>
      <c r="J72" s="235"/>
      <c r="K72" s="235" t="s">
        <v>38</v>
      </c>
      <c r="L72" s="236" t="s">
        <v>43</v>
      </c>
      <c r="M72" s="236" t="s">
        <v>48</v>
      </c>
      <c r="N72" s="236" t="s">
        <v>193</v>
      </c>
      <c r="O72" s="236" t="s">
        <v>52</v>
      </c>
      <c r="P72" s="236"/>
      <c r="Q72" s="236" t="s">
        <v>292</v>
      </c>
      <c r="S72" s="148" t="b">
        <f aca="false">IF(OR(T72=TRUE(),U72=TRUE(),V72=TRUE(),AD72=TRUE(),AE72=TRUE()),TRUE(),FALSE())</f>
        <v>1</v>
      </c>
      <c r="T72" s="94" t="n">
        <f aca="false">$T$7</f>
        <v>1</v>
      </c>
      <c r="U72" s="148" t="b">
        <f aca="false">$U$7</f>
        <v>0</v>
      </c>
      <c r="V72" s="148" t="b">
        <f aca="false">IF(SUM(W72:AC72)&lt;1,TRUE(),FALSE())</f>
        <v>1</v>
      </c>
      <c r="W72" s="94" t="n">
        <f aca="false">IF($I$3=I72,1,0)</f>
        <v>0</v>
      </c>
      <c r="X72" s="94" t="n">
        <f aca="false">IF($J$3=J72,1,0)</f>
        <v>0</v>
      </c>
      <c r="Y72" s="94" t="n">
        <f aca="false">IF($K$3=K72,1,0)</f>
        <v>0</v>
      </c>
      <c r="Z72" s="94" t="n">
        <f aca="false">IF($L$3=L72,1,0)</f>
        <v>0</v>
      </c>
      <c r="AA72" s="94" t="n">
        <f aca="false">IF($M$3=M72,1,0)</f>
        <v>0</v>
      </c>
      <c r="AB72" s="94" t="n">
        <f aca="false">IF($N$3=N72,1,0)</f>
        <v>0</v>
      </c>
      <c r="AC72" s="94" t="n">
        <f aca="false">IF($O$3=O72,1,0)</f>
        <v>0</v>
      </c>
      <c r="AD72" s="159" t="b">
        <f aca="false">AND($P$2="Non-risk",P72=TRUE())</f>
        <v>0</v>
      </c>
      <c r="AE72" s="159" t="b">
        <f aca="false">AND($Q$3&lt;&gt;$Q72,$Q$3&lt;&gt;"Both")</f>
        <v>1</v>
      </c>
      <c r="AF72" s="159" t="b">
        <f aca="false">AND($Q$3="Both",AH72=1)</f>
        <v>0</v>
      </c>
      <c r="AG72" s="91" t="s">
        <v>1188</v>
      </c>
      <c r="AH72" s="95" t="n">
        <v>1</v>
      </c>
      <c r="AI72" s="91" t="n">
        <v>103</v>
      </c>
      <c r="AJ72" s="95" t="str">
        <f aca="false">IF(AH72="",1,"")</f>
        <v/>
      </c>
      <c r="AK72" s="160" t="n">
        <f aca="false">IF(OR(AL72=TRUE(),AND(AM72=TRUE(),AN72=FALSE()),AF72=TRUE(),(OR(AT72=FALSE(),AT72="NA"))),0,IF(OR(AN72=FALSE(),AO72=FALSE(),AP72=FALSE()),1,0))</f>
        <v>0</v>
      </c>
      <c r="AL72" s="238" t="n">
        <f aca="false">$S72</f>
        <v>1</v>
      </c>
      <c r="AM72" s="238" t="str">
        <f aca="false">IF(OR(Q72="CHIP",AI72=""),"NA",IF(AND(AF72=TRUE(),_xlfn.xlookup(AI72,$A$8:$A$74,$AK$8:$AK$74)=0),TRUE(),FALSE()))</f>
        <v>NA</v>
      </c>
      <c r="AN72" s="148" t="b">
        <f aca="false">IF(F72&lt;&gt;"",TRUE(),FALSE())</f>
        <v>0</v>
      </c>
      <c r="AO72" s="94" t="str">
        <f aca="false">IF(OR($F72&lt;&gt;"Met"),"NA",(IF(AND($F72="Met",$F72&lt;&gt;""),TRUE(),FALSE())))</f>
        <v>NA</v>
      </c>
      <c r="AP72" s="148" t="b">
        <f aca="false">IF(OR($F72="Met",$F72="Not met"),"NA",(IF((AND(OR($F72="N/A",$F72="Unsure"),$G72&lt;&gt;"")),TRUE(),FALSE())))</f>
        <v>0</v>
      </c>
      <c r="AQ72" s="238" t="n">
        <f aca="false">IF(OR(AR72=TRUE(),AND(AS72=TRUE(),AT72=FALSE())),0,(IF(OR(AND(OR(AS72=FALSE(),AS72="N/A"),AT72=FALSE()),AU72=FALSE()),1,0)))</f>
        <v>0</v>
      </c>
      <c r="AR72" s="238" t="n">
        <f aca="false">$S72</f>
        <v>1</v>
      </c>
      <c r="AS72" s="238" t="str">
        <f aca="false">IF(OR(Q72="CHIP",AI72=""),"N/A",IF(AND(AF72=TRUE(),SUM($AQ$8:$AQ$45)=0),TRUE(),FALSE()))</f>
        <v>N/A</v>
      </c>
      <c r="AT72" s="148" t="b">
        <f aca="false">IF(AND(H72="",F72="Met"),FALSE(),TRUE())</f>
        <v>1</v>
      </c>
      <c r="AU72" s="94" t="str">
        <f aca="false">IF(OR(H72="",H72="Met",H72="N/A"),"NA",(IF(AND((OR(H72="Not Met",H72="Unsure")),G72&lt;&gt;""),TRUE(),FALSE())))</f>
        <v>NA</v>
      </c>
    </row>
    <row r="73" customFormat="false" ht="66.75" hidden="false" customHeight="true" outlineLevel="0" collapsed="false">
      <c r="A73" s="310" t="s">
        <v>1246</v>
      </c>
      <c r="B73" s="231" t="s">
        <v>1247</v>
      </c>
      <c r="C73" s="231" t="s">
        <v>1248</v>
      </c>
      <c r="D73" s="231" t="s">
        <v>1192</v>
      </c>
      <c r="E73" s="461"/>
      <c r="F73" s="381"/>
      <c r="G73" s="382"/>
      <c r="H73" s="462"/>
      <c r="I73" s="235" t="s">
        <v>15</v>
      </c>
      <c r="J73" s="235"/>
      <c r="K73" s="235" t="s">
        <v>38</v>
      </c>
      <c r="L73" s="236" t="s">
        <v>43</v>
      </c>
      <c r="M73" s="236" t="s">
        <v>48</v>
      </c>
      <c r="N73" s="236" t="s">
        <v>193</v>
      </c>
      <c r="O73" s="236" t="s">
        <v>52</v>
      </c>
      <c r="P73" s="236"/>
      <c r="Q73" s="236" t="s">
        <v>292</v>
      </c>
      <c r="S73" s="148" t="b">
        <f aca="false">IF(OR(T73=TRUE(),U73=TRUE(),V73=TRUE(),AD73=TRUE(),AE73=TRUE()),TRUE(),FALSE())</f>
        <v>1</v>
      </c>
      <c r="T73" s="94" t="n">
        <f aca="false">$T$7</f>
        <v>1</v>
      </c>
      <c r="U73" s="148" t="b">
        <f aca="false">$U$7</f>
        <v>0</v>
      </c>
      <c r="V73" s="148" t="b">
        <f aca="false">IF(SUM(W73:AC73)&lt;1,TRUE(),FALSE())</f>
        <v>1</v>
      </c>
      <c r="W73" s="94" t="n">
        <f aca="false">IF($I$3=I73,1,0)</f>
        <v>0</v>
      </c>
      <c r="X73" s="94" t="n">
        <f aca="false">IF($J$3=J73,1,0)</f>
        <v>0</v>
      </c>
      <c r="Y73" s="94" t="n">
        <f aca="false">IF($K$3=K73,1,0)</f>
        <v>0</v>
      </c>
      <c r="Z73" s="94" t="n">
        <f aca="false">IF($L$3=L73,1,0)</f>
        <v>0</v>
      </c>
      <c r="AA73" s="94" t="n">
        <f aca="false">IF($M$3=M73,1,0)</f>
        <v>0</v>
      </c>
      <c r="AB73" s="94" t="n">
        <f aca="false">IF($N$3=N73,1,0)</f>
        <v>0</v>
      </c>
      <c r="AC73" s="94" t="n">
        <f aca="false">IF($O$3=O73,1,0)</f>
        <v>0</v>
      </c>
      <c r="AD73" s="159" t="b">
        <f aca="false">AND($P$2="Non-risk",P73=TRUE())</f>
        <v>0</v>
      </c>
      <c r="AE73" s="159" t="b">
        <f aca="false">AND($Q$3&lt;&gt;$Q73,$Q$3&lt;&gt;"Both")</f>
        <v>1</v>
      </c>
      <c r="AF73" s="159" t="b">
        <f aca="false">AND($Q$3="Both",AH73=1)</f>
        <v>0</v>
      </c>
      <c r="AG73" s="91" t="s">
        <v>1192</v>
      </c>
      <c r="AH73" s="95" t="n">
        <v>1</v>
      </c>
      <c r="AI73" s="91" t="n">
        <v>104</v>
      </c>
      <c r="AJ73" s="95" t="str">
        <f aca="false">IF(AH73="",1,"")</f>
        <v/>
      </c>
      <c r="AK73" s="160" t="n">
        <f aca="false">IF(OR(AL73=TRUE(),AND(AM73=TRUE(),AN73=FALSE()),AF73=TRUE(),(OR(AT73=FALSE(),AT73="NA"))),0,IF(OR(AN73=FALSE(),AO73=FALSE(),AP73=FALSE()),1,0))</f>
        <v>0</v>
      </c>
      <c r="AL73" s="238" t="n">
        <f aca="false">$S73</f>
        <v>1</v>
      </c>
      <c r="AM73" s="238" t="str">
        <f aca="false">IF(OR(Q73="CHIP",AI73=""),"NA",IF(AND(AF73=TRUE(),_xlfn.xlookup(AI73,$A$8:$A$74,$AK$8:$AK$74)=0),TRUE(),FALSE()))</f>
        <v>NA</v>
      </c>
      <c r="AN73" s="148" t="b">
        <f aca="false">IF(F73&lt;&gt;"",TRUE(),FALSE())</f>
        <v>0</v>
      </c>
      <c r="AO73" s="94" t="str">
        <f aca="false">IF(OR($F73&lt;&gt;"Met"),"NA",(IF(AND($F73="Met",$F73&lt;&gt;""),TRUE(),FALSE())))</f>
        <v>NA</v>
      </c>
      <c r="AP73" s="148" t="b">
        <f aca="false">IF(OR($F73="Met",$F73="Not met"),"NA",(IF((AND(OR($F73="N/A",$F73="Unsure"),$G73&lt;&gt;"")),TRUE(),FALSE())))</f>
        <v>0</v>
      </c>
      <c r="AQ73" s="238" t="n">
        <f aca="false">IF(OR(AR73=TRUE(),AND(AS73=TRUE(),AT73=FALSE())),0,(IF(OR(AND(OR(AS73=FALSE(),AS73="N/A"),AT73=FALSE()),AU73=FALSE()),1,0)))</f>
        <v>0</v>
      </c>
      <c r="AR73" s="238" t="n">
        <f aca="false">$S73</f>
        <v>1</v>
      </c>
      <c r="AS73" s="238" t="str">
        <f aca="false">IF(OR(Q73="CHIP",AI73=""),"N/A",IF(AND(AF73=TRUE(),SUM($AQ$8:$AQ$45)=0),TRUE(),FALSE()))</f>
        <v>N/A</v>
      </c>
      <c r="AT73" s="148" t="b">
        <f aca="false">IF(AND(H73="",F73="Met"),FALSE(),TRUE())</f>
        <v>1</v>
      </c>
      <c r="AU73" s="94" t="str">
        <f aca="false">IF(OR(H73="",H73="Met",H73="N/A"),"NA",(IF(AND((OR(H73="Not Met",H73="Unsure")),G73&lt;&gt;""),TRUE(),FALSE())))</f>
        <v>NA</v>
      </c>
    </row>
    <row r="74" customFormat="false" ht="65.25" hidden="false" customHeight="true" outlineLevel="0" collapsed="false">
      <c r="A74" s="310" t="s">
        <v>1213</v>
      </c>
      <c r="B74" s="231" t="s">
        <v>1249</v>
      </c>
      <c r="C74" s="231" t="s">
        <v>1250</v>
      </c>
      <c r="D74" s="231" t="s">
        <v>1196</v>
      </c>
      <c r="E74" s="465" t="n">
        <v>23</v>
      </c>
      <c r="F74" s="381"/>
      <c r="G74" s="382"/>
      <c r="H74" s="462"/>
      <c r="I74" s="235" t="s">
        <v>15</v>
      </c>
      <c r="J74" s="235"/>
      <c r="K74" s="235" t="s">
        <v>38</v>
      </c>
      <c r="L74" s="236" t="s">
        <v>43</v>
      </c>
      <c r="M74" s="236" t="s">
        <v>48</v>
      </c>
      <c r="N74" s="236" t="s">
        <v>193</v>
      </c>
      <c r="O74" s="236" t="s">
        <v>52</v>
      </c>
      <c r="P74" s="236"/>
      <c r="Q74" s="236" t="s">
        <v>292</v>
      </c>
      <c r="S74" s="148" t="b">
        <f aca="false">IF(OR(T74=TRUE(),U74=TRUE(),V74=TRUE(),AD74=TRUE(),AE74=TRUE()),TRUE(),FALSE())</f>
        <v>1</v>
      </c>
      <c r="T74" s="94" t="n">
        <f aca="false">$T$7</f>
        <v>1</v>
      </c>
      <c r="U74" s="148" t="b">
        <f aca="false">$U$7</f>
        <v>0</v>
      </c>
      <c r="V74" s="148" t="b">
        <f aca="false">IF(SUM(W74:AC74)&lt;1,TRUE(),FALSE())</f>
        <v>1</v>
      </c>
      <c r="W74" s="94" t="n">
        <f aca="false">IF($I$3=I74,1,0)</f>
        <v>0</v>
      </c>
      <c r="X74" s="94" t="n">
        <f aca="false">IF($J$3=J74,1,0)</f>
        <v>0</v>
      </c>
      <c r="Y74" s="94" t="n">
        <f aca="false">IF($K$3=K74,1,0)</f>
        <v>0</v>
      </c>
      <c r="Z74" s="94" t="n">
        <f aca="false">IF($L$3=L74,1,0)</f>
        <v>0</v>
      </c>
      <c r="AA74" s="94" t="n">
        <f aca="false">IF($M$3=M74,1,0)</f>
        <v>0</v>
      </c>
      <c r="AB74" s="94" t="n">
        <f aca="false">IF($N$3=N74,1,0)</f>
        <v>0</v>
      </c>
      <c r="AC74" s="94" t="n">
        <f aca="false">IF($O$3=O74,1,0)</f>
        <v>0</v>
      </c>
      <c r="AD74" s="159" t="b">
        <f aca="false">AND($P$2="Non-risk",P74=TRUE())</f>
        <v>0</v>
      </c>
      <c r="AE74" s="159" t="b">
        <f aca="false">AND($Q$3&lt;&gt;$Q74,$Q$3&lt;&gt;"Both")</f>
        <v>1</v>
      </c>
      <c r="AF74" s="159" t="b">
        <f aca="false">AND($Q$3="Both",AH74=1)</f>
        <v>0</v>
      </c>
      <c r="AG74" s="91" t="s">
        <v>1196</v>
      </c>
      <c r="AH74" s="95" t="n">
        <v>1</v>
      </c>
      <c r="AI74" s="91" t="n">
        <v>105</v>
      </c>
      <c r="AJ74" s="95" t="str">
        <f aca="false">IF(AH74="",1,"")</f>
        <v/>
      </c>
      <c r="AK74" s="160" t="n">
        <f aca="false">IF(OR(AL74=TRUE(),AND(AM74=TRUE(),AN74=FALSE()),AF74=TRUE(),(OR(AT74=FALSE(),AT74="NA"))),0,IF(OR(AN74=FALSE(),AO74=FALSE(),AP74=FALSE()),1,0))</f>
        <v>0</v>
      </c>
      <c r="AL74" s="238" t="n">
        <f aca="false">$S74</f>
        <v>1</v>
      </c>
      <c r="AM74" s="238" t="str">
        <f aca="false">IF(OR(Q74="CHIP",AI74=""),"NA",IF(AND(AF74=TRUE(),_xlfn.xlookup(AI74,$A$8:$A$74,$AK$8:$AK$74)=0),TRUE(),FALSE()))</f>
        <v>NA</v>
      </c>
      <c r="AN74" s="148" t="b">
        <f aca="false">IF(F74&lt;&gt;"",TRUE(),FALSE())</f>
        <v>0</v>
      </c>
      <c r="AO74" s="94" t="str">
        <f aca="false">IF(OR($F74&lt;&gt;"Met"),"NA",(IF(AND($F74="Met",$F74&lt;&gt;""),TRUE(),FALSE())))</f>
        <v>NA</v>
      </c>
      <c r="AP74" s="148" t="b">
        <f aca="false">IF(OR($F74="Met",$F74="Not met"),"NA",(IF((AND(OR($F74="N/A",$F74="Unsure"),$G74&lt;&gt;"")),TRUE(),FALSE())))</f>
        <v>0</v>
      </c>
      <c r="AQ74" s="238" t="n">
        <f aca="false">IF(OR(AR74=TRUE(),AND(AS74=TRUE(),AT74=FALSE())),0,(IF(OR(AND(OR(AS74=FALSE(),AS74="N/A"),AT74=FALSE()),AU74=FALSE()),1,0)))</f>
        <v>0</v>
      </c>
      <c r="AR74" s="238" t="n">
        <f aca="false">$S74</f>
        <v>1</v>
      </c>
      <c r="AS74" s="238" t="str">
        <f aca="false">IF(OR(Q74="CHIP",AI74=""),"N/A",IF(AND(AF74=TRUE(),SUM($AQ$8:$AQ$45)=0),TRUE(),FALSE()))</f>
        <v>N/A</v>
      </c>
      <c r="AT74" s="148" t="b">
        <f aca="false">IF(AND(H74="",F74="Met"),FALSE(),TRUE())</f>
        <v>1</v>
      </c>
      <c r="AU74" s="94" t="str">
        <f aca="false">IF(OR(H74="",H74="Met",H74="N/A"),"NA",(IF(AND((OR(H74="Not Met",H74="Unsure")),G74&lt;&gt;""),TRUE(),FALSE())))</f>
        <v>NA</v>
      </c>
    </row>
    <row r="75" customFormat="false" ht="29.25" hidden="true" customHeight="true" outlineLevel="0" collapsed="false">
      <c r="A75" s="478" t="n">
        <v>167</v>
      </c>
      <c r="B75" s="479" t="s">
        <v>1251</v>
      </c>
      <c r="C75" s="480" t="s">
        <v>1252</v>
      </c>
      <c r="D75" s="343" t="s">
        <v>1200</v>
      </c>
      <c r="E75" s="481"/>
      <c r="F75" s="482"/>
      <c r="G75" s="483"/>
      <c r="H75" s="484"/>
      <c r="I75" s="235" t="s">
        <v>15</v>
      </c>
      <c r="J75" s="235"/>
      <c r="K75" s="235" t="s">
        <v>38</v>
      </c>
      <c r="L75" s="236" t="s">
        <v>43</v>
      </c>
      <c r="M75" s="236" t="s">
        <v>48</v>
      </c>
      <c r="N75" s="236" t="s">
        <v>193</v>
      </c>
      <c r="O75" s="236" t="s">
        <v>52</v>
      </c>
      <c r="P75" s="236"/>
      <c r="Q75" s="236" t="s">
        <v>292</v>
      </c>
      <c r="S75" s="94" t="e">
        <f aca="false">IF(OR(T75=TRUE(),U75=TRUE(),V75=TRUE(),AD75=TRUE(),AE75=TRUE()),TRUE(),FALSE())</f>
        <v>#REF!</v>
      </c>
      <c r="T75" s="94" t="e">
        <f aca="false">#REF!</f>
        <v>#REF!</v>
      </c>
      <c r="U75" s="94" t="e">
        <f aca="false">#REF!</f>
        <v>#REF!</v>
      </c>
      <c r="V75" s="94" t="e">
        <f aca="false">IF(SUM(W75:AC75)&lt;1,TRUE(),FALSE())</f>
        <v>#REF!</v>
      </c>
      <c r="W75" s="95" t="e">
        <f aca="false">IF(#REF!=I75,1,0)</f>
        <v>#REF!</v>
      </c>
      <c r="X75" s="95" t="e">
        <f aca="false">IF(#REF!=J75,1,0)</f>
        <v>#REF!</v>
      </c>
      <c r="Y75" s="95" t="e">
        <f aca="false">IF(#REF!=K75,1,0)</f>
        <v>#REF!</v>
      </c>
      <c r="Z75" s="95" t="e">
        <f aca="false">IF(#REF!=L75,1,0)</f>
        <v>#REF!</v>
      </c>
      <c r="AA75" s="95" t="e">
        <f aca="false">IF(#REF!=M75,1,0)</f>
        <v>#REF!</v>
      </c>
      <c r="AB75" s="95" t="e">
        <f aca="false">IF(#REF!=N75,1,0)</f>
        <v>#REF!</v>
      </c>
      <c r="AC75" s="95" t="e">
        <f aca="false">IF(#REF!=O75,1,0)</f>
        <v>#REF!</v>
      </c>
      <c r="AD75" s="95" t="e">
        <f aca="false">AND(#REF!="Non-risk",P75=TRUE())</f>
        <v>#REF!</v>
      </c>
      <c r="AE75" s="95" t="e">
        <f aca="false">AND(#REF!&lt;&gt;$Q75,#REF!&lt;&gt;"Both")</f>
        <v>#REF!</v>
      </c>
      <c r="AF75" s="95" t="e">
        <f aca="false">AND(#REF!="Both",AH75=1)</f>
        <v>#REF!</v>
      </c>
      <c r="AG75" s="91" t="s">
        <v>1200</v>
      </c>
      <c r="AH75" s="95" t="n">
        <v>1</v>
      </c>
      <c r="AI75" s="91" t="n">
        <v>106</v>
      </c>
      <c r="AJ75" s="95" t="str">
        <f aca="false">IF(AH75="",1,"")</f>
        <v/>
      </c>
      <c r="AK75" s="238" t="e">
        <f aca="false">IF(OR(AL75=TRUE(),AND(AM75=TRUE(),AN75=FALSE())),0,IF(OR(AN75=FALSE(),AO75=FALSE(),AP75=FALSE()),1,0))</f>
        <v>#REF!</v>
      </c>
      <c r="AL75" s="238" t="e">
        <f aca="false">$S75</f>
        <v>#REF!</v>
      </c>
      <c r="AM75" s="238" t="e">
        <f aca="false">IF(OR(Q75="Medicaid",AI75=""),"NA",IF(AND(AF75=TRUE(),_xlfn.xlookup(AI75,$A$8:$A$51,$AK$8:$AK$51)=0),TRUE(),FALSE()))</f>
        <v>#REF!</v>
      </c>
      <c r="AN75" s="94" t="e">
        <f aca="false">IF(#REF!&lt;&gt;"",TRUE(),FALSE())</f>
        <v>#REF!</v>
      </c>
      <c r="AO75" s="94" t="e">
        <f aca="false">IF(OR(#REF!&lt;&gt;"Citation",#REF!&lt;&gt;"Met"),"NA",(IF(AND(#REF!="Citation",#REF!="Met",#REF!&lt;&gt;""),TRUE(),FALSE())))</f>
        <v>#REF!</v>
      </c>
      <c r="AP75" s="94" t="e">
        <f aca="false">IF(OR(#REF!="Met",#REF!="Not met"),"NA",(IF((AND(OR(#REF!="N/A",#REF!="Unsure"),#REF!&lt;&gt;"")),TRUE(),FALSE())))</f>
        <v>#REF!</v>
      </c>
      <c r="AQ75" s="238" t="e">
        <f aca="false">IF(OR(AR75=TRUE(),AND(AS75=TRUE(),AT75=FALSE())),0,(IF(OR(AND(OR(AS75=FALSE(),AS75="N/A"),AT75=FALSE()),AU75=FALSE()),1,0)))</f>
        <v>#REF!</v>
      </c>
      <c r="AR75" s="238" t="e">
        <f aca="false">$S75</f>
        <v>#REF!</v>
      </c>
      <c r="AS75" s="238" t="e">
        <f aca="false">IF(Q75="Medicaid","N/A",IF(#REF!="",AM75,FALSE()))</f>
        <v>#REF!</v>
      </c>
      <c r="AT75" s="94" t="e">
        <f aca="false">IF(#REF!="Citation",IF(F75&lt;&gt;"",TRUE(),FALSE()),"NA")</f>
        <v>#REF!</v>
      </c>
      <c r="AU75" s="94" t="str">
        <f aca="false">IF(OR(F75="",F75="Met",F75="N/A"),"NA",(IF(AND((OR(F75="Not Met",F75="Unsure")),G75&lt;&gt;""),TRUE(),FALSE())))</f>
        <v>NA</v>
      </c>
    </row>
    <row r="76" s="395" customFormat="true" ht="18.75" hidden="false" customHeight="true" outlineLevel="0" collapsed="false">
      <c r="A76" s="485"/>
      <c r="B76" s="486" t="s">
        <v>305</v>
      </c>
      <c r="C76" s="264"/>
      <c r="D76" s="264"/>
      <c r="E76" s="487"/>
      <c r="G76" s="354"/>
      <c r="H76" s="488"/>
      <c r="J76" s="489"/>
      <c r="K76" s="489"/>
      <c r="L76" s="489"/>
      <c r="M76" s="489"/>
      <c r="W76" s="354"/>
      <c r="X76" s="354"/>
      <c r="Y76" s="354"/>
      <c r="Z76" s="354"/>
      <c r="AA76" s="354"/>
      <c r="AB76" s="354"/>
      <c r="AC76" s="354"/>
      <c r="AD76" s="354"/>
      <c r="AE76" s="354"/>
      <c r="AF76" s="354"/>
      <c r="AG76" s="354"/>
      <c r="AH76" s="354"/>
      <c r="AI76" s="272"/>
      <c r="AJ76" s="354"/>
      <c r="AK76" s="399"/>
      <c r="AL76" s="399"/>
      <c r="AM76" s="399"/>
      <c r="AQ76" s="399"/>
      <c r="AR76" s="399"/>
      <c r="AS76" s="399"/>
    </row>
    <row r="77" s="94" customFormat="true" ht="17.25" hidden="false" customHeight="true" outlineLevel="0" collapsed="false">
      <c r="A77" s="490" t="n">
        <v>4</v>
      </c>
      <c r="B77" s="270" t="s">
        <v>1253</v>
      </c>
      <c r="C77" s="270"/>
      <c r="D77" s="270"/>
      <c r="E77" s="270"/>
      <c r="F77" s="270"/>
      <c r="G77" s="270"/>
      <c r="H77" s="491" t="s">
        <v>307</v>
      </c>
      <c r="I77" s="492"/>
      <c r="J77" s="445"/>
      <c r="K77" s="445"/>
      <c r="L77" s="445"/>
      <c r="W77" s="95"/>
      <c r="X77" s="95"/>
      <c r="Y77" s="95"/>
      <c r="Z77" s="95"/>
      <c r="AA77" s="95"/>
      <c r="AB77" s="95"/>
      <c r="AC77" s="95"/>
      <c r="AD77" s="95"/>
      <c r="AE77" s="95"/>
      <c r="AF77" s="95"/>
      <c r="AG77" s="95"/>
      <c r="AH77" s="95"/>
      <c r="AI77" s="91"/>
      <c r="AJ77" s="95"/>
      <c r="AK77" s="238"/>
      <c r="AL77" s="238"/>
      <c r="AM77" s="238"/>
      <c r="AQ77" s="238"/>
      <c r="AR77" s="238"/>
      <c r="AS77" s="238"/>
    </row>
    <row r="78" s="94" customFormat="true" ht="18" hidden="false" customHeight="true" outlineLevel="0" collapsed="false">
      <c r="A78" s="490" t="s">
        <v>1254</v>
      </c>
      <c r="B78" s="270" t="s">
        <v>1255</v>
      </c>
      <c r="C78" s="270"/>
      <c r="D78" s="270"/>
      <c r="E78" s="270"/>
      <c r="F78" s="270"/>
      <c r="G78" s="270"/>
      <c r="H78" s="491" t="s">
        <v>307</v>
      </c>
      <c r="I78" s="492"/>
      <c r="J78" s="445"/>
      <c r="K78" s="445"/>
      <c r="L78" s="445"/>
      <c r="W78" s="95"/>
      <c r="X78" s="95"/>
      <c r="Y78" s="95"/>
      <c r="Z78" s="95"/>
      <c r="AA78" s="95"/>
      <c r="AB78" s="95"/>
      <c r="AC78" s="95"/>
      <c r="AD78" s="95"/>
      <c r="AE78" s="95"/>
      <c r="AF78" s="95"/>
      <c r="AG78" s="95"/>
      <c r="AH78" s="95"/>
      <c r="AI78" s="91"/>
      <c r="AJ78" s="95"/>
      <c r="AK78" s="238"/>
      <c r="AL78" s="238"/>
      <c r="AM78" s="238"/>
      <c r="AQ78" s="238"/>
      <c r="AR78" s="238"/>
      <c r="AS78" s="238"/>
    </row>
    <row r="79" s="94" customFormat="true" ht="18" hidden="false" customHeight="true" outlineLevel="0" collapsed="false">
      <c r="A79" s="490" t="s">
        <v>1068</v>
      </c>
      <c r="B79" s="270" t="s">
        <v>1256</v>
      </c>
      <c r="C79" s="270"/>
      <c r="D79" s="270"/>
      <c r="E79" s="270"/>
      <c r="F79" s="270"/>
      <c r="G79" s="270"/>
      <c r="H79" s="491" t="s">
        <v>307</v>
      </c>
      <c r="I79" s="492"/>
      <c r="J79" s="445"/>
      <c r="K79" s="445"/>
      <c r="L79" s="445"/>
      <c r="W79" s="95"/>
      <c r="X79" s="95"/>
      <c r="Y79" s="95"/>
      <c r="Z79" s="95"/>
      <c r="AA79" s="95"/>
      <c r="AB79" s="95"/>
      <c r="AC79" s="95"/>
      <c r="AD79" s="95"/>
      <c r="AE79" s="95"/>
      <c r="AF79" s="95"/>
      <c r="AG79" s="95"/>
      <c r="AH79" s="95"/>
      <c r="AI79" s="91"/>
      <c r="AJ79" s="95"/>
      <c r="AK79" s="238"/>
      <c r="AL79" s="238"/>
      <c r="AM79" s="238"/>
      <c r="AQ79" s="238"/>
      <c r="AR79" s="238"/>
      <c r="AS79" s="238"/>
    </row>
    <row r="80" s="94" customFormat="true" ht="18" hidden="false" customHeight="true" outlineLevel="0" collapsed="false">
      <c r="A80" s="490" t="n">
        <v>7</v>
      </c>
      <c r="B80" s="270" t="s">
        <v>1257</v>
      </c>
      <c r="C80" s="270"/>
      <c r="D80" s="270"/>
      <c r="E80" s="270"/>
      <c r="F80" s="270"/>
      <c r="G80" s="270"/>
      <c r="H80" s="491" t="s">
        <v>307</v>
      </c>
      <c r="I80" s="492"/>
      <c r="J80" s="445"/>
      <c r="K80" s="445"/>
      <c r="L80" s="445"/>
      <c r="W80" s="95"/>
      <c r="X80" s="95"/>
      <c r="Y80" s="95"/>
      <c r="Z80" s="95"/>
      <c r="AA80" s="95"/>
      <c r="AB80" s="95"/>
      <c r="AC80" s="95"/>
      <c r="AD80" s="95"/>
      <c r="AE80" s="95"/>
      <c r="AF80" s="95"/>
      <c r="AG80" s="95"/>
      <c r="AH80" s="95"/>
      <c r="AI80" s="91"/>
      <c r="AJ80" s="95"/>
      <c r="AK80" s="238"/>
      <c r="AL80" s="238"/>
      <c r="AM80" s="238"/>
      <c r="AQ80" s="238"/>
      <c r="AR80" s="238"/>
      <c r="AS80" s="238"/>
    </row>
    <row r="81" s="94" customFormat="true" ht="14.25" hidden="false" customHeight="true" outlineLevel="0" collapsed="false">
      <c r="A81" s="490" t="n">
        <v>14</v>
      </c>
      <c r="B81" s="270" t="s">
        <v>1258</v>
      </c>
      <c r="C81" s="270"/>
      <c r="D81" s="270"/>
      <c r="E81" s="270"/>
      <c r="F81" s="270"/>
      <c r="G81" s="270"/>
      <c r="H81" s="491" t="s">
        <v>307</v>
      </c>
      <c r="I81" s="492"/>
      <c r="J81" s="445"/>
      <c r="K81" s="445"/>
      <c r="L81" s="445"/>
      <c r="W81" s="95"/>
      <c r="X81" s="95"/>
      <c r="Y81" s="95"/>
      <c r="Z81" s="95"/>
      <c r="AA81" s="95"/>
      <c r="AB81" s="95"/>
      <c r="AC81" s="95"/>
      <c r="AD81" s="95"/>
      <c r="AE81" s="95"/>
      <c r="AF81" s="95"/>
      <c r="AG81" s="95"/>
      <c r="AH81" s="95"/>
      <c r="AI81" s="91"/>
      <c r="AJ81" s="95"/>
      <c r="AK81" s="238"/>
      <c r="AL81" s="238"/>
      <c r="AM81" s="238"/>
      <c r="AQ81" s="238"/>
      <c r="AR81" s="238"/>
      <c r="AS81" s="238"/>
    </row>
    <row r="82" s="94" customFormat="true" ht="18" hidden="false" customHeight="true" outlineLevel="0" collapsed="false">
      <c r="A82" s="490" t="n">
        <v>18</v>
      </c>
      <c r="B82" s="270" t="s">
        <v>1259</v>
      </c>
      <c r="C82" s="270"/>
      <c r="D82" s="270"/>
      <c r="E82" s="270"/>
      <c r="F82" s="270"/>
      <c r="G82" s="270"/>
      <c r="H82" s="491" t="s">
        <v>307</v>
      </c>
      <c r="I82" s="492"/>
      <c r="J82" s="445"/>
      <c r="K82" s="445"/>
      <c r="L82" s="445"/>
      <c r="W82" s="95"/>
      <c r="X82" s="95"/>
      <c r="Y82" s="95"/>
      <c r="Z82" s="95"/>
      <c r="AA82" s="95"/>
      <c r="AB82" s="95"/>
      <c r="AC82" s="95"/>
      <c r="AD82" s="95"/>
      <c r="AE82" s="95"/>
      <c r="AF82" s="95"/>
      <c r="AG82" s="95"/>
      <c r="AH82" s="95"/>
      <c r="AI82" s="91"/>
      <c r="AJ82" s="95"/>
      <c r="AK82" s="238"/>
      <c r="AL82" s="238"/>
      <c r="AM82" s="238"/>
      <c r="AQ82" s="238"/>
      <c r="AR82" s="238"/>
      <c r="AS82" s="238"/>
    </row>
    <row r="83" s="94" customFormat="true" ht="18" hidden="false" customHeight="true" outlineLevel="0" collapsed="false">
      <c r="A83" s="490" t="n">
        <v>19</v>
      </c>
      <c r="B83" s="270" t="s">
        <v>1260</v>
      </c>
      <c r="C83" s="270"/>
      <c r="D83" s="270"/>
      <c r="E83" s="270"/>
      <c r="F83" s="270"/>
      <c r="G83" s="270"/>
      <c r="H83" s="491" t="s">
        <v>307</v>
      </c>
      <c r="I83" s="492"/>
      <c r="J83" s="445"/>
      <c r="K83" s="445"/>
      <c r="L83" s="445"/>
      <c r="W83" s="95"/>
      <c r="X83" s="95"/>
      <c r="Y83" s="95"/>
      <c r="Z83" s="95"/>
      <c r="AA83" s="95"/>
      <c r="AB83" s="95"/>
      <c r="AC83" s="95"/>
      <c r="AD83" s="95"/>
      <c r="AE83" s="95"/>
      <c r="AF83" s="95"/>
      <c r="AG83" s="95"/>
      <c r="AH83" s="95"/>
      <c r="AI83" s="91"/>
      <c r="AJ83" s="95"/>
      <c r="AK83" s="238"/>
      <c r="AL83" s="238"/>
      <c r="AM83" s="238"/>
      <c r="AQ83" s="238"/>
      <c r="AR83" s="238"/>
      <c r="AS83" s="238"/>
    </row>
    <row r="84" s="94" customFormat="true" ht="18" hidden="false" customHeight="true" outlineLevel="0" collapsed="false">
      <c r="A84" s="490" t="n">
        <v>20</v>
      </c>
      <c r="B84" s="270" t="s">
        <v>1261</v>
      </c>
      <c r="C84" s="270"/>
      <c r="D84" s="270"/>
      <c r="E84" s="270"/>
      <c r="F84" s="270"/>
      <c r="G84" s="270"/>
      <c r="H84" s="491" t="s">
        <v>307</v>
      </c>
      <c r="I84" s="492"/>
      <c r="J84" s="445"/>
      <c r="K84" s="445"/>
      <c r="L84" s="445"/>
      <c r="W84" s="95"/>
      <c r="X84" s="95"/>
      <c r="Y84" s="95"/>
      <c r="Z84" s="95"/>
      <c r="AA84" s="95"/>
      <c r="AB84" s="95"/>
      <c r="AC84" s="95"/>
      <c r="AD84" s="95"/>
      <c r="AE84" s="95"/>
      <c r="AF84" s="95"/>
      <c r="AG84" s="95"/>
      <c r="AH84" s="95"/>
      <c r="AI84" s="91"/>
      <c r="AJ84" s="95"/>
      <c r="AK84" s="238"/>
      <c r="AL84" s="238"/>
      <c r="AM84" s="238"/>
      <c r="AQ84" s="238"/>
      <c r="AR84" s="238"/>
      <c r="AS84" s="238"/>
    </row>
    <row r="85" s="94" customFormat="true" ht="18" hidden="false" customHeight="true" outlineLevel="0" collapsed="false">
      <c r="A85" s="490" t="n">
        <v>21</v>
      </c>
      <c r="B85" s="270" t="s">
        <v>1262</v>
      </c>
      <c r="C85" s="270"/>
      <c r="D85" s="270"/>
      <c r="E85" s="270"/>
      <c r="F85" s="270"/>
      <c r="G85" s="270"/>
      <c r="H85" s="491" t="s">
        <v>307</v>
      </c>
      <c r="I85" s="492"/>
      <c r="J85" s="445"/>
      <c r="K85" s="445"/>
      <c r="L85" s="445"/>
      <c r="W85" s="95"/>
      <c r="X85" s="95"/>
      <c r="Y85" s="95"/>
      <c r="Z85" s="95"/>
      <c r="AA85" s="95"/>
      <c r="AB85" s="95"/>
      <c r="AC85" s="95"/>
      <c r="AD85" s="95"/>
      <c r="AE85" s="95"/>
      <c r="AF85" s="95"/>
      <c r="AG85" s="95"/>
      <c r="AH85" s="95"/>
      <c r="AI85" s="91"/>
      <c r="AJ85" s="95"/>
      <c r="AK85" s="238"/>
      <c r="AL85" s="238"/>
      <c r="AM85" s="238"/>
      <c r="AQ85" s="238"/>
      <c r="AR85" s="238"/>
      <c r="AS85" s="238"/>
    </row>
    <row r="86" s="94" customFormat="true" ht="18" hidden="false" customHeight="true" outlineLevel="0" collapsed="false">
      <c r="A86" s="407"/>
      <c r="B86" s="274" t="s">
        <v>1263</v>
      </c>
      <c r="C86" s="274"/>
      <c r="D86" s="274"/>
      <c r="E86" s="274"/>
      <c r="F86" s="274"/>
      <c r="G86" s="274"/>
      <c r="H86" s="493"/>
      <c r="I86" s="445"/>
      <c r="J86" s="445"/>
      <c r="K86" s="445"/>
      <c r="L86" s="445"/>
      <c r="W86" s="95"/>
      <c r="X86" s="95"/>
      <c r="Y86" s="95"/>
      <c r="Z86" s="95"/>
      <c r="AA86" s="95"/>
      <c r="AB86" s="95"/>
      <c r="AC86" s="95"/>
      <c r="AD86" s="95"/>
      <c r="AE86" s="95"/>
      <c r="AF86" s="95"/>
      <c r="AG86" s="95"/>
      <c r="AH86" s="95"/>
      <c r="AI86" s="91"/>
      <c r="AJ86" s="95"/>
      <c r="AK86" s="238"/>
      <c r="AL86" s="238"/>
      <c r="AM86" s="238"/>
      <c r="AQ86" s="238"/>
      <c r="AR86" s="238"/>
      <c r="AS86" s="238"/>
    </row>
    <row r="87" s="94" customFormat="true" ht="57" hidden="false" customHeight="true" outlineLevel="0" collapsed="false">
      <c r="A87" s="490" t="n">
        <v>23</v>
      </c>
      <c r="B87" s="270" t="s">
        <v>1264</v>
      </c>
      <c r="C87" s="270"/>
      <c r="D87" s="270"/>
      <c r="E87" s="270"/>
      <c r="F87" s="270"/>
      <c r="G87" s="270"/>
      <c r="H87" s="491" t="s">
        <v>307</v>
      </c>
      <c r="I87" s="492"/>
      <c r="J87" s="445"/>
      <c r="K87" s="445"/>
      <c r="L87" s="445"/>
      <c r="W87" s="95"/>
      <c r="X87" s="95"/>
      <c r="Y87" s="95"/>
      <c r="Z87" s="95"/>
      <c r="AA87" s="95"/>
      <c r="AB87" s="95"/>
      <c r="AC87" s="95"/>
      <c r="AD87" s="95"/>
      <c r="AE87" s="95"/>
      <c r="AF87" s="95"/>
      <c r="AG87" s="95"/>
      <c r="AH87" s="95"/>
      <c r="AI87" s="91"/>
      <c r="AJ87" s="95"/>
      <c r="AK87" s="238"/>
      <c r="AL87" s="238"/>
      <c r="AM87" s="238"/>
      <c r="AQ87" s="238"/>
      <c r="AR87" s="238"/>
      <c r="AS87" s="238"/>
    </row>
    <row r="88" customFormat="false" ht="18" hidden="false" customHeight="false" outlineLevel="0" collapsed="false"/>
    <row r="89" customFormat="false" ht="18" hidden="false" customHeight="false" outlineLevel="0" collapsed="false"/>
    <row r="90" customFormat="false" ht="18" hidden="false" customHeight="false" outlineLevel="0" collapsed="false"/>
    <row r="91" customFormat="false" ht="18" hidden="false" customHeight="false" outlineLevel="0" collapsed="false"/>
    <row r="92" customFormat="false" ht="18" hidden="false" customHeight="false" outlineLevel="0" collapsed="false"/>
    <row r="93" customFormat="false" ht="18" hidden="false" customHeight="false" outlineLevel="0" collapsed="false"/>
    <row r="94" customFormat="false" ht="18" hidden="false" customHeight="false" outlineLevel="0" collapsed="false"/>
    <row r="95" customFormat="false" ht="18" hidden="false" customHeight="false" outlineLevel="0" collapsed="false"/>
    <row r="96" customFormat="false" ht="18" hidden="false" customHeight="false" outlineLevel="0" collapsed="false"/>
    <row r="97" customFormat="false" ht="18" hidden="false" customHeight="false" outlineLevel="0" collapsed="false"/>
    <row r="98" customFormat="false" ht="18" hidden="false" customHeight="false" outlineLevel="0" collapsed="false"/>
    <row r="99" customFormat="false" ht="18" hidden="false" customHeight="false" outlineLevel="0" collapsed="false"/>
    <row r="100" customFormat="false" ht="18" hidden="false" customHeight="false" outlineLevel="0" collapsed="false"/>
    <row r="101" customFormat="false" ht="18" hidden="false" customHeight="false" outlineLevel="0" collapsed="false"/>
    <row r="102" customFormat="false" ht="18" hidden="false" customHeight="false" outlineLevel="0" collapsed="false"/>
    <row r="103" customFormat="false" ht="18" hidden="false" customHeight="false" outlineLevel="0" collapsed="false"/>
    <row r="104" customFormat="false" ht="18" hidden="false" customHeight="false" outlineLevel="0" collapsed="false"/>
    <row r="105" customFormat="false" ht="18" hidden="false" customHeight="false" outlineLevel="0" collapsed="false"/>
    <row r="106" customFormat="false" ht="18" hidden="false" customHeight="false" outlineLevel="0" collapsed="false"/>
    <row r="107" customFormat="false" ht="18" hidden="false" customHeight="false" outlineLevel="0" collapsed="false"/>
    <row r="108" customFormat="false" ht="18" hidden="false" customHeight="false" outlineLevel="0" collapsed="false"/>
    <row r="109" customFormat="false" ht="18" hidden="false" customHeight="false" outlineLevel="0" collapsed="false"/>
    <row r="110" customFormat="false" ht="18" hidden="false" customHeight="false" outlineLevel="0" collapsed="false"/>
    <row r="111" customFormat="false" ht="18" hidden="false" customHeight="false" outlineLevel="0" collapsed="false"/>
    <row r="112" customFormat="false" ht="18" hidden="false" customHeight="false" outlineLevel="0" collapsed="false"/>
    <row r="113" customFormat="false" ht="18" hidden="false" customHeight="false" outlineLevel="0" collapsed="false"/>
    <row r="114" customFormat="false" ht="18" hidden="false" customHeight="false" outlineLevel="0" collapsed="false"/>
    <row r="115" customFormat="false" ht="18" hidden="false" customHeight="false" outlineLevel="0" collapsed="false"/>
    <row r="116" customFormat="false" ht="18" hidden="false" customHeight="false" outlineLevel="0" collapsed="false"/>
  </sheetData>
  <mergeCells count="19">
    <mergeCell ref="A1:C1"/>
    <mergeCell ref="D1:H1"/>
    <mergeCell ref="I1:O1"/>
    <mergeCell ref="A2:B2"/>
    <mergeCell ref="A3:H3"/>
    <mergeCell ref="A4:C4"/>
    <mergeCell ref="A5:H5"/>
    <mergeCell ref="W6:AC6"/>
    <mergeCell ref="B77:G77"/>
    <mergeCell ref="B78:G78"/>
    <mergeCell ref="B79:G79"/>
    <mergeCell ref="B80:G80"/>
    <mergeCell ref="B81:G81"/>
    <mergeCell ref="B82:G82"/>
    <mergeCell ref="B83:G83"/>
    <mergeCell ref="B84:G84"/>
    <mergeCell ref="B85:G85"/>
    <mergeCell ref="B86:G86"/>
    <mergeCell ref="B87:G87"/>
  </mergeCells>
  <conditionalFormatting sqref="F8:H74">
    <cfRule type="expression" priority="2" aboveAverage="0" equalAverage="0" bottom="0" percent="0" rank="0" text="" dxfId="16">
      <formula>$AF8=1</formula>
    </cfRule>
    <cfRule type="expression" priority="3" aboveAverage="0" equalAverage="0" bottom="0" percent="0" rank="0" text="" dxfId="17">
      <formula>$S8=1</formula>
    </cfRule>
  </conditionalFormatting>
  <dataValidations count="2">
    <dataValidation allowBlank="true" errorStyle="stop" operator="between" showDropDown="false" showErrorMessage="true" showInputMessage="true" sqref="F8:F9 F11 F13 F15:F16 F19:F21 F23 F25 F27:F29 F31:F32 F34 F36:F38 F40:F41 F45:F51 F53:F54 F56 F58 F60:F61 F63 F65:F67 F69:F75" type="list">
      <formula1>"Met,Not Met,Unsure,N/A"</formula1>
      <formula2>0</formula2>
    </dataValidation>
    <dataValidation allowBlank="true" errorStyle="information" operator="between" showDropDown="false" showErrorMessage="true" showInputMessage="true" sqref="D4" type="list">
      <formula1>INDIRECT($S$2)</formula1>
      <formula2>0</formula2>
    </dataValidation>
  </dataValidations>
  <hyperlinks>
    <hyperlink ref="E11" location="'F. Coverage'!A82" display="#'F. Coverage'.A82"/>
    <hyperlink ref="E16" location="'F. Coverage'!A84" display="6a, 6b, 7"/>
    <hyperlink ref="E38" location="'F. Coverage'!A95" display="#'F. Coverage'.A95"/>
    <hyperlink ref="E41" location="'F. Coverage'!A101" display="18, 19, 20, 21"/>
    <hyperlink ref="E64" location="'F. Coverage'!A109" display="24, 25"/>
    <hyperlink ref="E74" location="'F. Coverage'!A108" display="#'F. Coverage'.A108"/>
    <hyperlink ref="H77" location="'F. Coverage'!E11" display="Return to item number"/>
    <hyperlink ref="H78" location="'F. Coverage'!E16" display="Return to item number"/>
    <hyperlink ref="H79" location="'F. Coverage'!E16" display="Return to item number"/>
    <hyperlink ref="H80" location="'F. Coverage'!E16" display="Return to item number"/>
    <hyperlink ref="H81" location="'F. Coverage'!E38" display="Return to item number"/>
    <hyperlink ref="H82" location="'F. Coverage'!E41" display="Return to item number"/>
    <hyperlink ref="H83" location="'F. Coverage'!E41" display="Return to item number"/>
    <hyperlink ref="H84" location="'F. Coverage'!E41" display="Return to item number"/>
    <hyperlink ref="H85" location="'F. Coverage'!E41" display="Return to item number"/>
    <hyperlink ref="B86" r:id="rId2" display="https://www.medicaid.gov/medicaid-chip-program-information/by-topics/long-term-services-and-supports/home-and-community-based-services/statewide-transition-plans.html. "/>
    <hyperlink ref="H87" location="'F. Coverage'!E75" display="Return to item number"/>
  </hyperlink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Y64"/>
  <sheetViews>
    <sheetView showFormulas="false" showGridLines="true" showRowColHeaders="true" showZeros="true" rightToLeft="false" tabSelected="false" showOutlineSymbols="true" defaultGridColor="true" view="pageBreakPreview" topLeftCell="A1" colorId="64" zoomScale="88" zoomScaleNormal="50" zoomScalePageLayoutView="88" workbookViewId="0">
      <pane xSplit="0" ySplit="6" topLeftCell="A7" activePane="bottomLeft" state="frozen"/>
      <selection pane="topLeft" activeCell="A1" activeCellId="0" sqref="A1"/>
      <selection pane="bottomLeft" activeCell="BG13" activeCellId="0" sqref="BG13"/>
    </sheetView>
  </sheetViews>
  <sheetFormatPr defaultColWidth="9.15625" defaultRowHeight="18" zeroHeight="false" outlineLevelRow="0" outlineLevelCol="0"/>
  <cols>
    <col collapsed="false" customWidth="true" hidden="false" outlineLevel="0" max="1" min="1" style="190" width="9.85"/>
    <col collapsed="false" customWidth="true" hidden="false" outlineLevel="0" max="2" min="2" style="95" width="23.57"/>
    <col collapsed="false" customWidth="true" hidden="false" outlineLevel="0" max="3" min="3" style="95" width="29.29"/>
    <col collapsed="false" customWidth="true" hidden="false" outlineLevel="0" max="4" min="4" style="95" width="115.7"/>
    <col collapsed="false" customWidth="true" hidden="false" outlineLevel="0" max="5" min="5" style="191" width="12.42"/>
    <col collapsed="false" customWidth="true" hidden="false" outlineLevel="0" max="6" min="6" style="95" width="27.14"/>
    <col collapsed="false" customWidth="true" hidden="false" outlineLevel="0" max="7" min="7" style="95" width="33.71"/>
    <col collapsed="false" customWidth="true" hidden="false" outlineLevel="0" max="8" min="8" style="191" width="34.42"/>
    <col collapsed="false" customWidth="false" hidden="true" outlineLevel="0" max="15" min="9" style="95" width="9.14"/>
    <col collapsed="false" customWidth="true" hidden="true" outlineLevel="0" max="16" min="16" style="95" width="13.29"/>
    <col collapsed="false" customWidth="false" hidden="true" outlineLevel="0" max="18" min="17" style="95" width="9.14"/>
    <col collapsed="false" customWidth="true" hidden="true" outlineLevel="0" max="19" min="19" style="95" width="10.42"/>
    <col collapsed="false" customWidth="true" hidden="true" outlineLevel="0" max="20" min="20" style="95" width="21.71"/>
    <col collapsed="false" customWidth="true" hidden="true" outlineLevel="0" max="21" min="21" style="95" width="17.42"/>
    <col collapsed="false" customWidth="true" hidden="true" outlineLevel="0" max="22" min="22" style="95" width="15.57"/>
    <col collapsed="false" customWidth="true" hidden="true" outlineLevel="0" max="23" min="23" style="95" width="6.28"/>
    <col collapsed="false" customWidth="false" hidden="true" outlineLevel="0" max="29" min="24" style="95" width="9.14"/>
    <col collapsed="false" customWidth="true" hidden="true" outlineLevel="0" max="30" min="30" style="95" width="17.86"/>
    <col collapsed="false" customWidth="true" hidden="true" outlineLevel="0" max="31" min="31" style="95" width="12.71"/>
    <col collapsed="false" customWidth="true" hidden="true" outlineLevel="0" max="32" min="32" style="95" width="12.29"/>
    <col collapsed="false" customWidth="true" hidden="true" outlineLevel="0" max="33" min="33" style="95" width="35.42"/>
    <col collapsed="false" customWidth="true" hidden="true" outlineLevel="0" max="34" min="34" style="95" width="17"/>
    <col collapsed="false" customWidth="true" hidden="true" outlineLevel="0" max="35" min="35" style="95" width="13.7"/>
    <col collapsed="false" customWidth="true" hidden="true" outlineLevel="0" max="36" min="36" style="95" width="17.42"/>
    <col collapsed="false" customWidth="true" hidden="true" outlineLevel="0" max="37" min="37" style="95" width="10.99"/>
    <col collapsed="false" customWidth="true" hidden="true" outlineLevel="0" max="38" min="38" style="95" width="17.29"/>
    <col collapsed="false" customWidth="true" hidden="true" outlineLevel="0" max="39" min="39" style="95" width="14.43"/>
    <col collapsed="false" customWidth="true" hidden="true" outlineLevel="0" max="40" min="40" style="95" width="11.99"/>
    <col collapsed="false" customWidth="false" hidden="true" outlineLevel="0" max="41" min="41" style="95" width="9.14"/>
    <col collapsed="false" customWidth="true" hidden="true" outlineLevel="0" max="42" min="42" style="95" width="13.86"/>
    <col collapsed="false" customWidth="false" hidden="true" outlineLevel="0" max="43" min="43" style="95" width="9.14"/>
    <col collapsed="false" customWidth="true" hidden="true" outlineLevel="0" max="44" min="44" style="95" width="12.71"/>
    <col collapsed="false" customWidth="true" hidden="true" outlineLevel="0" max="45" min="45" style="95" width="15.15"/>
    <col collapsed="false" customWidth="false" hidden="true" outlineLevel="0" max="56" min="46" style="95" width="9.14"/>
    <col collapsed="false" customWidth="false" hidden="false" outlineLevel="0" max="1024" min="57" style="95" width="9.14"/>
  </cols>
  <sheetData>
    <row r="1" customFormat="false" ht="69.75" hidden="false" customHeight="true" outlineLevel="0" collapsed="false">
      <c r="A1" s="494" t="s">
        <v>1265</v>
      </c>
      <c r="B1" s="494"/>
      <c r="C1" s="494"/>
      <c r="D1" s="193" t="s">
        <v>170</v>
      </c>
      <c r="E1" s="193"/>
      <c r="F1" s="193"/>
      <c r="G1" s="193"/>
      <c r="H1" s="193"/>
      <c r="I1" s="194" t="s">
        <v>171</v>
      </c>
      <c r="J1" s="194"/>
      <c r="K1" s="194"/>
      <c r="L1" s="194"/>
      <c r="M1" s="194"/>
      <c r="N1" s="194"/>
      <c r="O1" s="194"/>
      <c r="P1" s="90" t="s">
        <v>172</v>
      </c>
      <c r="Q1" s="91" t="s">
        <v>173</v>
      </c>
      <c r="S1" s="195" t="s">
        <v>174</v>
      </c>
      <c r="T1" s="90" t="s">
        <v>175</v>
      </c>
      <c r="U1" s="90" t="s">
        <v>176</v>
      </c>
      <c r="V1" s="94"/>
      <c r="AI1" s="91"/>
      <c r="AK1" s="196"/>
      <c r="AL1" s="196"/>
      <c r="AM1" s="196"/>
      <c r="AQ1" s="196"/>
      <c r="AR1" s="196"/>
      <c r="AS1" s="196"/>
    </row>
    <row r="2" customFormat="false" ht="22.5" hidden="true" customHeight="true" outlineLevel="0" collapsed="false">
      <c r="A2" s="281" t="s">
        <v>177</v>
      </c>
      <c r="B2" s="281"/>
      <c r="C2" s="90"/>
      <c r="D2" s="90"/>
      <c r="E2" s="98"/>
      <c r="G2" s="90"/>
      <c r="H2" s="98"/>
      <c r="I2" s="91"/>
      <c r="J2" s="91"/>
      <c r="K2" s="91"/>
      <c r="L2" s="91"/>
      <c r="M2" s="91"/>
      <c r="N2" s="91"/>
      <c r="O2" s="91"/>
      <c r="P2" s="91"/>
      <c r="Q2" s="91"/>
      <c r="S2" s="201" t="b">
        <f aca="false">IF('Cover Sheet'!$C$11="Base contract","BList",IF('Cover Sheet'!$C$11="Contract amendment","AList"))</f>
        <v>0</v>
      </c>
      <c r="T2" s="91" t="s">
        <v>178</v>
      </c>
      <c r="U2" s="91" t="s">
        <v>178</v>
      </c>
      <c r="V2" s="94"/>
      <c r="AI2" s="91"/>
      <c r="AK2" s="196"/>
      <c r="AL2" s="196"/>
      <c r="AM2" s="196"/>
      <c r="AQ2" s="196"/>
      <c r="AR2" s="196"/>
      <c r="AS2" s="196"/>
    </row>
    <row r="3" customFormat="false" ht="73.5" hidden="false" customHeight="true" outlineLevel="0" collapsed="false">
      <c r="A3" s="101" t="s">
        <v>179</v>
      </c>
      <c r="B3" s="101"/>
      <c r="C3" s="101"/>
      <c r="D3" s="101"/>
      <c r="E3" s="101"/>
      <c r="F3" s="101"/>
      <c r="G3" s="101"/>
      <c r="H3" s="101"/>
      <c r="I3" s="219" t="str">
        <f aca="false">IF('Cover Sheet'!C13="Yes","MCO","--")</f>
        <v>--</v>
      </c>
      <c r="J3" s="94" t="str">
        <f aca="false">IF('Cover Sheet'!C14="Yes","HIO","--")</f>
        <v>--</v>
      </c>
      <c r="K3" s="94" t="str">
        <f aca="false">IF('Cover Sheet'!C15="Yes","PIHP","--")</f>
        <v>--</v>
      </c>
      <c r="L3" s="94" t="str">
        <f aca="false">IF('Cover Sheet'!C16="Yes","PAHP","--")</f>
        <v>--</v>
      </c>
      <c r="M3" s="94" t="str">
        <f aca="false">IF('Cover Sheet'!C17="Yes","NEMT PAHP","--")</f>
        <v>--</v>
      </c>
      <c r="N3" s="94" t="str">
        <f aca="false">IF('Cover Sheet'!C18="Yes","PCCM","--")</f>
        <v>--</v>
      </c>
      <c r="O3" s="94" t="str">
        <f aca="false">IF('Cover Sheet'!C19="Yes","PCCME","--")</f>
        <v>--</v>
      </c>
      <c r="P3" s="94" t="str">
        <f aca="false">IF('Cover Sheet'!C20="","--",'Cover Sheet'!C20)</f>
        <v>--</v>
      </c>
      <c r="Q3" s="94" t="str">
        <f aca="false">IF('Cover Sheet'!C9="","--",'Cover Sheet'!C9)</f>
        <v>--</v>
      </c>
      <c r="S3" s="91"/>
      <c r="T3" s="91" t="s">
        <v>180</v>
      </c>
      <c r="U3" s="91" t="s">
        <v>181</v>
      </c>
      <c r="V3" s="94"/>
      <c r="AI3" s="91"/>
      <c r="AK3" s="196"/>
      <c r="AL3" s="196"/>
      <c r="AM3" s="196"/>
      <c r="AQ3" s="196"/>
      <c r="AR3" s="196"/>
      <c r="AS3" s="196"/>
    </row>
    <row r="4" customFormat="false" ht="15.75" hidden="false" customHeight="true" outlineLevel="0" collapsed="false">
      <c r="A4" s="411" t="s">
        <v>1266</v>
      </c>
      <c r="B4" s="411"/>
      <c r="C4" s="411"/>
      <c r="D4" s="205" t="s">
        <v>178</v>
      </c>
      <c r="E4" s="200"/>
      <c r="F4" s="447"/>
      <c r="G4" s="413"/>
      <c r="H4" s="200"/>
      <c r="I4" s="90"/>
      <c r="J4" s="90"/>
      <c r="K4" s="90"/>
      <c r="L4" s="90"/>
      <c r="M4" s="90"/>
      <c r="N4" s="90"/>
      <c r="O4" s="90"/>
      <c r="P4" s="90"/>
      <c r="Q4" s="90"/>
      <c r="S4" s="90"/>
      <c r="T4" s="90"/>
      <c r="U4" s="90"/>
      <c r="V4" s="90"/>
      <c r="AI4" s="91"/>
      <c r="AK4" s="196"/>
      <c r="AL4" s="196"/>
      <c r="AM4" s="196"/>
      <c r="AQ4" s="196"/>
      <c r="AR4" s="196"/>
      <c r="AS4" s="196"/>
    </row>
    <row r="5" customFormat="false" ht="15.75" hidden="false" customHeight="true" outlineLevel="0" collapsed="false">
      <c r="A5" s="289" t="s">
        <v>2</v>
      </c>
      <c r="B5" s="290"/>
      <c r="C5" s="291"/>
      <c r="D5" s="291"/>
      <c r="E5" s="495"/>
      <c r="F5" s="293" t="s">
        <v>2</v>
      </c>
      <c r="G5" s="293"/>
      <c r="H5" s="294"/>
      <c r="I5" s="90"/>
      <c r="J5" s="90"/>
      <c r="K5" s="90"/>
      <c r="L5" s="90"/>
      <c r="M5" s="90"/>
      <c r="N5" s="90"/>
      <c r="O5" s="90"/>
      <c r="P5" s="90"/>
      <c r="Q5" s="90"/>
      <c r="R5" s="90"/>
      <c r="S5" s="119"/>
      <c r="T5" s="119"/>
      <c r="U5" s="119"/>
      <c r="V5" s="119"/>
      <c r="AI5" s="91"/>
      <c r="AJ5" s="95" t="s">
        <v>183</v>
      </c>
      <c r="AK5" s="196"/>
      <c r="AL5" s="196"/>
      <c r="AM5" s="196"/>
      <c r="AQ5" s="196"/>
      <c r="AR5" s="196"/>
      <c r="AS5" s="196"/>
      <c r="AV5" s="95" t="s">
        <v>184</v>
      </c>
    </row>
    <row r="6" customFormat="false" ht="131.25" hidden="false" customHeight="true" outlineLevel="0" collapsed="false">
      <c r="A6" s="296" t="s">
        <v>185</v>
      </c>
      <c r="B6" s="297" t="s">
        <v>186</v>
      </c>
      <c r="C6" s="297" t="s">
        <v>187</v>
      </c>
      <c r="D6" s="297" t="s">
        <v>188</v>
      </c>
      <c r="E6" s="449" t="s">
        <v>189</v>
      </c>
      <c r="F6" s="450" t="s">
        <v>397</v>
      </c>
      <c r="G6" s="300" t="s">
        <v>398</v>
      </c>
      <c r="H6" s="125" t="s">
        <v>192</v>
      </c>
      <c r="I6" s="215" t="s">
        <v>15</v>
      </c>
      <c r="J6" s="215" t="s">
        <v>30</v>
      </c>
      <c r="K6" s="215" t="s">
        <v>38</v>
      </c>
      <c r="L6" s="216" t="s">
        <v>43</v>
      </c>
      <c r="M6" s="217" t="s">
        <v>48</v>
      </c>
      <c r="N6" s="216" t="s">
        <v>193</v>
      </c>
      <c r="O6" s="216" t="s">
        <v>52</v>
      </c>
      <c r="P6" s="217" t="s">
        <v>194</v>
      </c>
      <c r="Q6" s="217" t="s">
        <v>195</v>
      </c>
      <c r="R6" s="218"/>
      <c r="S6" s="219" t="s">
        <v>196</v>
      </c>
      <c r="T6" s="203" t="s">
        <v>197</v>
      </c>
      <c r="U6" s="203" t="s">
        <v>198</v>
      </c>
      <c r="V6" s="203" t="s">
        <v>199</v>
      </c>
      <c r="W6" s="194" t="s">
        <v>200</v>
      </c>
      <c r="X6" s="194"/>
      <c r="Y6" s="194"/>
      <c r="Z6" s="194"/>
      <c r="AA6" s="194"/>
      <c r="AB6" s="194"/>
      <c r="AC6" s="194"/>
      <c r="AD6" s="203" t="s">
        <v>201</v>
      </c>
      <c r="AE6" s="203" t="s">
        <v>202</v>
      </c>
      <c r="AF6" s="220" t="s">
        <v>203</v>
      </c>
      <c r="AG6" s="95" t="s">
        <v>204</v>
      </c>
      <c r="AH6" s="91" t="s">
        <v>205</v>
      </c>
      <c r="AI6" s="91" t="s">
        <v>337</v>
      </c>
      <c r="AJ6" s="91" t="s">
        <v>207</v>
      </c>
      <c r="AK6" s="221" t="s">
        <v>208</v>
      </c>
      <c r="AL6" s="222" t="s">
        <v>209</v>
      </c>
      <c r="AM6" s="222" t="s">
        <v>338</v>
      </c>
      <c r="AN6" s="91" t="s">
        <v>211</v>
      </c>
      <c r="AO6" s="91" t="s">
        <v>212</v>
      </c>
      <c r="AP6" s="91" t="s">
        <v>213</v>
      </c>
      <c r="AQ6" s="221" t="s">
        <v>214</v>
      </c>
      <c r="AR6" s="222" t="s">
        <v>209</v>
      </c>
      <c r="AS6" s="222" t="s">
        <v>339</v>
      </c>
      <c r="AT6" s="91" t="s">
        <v>340</v>
      </c>
      <c r="AU6" s="91" t="s">
        <v>341</v>
      </c>
      <c r="AV6" s="220"/>
      <c r="AW6" s="220"/>
      <c r="AX6" s="220" t="s">
        <v>218</v>
      </c>
      <c r="AY6" s="220" t="s">
        <v>219</v>
      </c>
    </row>
    <row r="7" customFormat="false" ht="26.25" hidden="false" customHeight="false" outlineLevel="0" collapsed="false">
      <c r="A7" s="451"/>
      <c r="B7" s="452"/>
      <c r="C7" s="453"/>
      <c r="D7" s="454" t="s">
        <v>1267</v>
      </c>
      <c r="E7" s="455"/>
      <c r="F7" s="456"/>
      <c r="G7" s="457"/>
      <c r="H7" s="458"/>
      <c r="S7" s="94"/>
      <c r="T7" s="94" t="n">
        <f aca="false">'Cover Sheet'!$O$4</f>
        <v>1</v>
      </c>
      <c r="U7" s="148" t="b">
        <f aca="false">IF($D$4="No, section requirements must be reviewed",FALSE(),TRUE())</f>
        <v>0</v>
      </c>
      <c r="V7" s="94"/>
      <c r="W7" s="149" t="s">
        <v>15</v>
      </c>
      <c r="X7" s="149" t="s">
        <v>30</v>
      </c>
      <c r="Y7" s="149" t="s">
        <v>38</v>
      </c>
      <c r="Z7" s="149" t="s">
        <v>43</v>
      </c>
      <c r="AA7" s="150" t="s">
        <v>48</v>
      </c>
      <c r="AB7" s="149" t="s">
        <v>193</v>
      </c>
      <c r="AC7" s="149" t="s">
        <v>52</v>
      </c>
      <c r="AI7" s="91"/>
      <c r="AK7" s="196"/>
      <c r="AL7" s="196"/>
      <c r="AM7" s="196"/>
      <c r="AQ7" s="196"/>
      <c r="AR7" s="196"/>
      <c r="AS7" s="196"/>
      <c r="AV7" s="229"/>
      <c r="AW7" s="229"/>
      <c r="AX7" s="229" t="str">
        <f aca="false">IF(OR($Q$3="CHIP",$U$7=TRUE()),"N/A",IF((SUMIF($Q8:$Q53,"Medicaid",$AK$8:$AK$53)=0),"Complete","Incomplete"))</f>
        <v>Complete</v>
      </c>
      <c r="AY7" s="151" t="str">
        <f aca="false">IF(OR($Q$3="Medicaid",$U$7=TRUE()),"N/A",IF((SUMIF($Q8:$Q53,"CHIP",$AK$8:$AK$53)=0),"Complete","Incomplete"))</f>
        <v>Complete</v>
      </c>
    </row>
    <row r="8" customFormat="false" ht="54" hidden="false" customHeight="false" outlineLevel="0" collapsed="false">
      <c r="A8" s="310" t="s">
        <v>1268</v>
      </c>
      <c r="B8" s="231" t="s">
        <v>1269</v>
      </c>
      <c r="C8" s="231" t="s">
        <v>1270</v>
      </c>
      <c r="D8" s="231" t="s">
        <v>1271</v>
      </c>
      <c r="E8" s="496" t="s">
        <v>745</v>
      </c>
      <c r="F8" s="381"/>
      <c r="G8" s="382"/>
      <c r="H8" s="469"/>
      <c r="I8" s="237" t="s">
        <v>15</v>
      </c>
      <c r="J8" s="237" t="s">
        <v>30</v>
      </c>
      <c r="K8" s="237" t="s">
        <v>38</v>
      </c>
      <c r="L8" s="237" t="s">
        <v>43</v>
      </c>
      <c r="M8" s="237"/>
      <c r="N8" s="237"/>
      <c r="O8" s="237" t="s">
        <v>52</v>
      </c>
      <c r="P8" s="237"/>
      <c r="Q8" s="236" t="s">
        <v>226</v>
      </c>
      <c r="S8" s="148" t="b">
        <f aca="false">IF(OR(T8=TRUE(),U8=TRUE(),V8=TRUE(),AD8=TRUE(),AE8=TRUE()),TRUE(),FALSE())</f>
        <v>1</v>
      </c>
      <c r="T8" s="94" t="n">
        <f aca="false">$T$7</f>
        <v>1</v>
      </c>
      <c r="U8" s="148" t="b">
        <f aca="false">$U$7</f>
        <v>0</v>
      </c>
      <c r="V8" s="148" t="b">
        <f aca="false">IF(SUM(W8:AC8)&lt;1,TRUE(),FALSE())</f>
        <v>1</v>
      </c>
      <c r="W8" s="94" t="n">
        <f aca="false">IF($I$3=I8,1,0)</f>
        <v>0</v>
      </c>
      <c r="X8" s="94" t="n">
        <f aca="false">IF($J$3=J8,1,0)</f>
        <v>0</v>
      </c>
      <c r="Y8" s="94" t="n">
        <f aca="false">IF($K$3=K8,1,0)</f>
        <v>0</v>
      </c>
      <c r="Z8" s="94" t="n">
        <f aca="false">IF($L$3=L8,1,0)</f>
        <v>0</v>
      </c>
      <c r="AA8" s="94" t="n">
        <f aca="false">IF($M$3=M8,1,0)</f>
        <v>0</v>
      </c>
      <c r="AB8" s="94" t="n">
        <f aca="false">IF($N$3=N8,1,0)</f>
        <v>0</v>
      </c>
      <c r="AC8" s="94" t="n">
        <f aca="false">IF($O$3=O8,1,0)</f>
        <v>0</v>
      </c>
      <c r="AD8" s="159" t="b">
        <f aca="false">AND($P$2="Non-risk",P8=TRUE())</f>
        <v>0</v>
      </c>
      <c r="AE8" s="159" t="b">
        <f aca="false">AND($Q$3&lt;&gt;$Q8,$Q$3&lt;&gt;"Both")</f>
        <v>1</v>
      </c>
      <c r="AF8" s="159" t="b">
        <f aca="false">AND($Q$3="Both",AH8=1)</f>
        <v>0</v>
      </c>
      <c r="AI8" s="91"/>
      <c r="AK8" s="160" t="n">
        <f aca="false">IF(OR(AL8=TRUE(),AND(AM8=TRUE(),AN8=FALSE()),AF8=TRUE(),(OR(AT8=FALSE(),AT8="NA"))),0,IF(OR(AN8=FALSE(),AO8=FALSE(),AP8=FALSE()),1,0))</f>
        <v>0</v>
      </c>
      <c r="AL8" s="238" t="n">
        <f aca="false">$S8</f>
        <v>1</v>
      </c>
      <c r="AM8" s="238" t="str">
        <f aca="false">IF(OR(Q8="Medicaid",AI8=""),"NA",IF(AND(AF8=TRUE(),_xlfn.xlookup(AI8,$A$8:$A$53,$AK$8:$AK$53)=0),TRUE(),FALSE()))</f>
        <v>NA</v>
      </c>
      <c r="AN8" s="148" t="b">
        <f aca="false">IF(F8&lt;&gt;"",TRUE(),FALSE())</f>
        <v>0</v>
      </c>
      <c r="AO8" s="94" t="str">
        <f aca="false">IF(OR($F8&lt;&gt;"Met"),"NA",(IF(AND($F8="Met",$F8&lt;&gt;""),TRUE(),FALSE())))</f>
        <v>NA</v>
      </c>
      <c r="AP8" s="148" t="b">
        <f aca="false">IF(OR($F8="Met",$F8="Not met"),"NA",(IF((AND(OR($F8="N/A",$F8="Unsure"),$G8&lt;&gt;"")),TRUE(),FALSE())))</f>
        <v>0</v>
      </c>
      <c r="AQ8" s="238" t="n">
        <f aca="false">IF(OR(AR8=TRUE(),AND(AS8=TRUE(),AT8=FALSE())),0,(IF(OR(AND(OR(AS8=FALSE(),AS8="N/A"),AT8=FALSE()),AU8=FALSE()),1,0)))</f>
        <v>0</v>
      </c>
      <c r="AR8" s="238" t="n">
        <f aca="false">$S8</f>
        <v>1</v>
      </c>
      <c r="AS8" s="238" t="str">
        <f aca="false">IF(OR(Q8="Medicaid",AI8=""),"N/A",IF(AND(AF8=TRUE(),_xlfn.xlookup(AI8,$A$8:$A$31,$AQ$8:$AQ$31)=0),TRUE(),FALSE()))</f>
        <v>N/A</v>
      </c>
      <c r="AT8" s="148" t="b">
        <f aca="false">IF(AND(H8="",F8="Met"),FALSE(),TRUE())</f>
        <v>1</v>
      </c>
      <c r="AU8" s="94" t="str">
        <f aca="false">IF(OR(H8="",H8="Met",H8="N/A"),"NA",(IF(AND((OR(H8="Not Met",H8="Unsure")),G8&lt;&gt;""),TRUE(),FALSE())))</f>
        <v>NA</v>
      </c>
    </row>
    <row r="9" customFormat="false" ht="18" hidden="false" customHeight="false" outlineLevel="0" collapsed="false">
      <c r="A9" s="315"/>
      <c r="B9" s="240"/>
      <c r="C9" s="240"/>
      <c r="D9" s="168" t="s">
        <v>1272</v>
      </c>
      <c r="E9" s="497"/>
      <c r="F9" s="388"/>
      <c r="G9" s="389"/>
      <c r="H9" s="498"/>
      <c r="S9" s="94"/>
      <c r="T9" s="94"/>
      <c r="U9" s="94"/>
      <c r="V9" s="94"/>
      <c r="AI9" s="91"/>
      <c r="AK9" s="238"/>
      <c r="AL9" s="238"/>
      <c r="AM9" s="238"/>
      <c r="AN9" s="94"/>
      <c r="AO9" s="94"/>
      <c r="AP9" s="94"/>
      <c r="AQ9" s="238"/>
      <c r="AR9" s="238"/>
      <c r="AS9" s="238"/>
      <c r="AT9" s="94"/>
      <c r="AU9" s="94"/>
    </row>
    <row r="10" customFormat="false" ht="62.25" hidden="false" customHeight="true" outlineLevel="0" collapsed="false">
      <c r="A10" s="310" t="s">
        <v>1273</v>
      </c>
      <c r="B10" s="214" t="s">
        <v>1274</v>
      </c>
      <c r="C10" s="231" t="s">
        <v>1275</v>
      </c>
      <c r="D10" s="231" t="s">
        <v>1276</v>
      </c>
      <c r="E10" s="499"/>
      <c r="F10" s="381"/>
      <c r="G10" s="382"/>
      <c r="H10" s="469"/>
      <c r="I10" s="237" t="s">
        <v>15</v>
      </c>
      <c r="J10" s="237" t="s">
        <v>30</v>
      </c>
      <c r="K10" s="237" t="s">
        <v>38</v>
      </c>
      <c r="L10" s="237" t="s">
        <v>43</v>
      </c>
      <c r="M10" s="237"/>
      <c r="N10" s="237"/>
      <c r="O10" s="237"/>
      <c r="P10" s="237"/>
      <c r="Q10" s="236" t="s">
        <v>226</v>
      </c>
      <c r="S10" s="148" t="b">
        <f aca="false">IF(OR(T10=TRUE(),U10=TRUE(),V10=TRUE(),AD10=TRUE(),AE10=TRUE()),TRUE(),FALSE())</f>
        <v>1</v>
      </c>
      <c r="T10" s="94" t="n">
        <f aca="false">$T$7</f>
        <v>1</v>
      </c>
      <c r="U10" s="148" t="b">
        <f aca="false">$U$7</f>
        <v>0</v>
      </c>
      <c r="V10" s="148" t="b">
        <f aca="false">IF(SUM(W10:AC10)&lt;1,TRUE(),FALSE())</f>
        <v>1</v>
      </c>
      <c r="W10" s="94" t="n">
        <f aca="false">IF($I$3=I10,1,0)</f>
        <v>0</v>
      </c>
      <c r="X10" s="94" t="n">
        <f aca="false">IF($J$3=J10,1,0)</f>
        <v>0</v>
      </c>
      <c r="Y10" s="94" t="n">
        <f aca="false">IF($K$3=K10,1,0)</f>
        <v>0</v>
      </c>
      <c r="Z10" s="94" t="n">
        <f aca="false">IF($L$3=L10,1,0)</f>
        <v>0</v>
      </c>
      <c r="AA10" s="94" t="n">
        <f aca="false">IF($M$3=M10,1,0)</f>
        <v>0</v>
      </c>
      <c r="AB10" s="94" t="n">
        <f aca="false">IF($N$3=N10,1,0)</f>
        <v>0</v>
      </c>
      <c r="AC10" s="94" t="n">
        <f aca="false">IF($O$3=O10,1,0)</f>
        <v>0</v>
      </c>
      <c r="AD10" s="159" t="b">
        <f aca="false">AND($P$2="Non-risk",P10=TRUE())</f>
        <v>0</v>
      </c>
      <c r="AE10" s="159" t="b">
        <f aca="false">AND($Q$3&lt;&gt;$Q10,$Q$3&lt;&gt;"Both")</f>
        <v>1</v>
      </c>
      <c r="AF10" s="159" t="b">
        <f aca="false">AND($Q$3="Both",AH10=1)</f>
        <v>0</v>
      </c>
      <c r="AI10" s="91"/>
      <c r="AK10" s="160" t="n">
        <f aca="false">IF(OR(AL10=TRUE(),AND(AM10=TRUE(),AN10=FALSE()),AF10=TRUE(),(OR(AT10=FALSE(),AT10="NA"))),0,IF(OR(AN10=FALSE(),AO10=FALSE(),AP10=FALSE()),1,0))</f>
        <v>0</v>
      </c>
      <c r="AL10" s="238" t="n">
        <f aca="false">$S10</f>
        <v>1</v>
      </c>
      <c r="AM10" s="238" t="str">
        <f aca="false">IF(OR(Q10="Medicaid",AI10=""),"NA",IF(AND(AF10=TRUE(),_xlfn.xlookup(AI10,$A$8:$A$53,$AK$8:$AK$53)=0),TRUE(),FALSE()))</f>
        <v>NA</v>
      </c>
      <c r="AN10" s="148" t="b">
        <f aca="false">IF(F10&lt;&gt;"",TRUE(),FALSE())</f>
        <v>0</v>
      </c>
      <c r="AO10" s="94" t="str">
        <f aca="false">IF(OR($F10&lt;&gt;"Met"),"NA",(IF(AND($F10="Met",$F10&lt;&gt;""),TRUE(),FALSE())))</f>
        <v>NA</v>
      </c>
      <c r="AP10" s="148" t="b">
        <f aca="false">IF(OR($F10="Met",$F10="Not met"),"NA",(IF((AND(OR($F10="N/A",$F10="Unsure"),$G10&lt;&gt;"")),TRUE(),FALSE())))</f>
        <v>0</v>
      </c>
      <c r="AQ10" s="238" t="n">
        <f aca="false">IF(OR(AR10=TRUE(),AND(AS10=TRUE(),AT10=FALSE())),0,(IF(OR(AND(OR(AS10=FALSE(),AS10="N/A"),AT10=FALSE()),AU10=FALSE()),1,0)))</f>
        <v>0</v>
      </c>
      <c r="AR10" s="238" t="n">
        <f aca="false">$S10</f>
        <v>1</v>
      </c>
      <c r="AS10" s="238" t="str">
        <f aca="false">IF(OR(Q10="Medicaid",AI10=""),"N/A",IF(AND(AF10=TRUE(),_xlfn.xlookup(AI10,$A$8:$A$31,$AQ$8:$AQ$31)=0),TRUE(),FALSE()))</f>
        <v>N/A</v>
      </c>
      <c r="AT10" s="148" t="b">
        <f aca="false">IF(AND(H10="",F10="Met"),FALSE(),TRUE())</f>
        <v>1</v>
      </c>
      <c r="AU10" s="94" t="str">
        <f aca="false">IF(OR(H10="",H10="Met",H10="N/A"),"NA",(IF(AND((OR(H10="Not Met",H10="Unsure")),G10&lt;&gt;""),TRUE(),FALSE())))</f>
        <v>NA</v>
      </c>
    </row>
    <row r="11" customFormat="false" ht="54" hidden="false" customHeight="false" outlineLevel="0" collapsed="false">
      <c r="A11" s="310" t="s">
        <v>1277</v>
      </c>
      <c r="B11" s="231" t="s">
        <v>1278</v>
      </c>
      <c r="C11" s="231" t="s">
        <v>1279</v>
      </c>
      <c r="D11" s="231" t="s">
        <v>1280</v>
      </c>
      <c r="E11" s="496" t="s">
        <v>1281</v>
      </c>
      <c r="F11" s="381"/>
      <c r="G11" s="382"/>
      <c r="H11" s="469"/>
      <c r="I11" s="237" t="s">
        <v>15</v>
      </c>
      <c r="J11" s="237" t="s">
        <v>30</v>
      </c>
      <c r="K11" s="237" t="s">
        <v>38</v>
      </c>
      <c r="L11" s="237" t="s">
        <v>43</v>
      </c>
      <c r="M11" s="237"/>
      <c r="N11" s="237"/>
      <c r="O11" s="237"/>
      <c r="P11" s="237"/>
      <c r="Q11" s="236" t="s">
        <v>226</v>
      </c>
      <c r="S11" s="148" t="b">
        <f aca="false">IF(OR(T11=TRUE(),U11=TRUE(),V11=TRUE(),AD11=TRUE(),AE11=TRUE()),TRUE(),FALSE())</f>
        <v>1</v>
      </c>
      <c r="T11" s="94" t="n">
        <f aca="false">$T$7</f>
        <v>1</v>
      </c>
      <c r="U11" s="148" t="b">
        <f aca="false">$U$7</f>
        <v>0</v>
      </c>
      <c r="V11" s="148" t="b">
        <f aca="false">IF(SUM(W11:AC11)&lt;1,TRUE(),FALSE())</f>
        <v>1</v>
      </c>
      <c r="W11" s="94" t="n">
        <f aca="false">IF($I$3=I11,1,0)</f>
        <v>0</v>
      </c>
      <c r="X11" s="94" t="n">
        <f aca="false">IF($J$3=J11,1,0)</f>
        <v>0</v>
      </c>
      <c r="Y11" s="94" t="n">
        <f aca="false">IF($K$3=K11,1,0)</f>
        <v>0</v>
      </c>
      <c r="Z11" s="94" t="n">
        <f aca="false">IF($L$3=L11,1,0)</f>
        <v>0</v>
      </c>
      <c r="AA11" s="94" t="n">
        <f aca="false">IF($M$3=M11,1,0)</f>
        <v>0</v>
      </c>
      <c r="AB11" s="94" t="n">
        <f aca="false">IF($N$3=N11,1,0)</f>
        <v>0</v>
      </c>
      <c r="AC11" s="94" t="n">
        <f aca="false">IF($O$3=O11,1,0)</f>
        <v>0</v>
      </c>
      <c r="AD11" s="159" t="b">
        <f aca="false">AND($P$2="Non-risk",P11=TRUE())</f>
        <v>0</v>
      </c>
      <c r="AE11" s="159" t="b">
        <f aca="false">AND($Q$3&lt;&gt;$Q11,$Q$3&lt;&gt;"Both")</f>
        <v>1</v>
      </c>
      <c r="AF11" s="159" t="b">
        <f aca="false">AND($Q$3="Both",AH11=1)</f>
        <v>0</v>
      </c>
      <c r="AI11" s="91"/>
      <c r="AK11" s="160" t="n">
        <f aca="false">IF(OR(AL11=TRUE(),AND(AM11=TRUE(),AN11=FALSE()),AF11=TRUE(),(OR(AT11=FALSE(),AT11="NA"))),0,IF(OR(AN11=FALSE(),AO11=FALSE(),AP11=FALSE()),1,0))</f>
        <v>0</v>
      </c>
      <c r="AL11" s="238" t="n">
        <f aca="false">$S11</f>
        <v>1</v>
      </c>
      <c r="AM11" s="238" t="str">
        <f aca="false">IF(OR(Q11="Medicaid",AI11=""),"NA",IF(AND(AF11=TRUE(),_xlfn.xlookup(AI11,$A$8:$A$53,$AK$8:$AK$53)=0),TRUE(),FALSE()))</f>
        <v>NA</v>
      </c>
      <c r="AN11" s="148" t="b">
        <f aca="false">IF(F11&lt;&gt;"",TRUE(),FALSE())</f>
        <v>0</v>
      </c>
      <c r="AO11" s="94" t="str">
        <f aca="false">IF(OR($F11&lt;&gt;"Met"),"NA",(IF(AND($F11="Met",$F11&lt;&gt;""),TRUE(),FALSE())))</f>
        <v>NA</v>
      </c>
      <c r="AP11" s="148" t="b">
        <f aca="false">IF(OR($F11="Met",$F11="Not met"),"NA",(IF((AND(OR($F11="N/A",$F11="Unsure"),$G11&lt;&gt;"")),TRUE(),FALSE())))</f>
        <v>0</v>
      </c>
      <c r="AQ11" s="238" t="n">
        <f aca="false">IF(OR(AR11=TRUE(),AND(AS11=TRUE(),AT11=FALSE())),0,(IF(OR(AND(OR(AS11=FALSE(),AS11="N/A"),AT11=FALSE()),AU11=FALSE()),1,0)))</f>
        <v>0</v>
      </c>
      <c r="AR11" s="238" t="n">
        <f aca="false">$S11</f>
        <v>1</v>
      </c>
      <c r="AS11" s="238" t="str">
        <f aca="false">IF(OR(Q11="Medicaid",AI11=""),"N/A",IF(AND(AF11=TRUE(),_xlfn.xlookup(AI11,$A$8:$A$31,$AQ$8:$AQ$31)=0),TRUE(),FALSE()))</f>
        <v>N/A</v>
      </c>
      <c r="AT11" s="148" t="b">
        <f aca="false">IF(AND(H11="",F11="Met"),FALSE(),TRUE())</f>
        <v>1</v>
      </c>
      <c r="AU11" s="94" t="str">
        <f aca="false">IF(OR(H11="",H11="Met",H11="N/A"),"NA",(IF(AND((OR(H11="Not Met",H11="Unsure")),G11&lt;&gt;""),TRUE(),FALSE())))</f>
        <v>NA</v>
      </c>
    </row>
    <row r="12" customFormat="false" ht="18" hidden="false" customHeight="false" outlineLevel="0" collapsed="false">
      <c r="A12" s="315"/>
      <c r="B12" s="240"/>
      <c r="C12" s="240"/>
      <c r="D12" s="168" t="s">
        <v>1282</v>
      </c>
      <c r="E12" s="497"/>
      <c r="F12" s="388"/>
      <c r="G12" s="389"/>
      <c r="H12" s="498"/>
      <c r="S12" s="94"/>
      <c r="T12" s="94"/>
      <c r="U12" s="94"/>
      <c r="V12" s="94"/>
      <c r="AI12" s="91"/>
      <c r="AK12" s="238"/>
      <c r="AL12" s="238"/>
      <c r="AM12" s="238"/>
      <c r="AN12" s="94"/>
      <c r="AO12" s="94"/>
      <c r="AP12" s="94"/>
      <c r="AQ12" s="238"/>
      <c r="AR12" s="238"/>
      <c r="AS12" s="238"/>
      <c r="AT12" s="94"/>
      <c r="AU12" s="94"/>
    </row>
    <row r="13" customFormat="false" ht="61.5" hidden="false" customHeight="true" outlineLevel="0" collapsed="false">
      <c r="A13" s="310" t="s">
        <v>1283</v>
      </c>
      <c r="B13" s="214" t="s">
        <v>1284</v>
      </c>
      <c r="C13" s="231" t="s">
        <v>1285</v>
      </c>
      <c r="D13" s="231" t="s">
        <v>1286</v>
      </c>
      <c r="E13" s="499"/>
      <c r="F13" s="381"/>
      <c r="G13" s="382"/>
      <c r="H13" s="469"/>
      <c r="I13" s="237" t="s">
        <v>15</v>
      </c>
      <c r="J13" s="237" t="s">
        <v>30</v>
      </c>
      <c r="K13" s="237" t="s">
        <v>38</v>
      </c>
      <c r="L13" s="237" t="s">
        <v>43</v>
      </c>
      <c r="M13" s="237" t="s">
        <v>48</v>
      </c>
      <c r="N13" s="237"/>
      <c r="O13" s="237"/>
      <c r="P13" s="237"/>
      <c r="Q13" s="236" t="s">
        <v>226</v>
      </c>
      <c r="S13" s="148" t="b">
        <f aca="false">IF(OR(T13=TRUE(),U13=TRUE(),V13=TRUE(),AD13=TRUE(),AE13=TRUE()),TRUE(),FALSE())</f>
        <v>1</v>
      </c>
      <c r="T13" s="94" t="n">
        <f aca="false">$T$7</f>
        <v>1</v>
      </c>
      <c r="U13" s="148" t="b">
        <f aca="false">$U$7</f>
        <v>0</v>
      </c>
      <c r="V13" s="148" t="b">
        <f aca="false">IF(SUM(W13:AC13)&lt;1,TRUE(),FALSE())</f>
        <v>1</v>
      </c>
      <c r="W13" s="94" t="n">
        <f aca="false">IF($I$3=I13,1,0)</f>
        <v>0</v>
      </c>
      <c r="X13" s="94" t="n">
        <f aca="false">IF($J$3=J13,1,0)</f>
        <v>0</v>
      </c>
      <c r="Y13" s="94" t="n">
        <f aca="false">IF($K$3=K13,1,0)</f>
        <v>0</v>
      </c>
      <c r="Z13" s="94" t="n">
        <f aca="false">IF($L$3=L13,1,0)</f>
        <v>0</v>
      </c>
      <c r="AA13" s="94" t="n">
        <f aca="false">IF($M$3=M13,1,0)</f>
        <v>0</v>
      </c>
      <c r="AB13" s="94" t="n">
        <f aca="false">IF($N$3=N13,1,0)</f>
        <v>0</v>
      </c>
      <c r="AC13" s="94" t="n">
        <f aca="false">IF($O$3=O13,1,0)</f>
        <v>0</v>
      </c>
      <c r="AD13" s="159" t="b">
        <f aca="false">AND($P$2="Non-risk",P13=TRUE())</f>
        <v>0</v>
      </c>
      <c r="AE13" s="159" t="b">
        <f aca="false">AND($Q$3&lt;&gt;$Q13,$Q$3&lt;&gt;"Both")</f>
        <v>1</v>
      </c>
      <c r="AF13" s="159" t="b">
        <f aca="false">AND($Q$3="Both",AH13=1)</f>
        <v>0</v>
      </c>
      <c r="AI13" s="91"/>
      <c r="AK13" s="160" t="n">
        <f aca="false">IF(OR(AL13=TRUE(),AND(AM13=TRUE(),AN13=FALSE()),AF13=TRUE(),(OR(AT13=FALSE(),AT13="NA"))),0,IF(OR(AN13=FALSE(),AO13=FALSE(),AP13=FALSE()),1,0))</f>
        <v>0</v>
      </c>
      <c r="AL13" s="238" t="n">
        <f aca="false">$S13</f>
        <v>1</v>
      </c>
      <c r="AM13" s="238" t="str">
        <f aca="false">IF(OR(Q13="Medicaid",AI13=""),"NA",IF(AND(AF13=TRUE(),_xlfn.xlookup(AI13,$A$8:$A$53,$AK$8:$AK$53)=0),TRUE(),FALSE()))</f>
        <v>NA</v>
      </c>
      <c r="AN13" s="148" t="b">
        <f aca="false">IF(F13&lt;&gt;"",TRUE(),FALSE())</f>
        <v>0</v>
      </c>
      <c r="AO13" s="94" t="str">
        <f aca="false">IF(OR($F13&lt;&gt;"Met"),"NA",(IF(AND($F13="Met",$F13&lt;&gt;""),TRUE(),FALSE())))</f>
        <v>NA</v>
      </c>
      <c r="AP13" s="148" t="b">
        <f aca="false">IF(OR($F13="Met",$F13="Not met"),"NA",(IF((AND(OR($F13="N/A",$F13="Unsure"),$G13&lt;&gt;"")),TRUE(),FALSE())))</f>
        <v>0</v>
      </c>
      <c r="AQ13" s="238" t="n">
        <f aca="false">IF(OR(AR13=TRUE(),AND(AS13=TRUE(),AT13=FALSE())),0,(IF(OR(AND(OR(AS13=FALSE(),AS13="N/A"),AT13=FALSE()),AU13=FALSE()),1,0)))</f>
        <v>0</v>
      </c>
      <c r="AR13" s="238" t="n">
        <f aca="false">$S13</f>
        <v>1</v>
      </c>
      <c r="AS13" s="238" t="str">
        <f aca="false">IF(OR(Q13="Medicaid",AI13=""),"N/A",IF(AND(AF13=TRUE(),_xlfn.xlookup(AI13,$A$8:$A$31,$AQ$8:$AQ$31)=0),TRUE(),FALSE()))</f>
        <v>N/A</v>
      </c>
      <c r="AT13" s="148" t="b">
        <f aca="false">IF(AND(H13="",F13="Met"),FALSE(),TRUE())</f>
        <v>1</v>
      </c>
      <c r="AU13" s="94" t="str">
        <f aca="false">IF(OR(H13="",H13="Met",H13="N/A"),"NA",(IF(AND((OR(H13="Not Met",H13="Unsure")),G13&lt;&gt;""),TRUE(),FALSE())))</f>
        <v>NA</v>
      </c>
    </row>
    <row r="14" customFormat="false" ht="72" hidden="false" customHeight="false" outlineLevel="0" collapsed="false">
      <c r="A14" s="310" t="s">
        <v>1287</v>
      </c>
      <c r="B14" s="231" t="s">
        <v>1288</v>
      </c>
      <c r="C14" s="231" t="s">
        <v>1289</v>
      </c>
      <c r="D14" s="231" t="s">
        <v>1290</v>
      </c>
      <c r="E14" s="499"/>
      <c r="F14" s="381"/>
      <c r="G14" s="382"/>
      <c r="H14" s="469"/>
      <c r="I14" s="237" t="s">
        <v>15</v>
      </c>
      <c r="J14" s="237" t="s">
        <v>30</v>
      </c>
      <c r="K14" s="237" t="s">
        <v>38</v>
      </c>
      <c r="L14" s="237" t="s">
        <v>43</v>
      </c>
      <c r="M14" s="237" t="s">
        <v>48</v>
      </c>
      <c r="N14" s="237"/>
      <c r="O14" s="237"/>
      <c r="P14" s="237"/>
      <c r="Q14" s="236" t="s">
        <v>226</v>
      </c>
      <c r="S14" s="148" t="b">
        <f aca="false">IF(OR(T14=TRUE(),U14=TRUE(),V14=TRUE(),AD14=TRUE(),AE14=TRUE()),TRUE(),FALSE())</f>
        <v>1</v>
      </c>
      <c r="T14" s="94" t="n">
        <f aca="false">$T$7</f>
        <v>1</v>
      </c>
      <c r="U14" s="148" t="b">
        <f aca="false">$U$7</f>
        <v>0</v>
      </c>
      <c r="V14" s="148" t="b">
        <f aca="false">IF(SUM(W14:AC14)&lt;1,TRUE(),FALSE())</f>
        <v>1</v>
      </c>
      <c r="W14" s="94" t="n">
        <f aca="false">IF($I$3=I14,1,0)</f>
        <v>0</v>
      </c>
      <c r="X14" s="94" t="n">
        <f aca="false">IF($J$3=J14,1,0)</f>
        <v>0</v>
      </c>
      <c r="Y14" s="94" t="n">
        <f aca="false">IF($K$3=K14,1,0)</f>
        <v>0</v>
      </c>
      <c r="Z14" s="94" t="n">
        <f aca="false">IF($L$3=L14,1,0)</f>
        <v>0</v>
      </c>
      <c r="AA14" s="94" t="n">
        <f aca="false">IF($M$3=M14,1,0)</f>
        <v>0</v>
      </c>
      <c r="AB14" s="94" t="n">
        <f aca="false">IF($N$3=N14,1,0)</f>
        <v>0</v>
      </c>
      <c r="AC14" s="94" t="n">
        <f aca="false">IF($O$3=O14,1,0)</f>
        <v>0</v>
      </c>
      <c r="AD14" s="159" t="b">
        <f aca="false">AND($P$2="Non-risk",P14=TRUE())</f>
        <v>0</v>
      </c>
      <c r="AE14" s="159" t="b">
        <f aca="false">AND($Q$3&lt;&gt;$Q14,$Q$3&lt;&gt;"Both")</f>
        <v>1</v>
      </c>
      <c r="AF14" s="159" t="b">
        <f aca="false">AND($Q$3="Both",AH14=1)</f>
        <v>0</v>
      </c>
      <c r="AI14" s="91"/>
      <c r="AK14" s="160" t="n">
        <f aca="false">IF(OR(AL14=TRUE(),AND(AM14=TRUE(),AN14=FALSE()),AF14=TRUE(),(OR(AT14=FALSE(),AT14="NA"))),0,IF(OR(AN14=FALSE(),AO14=FALSE(),AP14=FALSE()),1,0))</f>
        <v>0</v>
      </c>
      <c r="AL14" s="238" t="n">
        <f aca="false">$S14</f>
        <v>1</v>
      </c>
      <c r="AM14" s="238" t="str">
        <f aca="false">IF(OR(Q14="Medicaid",AI14=""),"NA",IF(AND(AF14=TRUE(),_xlfn.xlookup(AI14,$A$8:$A$53,$AK$8:$AK$53)=0),TRUE(),FALSE()))</f>
        <v>NA</v>
      </c>
      <c r="AN14" s="148" t="b">
        <f aca="false">IF(F14&lt;&gt;"",TRUE(),FALSE())</f>
        <v>0</v>
      </c>
      <c r="AO14" s="94" t="str">
        <f aca="false">IF(OR($F14&lt;&gt;"Met"),"NA",(IF(AND($F14="Met",$F14&lt;&gt;""),TRUE(),FALSE())))</f>
        <v>NA</v>
      </c>
      <c r="AP14" s="148" t="b">
        <f aca="false">IF(OR($F14="Met",$F14="Not met"),"NA",(IF((AND(OR($F14="N/A",$F14="Unsure"),$G14&lt;&gt;"")),TRUE(),FALSE())))</f>
        <v>0</v>
      </c>
      <c r="AQ14" s="238" t="n">
        <f aca="false">IF(OR(AR14=TRUE(),AND(AS14=TRUE(),AT14=FALSE())),0,(IF(OR(AND(OR(AS14=FALSE(),AS14="N/A"),AT14=FALSE()),AU14=FALSE()),1,0)))</f>
        <v>0</v>
      </c>
      <c r="AR14" s="238" t="n">
        <f aca="false">$S14</f>
        <v>1</v>
      </c>
      <c r="AS14" s="238" t="str">
        <f aca="false">IF(OR(Q14="Medicaid",AI14=""),"N/A",IF(AND(AF14=TRUE(),_xlfn.xlookup(AI14,$A$8:$A$31,$AQ$8:$AQ$31)=0),TRUE(),FALSE()))</f>
        <v>N/A</v>
      </c>
      <c r="AT14" s="148" t="b">
        <f aca="false">IF(AND(H14="",F14="Met"),FALSE(),TRUE())</f>
        <v>1</v>
      </c>
      <c r="AU14" s="94" t="str">
        <f aca="false">IF(OR(H14="",H14="Met",H14="N/A"),"NA",(IF(AND((OR(H14="Not Met",H14="Unsure")),G14&lt;&gt;""),TRUE(),FALSE())))</f>
        <v>NA</v>
      </c>
    </row>
    <row r="15" customFormat="false" ht="36" hidden="false" customHeight="false" outlineLevel="0" collapsed="false">
      <c r="A15" s="310" t="s">
        <v>1291</v>
      </c>
      <c r="B15" s="231" t="s">
        <v>1292</v>
      </c>
      <c r="C15" s="231" t="s">
        <v>1293</v>
      </c>
      <c r="D15" s="231" t="s">
        <v>1294</v>
      </c>
      <c r="E15" s="496" t="s">
        <v>1295</v>
      </c>
      <c r="F15" s="381"/>
      <c r="G15" s="382"/>
      <c r="H15" s="469"/>
      <c r="I15" s="237" t="s">
        <v>15</v>
      </c>
      <c r="J15" s="237" t="s">
        <v>30</v>
      </c>
      <c r="K15" s="237" t="s">
        <v>38</v>
      </c>
      <c r="L15" s="237" t="s">
        <v>43</v>
      </c>
      <c r="M15" s="237"/>
      <c r="N15" s="237"/>
      <c r="O15" s="237"/>
      <c r="P15" s="237"/>
      <c r="Q15" s="236" t="s">
        <v>226</v>
      </c>
      <c r="S15" s="148" t="b">
        <f aca="false">IF(OR(T15=TRUE(),U15=TRUE(),V15=TRUE(),AD15=TRUE(),AE15=TRUE()),TRUE(),FALSE())</f>
        <v>1</v>
      </c>
      <c r="T15" s="94" t="n">
        <f aca="false">$T$7</f>
        <v>1</v>
      </c>
      <c r="U15" s="148" t="b">
        <f aca="false">$U$7</f>
        <v>0</v>
      </c>
      <c r="V15" s="148" t="b">
        <f aca="false">IF(SUM(W15:AC15)&lt;1,TRUE(),FALSE())</f>
        <v>1</v>
      </c>
      <c r="W15" s="94" t="n">
        <f aca="false">IF($I$3=I15,1,0)</f>
        <v>0</v>
      </c>
      <c r="X15" s="94" t="n">
        <f aca="false">IF($J$3=J15,1,0)</f>
        <v>0</v>
      </c>
      <c r="Y15" s="94" t="n">
        <f aca="false">IF($K$3=K15,1,0)</f>
        <v>0</v>
      </c>
      <c r="Z15" s="94" t="n">
        <f aca="false">IF($L$3=L15,1,0)</f>
        <v>0</v>
      </c>
      <c r="AA15" s="94" t="n">
        <f aca="false">IF($M$3=M15,1,0)</f>
        <v>0</v>
      </c>
      <c r="AB15" s="94" t="n">
        <f aca="false">IF($N$3=N15,1,0)</f>
        <v>0</v>
      </c>
      <c r="AC15" s="94" t="n">
        <f aca="false">IF($O$3=O15,1,0)</f>
        <v>0</v>
      </c>
      <c r="AD15" s="159" t="b">
        <f aca="false">AND($P$2="Non-risk",P15=TRUE())</f>
        <v>0</v>
      </c>
      <c r="AE15" s="159" t="b">
        <f aca="false">AND($Q$3&lt;&gt;$Q15,$Q$3&lt;&gt;"Both")</f>
        <v>1</v>
      </c>
      <c r="AF15" s="159" t="b">
        <f aca="false">AND($Q$3="Both",AH15=1)</f>
        <v>0</v>
      </c>
      <c r="AI15" s="91"/>
      <c r="AK15" s="160" t="n">
        <f aca="false">IF(OR(AL15=TRUE(),AND(AM15=TRUE(),AN15=FALSE()),AF15=TRUE(),(OR(AT15=FALSE(),AT15="NA"))),0,IF(OR(AN15=FALSE(),AO15=FALSE(),AP15=FALSE()),1,0))</f>
        <v>0</v>
      </c>
      <c r="AL15" s="238" t="n">
        <f aca="false">$S15</f>
        <v>1</v>
      </c>
      <c r="AM15" s="238" t="str">
        <f aca="false">IF(OR(Q15="Medicaid",AI15=""),"NA",IF(AND(AF15=TRUE(),_xlfn.xlookup(AI15,$A$8:$A$53,$AK$8:$AK$53)=0),TRUE(),FALSE()))</f>
        <v>NA</v>
      </c>
      <c r="AN15" s="148" t="b">
        <f aca="false">IF(F15&lt;&gt;"",TRUE(),FALSE())</f>
        <v>0</v>
      </c>
      <c r="AO15" s="94" t="str">
        <f aca="false">IF(OR($F15&lt;&gt;"Met"),"NA",(IF(AND($F15="Met",$F15&lt;&gt;""),TRUE(),FALSE())))</f>
        <v>NA</v>
      </c>
      <c r="AP15" s="148" t="b">
        <f aca="false">IF(OR($F15="Met",$F15="Not met"),"NA",(IF((AND(OR($F15="N/A",$F15="Unsure"),$G15&lt;&gt;"")),TRUE(),FALSE())))</f>
        <v>0</v>
      </c>
      <c r="AQ15" s="238" t="n">
        <f aca="false">IF(OR(AR15=TRUE(),AND(AS15=TRUE(),AT15=FALSE())),0,(IF(OR(AND(OR(AS15=FALSE(),AS15="N/A"),AT15=FALSE()),AU15=FALSE()),1,0)))</f>
        <v>0</v>
      </c>
      <c r="AR15" s="238" t="n">
        <f aca="false">$S15</f>
        <v>1</v>
      </c>
      <c r="AS15" s="238" t="str">
        <f aca="false">IF(OR(Q15="Medicaid",AI15=""),"N/A",IF(AND(AF15=TRUE(),_xlfn.xlookup(AI15,$A$8:$A$31,$AQ$8:$AQ$31)=0),TRUE(),FALSE()))</f>
        <v>N/A</v>
      </c>
      <c r="AT15" s="148" t="b">
        <f aca="false">IF(AND(H15="",F15="Met"),FALSE(),TRUE())</f>
        <v>1</v>
      </c>
      <c r="AU15" s="94" t="str">
        <f aca="false">IF(OR(H15="",H15="Met",H15="N/A"),"NA",(IF(AND((OR(H15="Not Met",H15="Unsure")),G15&lt;&gt;""),TRUE(),FALSE())))</f>
        <v>NA</v>
      </c>
    </row>
    <row r="16" customFormat="false" ht="75.75" hidden="false" customHeight="true" outlineLevel="0" collapsed="false">
      <c r="A16" s="310" t="s">
        <v>1296</v>
      </c>
      <c r="B16" s="214" t="s">
        <v>1297</v>
      </c>
      <c r="C16" s="231" t="s">
        <v>1298</v>
      </c>
      <c r="D16" s="231" t="s">
        <v>1299</v>
      </c>
      <c r="E16" s="499"/>
      <c r="F16" s="381"/>
      <c r="G16" s="382"/>
      <c r="H16" s="469"/>
      <c r="I16" s="237" t="s">
        <v>15</v>
      </c>
      <c r="J16" s="237" t="s">
        <v>30</v>
      </c>
      <c r="K16" s="237" t="s">
        <v>38</v>
      </c>
      <c r="L16" s="237" t="s">
        <v>43</v>
      </c>
      <c r="M16" s="237" t="s">
        <v>48</v>
      </c>
      <c r="N16" s="237"/>
      <c r="O16" s="237"/>
      <c r="P16" s="237"/>
      <c r="Q16" s="236" t="s">
        <v>226</v>
      </c>
      <c r="S16" s="148" t="b">
        <f aca="false">IF(OR(T16=TRUE(),U16=TRUE(),V16=TRUE(),AD16=TRUE(),AE16=TRUE()),TRUE(),FALSE())</f>
        <v>1</v>
      </c>
      <c r="T16" s="94" t="n">
        <f aca="false">$T$7</f>
        <v>1</v>
      </c>
      <c r="U16" s="148" t="b">
        <f aca="false">$U$7</f>
        <v>0</v>
      </c>
      <c r="V16" s="148" t="b">
        <f aca="false">IF(SUM(W16:AC16)&lt;1,TRUE(),FALSE())</f>
        <v>1</v>
      </c>
      <c r="W16" s="94" t="n">
        <f aca="false">IF($I$3=I16,1,0)</f>
        <v>0</v>
      </c>
      <c r="X16" s="94" t="n">
        <f aca="false">IF($J$3=J16,1,0)</f>
        <v>0</v>
      </c>
      <c r="Y16" s="94" t="n">
        <f aca="false">IF($K$3=K16,1,0)</f>
        <v>0</v>
      </c>
      <c r="Z16" s="94" t="n">
        <f aca="false">IF($L$3=L16,1,0)</f>
        <v>0</v>
      </c>
      <c r="AA16" s="94" t="n">
        <f aca="false">IF($M$3=M16,1,0)</f>
        <v>0</v>
      </c>
      <c r="AB16" s="94" t="n">
        <f aca="false">IF($N$3=N16,1,0)</f>
        <v>0</v>
      </c>
      <c r="AC16" s="94" t="n">
        <f aca="false">IF($O$3=O16,1,0)</f>
        <v>0</v>
      </c>
      <c r="AD16" s="159" t="b">
        <f aca="false">AND($P$2="Non-risk",P16=TRUE())</f>
        <v>0</v>
      </c>
      <c r="AE16" s="159" t="b">
        <f aca="false">AND($Q$3&lt;&gt;$Q16,$Q$3&lt;&gt;"Both")</f>
        <v>1</v>
      </c>
      <c r="AF16" s="159" t="b">
        <f aca="false">AND($Q$3="Both",AH16=1)</f>
        <v>0</v>
      </c>
      <c r="AI16" s="91"/>
      <c r="AK16" s="160" t="n">
        <f aca="false">IF(OR(AL16=TRUE(),AND(AM16=TRUE(),AN16=FALSE()),AF16=TRUE(),(OR(AT16=FALSE(),AT16="NA"))),0,IF(OR(AN16=FALSE(),AO16=FALSE(),AP16=FALSE()),1,0))</f>
        <v>0</v>
      </c>
      <c r="AL16" s="238" t="n">
        <f aca="false">$S16</f>
        <v>1</v>
      </c>
      <c r="AM16" s="238" t="str">
        <f aca="false">IF(OR(Q16="Medicaid",AI16=""),"NA",IF(AND(AF16=TRUE(),_xlfn.xlookup(AI16,$A$8:$A$53,$AK$8:$AK$53)=0),TRUE(),FALSE()))</f>
        <v>NA</v>
      </c>
      <c r="AN16" s="148" t="b">
        <f aca="false">IF(F16&lt;&gt;"",TRUE(),FALSE())</f>
        <v>0</v>
      </c>
      <c r="AO16" s="94" t="str">
        <f aca="false">IF(OR($F16&lt;&gt;"Met"),"NA",(IF(AND($F16="Met",$F16&lt;&gt;""),TRUE(),FALSE())))</f>
        <v>NA</v>
      </c>
      <c r="AP16" s="94" t="b">
        <f aca="false">IF(OR($F16="Met",$F16="Not met"),"NA",(IF((AND(OR($F16="N/A",$F16="Unsure"),$G16&lt;&gt;"")),TRUE(),FALSE())))</f>
        <v>0</v>
      </c>
      <c r="AQ16" s="238" t="n">
        <f aca="false">IF(OR(AR16=TRUE(),AND(AS16=TRUE(),AT16=FALSE())),0,(IF(OR(AND(OR(AS16=FALSE(),AS16="N/A"),AT16=FALSE()),AU16=FALSE()),1,0)))</f>
        <v>0</v>
      </c>
      <c r="AR16" s="238" t="n">
        <f aca="false">$S16</f>
        <v>1</v>
      </c>
      <c r="AS16" s="238" t="str">
        <f aca="false">IF(OR(Q16="Medicaid",AI16=""),"N/A",IF(AND(AF16=TRUE(),_xlfn.xlookup(AI16,$A$8:$A$31,$AQ$8:$AQ$31)=0),TRUE(),FALSE()))</f>
        <v>N/A</v>
      </c>
      <c r="AT16" s="148" t="b">
        <f aca="false">IF(AND(H16="",F16="Met"),FALSE(),TRUE())</f>
        <v>1</v>
      </c>
      <c r="AU16" s="94" t="str">
        <f aca="false">IF(OR(H16="",H16="Met",H16="N/A"),"NA",(IF(AND((OR(H16="Not Met",H16="Unsure")),G16&lt;&gt;""),TRUE(),FALSE())))</f>
        <v>NA</v>
      </c>
    </row>
    <row r="17" customFormat="false" ht="54" hidden="false" customHeight="false" outlineLevel="0" collapsed="false">
      <c r="A17" s="310" t="s">
        <v>1300</v>
      </c>
      <c r="B17" s="231" t="s">
        <v>1301</v>
      </c>
      <c r="C17" s="231" t="s">
        <v>1302</v>
      </c>
      <c r="D17" s="231" t="s">
        <v>1303</v>
      </c>
      <c r="E17" s="499"/>
      <c r="F17" s="381"/>
      <c r="G17" s="382"/>
      <c r="H17" s="469"/>
      <c r="I17" s="237" t="s">
        <v>15</v>
      </c>
      <c r="J17" s="237" t="s">
        <v>30</v>
      </c>
      <c r="K17" s="237" t="s">
        <v>38</v>
      </c>
      <c r="L17" s="237" t="s">
        <v>43</v>
      </c>
      <c r="M17" s="237" t="s">
        <v>48</v>
      </c>
      <c r="N17" s="237"/>
      <c r="O17" s="237"/>
      <c r="P17" s="237"/>
      <c r="Q17" s="236" t="s">
        <v>226</v>
      </c>
      <c r="S17" s="148" t="b">
        <f aca="false">IF(OR(T17=TRUE(),U17=TRUE(),V17=TRUE(),AD17=TRUE(),AE17=TRUE()),TRUE(),FALSE())</f>
        <v>1</v>
      </c>
      <c r="T17" s="94" t="n">
        <f aca="false">$T$7</f>
        <v>1</v>
      </c>
      <c r="U17" s="148" t="b">
        <f aca="false">$U$7</f>
        <v>0</v>
      </c>
      <c r="V17" s="148" t="b">
        <f aca="false">IF(SUM(W17:AC17)&lt;1,TRUE(),FALSE())</f>
        <v>1</v>
      </c>
      <c r="W17" s="94" t="n">
        <f aca="false">IF($I$3=I17,1,0)</f>
        <v>0</v>
      </c>
      <c r="X17" s="94" t="n">
        <f aca="false">IF($J$3=J17,1,0)</f>
        <v>0</v>
      </c>
      <c r="Y17" s="94" t="n">
        <f aca="false">IF($K$3=K17,1,0)</f>
        <v>0</v>
      </c>
      <c r="Z17" s="94" t="n">
        <f aca="false">IF($L$3=L17,1,0)</f>
        <v>0</v>
      </c>
      <c r="AA17" s="94" t="n">
        <f aca="false">IF($M$3=M17,1,0)</f>
        <v>0</v>
      </c>
      <c r="AB17" s="94" t="n">
        <f aca="false">IF($N$3=N17,1,0)</f>
        <v>0</v>
      </c>
      <c r="AC17" s="94" t="n">
        <f aca="false">IF($O$3=O17,1,0)</f>
        <v>0</v>
      </c>
      <c r="AD17" s="159" t="b">
        <f aca="false">AND($P$2="Non-risk",P17=TRUE())</f>
        <v>0</v>
      </c>
      <c r="AE17" s="159" t="b">
        <f aca="false">AND($Q$3&lt;&gt;$Q17,$Q$3&lt;&gt;"Both")</f>
        <v>1</v>
      </c>
      <c r="AF17" s="159" t="b">
        <f aca="false">AND($Q$3="Both",AH17=1)</f>
        <v>0</v>
      </c>
      <c r="AI17" s="91"/>
      <c r="AK17" s="160" t="n">
        <f aca="false">IF(OR(AL17=TRUE(),AND(AM17=TRUE(),AN17=FALSE()),AF17=TRUE(),(OR(AT17=FALSE(),AT17="NA"))),0,IF(OR(AN17=FALSE(),AO17=FALSE(),AP17=FALSE()),1,0))</f>
        <v>0</v>
      </c>
      <c r="AL17" s="238" t="n">
        <f aca="false">$S17</f>
        <v>1</v>
      </c>
      <c r="AM17" s="238" t="str">
        <f aca="false">IF(OR(Q17="Medicaid",AI17=""),"NA",IF(AND(AF17=TRUE(),_xlfn.xlookup(AI17,$A$8:$A$53,$AK$8:$AK$53)=0),TRUE(),FALSE()))</f>
        <v>NA</v>
      </c>
      <c r="AN17" s="94" t="b">
        <f aca="false">IF(F17&lt;&gt;"",TRUE(),FALSE())</f>
        <v>0</v>
      </c>
      <c r="AO17" s="94" t="str">
        <f aca="false">IF(OR($F17&lt;&gt;"Met"),"NA",(IF(AND($F17="Met",$F17&lt;&gt;""),TRUE(),FALSE())))</f>
        <v>NA</v>
      </c>
      <c r="AP17" s="148" t="b">
        <f aca="false">IF(OR($F17="Met",$F17="Not met"),"NA",(IF((AND(OR($F17="N/A",$F17="Unsure"),$G17&lt;&gt;"")),TRUE(),FALSE())))</f>
        <v>0</v>
      </c>
      <c r="AQ17" s="238" t="n">
        <f aca="false">IF(OR(AR17=TRUE(),AND(AS17=TRUE(),AT17=FALSE())),0,(IF(OR(AND(OR(AS17=FALSE(),AS17="N/A"),AT17=FALSE()),AU17=FALSE()),1,0)))</f>
        <v>0</v>
      </c>
      <c r="AR17" s="238" t="n">
        <f aca="false">$S17</f>
        <v>1</v>
      </c>
      <c r="AS17" s="238" t="str">
        <f aca="false">IF(OR(Q17="Medicaid",AI17=""),"N/A",IF(AND(AF17=TRUE(),_xlfn.xlookup(AI17,$A$8:$A$31,$AQ$8:$AQ$31)=0),TRUE(),FALSE()))</f>
        <v>N/A</v>
      </c>
      <c r="AT17" s="94" t="b">
        <f aca="false">IF(AND(H17="",F17="Met"),FALSE(),TRUE())</f>
        <v>1</v>
      </c>
      <c r="AU17" s="94" t="str">
        <f aca="false">IF(OR(H17="",H17="Met",H17="N/A"),"NA",(IF(AND((OR(H17="Not Met",H17="Unsure")),G17&lt;&gt;""),TRUE(),FALSE())))</f>
        <v>NA</v>
      </c>
    </row>
    <row r="18" customFormat="false" ht="18" hidden="false" customHeight="false" outlineLevel="0" collapsed="false">
      <c r="A18" s="315"/>
      <c r="B18" s="240"/>
      <c r="C18" s="240"/>
      <c r="D18" s="168" t="s">
        <v>1304</v>
      </c>
      <c r="E18" s="497"/>
      <c r="F18" s="388"/>
      <c r="G18" s="389"/>
      <c r="H18" s="498"/>
      <c r="S18" s="94"/>
      <c r="T18" s="94"/>
      <c r="U18" s="94"/>
      <c r="V18" s="94"/>
      <c r="AI18" s="91"/>
      <c r="AK18" s="238"/>
      <c r="AL18" s="238"/>
      <c r="AM18" s="238"/>
      <c r="AN18" s="94"/>
      <c r="AO18" s="94"/>
      <c r="AP18" s="94"/>
      <c r="AQ18" s="238"/>
      <c r="AR18" s="238"/>
      <c r="AS18" s="238"/>
      <c r="AT18" s="94"/>
      <c r="AU18" s="94"/>
    </row>
    <row r="19" customFormat="false" ht="54" hidden="false" customHeight="false" outlineLevel="0" collapsed="false">
      <c r="A19" s="310" t="s">
        <v>1305</v>
      </c>
      <c r="B19" s="231" t="s">
        <v>1306</v>
      </c>
      <c r="C19" s="231" t="s">
        <v>1307</v>
      </c>
      <c r="D19" s="231" t="s">
        <v>1308</v>
      </c>
      <c r="E19" s="499"/>
      <c r="F19" s="381"/>
      <c r="G19" s="382"/>
      <c r="H19" s="469"/>
      <c r="I19" s="237" t="s">
        <v>15</v>
      </c>
      <c r="J19" s="237" t="s">
        <v>30</v>
      </c>
      <c r="K19" s="237" t="s">
        <v>38</v>
      </c>
      <c r="L19" s="237" t="s">
        <v>43</v>
      </c>
      <c r="M19" s="237"/>
      <c r="N19" s="237"/>
      <c r="O19" s="237"/>
      <c r="P19" s="237"/>
      <c r="Q19" s="236" t="s">
        <v>226</v>
      </c>
      <c r="S19" s="148" t="b">
        <f aca="false">IF(OR(T19=TRUE(),U19=TRUE(),V19=TRUE(),AD19=TRUE(),AE19=TRUE()),TRUE(),FALSE())</f>
        <v>1</v>
      </c>
      <c r="T19" s="94" t="n">
        <f aca="false">$T$7</f>
        <v>1</v>
      </c>
      <c r="U19" s="148" t="b">
        <f aca="false">$U$7</f>
        <v>0</v>
      </c>
      <c r="V19" s="148" t="b">
        <f aca="false">IF(SUM(W19:AC19)&lt;1,TRUE(),FALSE())</f>
        <v>1</v>
      </c>
      <c r="W19" s="94" t="n">
        <f aca="false">IF($I$3=I19,1,0)</f>
        <v>0</v>
      </c>
      <c r="X19" s="94" t="n">
        <f aca="false">IF($J$3=J19,1,0)</f>
        <v>0</v>
      </c>
      <c r="Y19" s="94" t="n">
        <f aca="false">IF($K$3=K19,1,0)</f>
        <v>0</v>
      </c>
      <c r="Z19" s="94" t="n">
        <f aca="false">IF($L$3=L19,1,0)</f>
        <v>0</v>
      </c>
      <c r="AA19" s="94" t="n">
        <f aca="false">IF($M$3=M19,1,0)</f>
        <v>0</v>
      </c>
      <c r="AB19" s="94" t="n">
        <f aca="false">IF($N$3=N19,1,0)</f>
        <v>0</v>
      </c>
      <c r="AC19" s="94" t="n">
        <f aca="false">IF($O$3=O19,1,0)</f>
        <v>0</v>
      </c>
      <c r="AD19" s="159" t="b">
        <f aca="false">AND($P$2="Non-risk",P19=TRUE())</f>
        <v>0</v>
      </c>
      <c r="AE19" s="159" t="b">
        <f aca="false">AND($Q$3&lt;&gt;$Q19,$Q$3&lt;&gt;"Both")</f>
        <v>1</v>
      </c>
      <c r="AF19" s="159" t="b">
        <f aca="false">AND($Q$3="Both",AH19=1)</f>
        <v>0</v>
      </c>
      <c r="AI19" s="91"/>
      <c r="AK19" s="160" t="n">
        <f aca="false">IF(OR(AL19=TRUE(),AND(AM19=TRUE(),AN19=FALSE()),AF19=TRUE(),(OR(AT19=FALSE(),AT19="NA"))),0,IF(OR(AN19=FALSE(),AO19=FALSE(),AP19=FALSE()),1,0))</f>
        <v>0</v>
      </c>
      <c r="AL19" s="238" t="n">
        <f aca="false">$S19</f>
        <v>1</v>
      </c>
      <c r="AM19" s="238" t="str">
        <f aca="false">IF(OR(Q19="Medicaid",AI19=""),"NA",IF(AND(AF19=TRUE(),_xlfn.xlookup(AI19,$A$8:$A$53,$AK$8:$AK$53)=0),TRUE(),FALSE()))</f>
        <v>NA</v>
      </c>
      <c r="AN19" s="148" t="b">
        <f aca="false">IF(F19&lt;&gt;"",TRUE(),FALSE())</f>
        <v>0</v>
      </c>
      <c r="AO19" s="94" t="str">
        <f aca="false">IF(OR($F19&lt;&gt;"Met"),"NA",(IF(AND($F19="Met",$F19&lt;&gt;""),TRUE(),FALSE())))</f>
        <v>NA</v>
      </c>
      <c r="AP19" s="148" t="b">
        <f aca="false">IF(OR($F19="Met",$F19="Not met"),"NA",(IF((AND(OR($F19="N/A",$F19="Unsure"),$G19&lt;&gt;"")),TRUE(),FALSE())))</f>
        <v>0</v>
      </c>
      <c r="AQ19" s="238" t="n">
        <f aca="false">IF(OR(AR19=TRUE(),AND(AS19=TRUE(),AT19=FALSE())),0,(IF(OR(AND(OR(AS19=FALSE(),AS19="N/A"),AT19=FALSE()),AU19=FALSE()),1,0)))</f>
        <v>0</v>
      </c>
      <c r="AR19" s="238" t="n">
        <f aca="false">$S19</f>
        <v>1</v>
      </c>
      <c r="AS19" s="238" t="str">
        <f aca="false">IF(OR(Q19="Medicaid",AI19=""),"N/A",IF(AND(AF19=TRUE(),_xlfn.xlookup(AI19,$A$8:$A$31,$AQ$8:$AQ$31)=0),TRUE(),FALSE()))</f>
        <v>N/A</v>
      </c>
      <c r="AT19" s="148" t="b">
        <f aca="false">IF(AND(H19="",F19="Met"),FALSE(),TRUE())</f>
        <v>1</v>
      </c>
      <c r="AU19" s="94" t="str">
        <f aca="false">IF(OR(H19="",H19="Met",H19="N/A"),"NA",(IF(AND((OR(H19="Not Met",H19="Unsure")),G19&lt;&gt;""),TRUE(),FALSE())))</f>
        <v>NA</v>
      </c>
    </row>
    <row r="20" customFormat="false" ht="18" hidden="false" customHeight="false" outlineLevel="0" collapsed="false">
      <c r="A20" s="315"/>
      <c r="B20" s="240"/>
      <c r="C20" s="240"/>
      <c r="D20" s="168" t="s">
        <v>1309</v>
      </c>
      <c r="E20" s="497"/>
      <c r="F20" s="388"/>
      <c r="G20" s="389"/>
      <c r="H20" s="498"/>
      <c r="S20" s="94"/>
      <c r="T20" s="94"/>
      <c r="U20" s="94"/>
      <c r="V20" s="94"/>
      <c r="AI20" s="91"/>
      <c r="AK20" s="238"/>
      <c r="AL20" s="238"/>
      <c r="AM20" s="238"/>
      <c r="AN20" s="94"/>
      <c r="AO20" s="94"/>
      <c r="AP20" s="94"/>
      <c r="AQ20" s="238"/>
      <c r="AR20" s="238"/>
      <c r="AS20" s="238"/>
      <c r="AT20" s="94"/>
      <c r="AU20" s="94"/>
    </row>
    <row r="21" customFormat="false" ht="60.75" hidden="false" customHeight="true" outlineLevel="0" collapsed="false">
      <c r="A21" s="310" t="s">
        <v>1310</v>
      </c>
      <c r="B21" s="214" t="s">
        <v>1311</v>
      </c>
      <c r="C21" s="231" t="s">
        <v>1312</v>
      </c>
      <c r="D21" s="231" t="s">
        <v>1313</v>
      </c>
      <c r="E21" s="499"/>
      <c r="F21" s="381"/>
      <c r="G21" s="382"/>
      <c r="H21" s="469"/>
      <c r="I21" s="237" t="s">
        <v>15</v>
      </c>
      <c r="J21" s="237" t="s">
        <v>30</v>
      </c>
      <c r="K21" s="237" t="s">
        <v>38</v>
      </c>
      <c r="L21" s="237" t="s">
        <v>43</v>
      </c>
      <c r="M21" s="237"/>
      <c r="N21" s="237"/>
      <c r="O21" s="237" t="s">
        <v>52</v>
      </c>
      <c r="P21" s="237"/>
      <c r="Q21" s="236" t="s">
        <v>226</v>
      </c>
      <c r="S21" s="148" t="b">
        <f aca="false">IF(OR(T21=TRUE(),U21=TRUE(),V21=TRUE(),AD21=TRUE(),AE21=TRUE()),TRUE(),FALSE())</f>
        <v>1</v>
      </c>
      <c r="T21" s="94" t="n">
        <f aca="false">$T$7</f>
        <v>1</v>
      </c>
      <c r="U21" s="148" t="b">
        <f aca="false">$U$7</f>
        <v>0</v>
      </c>
      <c r="V21" s="148" t="b">
        <f aca="false">IF(SUM(W21:AC21)&lt;1,TRUE(),FALSE())</f>
        <v>1</v>
      </c>
      <c r="W21" s="94" t="n">
        <f aca="false">IF($I$3=I21,1,0)</f>
        <v>0</v>
      </c>
      <c r="X21" s="94" t="n">
        <f aca="false">IF($J$3=J21,1,0)</f>
        <v>0</v>
      </c>
      <c r="Y21" s="94" t="n">
        <f aca="false">IF($K$3=K21,1,0)</f>
        <v>0</v>
      </c>
      <c r="Z21" s="94" t="n">
        <f aca="false">IF($L$3=L21,1,0)</f>
        <v>0</v>
      </c>
      <c r="AA21" s="94" t="n">
        <f aca="false">IF($M$3=M21,1,0)</f>
        <v>0</v>
      </c>
      <c r="AB21" s="94" t="n">
        <f aca="false">IF($N$3=N21,1,0)</f>
        <v>0</v>
      </c>
      <c r="AC21" s="94" t="n">
        <f aca="false">IF($O$3=O21,1,0)</f>
        <v>0</v>
      </c>
      <c r="AD21" s="159" t="b">
        <f aca="false">AND($P$2="Non-risk",P21=TRUE())</f>
        <v>0</v>
      </c>
      <c r="AE21" s="159" t="b">
        <f aca="false">AND($Q$3&lt;&gt;$Q21,$Q$3&lt;&gt;"Both")</f>
        <v>1</v>
      </c>
      <c r="AF21" s="159" t="b">
        <f aca="false">AND($Q$3="Both",AH21=1)</f>
        <v>0</v>
      </c>
      <c r="AI21" s="91"/>
      <c r="AK21" s="160" t="n">
        <f aca="false">IF(OR(AL21=TRUE(),AND(AM21=TRUE(),AN21=FALSE()),AF21=TRUE(),(OR(AT21=FALSE(),AT21="NA"))),0,IF(OR(AN21=FALSE(),AO21=FALSE(),AP21=FALSE()),1,0))</f>
        <v>0</v>
      </c>
      <c r="AL21" s="238" t="n">
        <f aca="false">$S21</f>
        <v>1</v>
      </c>
      <c r="AM21" s="238" t="str">
        <f aca="false">IF(OR(Q21="Medicaid",AI21=""),"NA",IF(AND(AF21=TRUE(),_xlfn.xlookup(AI21,$A$8:$A$53,$AK$8:$AK$53)=0),TRUE(),FALSE()))</f>
        <v>NA</v>
      </c>
      <c r="AN21" s="148" t="b">
        <f aca="false">IF(F21&lt;&gt;"",TRUE(),FALSE())</f>
        <v>0</v>
      </c>
      <c r="AO21" s="94" t="str">
        <f aca="false">IF(OR($F21&lt;&gt;"Met"),"NA",(IF(AND($F21="Met",$F21&lt;&gt;""),TRUE(),FALSE())))</f>
        <v>NA</v>
      </c>
      <c r="AP21" s="148" t="b">
        <f aca="false">IF(OR($F21="Met",$F21="Not met"),"NA",(IF((AND(OR($F21="N/A",$F21="Unsure"),$G21&lt;&gt;"")),TRUE(),FALSE())))</f>
        <v>0</v>
      </c>
      <c r="AQ21" s="238" t="n">
        <f aca="false">IF(OR(AR21=TRUE(),AND(AS21=TRUE(),AT21=FALSE())),0,(IF(OR(AND(OR(AS21=FALSE(),AS21="N/A"),AT21=FALSE()),AU21=FALSE()),1,0)))</f>
        <v>0</v>
      </c>
      <c r="AR21" s="238" t="n">
        <f aca="false">$S21</f>
        <v>1</v>
      </c>
      <c r="AS21" s="238" t="str">
        <f aca="false">IF(OR(Q21="Medicaid",AI21=""),"N/A",IF(AND(AF21=TRUE(),_xlfn.xlookup(AI21,$A$8:$A$31,$AQ$8:$AQ$31)=0),TRUE(),FALSE()))</f>
        <v>N/A</v>
      </c>
      <c r="AT21" s="148" t="b">
        <f aca="false">IF(AND(H21="",F21="Met"),FALSE(),TRUE())</f>
        <v>1</v>
      </c>
      <c r="AU21" s="94" t="str">
        <f aca="false">IF(OR(H21="",H21="Met",H21="N/A"),"NA",(IF(AND((OR(H21="Not Met",H21="Unsure")),G21&lt;&gt;""),TRUE(),FALSE())))</f>
        <v>NA</v>
      </c>
    </row>
    <row r="22" s="251" customFormat="true" ht="79.5" hidden="false" customHeight="true" outlineLevel="0" collapsed="false">
      <c r="A22" s="310" t="s">
        <v>1314</v>
      </c>
      <c r="B22" s="214" t="s">
        <v>1315</v>
      </c>
      <c r="C22" s="231" t="s">
        <v>1316</v>
      </c>
      <c r="D22" s="231" t="s">
        <v>1317</v>
      </c>
      <c r="E22" s="499"/>
      <c r="F22" s="381"/>
      <c r="G22" s="382"/>
      <c r="H22" s="469"/>
      <c r="I22" s="251" t="s">
        <v>15</v>
      </c>
      <c r="J22" s="251" t="s">
        <v>30</v>
      </c>
      <c r="K22" s="251" t="s">
        <v>38</v>
      </c>
      <c r="L22" s="251" t="s">
        <v>43</v>
      </c>
      <c r="Q22" s="250" t="s">
        <v>226</v>
      </c>
      <c r="S22" s="252" t="b">
        <f aca="false">IF(OR(T22=TRUE(),U22=TRUE(),V22=TRUE(),AD22=TRUE(),AE22=TRUE()),TRUE(),FALSE())</f>
        <v>1</v>
      </c>
      <c r="T22" s="250" t="n">
        <f aca="false">$T$7</f>
        <v>1</v>
      </c>
      <c r="U22" s="252" t="b">
        <f aca="false">$U$7</f>
        <v>0</v>
      </c>
      <c r="V22" s="252" t="b">
        <f aca="false">IF(SUM(W22:AC22)&lt;1,TRUE(),FALSE())</f>
        <v>1</v>
      </c>
      <c r="W22" s="250" t="n">
        <f aca="false">IF($I$3=I22,1,0)</f>
        <v>0</v>
      </c>
      <c r="X22" s="250" t="n">
        <f aca="false">IF($J$3=J22,1,0)</f>
        <v>0</v>
      </c>
      <c r="Y22" s="250" t="n">
        <f aca="false">IF($K$3=K22,1,0)</f>
        <v>0</v>
      </c>
      <c r="Z22" s="250" t="n">
        <f aca="false">IF($L$3=L22,1,0)</f>
        <v>0</v>
      </c>
      <c r="AA22" s="250" t="n">
        <f aca="false">IF($M$3=M22,1,0)</f>
        <v>0</v>
      </c>
      <c r="AB22" s="250" t="n">
        <f aca="false">IF($N$3=N22,1,0)</f>
        <v>0</v>
      </c>
      <c r="AC22" s="250" t="n">
        <f aca="false">IF($O$3=O22,1,0)</f>
        <v>0</v>
      </c>
      <c r="AD22" s="253" t="b">
        <f aca="false">AND($P$2="Non-risk",P22=TRUE())</f>
        <v>0</v>
      </c>
      <c r="AE22" s="253" t="b">
        <f aca="false">AND($Q$3&lt;&gt;$Q22,$Q$3&lt;&gt;"Both")</f>
        <v>1</v>
      </c>
      <c r="AF22" s="253" t="b">
        <f aca="false">AND($Q$3="Both",AH22=1)</f>
        <v>0</v>
      </c>
      <c r="AI22" s="254"/>
      <c r="AJ22" s="251" t="n">
        <v>1</v>
      </c>
      <c r="AK22" s="255" t="n">
        <f aca="false">IF(OR(AL22=TRUE(),AND(AM22=TRUE(),AN22=FALSE()),AF22=TRUE(),(OR(AT22=FALSE(),AT22="NA"))),0,IF(OR(AN22=FALSE(),AO22=FALSE(),AP22=FALSE()),1,0))</f>
        <v>0</v>
      </c>
      <c r="AL22" s="256" t="n">
        <f aca="false">$S22</f>
        <v>1</v>
      </c>
      <c r="AM22" s="256" t="str">
        <f aca="false">IF(OR(Q22="Medicaid",AI22=""),"NA",IF(AND(AF22=TRUE(),_xlfn.xlookup(AI22,$A$8:$A$53,$AK$8:$AK$53)=0),TRUE(),FALSE()))</f>
        <v>NA</v>
      </c>
      <c r="AN22" s="252" t="b">
        <f aca="false">IF(F22&lt;&gt;"",TRUE(),FALSE())</f>
        <v>0</v>
      </c>
      <c r="AO22" s="250" t="str">
        <f aca="false">IF(OR($F22&lt;&gt;"Met"),"NA",(IF(AND($F22="Met",$F22&lt;&gt;""),TRUE(),FALSE())))</f>
        <v>NA</v>
      </c>
      <c r="AP22" s="252" t="b">
        <f aca="false">IF(OR($F22="Met",$F22="Not met"),"NA",(IF((AND(OR($F22="N/A",$F22="Unsure"),$G22&lt;&gt;"")),TRUE(),FALSE())))</f>
        <v>0</v>
      </c>
      <c r="AQ22" s="256" t="n">
        <f aca="false">IF(OR(AR22=TRUE(),AND(AS22=TRUE(),AT22=FALSE())),0,(IF(OR(AND(OR(AS22=FALSE(),AS22="N/A"),AT22=FALSE()),AU22=FALSE()),1,0)))</f>
        <v>0</v>
      </c>
      <c r="AR22" s="256" t="n">
        <f aca="false">$S22</f>
        <v>1</v>
      </c>
      <c r="AS22" s="256" t="str">
        <f aca="false">IF(OR(Q22="Medicaid",AI22=""),"N/A",IF(AND(AF22=TRUE(),_xlfn.xlookup(AI22,$A$8:$A$31,$AQ$8:$AQ$31)=0),TRUE(),FALSE()))</f>
        <v>N/A</v>
      </c>
      <c r="AT22" s="252" t="b">
        <f aca="false">IF(AND(H22="",F22="Met"),FALSE(),TRUE())</f>
        <v>1</v>
      </c>
      <c r="AU22" s="250" t="str">
        <f aca="false">IF(OR(H22="",H22="Met",H22="N/A"),"NA",(IF(AND((OR(H22="Not Met",H22="Unsure")),G22&lt;&gt;""),TRUE(),FALSE())))</f>
        <v>NA</v>
      </c>
    </row>
    <row r="23" customFormat="false" ht="90" hidden="false" customHeight="false" outlineLevel="0" collapsed="false">
      <c r="A23" s="310" t="s">
        <v>1318</v>
      </c>
      <c r="B23" s="231" t="s">
        <v>1319</v>
      </c>
      <c r="C23" s="231" t="s">
        <v>1320</v>
      </c>
      <c r="D23" s="231" t="s">
        <v>1321</v>
      </c>
      <c r="E23" s="496" t="s">
        <v>745</v>
      </c>
      <c r="F23" s="381"/>
      <c r="G23" s="382"/>
      <c r="H23" s="469"/>
      <c r="I23" s="237" t="s">
        <v>15</v>
      </c>
      <c r="J23" s="237" t="s">
        <v>30</v>
      </c>
      <c r="K23" s="237" t="s">
        <v>38</v>
      </c>
      <c r="L23" s="237" t="s">
        <v>43</v>
      </c>
      <c r="M23" s="237"/>
      <c r="N23" s="237"/>
      <c r="O23" s="237" t="s">
        <v>52</v>
      </c>
      <c r="P23" s="237"/>
      <c r="Q23" s="236" t="s">
        <v>226</v>
      </c>
      <c r="S23" s="148" t="b">
        <f aca="false">IF(OR(T23=TRUE(),U23=TRUE(),V23=TRUE(),AD23=TRUE(),AE23=TRUE()),TRUE(),FALSE())</f>
        <v>1</v>
      </c>
      <c r="T23" s="94" t="n">
        <f aca="false">$T$7</f>
        <v>1</v>
      </c>
      <c r="U23" s="148" t="b">
        <f aca="false">$U$7</f>
        <v>0</v>
      </c>
      <c r="V23" s="148" t="b">
        <f aca="false">IF(SUM(W23:AC23)&lt;1,TRUE(),FALSE())</f>
        <v>1</v>
      </c>
      <c r="W23" s="94" t="n">
        <f aca="false">IF($I$3=I23,1,0)</f>
        <v>0</v>
      </c>
      <c r="X23" s="94" t="n">
        <f aca="false">IF($J$3=J23,1,0)</f>
        <v>0</v>
      </c>
      <c r="Y23" s="94" t="n">
        <f aca="false">IF($K$3=K23,1,0)</f>
        <v>0</v>
      </c>
      <c r="Z23" s="94" t="n">
        <f aca="false">IF($L$3=L23,1,0)</f>
        <v>0</v>
      </c>
      <c r="AA23" s="94" t="n">
        <f aca="false">IF($M$3=M23,1,0)</f>
        <v>0</v>
      </c>
      <c r="AB23" s="94" t="n">
        <f aca="false">IF($N$3=N23,1,0)</f>
        <v>0</v>
      </c>
      <c r="AC23" s="94" t="n">
        <f aca="false">IF($O$3=O23,1,0)</f>
        <v>0</v>
      </c>
      <c r="AD23" s="159" t="b">
        <f aca="false">AND($P$2="Non-risk",P23=TRUE())</f>
        <v>0</v>
      </c>
      <c r="AE23" s="159" t="b">
        <f aca="false">AND($Q$3&lt;&gt;$Q23,$Q$3&lt;&gt;"Both")</f>
        <v>1</v>
      </c>
      <c r="AF23" s="159" t="b">
        <f aca="false">AND($Q$3="Both",AH23=1)</f>
        <v>0</v>
      </c>
      <c r="AI23" s="91"/>
      <c r="AK23" s="160" t="n">
        <f aca="false">IF(OR(AL23=TRUE(),AND(AM23=TRUE(),AN23=FALSE()),AF23=TRUE(),(OR(AT23=FALSE(),AT23="NA"))),0,IF(OR(AN23=FALSE(),AO23=FALSE(),AP23=FALSE()),1,0))</f>
        <v>0</v>
      </c>
      <c r="AL23" s="238" t="n">
        <f aca="false">$S23</f>
        <v>1</v>
      </c>
      <c r="AM23" s="238" t="str">
        <f aca="false">IF(OR(Q23="Medicaid",AI23=""),"NA",IF(AND(AF23=TRUE(),_xlfn.xlookup(AI23,$A$8:$A$53,$AK$8:$AK$53)=0),TRUE(),FALSE()))</f>
        <v>NA</v>
      </c>
      <c r="AN23" s="148" t="b">
        <f aca="false">IF(F23&lt;&gt;"",TRUE(),FALSE())</f>
        <v>0</v>
      </c>
      <c r="AO23" s="94" t="str">
        <f aca="false">IF(OR($F23&lt;&gt;"Met"),"NA",(IF(AND($F23="Met",$F23&lt;&gt;""),TRUE(),FALSE())))</f>
        <v>NA</v>
      </c>
      <c r="AP23" s="148" t="b">
        <f aca="false">IF(OR($F23="Met",$F23="Not met"),"NA",(IF((AND(OR($F23="N/A",$F23="Unsure"),$G23&lt;&gt;"")),TRUE(),FALSE())))</f>
        <v>0</v>
      </c>
      <c r="AQ23" s="238" t="n">
        <f aca="false">IF(OR(AR23=TRUE(),AND(AS23=TRUE(),AT23=FALSE())),0,(IF(OR(AND(OR(AS23=FALSE(),AS23="N/A"),AT23=FALSE()),AU23=FALSE()),1,0)))</f>
        <v>0</v>
      </c>
      <c r="AR23" s="238" t="n">
        <f aca="false">$S23</f>
        <v>1</v>
      </c>
      <c r="AS23" s="238" t="str">
        <f aca="false">IF(OR(Q23="Medicaid",AI23=""),"N/A",IF(AND(AF23=TRUE(),_xlfn.xlookup(AI23,$A$8:$A$31,$AQ$8:$AQ$31)=0),TRUE(),FALSE()))</f>
        <v>N/A</v>
      </c>
      <c r="AT23" s="148" t="b">
        <f aca="false">IF(AND(H23="",F23="Met"),FALSE(),TRUE())</f>
        <v>1</v>
      </c>
      <c r="AU23" s="94" t="str">
        <f aca="false">IF(OR(H23="",H23="Met",H23="N/A"),"NA",(IF(AND((OR(H23="Not Met",H23="Unsure")),G23&lt;&gt;""),TRUE(),FALSE())))</f>
        <v>NA</v>
      </c>
    </row>
    <row r="24" customFormat="false" ht="64.5" hidden="false" customHeight="true" outlineLevel="0" collapsed="false">
      <c r="A24" s="310" t="s">
        <v>1322</v>
      </c>
      <c r="B24" s="214" t="s">
        <v>1323</v>
      </c>
      <c r="C24" s="231" t="s">
        <v>1324</v>
      </c>
      <c r="D24" s="231" t="s">
        <v>1325</v>
      </c>
      <c r="E24" s="499"/>
      <c r="F24" s="381"/>
      <c r="G24" s="382"/>
      <c r="H24" s="469"/>
      <c r="I24" s="237" t="s">
        <v>15</v>
      </c>
      <c r="J24" s="237" t="s">
        <v>30</v>
      </c>
      <c r="K24" s="237" t="s">
        <v>38</v>
      </c>
      <c r="L24" s="237" t="s">
        <v>43</v>
      </c>
      <c r="M24" s="237"/>
      <c r="N24" s="237"/>
      <c r="O24" s="237"/>
      <c r="P24" s="237"/>
      <c r="Q24" s="236" t="s">
        <v>226</v>
      </c>
      <c r="S24" s="148" t="b">
        <f aca="false">IF(OR(T24=TRUE(),U24=TRUE(),V24=TRUE(),AD24=TRUE(),AE24=TRUE()),TRUE(),FALSE())</f>
        <v>1</v>
      </c>
      <c r="T24" s="94" t="n">
        <f aca="false">$T$7</f>
        <v>1</v>
      </c>
      <c r="U24" s="148" t="b">
        <f aca="false">$U$7</f>
        <v>0</v>
      </c>
      <c r="V24" s="148" t="b">
        <f aca="false">IF(SUM(W24:AC24)&lt;1,TRUE(),FALSE())</f>
        <v>1</v>
      </c>
      <c r="W24" s="94" t="n">
        <f aca="false">IF($I$3=I24,1,0)</f>
        <v>0</v>
      </c>
      <c r="X24" s="94" t="n">
        <f aca="false">IF($J$3=J24,1,0)</f>
        <v>0</v>
      </c>
      <c r="Y24" s="94" t="n">
        <f aca="false">IF($K$3=K24,1,0)</f>
        <v>0</v>
      </c>
      <c r="Z24" s="94" t="n">
        <f aca="false">IF($L$3=L24,1,0)</f>
        <v>0</v>
      </c>
      <c r="AA24" s="94" t="n">
        <f aca="false">IF($M$3=M24,1,0)</f>
        <v>0</v>
      </c>
      <c r="AB24" s="94" t="n">
        <f aca="false">IF($N$3=N24,1,0)</f>
        <v>0</v>
      </c>
      <c r="AC24" s="94" t="n">
        <f aca="false">IF($O$3=O24,1,0)</f>
        <v>0</v>
      </c>
      <c r="AD24" s="159" t="b">
        <f aca="false">AND($P$2="Non-risk",P24=TRUE())</f>
        <v>0</v>
      </c>
      <c r="AE24" s="159" t="b">
        <f aca="false">AND($Q$3&lt;&gt;$Q24,$Q$3&lt;&gt;"Both")</f>
        <v>1</v>
      </c>
      <c r="AF24" s="159" t="b">
        <f aca="false">AND($Q$3="Both",AH24=1)</f>
        <v>0</v>
      </c>
      <c r="AI24" s="91"/>
      <c r="AK24" s="160" t="n">
        <f aca="false">IF(OR(AL24=TRUE(),AND(AM24=TRUE(),AN24=FALSE()),AF24=TRUE(),(OR(AT24=FALSE(),AT24="NA"))),0,IF(OR(AN24=FALSE(),AO24=FALSE(),AP24=FALSE()),1,0))</f>
        <v>0</v>
      </c>
      <c r="AL24" s="238" t="n">
        <f aca="false">$S24</f>
        <v>1</v>
      </c>
      <c r="AM24" s="238" t="str">
        <f aca="false">IF(OR(Q24="Medicaid",AI24=""),"NA",IF(AND(AF24=TRUE(),_xlfn.xlookup(AI24,$A$8:$A$53,$AK$8:$AK$53)=0),TRUE(),FALSE()))</f>
        <v>NA</v>
      </c>
      <c r="AN24" s="148" t="b">
        <f aca="false">IF(F24&lt;&gt;"",TRUE(),FALSE())</f>
        <v>0</v>
      </c>
      <c r="AO24" s="94" t="str">
        <f aca="false">IF(OR($F24&lt;&gt;"Met"),"NA",(IF(AND($F24="Met",$F24&lt;&gt;""),TRUE(),FALSE())))</f>
        <v>NA</v>
      </c>
      <c r="AP24" s="148" t="b">
        <f aca="false">IF(OR($F24="Met",$F24="Not met"),"NA",(IF((AND(OR($F24="N/A",$F24="Unsure"),$G24&lt;&gt;"")),TRUE(),FALSE())))</f>
        <v>0</v>
      </c>
      <c r="AQ24" s="238" t="n">
        <f aca="false">IF(OR(AR24=TRUE(),AND(AS24=TRUE(),AT24=FALSE())),0,(IF(OR(AND(OR(AS24=FALSE(),AS24="N/A"),AT24=FALSE()),AU24=FALSE()),1,0)))</f>
        <v>0</v>
      </c>
      <c r="AR24" s="238" t="n">
        <f aca="false">$S24</f>
        <v>1</v>
      </c>
      <c r="AS24" s="238" t="str">
        <f aca="false">IF(OR(Q24="Medicaid",AI24=""),"N/A",IF(AND(AF24=TRUE(),_xlfn.xlookup(AI24,$A$8:$A$31,$AQ$8:$AQ$31)=0),TRUE(),FALSE()))</f>
        <v>N/A</v>
      </c>
      <c r="AT24" s="148" t="b">
        <f aca="false">IF(AND(H24="",F24="Met"),FALSE(),TRUE())</f>
        <v>1</v>
      </c>
      <c r="AU24" s="94" t="str">
        <f aca="false">IF(OR(H24="",H24="Met",H24="N/A"),"NA",(IF(AND((OR(H24="Not Met",H24="Unsure")),G24&lt;&gt;""),TRUE(),FALSE())))</f>
        <v>NA</v>
      </c>
    </row>
    <row r="25" customFormat="false" ht="36" hidden="false" customHeight="false" outlineLevel="0" collapsed="false">
      <c r="A25" s="310" t="s">
        <v>1326</v>
      </c>
      <c r="B25" s="231" t="s">
        <v>1327</v>
      </c>
      <c r="C25" s="231" t="s">
        <v>1328</v>
      </c>
      <c r="D25" s="231" t="s">
        <v>1329</v>
      </c>
      <c r="E25" s="499"/>
      <c r="F25" s="381"/>
      <c r="G25" s="382"/>
      <c r="H25" s="469"/>
      <c r="I25" s="237" t="s">
        <v>15</v>
      </c>
      <c r="J25" s="237" t="s">
        <v>30</v>
      </c>
      <c r="K25" s="237" t="s">
        <v>38</v>
      </c>
      <c r="L25" s="237" t="s">
        <v>43</v>
      </c>
      <c r="M25" s="237"/>
      <c r="N25" s="237"/>
      <c r="O25" s="237"/>
      <c r="P25" s="237"/>
      <c r="Q25" s="236" t="s">
        <v>226</v>
      </c>
      <c r="S25" s="148" t="b">
        <f aca="false">IF(OR(T25=TRUE(),U25=TRUE(),V25=TRUE(),AD25=TRUE(),AE25=TRUE()),TRUE(),FALSE())</f>
        <v>1</v>
      </c>
      <c r="T25" s="94" t="n">
        <f aca="false">$T$7</f>
        <v>1</v>
      </c>
      <c r="U25" s="148" t="b">
        <f aca="false">$U$7</f>
        <v>0</v>
      </c>
      <c r="V25" s="148" t="b">
        <f aca="false">IF(SUM(W25:AC25)&lt;1,TRUE(),FALSE())</f>
        <v>1</v>
      </c>
      <c r="W25" s="94" t="n">
        <f aca="false">IF($I$3=I25,1,0)</f>
        <v>0</v>
      </c>
      <c r="X25" s="94" t="n">
        <f aca="false">IF($J$3=J25,1,0)</f>
        <v>0</v>
      </c>
      <c r="Y25" s="94" t="n">
        <f aca="false">IF($K$3=K25,1,0)</f>
        <v>0</v>
      </c>
      <c r="Z25" s="94" t="n">
        <f aca="false">IF($L$3=L25,1,0)</f>
        <v>0</v>
      </c>
      <c r="AA25" s="94" t="n">
        <f aca="false">IF($M$3=M25,1,0)</f>
        <v>0</v>
      </c>
      <c r="AB25" s="94" t="n">
        <f aca="false">IF($N$3=N25,1,0)</f>
        <v>0</v>
      </c>
      <c r="AC25" s="94" t="n">
        <f aca="false">IF($O$3=O25,1,0)</f>
        <v>0</v>
      </c>
      <c r="AD25" s="159" t="b">
        <f aca="false">AND($P$2="Non-risk",P25=TRUE())</f>
        <v>0</v>
      </c>
      <c r="AE25" s="159" t="b">
        <f aca="false">AND($Q$3&lt;&gt;$Q25,$Q$3&lt;&gt;"Both")</f>
        <v>1</v>
      </c>
      <c r="AF25" s="159" t="b">
        <f aca="false">AND($Q$3="Both",AH25=1)</f>
        <v>0</v>
      </c>
      <c r="AI25" s="91"/>
      <c r="AK25" s="160" t="n">
        <f aca="false">IF(OR(AL25=TRUE(),AND(AM25=TRUE(),AN25=FALSE()),AF25=TRUE(),(OR(AT25=FALSE(),AT25="NA"))),0,IF(OR(AN25=FALSE(),AO25=FALSE(),AP25=FALSE()),1,0))</f>
        <v>0</v>
      </c>
      <c r="AL25" s="238" t="n">
        <f aca="false">$S25</f>
        <v>1</v>
      </c>
      <c r="AM25" s="238" t="str">
        <f aca="false">IF(OR(Q25="Medicaid",AI25=""),"NA",IF(AND(AF25=TRUE(),_xlfn.xlookup(AI25,$A$8:$A$53,$AK$8:$AK$53)=0),TRUE(),FALSE()))</f>
        <v>NA</v>
      </c>
      <c r="AN25" s="148" t="b">
        <f aca="false">IF(F25&lt;&gt;"",TRUE(),FALSE())</f>
        <v>0</v>
      </c>
      <c r="AO25" s="94" t="str">
        <f aca="false">IF(OR($F25&lt;&gt;"Met"),"NA",(IF(AND($F25="Met",$F25&lt;&gt;""),TRUE(),FALSE())))</f>
        <v>NA</v>
      </c>
      <c r="AP25" s="148" t="b">
        <f aca="false">IF(OR($F25="Met",$F25="Not met"),"NA",(IF((AND(OR($F25="N/A",$F25="Unsure"),$G25&lt;&gt;"")),TRUE(),FALSE())))</f>
        <v>0</v>
      </c>
      <c r="AQ25" s="238" t="n">
        <f aca="false">IF(OR(AR25=TRUE(),AND(AS25=TRUE(),AT25=FALSE())),0,(IF(OR(AND(OR(AS25=FALSE(),AS25="N/A"),AT25=FALSE()),AU25=FALSE()),1,0)))</f>
        <v>0</v>
      </c>
      <c r="AR25" s="238" t="n">
        <f aca="false">$S25</f>
        <v>1</v>
      </c>
      <c r="AS25" s="238" t="str">
        <f aca="false">IF(OR(Q25="Medicaid",AI25=""),"N/A",IF(AND(AF25=TRUE(),_xlfn.xlookup(AI25,$A$8:$A$31,$AQ$8:$AQ$31)=0),TRUE(),FALSE()))</f>
        <v>N/A</v>
      </c>
      <c r="AT25" s="148" t="b">
        <f aca="false">IF(AND(H25="",F25="Met"),FALSE(),TRUE())</f>
        <v>1</v>
      </c>
      <c r="AU25" s="94" t="str">
        <f aca="false">IF(OR(H25="",H25="Met",H25="N/A"),"NA",(IF(AND((OR(H25="Not Met",H25="Unsure")),G25&lt;&gt;""),TRUE(),FALSE())))</f>
        <v>NA</v>
      </c>
    </row>
    <row r="26" customFormat="false" ht="18" hidden="false" customHeight="false" outlineLevel="0" collapsed="false">
      <c r="A26" s="315"/>
      <c r="B26" s="240"/>
      <c r="C26" s="240"/>
      <c r="D26" s="168" t="s">
        <v>1330</v>
      </c>
      <c r="E26" s="497"/>
      <c r="F26" s="388"/>
      <c r="G26" s="389"/>
      <c r="H26" s="498"/>
      <c r="S26" s="94"/>
      <c r="T26" s="94"/>
      <c r="U26" s="94"/>
      <c r="V26" s="94"/>
      <c r="AI26" s="91"/>
      <c r="AK26" s="238"/>
      <c r="AL26" s="238"/>
      <c r="AM26" s="238"/>
      <c r="AN26" s="94"/>
      <c r="AO26" s="94"/>
      <c r="AP26" s="94"/>
      <c r="AQ26" s="238"/>
      <c r="AR26" s="238"/>
      <c r="AS26" s="238"/>
      <c r="AT26" s="94"/>
      <c r="AU26" s="94"/>
    </row>
    <row r="27" customFormat="false" ht="89.25" hidden="false" customH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37"/>
      <c r="N27" s="237"/>
      <c r="O27" s="237"/>
      <c r="P27" s="237"/>
      <c r="Q27" s="236" t="s">
        <v>226</v>
      </c>
      <c r="S27" s="148" t="b">
        <f aca="false">IF(OR(T27=TRUE(),U27=TRUE(),V27=TRUE(),AD27=TRUE(),AE27=TRUE()),TRUE(),FALSE())</f>
        <v>1</v>
      </c>
      <c r="T27" s="94" t="n">
        <f aca="false">$T$7</f>
        <v>1</v>
      </c>
      <c r="U27" s="148" t="b">
        <f aca="false">$U$7</f>
        <v>0</v>
      </c>
      <c r="V27" s="148" t="b">
        <f aca="false">IF(SUM(W27:AC27)&lt;1,TRUE(),FALSE())</f>
        <v>1</v>
      </c>
      <c r="W27" s="94" t="n">
        <f aca="false">IF($I$3=I27,1,0)</f>
        <v>0</v>
      </c>
      <c r="X27" s="94" t="n">
        <f aca="false">IF($J$3=J27,1,0)</f>
        <v>0</v>
      </c>
      <c r="Y27" s="94" t="n">
        <f aca="false">IF($K$3=K27,1,0)</f>
        <v>0</v>
      </c>
      <c r="Z27" s="94" t="n">
        <f aca="false">IF($L$3=L27,1,0)</f>
        <v>0</v>
      </c>
      <c r="AA27" s="94" t="n">
        <f aca="false">IF($M$3=M27,1,0)</f>
        <v>0</v>
      </c>
      <c r="AB27" s="94" t="n">
        <f aca="false">IF($N$3=N27,1,0)</f>
        <v>0</v>
      </c>
      <c r="AC27" s="94" t="n">
        <f aca="false">IF($O$3=O27,1,0)</f>
        <v>0</v>
      </c>
      <c r="AD27" s="159" t="b">
        <f aca="false">AND($P$2="Non-risk",P27=TRUE())</f>
        <v>0</v>
      </c>
      <c r="AE27" s="159" t="b">
        <f aca="false">AND($Q$3&lt;&gt;$Q27,$Q$3&lt;&gt;"Both")</f>
        <v>1</v>
      </c>
      <c r="AF27" s="159" t="b">
        <f aca="false">AND($Q$3="Both",AH27=1)</f>
        <v>0</v>
      </c>
      <c r="AI27" s="91"/>
      <c r="AK27" s="160" t="n">
        <f aca="false">IF(OR(AL27=TRUE(),AND(AM27=TRUE(),AN27=FALSE()),AF27=TRUE(),(OR(AT27=FALSE(),AT27="NA"))),0,IF(OR(AN27=FALSE(),AO27=FALSE(),AP27=FALSE()),1,0))</f>
        <v>0</v>
      </c>
      <c r="AL27" s="238" t="n">
        <f aca="false">$S27</f>
        <v>1</v>
      </c>
      <c r="AM27" s="238" t="str">
        <f aca="false">IF(OR(Q27="Medicaid",AI27=""),"NA",IF(AND(AF27=TRUE(),_xlfn.xlookup(AI27,$A$8:$A$53,$AK$8:$AK$53)=0),TRUE(),FALSE()))</f>
        <v>NA</v>
      </c>
      <c r="AN27" s="148" t="b">
        <f aca="false">IF(F27&lt;&gt;"",TRUE(),FALSE())</f>
        <v>0</v>
      </c>
      <c r="AO27" s="94" t="str">
        <f aca="false">IF(OR($F27&lt;&gt;"Met"),"NA",(IF(AND($F27="Met",$F27&lt;&gt;""),TRUE(),FALSE())))</f>
        <v>NA</v>
      </c>
      <c r="AP27" s="148" t="b">
        <f aca="false">IF(OR($F27="Met",$F27="Not met"),"NA",(IF((AND(OR($F27="N/A",$F27="Unsure"),$G27&lt;&gt;"")),TRUE(),FALSE())))</f>
        <v>0</v>
      </c>
      <c r="AQ27" s="238" t="n">
        <f aca="false">IF(OR(AR27=TRUE(),AND(AS27=TRUE(),AT27=FALSE())),0,(IF(OR(AND(OR(AS27=FALSE(),AS27="N/A"),AT27=FALSE()),AU27=FALSE()),1,0)))</f>
        <v>0</v>
      </c>
      <c r="AR27" s="238" t="n">
        <f aca="false">$S27</f>
        <v>1</v>
      </c>
      <c r="AS27" s="238" t="str">
        <f aca="false">IF(OR(Q27="Medicaid",AI27=""),"N/A",IF(AND(AF27=TRUE(),_xlfn.xlookup(AI27,$A$8:$A$31,$AQ$8:$AQ$31)=0),TRUE(),FALSE()))</f>
        <v>N/A</v>
      </c>
      <c r="AT27" s="148" t="b">
        <f aca="false">IF(AND(H27="",F27="Met"),FALSE(),TRUE())</f>
        <v>1</v>
      </c>
      <c r="AU27" s="94" t="str">
        <f aca="false">IF(OR(H27="",H27="Met",H27="N/A"),"NA",(IF(AND((OR(H27="Not Met",H27="Unsure")),G27&lt;&gt;""),TRUE(),FALSE())))</f>
        <v>NA</v>
      </c>
    </row>
    <row r="28" customFormat="false" ht="57.75" hidden="false" customHeight="true" outlineLevel="0" collapsed="false">
      <c r="A28" s="310" t="s">
        <v>1335</v>
      </c>
      <c r="B28" s="214" t="s">
        <v>1336</v>
      </c>
      <c r="C28" s="231" t="s">
        <v>1337</v>
      </c>
      <c r="D28" s="231" t="s">
        <v>1338</v>
      </c>
      <c r="E28" s="499"/>
      <c r="F28" s="381"/>
      <c r="G28" s="382"/>
      <c r="H28" s="469"/>
      <c r="I28" s="237" t="s">
        <v>15</v>
      </c>
      <c r="J28" s="237" t="s">
        <v>30</v>
      </c>
      <c r="K28" s="237" t="s">
        <v>38</v>
      </c>
      <c r="L28" s="237" t="s">
        <v>43</v>
      </c>
      <c r="M28" s="237"/>
      <c r="N28" s="237"/>
      <c r="O28" s="237"/>
      <c r="P28" s="237"/>
      <c r="Q28" s="236" t="s">
        <v>226</v>
      </c>
      <c r="S28" s="148" t="b">
        <f aca="false">IF(OR(T28=TRUE(),U28=TRUE(),V28=TRUE(),AD28=TRUE(),AE28=TRUE()),TRUE(),FALSE())</f>
        <v>1</v>
      </c>
      <c r="T28" s="94" t="n">
        <f aca="false">$T$7</f>
        <v>1</v>
      </c>
      <c r="U28" s="148" t="b">
        <f aca="false">$U$7</f>
        <v>0</v>
      </c>
      <c r="V28" s="148" t="b">
        <f aca="false">IF(SUM(W28:AC28)&lt;1,TRUE(),FALSE())</f>
        <v>1</v>
      </c>
      <c r="W28" s="94" t="n">
        <f aca="false">IF($I$3=I28,1,0)</f>
        <v>0</v>
      </c>
      <c r="X28" s="94" t="n">
        <f aca="false">IF($J$3=J28,1,0)</f>
        <v>0</v>
      </c>
      <c r="Y28" s="94" t="n">
        <f aca="false">IF($K$3=K28,1,0)</f>
        <v>0</v>
      </c>
      <c r="Z28" s="94" t="n">
        <f aca="false">IF($L$3=L28,1,0)</f>
        <v>0</v>
      </c>
      <c r="AA28" s="94" t="n">
        <f aca="false">IF($M$3=M28,1,0)</f>
        <v>0</v>
      </c>
      <c r="AB28" s="94" t="n">
        <f aca="false">IF($N$3=N28,1,0)</f>
        <v>0</v>
      </c>
      <c r="AC28" s="94" t="n">
        <f aca="false">IF($O$3=O28,1,0)</f>
        <v>0</v>
      </c>
      <c r="AD28" s="159" t="b">
        <f aca="false">AND($P$2="Non-risk",P28=TRUE())</f>
        <v>0</v>
      </c>
      <c r="AE28" s="159" t="b">
        <f aca="false">AND($Q$3&lt;&gt;$Q28,$Q$3&lt;&gt;"Both")</f>
        <v>1</v>
      </c>
      <c r="AF28" s="159" t="b">
        <f aca="false">AND($Q$3="Both",AH28=1)</f>
        <v>0</v>
      </c>
      <c r="AI28" s="91"/>
      <c r="AK28" s="160" t="n">
        <f aca="false">IF(OR(AL28=TRUE(),AND(AM28=TRUE(),AN28=FALSE()),AF28=TRUE(),(OR(AT28=FALSE(),AT28="NA"))),0,IF(OR(AN28=FALSE(),AO28=FALSE(),AP28=FALSE()),1,0))</f>
        <v>0</v>
      </c>
      <c r="AL28" s="238" t="n">
        <f aca="false">$S28</f>
        <v>1</v>
      </c>
      <c r="AM28" s="238" t="str">
        <f aca="false">IF(OR(Q28="Medicaid",AI28=""),"NA",IF(AND(AF28=TRUE(),_xlfn.xlookup(AI28,$A$8:$A$53,$AK$8:$AK$53)=0),TRUE(),FALSE()))</f>
        <v>NA</v>
      </c>
      <c r="AN28" s="148" t="b">
        <f aca="false">IF(F28&lt;&gt;"",TRUE(),FALSE())</f>
        <v>0</v>
      </c>
      <c r="AO28" s="94" t="str">
        <f aca="false">IF(OR($F28&lt;&gt;"Met"),"NA",(IF(AND($F28="Met",$F28&lt;&gt;""),TRUE(),FALSE())))</f>
        <v>NA</v>
      </c>
      <c r="AP28" s="148" t="b">
        <f aca="false">IF(OR($F28="Met",$F28="Not met"),"NA",(IF((AND(OR($F28="N/A",$F28="Unsure"),$G28&lt;&gt;"")),TRUE(),FALSE())))</f>
        <v>0</v>
      </c>
      <c r="AQ28" s="238" t="n">
        <f aca="false">IF(OR(AR28=TRUE(),AND(AS28=TRUE(),AT28=FALSE())),0,(IF(OR(AND(OR(AS28=FALSE(),AS28="N/A"),AT28=FALSE()),AU28=FALSE()),1,0)))</f>
        <v>0</v>
      </c>
      <c r="AR28" s="238" t="n">
        <f aca="false">$S28</f>
        <v>1</v>
      </c>
      <c r="AS28" s="238" t="str">
        <f aca="false">IF(OR(Q28="Medicaid",AI28=""),"N/A",IF(AND(AF28=TRUE(),_xlfn.xlookup(AI28,$A$8:$A$31,$AQ$8:$AQ$31)=0),TRUE(),FALSE()))</f>
        <v>N/A</v>
      </c>
      <c r="AT28" s="148" t="b">
        <f aca="false">IF(AND(H28="",F28="Met"),FALSE(),TRUE())</f>
        <v>1</v>
      </c>
      <c r="AU28" s="94" t="str">
        <f aca="false">IF(OR(H28="",H28="Met",H28="N/A"),"NA",(IF(AND((OR(H28="Not Met",H28="Unsure")),G28&lt;&gt;""),TRUE(),FALSE())))</f>
        <v>NA</v>
      </c>
    </row>
    <row r="29" customFormat="false" ht="72" hidden="false" customHeight="false" outlineLevel="0" collapsed="false">
      <c r="A29" s="310" t="s">
        <v>1339</v>
      </c>
      <c r="B29" s="231" t="s">
        <v>1340</v>
      </c>
      <c r="C29" s="231" t="s">
        <v>1341</v>
      </c>
      <c r="D29" s="231" t="s">
        <v>1342</v>
      </c>
      <c r="E29" s="496" t="s">
        <v>1343</v>
      </c>
      <c r="F29" s="381"/>
      <c r="G29" s="382"/>
      <c r="H29" s="469"/>
      <c r="I29" s="237" t="s">
        <v>15</v>
      </c>
      <c r="J29" s="237" t="s">
        <v>30</v>
      </c>
      <c r="K29" s="237" t="s">
        <v>38</v>
      </c>
      <c r="L29" s="237" t="s">
        <v>43</v>
      </c>
      <c r="M29" s="237"/>
      <c r="N29" s="237"/>
      <c r="O29" s="237"/>
      <c r="P29" s="237"/>
      <c r="Q29" s="236" t="s">
        <v>226</v>
      </c>
      <c r="S29" s="148" t="b">
        <f aca="false">IF(OR(T29=TRUE(),U29=TRUE(),V29=TRUE(),AD29=TRUE(),AE29=TRUE()),TRUE(),FALSE())</f>
        <v>1</v>
      </c>
      <c r="T29" s="94" t="n">
        <f aca="false">$T$7</f>
        <v>1</v>
      </c>
      <c r="U29" s="148" t="b">
        <f aca="false">$U$7</f>
        <v>0</v>
      </c>
      <c r="V29" s="148" t="b">
        <f aca="false">IF(SUM(W29:AC29)&lt;1,TRUE(),FALSE())</f>
        <v>1</v>
      </c>
      <c r="W29" s="94" t="n">
        <f aca="false">IF($I$3=I29,1,0)</f>
        <v>0</v>
      </c>
      <c r="X29" s="94" t="n">
        <f aca="false">IF($J$3=J29,1,0)</f>
        <v>0</v>
      </c>
      <c r="Y29" s="94" t="n">
        <f aca="false">IF($K$3=K29,1,0)</f>
        <v>0</v>
      </c>
      <c r="Z29" s="94" t="n">
        <f aca="false">IF($L$3=L29,1,0)</f>
        <v>0</v>
      </c>
      <c r="AA29" s="94" t="n">
        <f aca="false">IF($M$3=M29,1,0)</f>
        <v>0</v>
      </c>
      <c r="AB29" s="94" t="n">
        <f aca="false">IF($N$3=N29,1,0)</f>
        <v>0</v>
      </c>
      <c r="AC29" s="94" t="n">
        <f aca="false">IF($O$3=O29,1,0)</f>
        <v>0</v>
      </c>
      <c r="AD29" s="159" t="b">
        <f aca="false">AND($P$2="Non-risk",P29=TRUE())</f>
        <v>0</v>
      </c>
      <c r="AE29" s="159" t="b">
        <f aca="false">AND($Q$3&lt;&gt;$Q29,$Q$3&lt;&gt;"Both")</f>
        <v>1</v>
      </c>
      <c r="AF29" s="159" t="b">
        <f aca="false">AND($Q$3="Both",AH29=1)</f>
        <v>0</v>
      </c>
      <c r="AI29" s="91"/>
      <c r="AK29" s="160" t="n">
        <f aca="false">IF(OR(AL29=TRUE(),AND(AM29=TRUE(),AN29=FALSE()),AF29=TRUE(),(OR(AT29=FALSE(),AT29="NA"))),0,IF(OR(AN29=FALSE(),AO29=FALSE(),AP29=FALSE()),1,0))</f>
        <v>0</v>
      </c>
      <c r="AL29" s="238" t="n">
        <f aca="false">$S29</f>
        <v>1</v>
      </c>
      <c r="AM29" s="238" t="str">
        <f aca="false">IF(OR(Q29="Medicaid",AI29=""),"NA",IF(AND(AF29=TRUE(),_xlfn.xlookup(AI29,$A$8:$A$53,$AK$8:$AK$53)=0),TRUE(),FALSE()))</f>
        <v>NA</v>
      </c>
      <c r="AN29" s="148" t="b">
        <f aca="false">IF(F29&lt;&gt;"",TRUE(),FALSE())</f>
        <v>0</v>
      </c>
      <c r="AO29" s="94" t="str">
        <f aca="false">IF(OR($F29&lt;&gt;"Met"),"NA",(IF(AND($F29="Met",$F29&lt;&gt;""),TRUE(),FALSE())))</f>
        <v>NA</v>
      </c>
      <c r="AP29" s="148" t="b">
        <f aca="false">IF(OR($F29="Met",$F29="Not met"),"NA",(IF((AND(OR($F29="N/A",$F29="Unsure"),$G29&lt;&gt;"")),TRUE(),FALSE())))</f>
        <v>0</v>
      </c>
      <c r="AQ29" s="238" t="n">
        <f aca="false">IF(OR(AR29=TRUE(),AND(AS29=TRUE(),AT29=FALSE())),0,(IF(OR(AND(OR(AS29=FALSE(),AS29="N/A"),AT29=FALSE()),AU29=FALSE()),1,0)))</f>
        <v>0</v>
      </c>
      <c r="AR29" s="238" t="n">
        <f aca="false">$S29</f>
        <v>1</v>
      </c>
      <c r="AS29" s="238" t="str">
        <f aca="false">IF(OR(Q29="Medicaid",AI29=""),"N/A",IF(AND(AF29=TRUE(),_xlfn.xlookup(AI29,$A$8:$A$31,$AQ$8:$AQ$31)=0),TRUE(),FALSE()))</f>
        <v>N/A</v>
      </c>
      <c r="AT29" s="148" t="b">
        <f aca="false">IF(AND(H29="",F29="Met"),FALSE(),TRUE())</f>
        <v>1</v>
      </c>
      <c r="AU29" s="94" t="str">
        <f aca="false">IF(OR(H29="",H29="Met",H29="N/A"),"NA",(IF(AND((OR(H29="Not Met",H29="Unsure")),G29&lt;&gt;""),TRUE(),FALSE())))</f>
        <v>NA</v>
      </c>
    </row>
    <row r="30" customFormat="false" ht="18" hidden="false" customHeight="false" outlineLevel="0" collapsed="false">
      <c r="A30" s="500"/>
      <c r="B30" s="240"/>
      <c r="C30" s="240"/>
      <c r="D30" s="168" t="s">
        <v>1344</v>
      </c>
      <c r="E30" s="497"/>
      <c r="F30" s="388"/>
      <c r="G30" s="389"/>
      <c r="H30" s="498"/>
      <c r="S30" s="94"/>
      <c r="T30" s="94"/>
      <c r="U30" s="94"/>
      <c r="V30" s="94"/>
      <c r="AI30" s="91"/>
      <c r="AK30" s="238"/>
      <c r="AL30" s="238"/>
      <c r="AM30" s="238"/>
      <c r="AN30" s="94"/>
      <c r="AO30" s="94"/>
      <c r="AP30" s="94"/>
      <c r="AQ30" s="238"/>
      <c r="AR30" s="238"/>
      <c r="AS30" s="238"/>
      <c r="AT30" s="94"/>
      <c r="AU30" s="94"/>
    </row>
    <row r="31" customFormat="false" ht="90.75" hidden="false" customHeight="true" outlineLevel="0" collapsed="false">
      <c r="A31" s="310" t="s">
        <v>1345</v>
      </c>
      <c r="B31" s="231" t="s">
        <v>1346</v>
      </c>
      <c r="C31" s="231" t="s">
        <v>1347</v>
      </c>
      <c r="D31" s="231" t="s">
        <v>1348</v>
      </c>
      <c r="E31" s="496" t="s">
        <v>794</v>
      </c>
      <c r="F31" s="381"/>
      <c r="G31" s="382"/>
      <c r="H31" s="469"/>
      <c r="I31" s="237" t="s">
        <v>15</v>
      </c>
      <c r="J31" s="237"/>
      <c r="K31" s="237" t="s">
        <v>38</v>
      </c>
      <c r="L31" s="237" t="s">
        <v>43</v>
      </c>
      <c r="M31" s="237"/>
      <c r="N31" s="237"/>
      <c r="O31" s="237" t="s">
        <v>52</v>
      </c>
      <c r="P31" s="237"/>
      <c r="Q31" s="236" t="s">
        <v>292</v>
      </c>
      <c r="S31" s="148" t="b">
        <f aca="false">IF(OR(T31=TRUE(),U31=TRUE(),V31=TRUE(),AD31=TRUE(),AE31=TRUE()),TRUE(),FALSE())</f>
        <v>1</v>
      </c>
      <c r="T31" s="94" t="n">
        <f aca="false">$T$7</f>
        <v>1</v>
      </c>
      <c r="U31" s="148" t="b">
        <f aca="false">$U$7</f>
        <v>0</v>
      </c>
      <c r="V31" s="148" t="b">
        <f aca="false">IF(SUM(W31:AC31)&lt;1,TRUE(),FALSE())</f>
        <v>1</v>
      </c>
      <c r="W31" s="94" t="n">
        <f aca="false">IF($I$3=I31,1,0)</f>
        <v>0</v>
      </c>
      <c r="X31" s="94" t="n">
        <f aca="false">IF($J$3=J31,1,0)</f>
        <v>0</v>
      </c>
      <c r="Y31" s="94" t="n">
        <f aca="false">IF($K$3=K31,1,0)</f>
        <v>0</v>
      </c>
      <c r="Z31" s="94" t="n">
        <f aca="false">IF($L$3=L31,1,0)</f>
        <v>0</v>
      </c>
      <c r="AA31" s="94" t="n">
        <f aca="false">IF($M$3=M31,1,0)</f>
        <v>0</v>
      </c>
      <c r="AB31" s="94" t="n">
        <f aca="false">IF($N$3=N31,1,0)</f>
        <v>0</v>
      </c>
      <c r="AC31" s="94" t="n">
        <f aca="false">IF($O$3=O31,1,0)</f>
        <v>0</v>
      </c>
      <c r="AD31" s="159" t="b">
        <f aca="false">AND($P$2="Non-risk",P31=TRUE())</f>
        <v>0</v>
      </c>
      <c r="AE31" s="159" t="b">
        <f aca="false">AND($Q$3&lt;&gt;$Q31,$Q$3&lt;&gt;"Both")</f>
        <v>1</v>
      </c>
      <c r="AF31" s="159" t="b">
        <f aca="false">AND($Q$3="Both",AH31=1)</f>
        <v>0</v>
      </c>
      <c r="AG31" s="91" t="s">
        <v>1348</v>
      </c>
      <c r="AH31" s="95" t="n">
        <v>1</v>
      </c>
      <c r="AI31" s="91" t="n">
        <v>1</v>
      </c>
      <c r="AK31" s="160" t="n">
        <f aca="false">IF(OR(AL31=TRUE(),AND(AM31=TRUE(),AN31=FALSE()),AF31=TRUE(),(OR(AT31=FALSE(),AT31="NA"))),0,IF(OR(AN31=FALSE(),AO31=FALSE(),AP31=FALSE()),1,0))</f>
        <v>0</v>
      </c>
      <c r="AL31" s="238" t="n">
        <f aca="false">$S31</f>
        <v>1</v>
      </c>
      <c r="AM31" s="238" t="str">
        <f aca="false">IF(OR(Q31="CHIP",AI31=""),"NA",IF(AND(AF31=TRUE(),_xlfn.xlookup(AI31,$A$8:$A$53,$AK$8:$AK$53)=0),TRUE(),FALSE()))</f>
        <v>NA</v>
      </c>
      <c r="AN31" s="148" t="b">
        <f aca="false">IF(F31&lt;&gt;"",TRUE(),FALSE())</f>
        <v>0</v>
      </c>
      <c r="AO31" s="94" t="str">
        <f aca="false">IF(OR($F31&lt;&gt;"Met"),"NA",(IF(AND($F31="Met",$F31&lt;&gt;""),TRUE(),FALSE())))</f>
        <v>NA</v>
      </c>
      <c r="AP31" s="148" t="b">
        <f aca="false">IF(OR($F31="Met",$F31="Not met"),"NA",(IF((AND(OR($F31="N/A",$F31="Unsure"),$G31&lt;&gt;"")),TRUE(),FALSE())))</f>
        <v>0</v>
      </c>
      <c r="AQ31" s="238" t="n">
        <f aca="false">IF(OR(AR31=TRUE(),AND(AS31=TRUE(),AT31=FALSE())),0,(IF(OR(AND(OR(AS31=FALSE(),AS31="N/A"),AT31=FALSE()),AU31=FALSE()),1,0)))</f>
        <v>0</v>
      </c>
      <c r="AR31" s="238" t="n">
        <f aca="false">$S31</f>
        <v>1</v>
      </c>
      <c r="AS31" s="238" t="n">
        <f aca="false">IF(OR(Q31="Medicaid",AI31=""),"N/A",IF(AND(AF31=TRUE(),SUM($AQ$8:$AQ$29)=0),TRUE(),FALSE()))</f>
        <v>0</v>
      </c>
      <c r="AT31" s="148" t="b">
        <f aca="false">IF(AND(H31="",F31="Met"),FALSE(),TRUE())</f>
        <v>1</v>
      </c>
      <c r="AU31" s="94" t="str">
        <f aca="false">IF(OR(H31="",H31="Met",H31="N/A"),"NA",(IF(AND((OR(H31="Not Met",H31="Unsure")),G31&lt;&gt;""),TRUE(),FALSE())))</f>
        <v>NA</v>
      </c>
    </row>
    <row r="32" customFormat="false" ht="18" hidden="false" customHeight="false" outlineLevel="0" collapsed="false">
      <c r="A32" s="500"/>
      <c r="B32" s="240"/>
      <c r="C32" s="240"/>
      <c r="D32" s="168" t="s">
        <v>1349</v>
      </c>
      <c r="E32" s="497"/>
      <c r="F32" s="388"/>
      <c r="G32" s="389"/>
      <c r="H32" s="498"/>
      <c r="S32" s="94"/>
      <c r="T32" s="94"/>
      <c r="U32" s="94"/>
      <c r="V32" s="94"/>
      <c r="AG32" s="91"/>
      <c r="AK32" s="238"/>
      <c r="AL32" s="238"/>
      <c r="AM32" s="238"/>
      <c r="AN32" s="94"/>
      <c r="AO32" s="94"/>
      <c r="AP32" s="94"/>
      <c r="AQ32" s="238"/>
      <c r="AR32" s="238"/>
      <c r="AS32" s="238"/>
      <c r="AT32" s="94"/>
      <c r="AU32" s="94"/>
    </row>
    <row r="33" customFormat="false" ht="67.5" hidden="false" customHeight="true" outlineLevel="0" collapsed="false">
      <c r="A33" s="310" t="s">
        <v>1350</v>
      </c>
      <c r="B33" s="214" t="s">
        <v>1351</v>
      </c>
      <c r="C33" s="231" t="s">
        <v>1352</v>
      </c>
      <c r="D33" s="231" t="s">
        <v>1276</v>
      </c>
      <c r="E33" s="499"/>
      <c r="F33" s="381"/>
      <c r="G33" s="382"/>
      <c r="H33" s="469"/>
      <c r="I33" s="237" t="s">
        <v>15</v>
      </c>
      <c r="J33" s="237"/>
      <c r="K33" s="237" t="s">
        <v>38</v>
      </c>
      <c r="L33" s="237" t="s">
        <v>43</v>
      </c>
      <c r="M33" s="237"/>
      <c r="N33" s="237"/>
      <c r="O33" s="237"/>
      <c r="P33" s="237"/>
      <c r="Q33" s="236" t="s">
        <v>292</v>
      </c>
      <c r="S33" s="148" t="b">
        <f aca="false">IF(OR(T33=TRUE(),U33=TRUE(),V33=TRUE(),AD33=TRUE(),AE33=TRUE()),TRUE(),FALSE())</f>
        <v>1</v>
      </c>
      <c r="T33" s="94" t="n">
        <f aca="false">$T$7</f>
        <v>1</v>
      </c>
      <c r="U33" s="148" t="b">
        <f aca="false">$U$7</f>
        <v>0</v>
      </c>
      <c r="V33" s="148" t="b">
        <f aca="false">IF(SUM(W33:AC33)&lt;1,TRUE(),FALSE())</f>
        <v>1</v>
      </c>
      <c r="W33" s="94" t="n">
        <f aca="false">IF($I$3=I33,1,0)</f>
        <v>0</v>
      </c>
      <c r="X33" s="94" t="n">
        <f aca="false">IF($J$3=J33,1,0)</f>
        <v>0</v>
      </c>
      <c r="Y33" s="94" t="n">
        <f aca="false">IF($K$3=K33,1,0)</f>
        <v>0</v>
      </c>
      <c r="Z33" s="94" t="n">
        <f aca="false">IF($L$3=L33,1,0)</f>
        <v>0</v>
      </c>
      <c r="AA33" s="94" t="n">
        <f aca="false">IF($M$3=M33,1,0)</f>
        <v>0</v>
      </c>
      <c r="AB33" s="94" t="n">
        <f aca="false">IF($N$3=N33,1,0)</f>
        <v>0</v>
      </c>
      <c r="AC33" s="94" t="n">
        <f aca="false">IF($O$3=O33,1,0)</f>
        <v>0</v>
      </c>
      <c r="AD33" s="159" t="b">
        <f aca="false">AND($P$2="Non-risk",P33=TRUE())</f>
        <v>0</v>
      </c>
      <c r="AE33" s="159" t="b">
        <f aca="false">AND($Q$3&lt;&gt;$Q33,$Q$3&lt;&gt;"Both")</f>
        <v>1</v>
      </c>
      <c r="AF33" s="159" t="b">
        <f aca="false">AND($Q$3="Both",AH33=1)</f>
        <v>0</v>
      </c>
      <c r="AG33" s="91" t="s">
        <v>1276</v>
      </c>
      <c r="AH33" s="95" t="n">
        <v>1</v>
      </c>
      <c r="AI33" s="91" t="n">
        <v>3</v>
      </c>
      <c r="AK33" s="160" t="n">
        <f aca="false">IF(OR(AL33=TRUE(),AND(AM33=TRUE(),AN33=FALSE()),AF33=TRUE(),(OR(AT33=FALSE(),AT33="NA"))),0,IF(OR(AN33=FALSE(),AO33=FALSE(),AP33=FALSE()),1,0))</f>
        <v>0</v>
      </c>
      <c r="AL33" s="238" t="n">
        <f aca="false">$S33</f>
        <v>1</v>
      </c>
      <c r="AM33" s="238" t="str">
        <f aca="false">IF(OR(Q33="CHIP",AI33=""),"NA",IF(AND(AF33=TRUE(),_xlfn.xlookup(AI33,$A$8:$A$53,$AK$8:$AK$53)=0),TRUE(),FALSE()))</f>
        <v>NA</v>
      </c>
      <c r="AN33" s="148" t="b">
        <f aca="false">IF(F33&lt;&gt;"",TRUE(),FALSE())</f>
        <v>0</v>
      </c>
      <c r="AO33" s="94" t="str">
        <f aca="false">IF(OR($F33&lt;&gt;"Met"),"NA",(IF(AND($F33="Met",$F33&lt;&gt;""),TRUE(),FALSE())))</f>
        <v>NA</v>
      </c>
      <c r="AP33" s="148" t="b">
        <f aca="false">IF(OR($F33="Met",$F33="Not met"),"NA",(IF((AND(OR($F33="N/A",$F33="Unsure"),$G33&lt;&gt;"")),TRUE(),FALSE())))</f>
        <v>0</v>
      </c>
      <c r="AQ33" s="238" t="n">
        <f aca="false">IF(OR(AR33=TRUE(),AND(AS33=TRUE(),AT33=FALSE())),0,(IF(OR(AND(OR(AS33=FALSE(),AS33="N/A"),AT33=FALSE()),AU33=FALSE()),1,0)))</f>
        <v>0</v>
      </c>
      <c r="AR33" s="238" t="n">
        <f aca="false">$S33</f>
        <v>1</v>
      </c>
      <c r="AS33" s="238" t="n">
        <f aca="false">IF(OR(Q33="Medicaid",AI33=""),"N/A",IF(AND(AF33=TRUE(),SUM($AQ$8:$AQ$31)=0),TRUE(),FALSE()))</f>
        <v>0</v>
      </c>
      <c r="AT33" s="148" t="b">
        <f aca="false">IF(AND(H33="",F33="Met"),FALSE(),TRUE())</f>
        <v>1</v>
      </c>
      <c r="AU33" s="94" t="str">
        <f aca="false">IF(OR(H33="",H33="Met",H33="N/A"),"NA",(IF(AND((OR(H33="Not Met",H33="Unsure")),G33&lt;&gt;""),TRUE(),FALSE())))</f>
        <v>NA</v>
      </c>
    </row>
    <row r="34" customFormat="false" ht="69.75" hidden="false" customHeight="true" outlineLevel="0" collapsed="false">
      <c r="A34" s="310" t="s">
        <v>1353</v>
      </c>
      <c r="B34" s="231" t="s">
        <v>1354</v>
      </c>
      <c r="C34" s="231" t="s">
        <v>1355</v>
      </c>
      <c r="D34" s="231" t="s">
        <v>1280</v>
      </c>
      <c r="E34" s="496" t="s">
        <v>1281</v>
      </c>
      <c r="F34" s="381"/>
      <c r="G34" s="382"/>
      <c r="H34" s="469"/>
      <c r="I34" s="237" t="s">
        <v>15</v>
      </c>
      <c r="J34" s="237"/>
      <c r="K34" s="237" t="s">
        <v>38</v>
      </c>
      <c r="L34" s="237" t="s">
        <v>43</v>
      </c>
      <c r="M34" s="237"/>
      <c r="N34" s="237"/>
      <c r="O34" s="237"/>
      <c r="P34" s="237"/>
      <c r="Q34" s="236" t="s">
        <v>292</v>
      </c>
      <c r="S34" s="148" t="b">
        <f aca="false">IF(OR(T34=TRUE(),U34=TRUE(),V34=TRUE(),AD34=TRUE(),AE34=TRUE()),TRUE(),FALSE())</f>
        <v>1</v>
      </c>
      <c r="T34" s="94" t="n">
        <f aca="false">$T$7</f>
        <v>1</v>
      </c>
      <c r="U34" s="148" t="b">
        <f aca="false">$U$7</f>
        <v>0</v>
      </c>
      <c r="V34" s="148" t="b">
        <f aca="false">IF(SUM(W34:AC34)&lt;1,TRUE(),FALSE())</f>
        <v>1</v>
      </c>
      <c r="W34" s="94" t="n">
        <f aca="false">IF($I$3=I34,1,0)</f>
        <v>0</v>
      </c>
      <c r="X34" s="94" t="n">
        <f aca="false">IF($J$3=J34,1,0)</f>
        <v>0</v>
      </c>
      <c r="Y34" s="94" t="n">
        <f aca="false">IF($K$3=K34,1,0)</f>
        <v>0</v>
      </c>
      <c r="Z34" s="94" t="n">
        <f aca="false">IF($L$3=L34,1,0)</f>
        <v>0</v>
      </c>
      <c r="AA34" s="94" t="n">
        <f aca="false">IF($M$3=M34,1,0)</f>
        <v>0</v>
      </c>
      <c r="AB34" s="94" t="n">
        <f aca="false">IF($N$3=N34,1,0)</f>
        <v>0</v>
      </c>
      <c r="AC34" s="94" t="n">
        <f aca="false">IF($O$3=O34,1,0)</f>
        <v>0</v>
      </c>
      <c r="AD34" s="159" t="b">
        <f aca="false">AND($P$2="Non-risk",P34=TRUE())</f>
        <v>0</v>
      </c>
      <c r="AE34" s="159" t="b">
        <f aca="false">AND($Q$3&lt;&gt;$Q34,$Q$3&lt;&gt;"Both")</f>
        <v>1</v>
      </c>
      <c r="AF34" s="159" t="b">
        <f aca="false">AND($Q$3="Both",AH34=1)</f>
        <v>0</v>
      </c>
      <c r="AG34" s="91" t="s">
        <v>1280</v>
      </c>
      <c r="AH34" s="95" t="n">
        <v>1</v>
      </c>
      <c r="AI34" s="91" t="n">
        <v>14</v>
      </c>
      <c r="AK34" s="160" t="n">
        <f aca="false">IF(OR(AL34=TRUE(),AND(AM34=TRUE(),AN34=FALSE()),AF34=TRUE(),(OR(AT34=FALSE(),AT34="NA"))),0,IF(OR(AN34=FALSE(),AO34=FALSE(),AP34=FALSE()),1,0))</f>
        <v>0</v>
      </c>
      <c r="AL34" s="238" t="n">
        <f aca="false">$S34</f>
        <v>1</v>
      </c>
      <c r="AM34" s="238" t="str">
        <f aca="false">IF(OR(Q34="CHIP",AI34=""),"NA",IF(AND(AF34=TRUE(),_xlfn.xlookup(AI34,$A$8:$A$53,$AK$8:$AK$53)=0),TRUE(),FALSE()))</f>
        <v>NA</v>
      </c>
      <c r="AN34" s="148" t="b">
        <f aca="false">IF(F34&lt;&gt;"",TRUE(),FALSE())</f>
        <v>0</v>
      </c>
      <c r="AO34" s="94" t="str">
        <f aca="false">IF(OR($F34&lt;&gt;"Met"),"NA",(IF(AND($F34="Met",$F34&lt;&gt;""),TRUE(),FALSE())))</f>
        <v>NA</v>
      </c>
      <c r="AP34" s="148" t="b">
        <f aca="false">IF(OR($F34="Met",$F34="Not met"),"NA",(IF((AND(OR($F34="N/A",$F34="Unsure"),$G34&lt;&gt;"")),TRUE(),FALSE())))</f>
        <v>0</v>
      </c>
      <c r="AQ34" s="238" t="n">
        <f aca="false">IF(OR(AR34=TRUE(),AND(AS34=TRUE(),AT34=FALSE())),0,(IF(OR(AND(OR(AS34=FALSE(),AS34="N/A"),AT34=FALSE()),AU34=FALSE()),1,0)))</f>
        <v>0</v>
      </c>
      <c r="AR34" s="238" t="n">
        <f aca="false">$S34</f>
        <v>1</v>
      </c>
      <c r="AS34" s="238" t="n">
        <f aca="false">IF(OR(Q34="Medicaid",AI34=""),"N/A",IF(AND(AF34=TRUE(),SUM($AQ$8:$AQ$31)=0),TRUE(),FALSE()))</f>
        <v>0</v>
      </c>
      <c r="AT34" s="148" t="b">
        <f aca="false">IF(AND(H34="",F34="Met"),FALSE(),TRUE())</f>
        <v>1</v>
      </c>
      <c r="AU34" s="94" t="str">
        <f aca="false">IF(OR(H34="",H34="Met",H34="N/A"),"NA",(IF(AND((OR(H34="Not Met",H34="Unsure")),G34&lt;&gt;""),TRUE(),FALSE())))</f>
        <v>NA</v>
      </c>
    </row>
    <row r="35" customFormat="false" ht="18" hidden="false" customHeight="false" outlineLevel="0" collapsed="false">
      <c r="A35" s="500"/>
      <c r="B35" s="240"/>
      <c r="C35" s="240"/>
      <c r="D35" s="168" t="s">
        <v>1356</v>
      </c>
      <c r="E35" s="497"/>
      <c r="F35" s="388"/>
      <c r="G35" s="389"/>
      <c r="H35" s="498"/>
      <c r="S35" s="94"/>
      <c r="T35" s="94"/>
      <c r="U35" s="94"/>
      <c r="V35" s="94"/>
      <c r="AG35" s="91"/>
      <c r="AK35" s="238"/>
      <c r="AL35" s="238"/>
      <c r="AM35" s="238"/>
      <c r="AN35" s="94"/>
      <c r="AO35" s="94"/>
      <c r="AP35" s="94"/>
      <c r="AQ35" s="238"/>
      <c r="AR35" s="238"/>
      <c r="AS35" s="238"/>
      <c r="AT35" s="94"/>
      <c r="AU35" s="94"/>
    </row>
    <row r="36" customFormat="false" ht="66.75" hidden="false" customHeight="true" outlineLevel="0" collapsed="false">
      <c r="A36" s="310" t="s">
        <v>1357</v>
      </c>
      <c r="B36" s="214" t="s">
        <v>1358</v>
      </c>
      <c r="C36" s="231" t="s">
        <v>1359</v>
      </c>
      <c r="D36" s="231" t="s">
        <v>1286</v>
      </c>
      <c r="E36" s="499"/>
      <c r="F36" s="381"/>
      <c r="G36" s="382"/>
      <c r="H36" s="469"/>
      <c r="I36" s="237" t="s">
        <v>15</v>
      </c>
      <c r="J36" s="237"/>
      <c r="K36" s="237" t="s">
        <v>38</v>
      </c>
      <c r="L36" s="237" t="s">
        <v>43</v>
      </c>
      <c r="M36" s="237" t="s">
        <v>48</v>
      </c>
      <c r="N36" s="237"/>
      <c r="O36" s="237"/>
      <c r="P36" s="237"/>
      <c r="Q36" s="236" t="s">
        <v>292</v>
      </c>
      <c r="S36" s="148" t="b">
        <f aca="false">IF(OR(T36=TRUE(),U36=TRUE(),V36=TRUE(),AD36=TRUE(),AE36=TRUE()),TRUE(),FALSE())</f>
        <v>1</v>
      </c>
      <c r="T36" s="94" t="n">
        <f aca="false">$T$7</f>
        <v>1</v>
      </c>
      <c r="U36" s="148" t="b">
        <f aca="false">$U$7</f>
        <v>0</v>
      </c>
      <c r="V36" s="148" t="b">
        <f aca="false">IF(SUM(W36:AC36)&lt;1,TRUE(),FALSE())</f>
        <v>1</v>
      </c>
      <c r="W36" s="94" t="n">
        <f aca="false">IF($I$3=I36,1,0)</f>
        <v>0</v>
      </c>
      <c r="X36" s="94" t="n">
        <f aca="false">IF($J$3=J36,1,0)</f>
        <v>0</v>
      </c>
      <c r="Y36" s="94" t="n">
        <f aca="false">IF($K$3=K36,1,0)</f>
        <v>0</v>
      </c>
      <c r="Z36" s="94" t="n">
        <f aca="false">IF($L$3=L36,1,0)</f>
        <v>0</v>
      </c>
      <c r="AA36" s="94" t="n">
        <f aca="false">IF($M$3=M36,1,0)</f>
        <v>0</v>
      </c>
      <c r="AB36" s="94" t="n">
        <f aca="false">IF($N$3=N36,1,0)</f>
        <v>0</v>
      </c>
      <c r="AC36" s="94" t="n">
        <f aca="false">IF($O$3=O36,1,0)</f>
        <v>0</v>
      </c>
      <c r="AD36" s="159" t="b">
        <f aca="false">AND($P$2="Non-risk",P36=TRUE())</f>
        <v>0</v>
      </c>
      <c r="AE36" s="159" t="b">
        <f aca="false">AND($Q$3&lt;&gt;$Q36,$Q$3&lt;&gt;"Both")</f>
        <v>1</v>
      </c>
      <c r="AF36" s="159" t="b">
        <f aca="false">AND($Q$3="Both",AH36=1)</f>
        <v>0</v>
      </c>
      <c r="AG36" s="91" t="s">
        <v>1286</v>
      </c>
      <c r="AH36" s="95" t="n">
        <v>1</v>
      </c>
      <c r="AI36" s="91" t="n">
        <v>16</v>
      </c>
      <c r="AK36" s="160" t="n">
        <f aca="false">IF(OR(AL36=TRUE(),AND(AM36=TRUE(),AN36=FALSE()),AF36=TRUE(),(OR(AT36=FALSE(),AT36="NA"))),0,IF(OR(AN36=FALSE(),AO36=FALSE(),AP36=FALSE()),1,0))</f>
        <v>0</v>
      </c>
      <c r="AL36" s="238" t="n">
        <f aca="false">$S36</f>
        <v>1</v>
      </c>
      <c r="AM36" s="238" t="str">
        <f aca="false">IF(OR(Q36="CHIP",AI36=""),"NA",IF(AND(AF36=TRUE(),_xlfn.xlookup(AI36,$A$8:$A$53,$AK$8:$AK$53)=0),TRUE(),FALSE()))</f>
        <v>NA</v>
      </c>
      <c r="AN36" s="148" t="b">
        <f aca="false">IF(F36&lt;&gt;"",TRUE(),FALSE())</f>
        <v>0</v>
      </c>
      <c r="AO36" s="94" t="str">
        <f aca="false">IF(OR($F36&lt;&gt;"Met"),"NA",(IF(AND($F36="Met",$F36&lt;&gt;""),TRUE(),FALSE())))</f>
        <v>NA</v>
      </c>
      <c r="AP36" s="148" t="b">
        <f aca="false">IF(OR($F36="Met",$F36="Not met"),"NA",(IF((AND(OR($F36="N/A",$F36="Unsure"),$G36&lt;&gt;"")),TRUE(),FALSE())))</f>
        <v>0</v>
      </c>
      <c r="AQ36" s="238" t="n">
        <f aca="false">IF(OR(AR36=TRUE(),AND(AS36=TRUE(),AT36=FALSE())),0,(IF(OR(AND(OR(AS36=FALSE(),AS36="N/A"),AT36=FALSE()),AU36=FALSE()),1,0)))</f>
        <v>0</v>
      </c>
      <c r="AR36" s="238" t="n">
        <f aca="false">$S36</f>
        <v>1</v>
      </c>
      <c r="AS36" s="238" t="n">
        <f aca="false">IF(OR(Q36="Medicaid",AI36=""),"N/A",IF(AND(AF36=TRUE(),SUM($AQ$8:$AQ$31)=0),TRUE(),FALSE()))</f>
        <v>0</v>
      </c>
      <c r="AT36" s="148" t="b">
        <f aca="false">IF(AND(H36="",F36="Met"),FALSE(),TRUE())</f>
        <v>1</v>
      </c>
      <c r="AU36" s="94" t="str">
        <f aca="false">IF(OR(H36="",H36="Met",H36="N/A"),"NA",(IF(AND((OR(H36="Not Met",H36="Unsure")),G36&lt;&gt;""),TRUE(),FALSE())))</f>
        <v>NA</v>
      </c>
    </row>
    <row r="37" customFormat="false" ht="129" hidden="false" customHeight="true" outlineLevel="0" collapsed="false">
      <c r="A37" s="310" t="s">
        <v>1360</v>
      </c>
      <c r="B37" s="231" t="s">
        <v>1361</v>
      </c>
      <c r="C37" s="231" t="s">
        <v>1362</v>
      </c>
      <c r="D37" s="231" t="s">
        <v>1290</v>
      </c>
      <c r="E37" s="499"/>
      <c r="F37" s="381"/>
      <c r="G37" s="382"/>
      <c r="H37" s="469"/>
      <c r="I37" s="237" t="s">
        <v>15</v>
      </c>
      <c r="J37" s="237"/>
      <c r="K37" s="237" t="s">
        <v>38</v>
      </c>
      <c r="L37" s="237" t="s">
        <v>43</v>
      </c>
      <c r="M37" s="237" t="s">
        <v>48</v>
      </c>
      <c r="N37" s="237"/>
      <c r="O37" s="237"/>
      <c r="P37" s="237"/>
      <c r="Q37" s="236" t="s">
        <v>292</v>
      </c>
      <c r="S37" s="148" t="b">
        <f aca="false">IF(OR(T37=TRUE(),U37=TRUE(),V37=TRUE(),AD37=TRUE(),AE37=TRUE()),TRUE(),FALSE())</f>
        <v>1</v>
      </c>
      <c r="T37" s="94" t="n">
        <f aca="false">$T$7</f>
        <v>1</v>
      </c>
      <c r="U37" s="148" t="b">
        <f aca="false">$U$7</f>
        <v>0</v>
      </c>
      <c r="V37" s="148" t="b">
        <f aca="false">IF(SUM(W37:AC37)&lt;1,TRUE(),FALSE())</f>
        <v>1</v>
      </c>
      <c r="W37" s="94" t="n">
        <f aca="false">IF($I$3=I37,1,0)</f>
        <v>0</v>
      </c>
      <c r="X37" s="94" t="n">
        <f aca="false">IF($J$3=J37,1,0)</f>
        <v>0</v>
      </c>
      <c r="Y37" s="94" t="n">
        <f aca="false">IF($K$3=K37,1,0)</f>
        <v>0</v>
      </c>
      <c r="Z37" s="94" t="n">
        <f aca="false">IF($L$3=L37,1,0)</f>
        <v>0</v>
      </c>
      <c r="AA37" s="94" t="n">
        <f aca="false">IF($M$3=M37,1,0)</f>
        <v>0</v>
      </c>
      <c r="AB37" s="94" t="n">
        <f aca="false">IF($N$3=N37,1,0)</f>
        <v>0</v>
      </c>
      <c r="AC37" s="94" t="n">
        <f aca="false">IF($O$3=O37,1,0)</f>
        <v>0</v>
      </c>
      <c r="AD37" s="159" t="b">
        <f aca="false">AND($P$2="Non-risk",P37=TRUE())</f>
        <v>0</v>
      </c>
      <c r="AE37" s="159" t="b">
        <f aca="false">AND($Q$3&lt;&gt;$Q37,$Q$3&lt;&gt;"Both")</f>
        <v>1</v>
      </c>
      <c r="AF37" s="159" t="b">
        <f aca="false">AND($Q$3="Both",AH37=1)</f>
        <v>0</v>
      </c>
      <c r="AG37" s="91" t="s">
        <v>1290</v>
      </c>
      <c r="AH37" s="95" t="n">
        <v>1</v>
      </c>
      <c r="AI37" s="91" t="n">
        <v>20</v>
      </c>
      <c r="AK37" s="160" t="n">
        <f aca="false">IF(OR(AL37=TRUE(),AND(AM37=TRUE(),AN37=FALSE()),AF37=TRUE(),(OR(AT37=FALSE(),AT37="NA"))),0,IF(OR(AN37=FALSE(),AO37=FALSE(),AP37=FALSE()),1,0))</f>
        <v>0</v>
      </c>
      <c r="AL37" s="238" t="n">
        <f aca="false">$S37</f>
        <v>1</v>
      </c>
      <c r="AM37" s="238" t="str">
        <f aca="false">IF(OR(Q37="CHIP",AI37=""),"NA",IF(AND(AF37=TRUE(),_xlfn.xlookup(AI37,$A$8:$A$53,$AK$8:$AK$53)=0),TRUE(),FALSE()))</f>
        <v>NA</v>
      </c>
      <c r="AN37" s="148" t="b">
        <f aca="false">IF(F37&lt;&gt;"",TRUE(),FALSE())</f>
        <v>0</v>
      </c>
      <c r="AO37" s="94" t="str">
        <f aca="false">IF(OR($F37&lt;&gt;"Met"),"NA",(IF(AND($F37="Met",$F37&lt;&gt;""),TRUE(),FALSE())))</f>
        <v>NA</v>
      </c>
      <c r="AP37" s="148" t="b">
        <f aca="false">IF(OR($F37="Met",$F37="Not met"),"NA",(IF((AND(OR($F37="N/A",$F37="Unsure"),$G37&lt;&gt;"")),TRUE(),FALSE())))</f>
        <v>0</v>
      </c>
      <c r="AQ37" s="238" t="n">
        <f aca="false">IF(OR(AR37=TRUE(),AND(AS37=TRUE(),AT37=FALSE())),0,(IF(OR(AND(OR(AS37=FALSE(),AS37="N/A"),AT37=FALSE()),AU37=FALSE()),1,0)))</f>
        <v>0</v>
      </c>
      <c r="AR37" s="238" t="n">
        <f aca="false">$S37</f>
        <v>1</v>
      </c>
      <c r="AS37" s="238" t="n">
        <f aca="false">IF(OR(Q37="Medicaid",AI37=""),"N/A",IF(AND(AF37=TRUE(),SUM($AQ$8:$AQ$31)=0),TRUE(),FALSE()))</f>
        <v>0</v>
      </c>
      <c r="AT37" s="148" t="b">
        <f aca="false">IF(AND(H37="",F37="Met"),FALSE(),TRUE())</f>
        <v>1</v>
      </c>
      <c r="AU37" s="94" t="str">
        <f aca="false">IF(OR(H37="",H37="Met",H37="N/A"),"NA",(IF(AND((OR(H37="Not Met",H37="Unsure")),G37&lt;&gt;""),TRUE(),FALSE())))</f>
        <v>NA</v>
      </c>
    </row>
    <row r="38" customFormat="false" ht="117" hidden="false" customHeight="true" outlineLevel="0" collapsed="false">
      <c r="A38" s="310" t="s">
        <v>1363</v>
      </c>
      <c r="B38" s="231" t="s">
        <v>1364</v>
      </c>
      <c r="C38" s="231" t="s">
        <v>1365</v>
      </c>
      <c r="D38" s="231" t="s">
        <v>1294</v>
      </c>
      <c r="E38" s="496" t="s">
        <v>1366</v>
      </c>
      <c r="F38" s="381"/>
      <c r="G38" s="382"/>
      <c r="H38" s="469"/>
      <c r="I38" s="237" t="s">
        <v>15</v>
      </c>
      <c r="J38" s="237"/>
      <c r="K38" s="237" t="s">
        <v>38</v>
      </c>
      <c r="L38" s="237" t="s">
        <v>43</v>
      </c>
      <c r="M38" s="237"/>
      <c r="N38" s="237"/>
      <c r="O38" s="237"/>
      <c r="P38" s="237"/>
      <c r="Q38" s="236" t="s">
        <v>292</v>
      </c>
      <c r="S38" s="148" t="b">
        <f aca="false">IF(OR(T38=TRUE(),U38=TRUE(),V38=TRUE(),AD38=TRUE(),AE38=TRUE()),TRUE(),FALSE())</f>
        <v>1</v>
      </c>
      <c r="T38" s="94" t="n">
        <f aca="false">$T$7</f>
        <v>1</v>
      </c>
      <c r="U38" s="148" t="b">
        <f aca="false">$U$7</f>
        <v>0</v>
      </c>
      <c r="V38" s="148" t="b">
        <f aca="false">IF(SUM(W38:AC38)&lt;1,TRUE(),FALSE())</f>
        <v>1</v>
      </c>
      <c r="W38" s="94" t="n">
        <f aca="false">IF($I$3=I38,1,0)</f>
        <v>0</v>
      </c>
      <c r="X38" s="94" t="n">
        <f aca="false">IF($J$3=J38,1,0)</f>
        <v>0</v>
      </c>
      <c r="Y38" s="94" t="n">
        <f aca="false">IF($K$3=K38,1,0)</f>
        <v>0</v>
      </c>
      <c r="Z38" s="94" t="n">
        <f aca="false">IF($L$3=L38,1,0)</f>
        <v>0</v>
      </c>
      <c r="AA38" s="94" t="n">
        <f aca="false">IF($M$3=M38,1,0)</f>
        <v>0</v>
      </c>
      <c r="AB38" s="94" t="n">
        <f aca="false">IF($N$3=N38,1,0)</f>
        <v>0</v>
      </c>
      <c r="AC38" s="94" t="n">
        <f aca="false">IF($O$3=O38,1,0)</f>
        <v>0</v>
      </c>
      <c r="AD38" s="159" t="b">
        <f aca="false">AND($P$2="Non-risk",P38=TRUE())</f>
        <v>0</v>
      </c>
      <c r="AE38" s="159" t="b">
        <f aca="false">AND($Q$3&lt;&gt;$Q38,$Q$3&lt;&gt;"Both")</f>
        <v>1</v>
      </c>
      <c r="AF38" s="159" t="b">
        <f aca="false">AND($Q$3="Both",AH38=1)</f>
        <v>0</v>
      </c>
      <c r="AG38" s="91" t="s">
        <v>1294</v>
      </c>
      <c r="AH38" s="95" t="n">
        <v>1</v>
      </c>
      <c r="AI38" s="91" t="n">
        <v>21</v>
      </c>
      <c r="AK38" s="160" t="n">
        <f aca="false">IF(OR(AL38=TRUE(),AND(AM38=TRUE(),AN38=FALSE()),AF38=TRUE(),(OR(AT38=FALSE(),AT38="NA"))),0,IF(OR(AN38=FALSE(),AO38=FALSE(),AP38=FALSE()),1,0))</f>
        <v>0</v>
      </c>
      <c r="AL38" s="238" t="n">
        <f aca="false">$S38</f>
        <v>1</v>
      </c>
      <c r="AM38" s="238" t="str">
        <f aca="false">IF(OR(Q38="CHIP",AI38=""),"NA",IF(AND(AF38=TRUE(),_xlfn.xlookup(AI38,$A$8:$A$53,$AK$8:$AK$53)=0),TRUE(),FALSE()))</f>
        <v>NA</v>
      </c>
      <c r="AN38" s="148" t="b">
        <f aca="false">IF(F38&lt;&gt;"",TRUE(),FALSE())</f>
        <v>0</v>
      </c>
      <c r="AO38" s="94" t="str">
        <f aca="false">IF(OR($F38&lt;&gt;"Met"),"NA",(IF(AND($F38="Met",$F38&lt;&gt;""),TRUE(),FALSE())))</f>
        <v>NA</v>
      </c>
      <c r="AP38" s="148" t="b">
        <f aca="false">IF(OR($F38="Met",$F38="Not met"),"NA",(IF((AND(OR($F38="N/A",$F38="Unsure"),$G38&lt;&gt;"")),TRUE(),FALSE())))</f>
        <v>0</v>
      </c>
      <c r="AQ38" s="238" t="n">
        <f aca="false">IF(OR(AR38=TRUE(),AND(AS38=TRUE(),AT38=FALSE())),0,(IF(OR(AND(OR(AS38=FALSE(),AS38="N/A"),AT38=FALSE()),AU38=FALSE()),1,0)))</f>
        <v>0</v>
      </c>
      <c r="AR38" s="238" t="n">
        <f aca="false">$S38</f>
        <v>1</v>
      </c>
      <c r="AS38" s="238" t="n">
        <f aca="false">IF(OR(Q38="Medicaid",AI38=""),"N/A",IF(AND(AF38=TRUE(),SUM($AQ$8:$AQ$31)=0),TRUE(),FALSE()))</f>
        <v>0</v>
      </c>
      <c r="AT38" s="148" t="b">
        <f aca="false">IF(AND(H38="",F38="Met"),FALSE(),TRUE())</f>
        <v>1</v>
      </c>
      <c r="AU38" s="94" t="str">
        <f aca="false">IF(OR(H38="",H38="Met",H38="N/A"),"NA",(IF(AND((OR(H38="Not Met",H38="Unsure")),G38&lt;&gt;""),TRUE(),FALSE())))</f>
        <v>NA</v>
      </c>
    </row>
    <row r="39" customFormat="false" ht="57.75" hidden="false" customHeight="true" outlineLevel="0" collapsed="false">
      <c r="A39" s="310" t="s">
        <v>1367</v>
      </c>
      <c r="B39" s="214" t="s">
        <v>1368</v>
      </c>
      <c r="C39" s="231" t="s">
        <v>1369</v>
      </c>
      <c r="D39" s="231" t="s">
        <v>1299</v>
      </c>
      <c r="E39" s="499"/>
      <c r="F39" s="381"/>
      <c r="G39" s="382"/>
      <c r="H39" s="469"/>
      <c r="I39" s="237" t="s">
        <v>15</v>
      </c>
      <c r="J39" s="237"/>
      <c r="K39" s="237" t="s">
        <v>38</v>
      </c>
      <c r="L39" s="237" t="s">
        <v>43</v>
      </c>
      <c r="M39" s="237" t="s">
        <v>48</v>
      </c>
      <c r="N39" s="237"/>
      <c r="O39" s="237"/>
      <c r="P39" s="237"/>
      <c r="Q39" s="236" t="s">
        <v>292</v>
      </c>
      <c r="S39" s="148" t="b">
        <f aca="false">IF(OR(T39=TRUE(),U39=TRUE(),V39=TRUE(),AD39=TRUE(),AE39=TRUE()),TRUE(),FALSE())</f>
        <v>1</v>
      </c>
      <c r="T39" s="94" t="n">
        <f aca="false">$T$7</f>
        <v>1</v>
      </c>
      <c r="U39" s="148" t="b">
        <f aca="false">$U$7</f>
        <v>0</v>
      </c>
      <c r="V39" s="148" t="b">
        <f aca="false">IF(SUM(W39:AC39)&lt;1,TRUE(),FALSE())</f>
        <v>1</v>
      </c>
      <c r="W39" s="94" t="n">
        <f aca="false">IF($I$3=I39,1,0)</f>
        <v>0</v>
      </c>
      <c r="X39" s="94" t="n">
        <f aca="false">IF($J$3=J39,1,0)</f>
        <v>0</v>
      </c>
      <c r="Y39" s="94" t="n">
        <f aca="false">IF($K$3=K39,1,0)</f>
        <v>0</v>
      </c>
      <c r="Z39" s="94" t="n">
        <f aca="false">IF($L$3=L39,1,0)</f>
        <v>0</v>
      </c>
      <c r="AA39" s="94" t="n">
        <f aca="false">IF($M$3=M39,1,0)</f>
        <v>0</v>
      </c>
      <c r="AB39" s="94" t="n">
        <f aca="false">IF($N$3=N39,1,0)</f>
        <v>0</v>
      </c>
      <c r="AC39" s="94" t="n">
        <f aca="false">IF($O$3=O39,1,0)</f>
        <v>0</v>
      </c>
      <c r="AD39" s="159" t="b">
        <f aca="false">AND($P$2="Non-risk",P39=TRUE())</f>
        <v>0</v>
      </c>
      <c r="AE39" s="159" t="b">
        <f aca="false">AND($Q$3&lt;&gt;$Q39,$Q$3&lt;&gt;"Both")</f>
        <v>1</v>
      </c>
      <c r="AF39" s="159" t="b">
        <f aca="false">AND($Q$3="Both",AH39=1)</f>
        <v>0</v>
      </c>
      <c r="AG39" s="91" t="s">
        <v>1370</v>
      </c>
      <c r="AH39" s="95" t="n">
        <v>1</v>
      </c>
      <c r="AI39" s="91" t="n">
        <v>22</v>
      </c>
      <c r="AK39" s="160" t="n">
        <f aca="false">IF(OR(AL39=TRUE(),AND(AM39=TRUE(),AN39=FALSE()),AF39=TRUE(),(OR(AT39=FALSE(),AT39="NA"))),0,IF(OR(AN39=FALSE(),AO39=FALSE(),AP39=FALSE()),1,0))</f>
        <v>0</v>
      </c>
      <c r="AL39" s="238" t="n">
        <f aca="false">$S39</f>
        <v>1</v>
      </c>
      <c r="AM39" s="238" t="str">
        <f aca="false">IF(OR(Q39="CHIP",AI39=""),"NA",IF(AND(AF39=TRUE(),_xlfn.xlookup(AI39,$A$8:$A$53,$AK$8:$AK$53)=0),TRUE(),FALSE()))</f>
        <v>NA</v>
      </c>
      <c r="AN39" s="148" t="b">
        <f aca="false">IF(F39&lt;&gt;"",TRUE(),FALSE())</f>
        <v>0</v>
      </c>
      <c r="AO39" s="94" t="str">
        <f aca="false">IF(OR($F39&lt;&gt;"Met"),"NA",(IF(AND($F39="Met",$F39&lt;&gt;""),TRUE(),FALSE())))</f>
        <v>NA</v>
      </c>
      <c r="AP39" s="148" t="b">
        <f aca="false">IF(OR($F39="Met",$F39="Not met"),"NA",(IF((AND(OR($F39="N/A",$F39="Unsure"),$G39&lt;&gt;"")),TRUE(),FALSE())))</f>
        <v>0</v>
      </c>
      <c r="AQ39" s="238" t="n">
        <f aca="false">IF(OR(AR39=TRUE(),AND(AS39=TRUE(),AT39=FALSE())),0,(IF(OR(AND(OR(AS39=FALSE(),AS39="N/A"),AT39=FALSE()),AU39=FALSE()),1,0)))</f>
        <v>0</v>
      </c>
      <c r="AR39" s="238" t="n">
        <f aca="false">$S39</f>
        <v>1</v>
      </c>
      <c r="AS39" s="238" t="n">
        <f aca="false">IF(OR(Q39="Medicaid",AI39=""),"N/A",IF(AND(AF39=TRUE(),SUM($AQ$8:$AQ$31)=0),TRUE(),FALSE()))</f>
        <v>0</v>
      </c>
      <c r="AT39" s="148" t="b">
        <f aca="false">IF(AND(H39="",F39="Met"),FALSE(),TRUE())</f>
        <v>1</v>
      </c>
      <c r="AU39" s="94" t="str">
        <f aca="false">IF(OR(H39="",H39="Met",H39="N/A"),"NA",(IF(AND((OR(H39="Not Met",H39="Unsure")),G39&lt;&gt;""),TRUE(),FALSE())))</f>
        <v>NA</v>
      </c>
    </row>
    <row r="40" s="251" customFormat="true" ht="124.5" hidden="false" customHeight="true" outlineLevel="0" collapsed="false">
      <c r="A40" s="310" t="s">
        <v>1371</v>
      </c>
      <c r="B40" s="231" t="s">
        <v>1372</v>
      </c>
      <c r="C40" s="231" t="s">
        <v>1373</v>
      </c>
      <c r="D40" s="231" t="s">
        <v>1303</v>
      </c>
      <c r="E40" s="499"/>
      <c r="F40" s="381"/>
      <c r="G40" s="382"/>
      <c r="H40" s="469"/>
      <c r="I40" s="251" t="s">
        <v>15</v>
      </c>
      <c r="K40" s="251" t="s">
        <v>38</v>
      </c>
      <c r="L40" s="251" t="s">
        <v>43</v>
      </c>
      <c r="M40" s="251" t="s">
        <v>48</v>
      </c>
      <c r="Q40" s="250" t="s">
        <v>292</v>
      </c>
      <c r="S40" s="252" t="b">
        <f aca="false">IF(OR(T40=TRUE(),U40=TRUE(),V40=TRUE(),AD40=TRUE(),AE40=TRUE()),TRUE(),FALSE())</f>
        <v>1</v>
      </c>
      <c r="T40" s="250" t="n">
        <f aca="false">$T$7</f>
        <v>1</v>
      </c>
      <c r="U40" s="252" t="b">
        <f aca="false">$U$7</f>
        <v>0</v>
      </c>
      <c r="V40" s="252" t="b">
        <f aca="false">IF(SUM(W40:AC40)&lt;1,TRUE(),FALSE())</f>
        <v>1</v>
      </c>
      <c r="W40" s="250" t="n">
        <f aca="false">IF($I$3=I40,1,0)</f>
        <v>0</v>
      </c>
      <c r="X40" s="250" t="n">
        <f aca="false">IF($J$3=J40,1,0)</f>
        <v>0</v>
      </c>
      <c r="Y40" s="250" t="n">
        <f aca="false">IF($K$3=K40,1,0)</f>
        <v>0</v>
      </c>
      <c r="Z40" s="250" t="n">
        <f aca="false">IF($L$3=L40,1,0)</f>
        <v>0</v>
      </c>
      <c r="AA40" s="250" t="n">
        <f aca="false">IF($M$3=M40,1,0)</f>
        <v>0</v>
      </c>
      <c r="AB40" s="250" t="n">
        <f aca="false">IF($N$3=N40,1,0)</f>
        <v>0</v>
      </c>
      <c r="AC40" s="250" t="n">
        <f aca="false">IF($O$3=O40,1,0)</f>
        <v>0</v>
      </c>
      <c r="AD40" s="253" t="b">
        <f aca="false">AND($P$2="Non-risk",P40=TRUE())</f>
        <v>0</v>
      </c>
      <c r="AE40" s="253" t="b">
        <f aca="false">AND($Q$3&lt;&gt;$Q40,$Q$3&lt;&gt;"Both")</f>
        <v>1</v>
      </c>
      <c r="AF40" s="253" t="b">
        <f aca="false">AND($Q$3="Both",AH40=1)</f>
        <v>0</v>
      </c>
      <c r="AG40" s="254" t="s">
        <v>1303</v>
      </c>
      <c r="AH40" s="251" t="n">
        <v>1</v>
      </c>
      <c r="AI40" s="254" t="n">
        <v>26</v>
      </c>
      <c r="AK40" s="255" t="n">
        <f aca="false">IF(OR(AL40=TRUE(),AND(AM40=TRUE(),AN40=FALSE()),AF40=TRUE(),(OR(AT40=FALSE(),AT40="NA"))),0,IF(OR(AN40=FALSE(),AO40=FALSE(),AP40=FALSE()),1,0))</f>
        <v>0</v>
      </c>
      <c r="AL40" s="256" t="n">
        <f aca="false">$S40</f>
        <v>1</v>
      </c>
      <c r="AM40" s="256" t="str">
        <f aca="false">IF(OR(Q40="CHIP",AI40=""),"NA",IF(AND(AF40=TRUE(),_xlfn.xlookup(AI40,$A$8:$A$53,$AK$8:$AK$53)=0),TRUE(),FALSE()))</f>
        <v>NA</v>
      </c>
      <c r="AN40" s="252" t="b">
        <f aca="false">IF(F40&lt;&gt;"",TRUE(),FALSE())</f>
        <v>0</v>
      </c>
      <c r="AO40" s="250" t="str">
        <f aca="false">IF(OR($F40&lt;&gt;"Met"),"NA",(IF(AND($F40="Met",$F40&lt;&gt;""),TRUE(),FALSE())))</f>
        <v>NA</v>
      </c>
      <c r="AP40" s="252" t="b">
        <f aca="false">IF(OR($F40="Met",$F40="Not met"),"NA",(IF((AND(OR($F40="N/A",$F40="Unsure"),$G40&lt;&gt;"")),TRUE(),FALSE())))</f>
        <v>0</v>
      </c>
      <c r="AQ40" s="256" t="n">
        <f aca="false">IF(OR(AR40=TRUE(),AND(AS40=TRUE(),AT40=FALSE())),0,(IF(OR(AND(OR(AS40=FALSE(),AS40="N/A"),AT40=FALSE()),AU40=FALSE()),1,0)))</f>
        <v>0</v>
      </c>
      <c r="AR40" s="256" t="n">
        <f aca="false">$S40</f>
        <v>1</v>
      </c>
      <c r="AS40" s="256" t="n">
        <f aca="false">IF(OR(Q40="Medicaid",AI40=""),"N/A",IF(AND(AF40=TRUE(),SUM($AQ$8:$AQ$31)=0),TRUE(),FALSE()))</f>
        <v>0</v>
      </c>
      <c r="AT40" s="252" t="b">
        <f aca="false">IF(AND(H40="",F40="Met"),FALSE(),TRUE())</f>
        <v>1</v>
      </c>
      <c r="AU40" s="250" t="str">
        <f aca="false">IF(OR(H40="",H40="Met",H40="N/A"),"NA",(IF(AND((OR(H40="Not Met",H40="Unsure")),G40&lt;&gt;""),TRUE(),FALSE())))</f>
        <v>NA</v>
      </c>
    </row>
    <row r="41" customFormat="false" ht="18" hidden="false" customHeight="false" outlineLevel="0" collapsed="false">
      <c r="A41" s="500"/>
      <c r="B41" s="240"/>
      <c r="C41" s="240"/>
      <c r="D41" s="168" t="s">
        <v>1374</v>
      </c>
      <c r="E41" s="497"/>
      <c r="F41" s="388"/>
      <c r="G41" s="389"/>
      <c r="H41" s="498"/>
      <c r="S41" s="94"/>
      <c r="T41" s="94"/>
      <c r="U41" s="94"/>
      <c r="V41" s="94"/>
      <c r="AG41" s="91"/>
      <c r="AK41" s="238"/>
      <c r="AL41" s="238"/>
      <c r="AM41" s="238"/>
      <c r="AN41" s="94"/>
      <c r="AO41" s="94"/>
      <c r="AP41" s="94"/>
      <c r="AQ41" s="238"/>
      <c r="AR41" s="238"/>
      <c r="AS41" s="238"/>
      <c r="AT41" s="94"/>
      <c r="AU41" s="94"/>
    </row>
    <row r="42" customFormat="false" ht="60.75" hidden="false" customHeight="true" outlineLevel="0" collapsed="false">
      <c r="A42" s="310" t="s">
        <v>1375</v>
      </c>
      <c r="B42" s="214" t="s">
        <v>1376</v>
      </c>
      <c r="C42" s="231" t="s">
        <v>1377</v>
      </c>
      <c r="D42" s="231" t="s">
        <v>1378</v>
      </c>
      <c r="E42" s="499"/>
      <c r="F42" s="381"/>
      <c r="G42" s="382"/>
      <c r="H42" s="469"/>
      <c r="I42" s="237" t="s">
        <v>15</v>
      </c>
      <c r="J42" s="237"/>
      <c r="K42" s="237" t="s">
        <v>38</v>
      </c>
      <c r="L42" s="237" t="s">
        <v>43</v>
      </c>
      <c r="M42" s="237"/>
      <c r="N42" s="237"/>
      <c r="O42" s="237"/>
      <c r="P42" s="237"/>
      <c r="Q42" s="236" t="s">
        <v>292</v>
      </c>
      <c r="S42" s="148" t="b">
        <f aca="false">IF(OR(T42=TRUE(),U42=TRUE(),V42=TRUE(),AD42=TRUE(),AE42=TRUE()),TRUE(),FALSE())</f>
        <v>1</v>
      </c>
      <c r="T42" s="94" t="n">
        <f aca="false">$T$7</f>
        <v>1</v>
      </c>
      <c r="U42" s="148" t="b">
        <f aca="false">$U$7</f>
        <v>0</v>
      </c>
      <c r="V42" s="148" t="b">
        <f aca="false">IF(SUM(W42:AC42)&lt;1,TRUE(),FALSE())</f>
        <v>1</v>
      </c>
      <c r="W42" s="94" t="n">
        <f aca="false">IF($I$3=I42,1,0)</f>
        <v>0</v>
      </c>
      <c r="X42" s="94" t="n">
        <f aca="false">IF($J$3=J42,1,0)</f>
        <v>0</v>
      </c>
      <c r="Y42" s="94" t="n">
        <f aca="false">IF($K$3=K42,1,0)</f>
        <v>0</v>
      </c>
      <c r="Z42" s="94" t="n">
        <f aca="false">IF($L$3=L42,1,0)</f>
        <v>0</v>
      </c>
      <c r="AA42" s="94" t="n">
        <f aca="false">IF($M$3=M42,1,0)</f>
        <v>0</v>
      </c>
      <c r="AB42" s="94" t="n">
        <f aca="false">IF($N$3=N42,1,0)</f>
        <v>0</v>
      </c>
      <c r="AC42" s="94" t="n">
        <f aca="false">IF($O$3=O42,1,0)</f>
        <v>0</v>
      </c>
      <c r="AD42" s="159" t="b">
        <f aca="false">AND($P$2="Non-risk",P42=TRUE())</f>
        <v>0</v>
      </c>
      <c r="AE42" s="159" t="b">
        <f aca="false">AND($Q$3&lt;&gt;$Q42,$Q$3&lt;&gt;"Both")</f>
        <v>1</v>
      </c>
      <c r="AF42" s="159" t="b">
        <f aca="false">AND($Q$3="Both",AH42=1)</f>
        <v>0</v>
      </c>
      <c r="AG42" s="91" t="s">
        <v>1378</v>
      </c>
      <c r="AH42" s="95" t="n">
        <v>1</v>
      </c>
      <c r="AI42" s="91" t="n">
        <v>28</v>
      </c>
      <c r="AK42" s="160" t="n">
        <f aca="false">IF(OR(AL42=TRUE(),AND(AM42=TRUE(),AN42=FALSE()),AF42=TRUE(),(OR(AT42=FALSE(),AT42="NA"))),0,IF(OR(AN42=FALSE(),AO42=FALSE(),AP42=FALSE()),1,0))</f>
        <v>0</v>
      </c>
      <c r="AL42" s="238" t="n">
        <f aca="false">$S42</f>
        <v>1</v>
      </c>
      <c r="AM42" s="238" t="str">
        <f aca="false">IF(OR(Q42="CHIP",AI42=""),"NA",IF(AND(AF42=TRUE(),_xlfn.xlookup(AI42,$A$8:$A$53,$AK$8:$AK$53)=0),TRUE(),FALSE()))</f>
        <v>NA</v>
      </c>
      <c r="AN42" s="148" t="b">
        <f aca="false">IF(F42&lt;&gt;"",TRUE(),FALSE())</f>
        <v>0</v>
      </c>
      <c r="AO42" s="94" t="str">
        <f aca="false">IF(OR($F42&lt;&gt;"Met"),"NA",(IF(AND($F42="Met",$F42&lt;&gt;""),TRUE(),FALSE())))</f>
        <v>NA</v>
      </c>
      <c r="AP42" s="148" t="b">
        <f aca="false">IF(OR($F42="Met",$F42="Not met"),"NA",(IF((AND(OR($F42="N/A",$F42="Unsure"),$G42&lt;&gt;"")),TRUE(),FALSE())))</f>
        <v>0</v>
      </c>
      <c r="AQ42" s="238" t="n">
        <f aca="false">IF(OR(AR42=TRUE(),AND(AS42=TRUE(),AT42=FALSE())),0,(IF(OR(AND(OR(AS42=FALSE(),AS42="N/A"),AT42=FALSE()),AU42=FALSE()),1,0)))</f>
        <v>0</v>
      </c>
      <c r="AR42" s="238" t="n">
        <f aca="false">$S42</f>
        <v>1</v>
      </c>
      <c r="AS42" s="238" t="n">
        <f aca="false">IF(OR(Q42="Medicaid",AI42=""),"N/A",IF(AND(AF42=TRUE(),SUM($AQ$8:$AQ$31)=0),TRUE(),FALSE()))</f>
        <v>0</v>
      </c>
      <c r="AT42" s="148" t="b">
        <f aca="false">IF(AND(H42="",F42="Met"),FALSE(),TRUE())</f>
        <v>1</v>
      </c>
      <c r="AU42" s="94" t="str">
        <f aca="false">IF(OR(H42="",H42="Met",H42="N/A"),"NA",(IF(AND((OR(H42="Not Met",H42="Unsure")),G42&lt;&gt;""),TRUE(),FALSE())))</f>
        <v>NA</v>
      </c>
    </row>
    <row r="43" customFormat="false" ht="122.25" hidden="false" customHeight="true" outlineLevel="0" collapsed="false">
      <c r="A43" s="310" t="s">
        <v>1379</v>
      </c>
      <c r="B43" s="231" t="s">
        <v>1380</v>
      </c>
      <c r="C43" s="231" t="s">
        <v>1381</v>
      </c>
      <c r="D43" s="231" t="s">
        <v>1308</v>
      </c>
      <c r="E43" s="499"/>
      <c r="F43" s="381"/>
      <c r="G43" s="382"/>
      <c r="H43" s="469"/>
      <c r="I43" s="237" t="s">
        <v>15</v>
      </c>
      <c r="J43" s="237"/>
      <c r="K43" s="237" t="s">
        <v>38</v>
      </c>
      <c r="L43" s="237" t="s">
        <v>43</v>
      </c>
      <c r="M43" s="237"/>
      <c r="N43" s="237"/>
      <c r="O43" s="237"/>
      <c r="P43" s="237"/>
      <c r="Q43" s="236" t="s">
        <v>292</v>
      </c>
      <c r="S43" s="148" t="b">
        <f aca="false">IF(OR(T43=TRUE(),U43=TRUE(),V43=TRUE(),AD43=TRUE(),AE43=TRUE()),TRUE(),FALSE())</f>
        <v>1</v>
      </c>
      <c r="T43" s="94" t="n">
        <f aca="false">$T$7</f>
        <v>1</v>
      </c>
      <c r="U43" s="148" t="b">
        <f aca="false">$U$7</f>
        <v>0</v>
      </c>
      <c r="V43" s="148" t="b">
        <f aca="false">IF(SUM(W43:AC43)&lt;1,TRUE(),FALSE())</f>
        <v>1</v>
      </c>
      <c r="W43" s="94" t="n">
        <f aca="false">IF($I$3=I43,1,0)</f>
        <v>0</v>
      </c>
      <c r="X43" s="94" t="n">
        <f aca="false">IF($J$3=J43,1,0)</f>
        <v>0</v>
      </c>
      <c r="Y43" s="94" t="n">
        <f aca="false">IF($K$3=K43,1,0)</f>
        <v>0</v>
      </c>
      <c r="Z43" s="94" t="n">
        <f aca="false">IF($L$3=L43,1,0)</f>
        <v>0</v>
      </c>
      <c r="AA43" s="94" t="n">
        <f aca="false">IF($M$3=M43,1,0)</f>
        <v>0</v>
      </c>
      <c r="AB43" s="94" t="n">
        <f aca="false">IF($N$3=N43,1,0)</f>
        <v>0</v>
      </c>
      <c r="AC43" s="94" t="n">
        <f aca="false">IF($O$3=O43,1,0)</f>
        <v>0</v>
      </c>
      <c r="AD43" s="159" t="b">
        <f aca="false">AND($P$2="Non-risk",P43=TRUE())</f>
        <v>0</v>
      </c>
      <c r="AE43" s="159" t="b">
        <f aca="false">AND($Q$3&lt;&gt;$Q43,$Q$3&lt;&gt;"Both")</f>
        <v>1</v>
      </c>
      <c r="AF43" s="159" t="b">
        <f aca="false">AND($Q$3="Both",AH43=1)</f>
        <v>0</v>
      </c>
      <c r="AG43" s="91" t="s">
        <v>1308</v>
      </c>
      <c r="AH43" s="95" t="n">
        <v>1</v>
      </c>
      <c r="AI43" s="91" t="n">
        <v>33</v>
      </c>
      <c r="AK43" s="160" t="n">
        <f aca="false">IF(OR(AL43=TRUE(),AND(AM43=TRUE(),AN43=FALSE()),AF43=TRUE(),(OR(AT43=FALSE(),AT43="NA"))),0,IF(OR(AN43=FALSE(),AO43=FALSE(),AP43=FALSE()),1,0))</f>
        <v>0</v>
      </c>
      <c r="AL43" s="238" t="n">
        <f aca="false">$S43</f>
        <v>1</v>
      </c>
      <c r="AM43" s="238" t="str">
        <f aca="false">IF(OR(Q43="CHIP",AI43=""),"NA",IF(AND(AF43=TRUE(),_xlfn.xlookup(AI43,$A$8:$A$53,$AK$8:$AK$53)=0),TRUE(),FALSE()))</f>
        <v>NA</v>
      </c>
      <c r="AN43" s="148" t="b">
        <f aca="false">IF(F43&lt;&gt;"",TRUE(),FALSE())</f>
        <v>0</v>
      </c>
      <c r="AO43" s="94" t="str">
        <f aca="false">IF(OR($F43&lt;&gt;"Met"),"NA",(IF(AND($F43="Met",$F43&lt;&gt;""),TRUE(),FALSE())))</f>
        <v>NA</v>
      </c>
      <c r="AP43" s="148" t="b">
        <f aca="false">IF(OR($F43="Met",$F43="Not met"),"NA",(IF((AND(OR($F43="N/A",$F43="Unsure"),$G43&lt;&gt;"")),TRUE(),FALSE())))</f>
        <v>0</v>
      </c>
      <c r="AQ43" s="238" t="n">
        <f aca="false">IF(OR(AR43=TRUE(),AND(AS43=TRUE(),AT43=FALSE())),0,(IF(OR(AND(OR(AS43=FALSE(),AS43="N/A"),AT43=FALSE()),AU43=FALSE()),1,0)))</f>
        <v>0</v>
      </c>
      <c r="AR43" s="238" t="n">
        <f aca="false">$S43</f>
        <v>1</v>
      </c>
      <c r="AS43" s="238" t="n">
        <f aca="false">IF(OR(Q43="Medicaid",AI43=""),"N/A",IF(AND(AF43=TRUE(),SUM($AQ$8:$AQ$31)=0),TRUE(),FALSE()))</f>
        <v>0</v>
      </c>
      <c r="AT43" s="148" t="b">
        <f aca="false">IF(AND(H43="",F43="Met"),FALSE(),TRUE())</f>
        <v>1</v>
      </c>
      <c r="AU43" s="94" t="str">
        <f aca="false">IF(OR(H43="",H43="Met",H43="N/A"),"NA",(IF(AND((OR(H43="Not Met",H43="Unsure")),G43&lt;&gt;""),TRUE(),FALSE())))</f>
        <v>NA</v>
      </c>
    </row>
    <row r="44" customFormat="false" ht="18" hidden="false" customHeight="false" outlineLevel="0" collapsed="false">
      <c r="A44" s="500"/>
      <c r="B44" s="240"/>
      <c r="C44" s="240"/>
      <c r="D44" s="168" t="s">
        <v>1382</v>
      </c>
      <c r="E44" s="497"/>
      <c r="F44" s="388"/>
      <c r="G44" s="389"/>
      <c r="H44" s="498"/>
      <c r="S44" s="94"/>
      <c r="T44" s="94"/>
      <c r="U44" s="94"/>
      <c r="V44" s="94"/>
      <c r="AG44" s="91"/>
      <c r="AK44" s="238"/>
      <c r="AL44" s="238"/>
      <c r="AM44" s="238"/>
      <c r="AN44" s="94"/>
      <c r="AO44" s="94"/>
      <c r="AP44" s="94"/>
      <c r="AQ44" s="238"/>
      <c r="AR44" s="238"/>
      <c r="AS44" s="238"/>
      <c r="AT44" s="94"/>
      <c r="AU44" s="94"/>
    </row>
    <row r="45" s="251" customFormat="true" ht="162" hidden="false" customHeight="false" outlineLevel="0" collapsed="false">
      <c r="A45" s="310" t="s">
        <v>1383</v>
      </c>
      <c r="B45" s="214" t="s">
        <v>1384</v>
      </c>
      <c r="C45" s="231" t="s">
        <v>1385</v>
      </c>
      <c r="D45" s="231" t="s">
        <v>1313</v>
      </c>
      <c r="E45" s="499"/>
      <c r="F45" s="381"/>
      <c r="G45" s="382"/>
      <c r="H45" s="469"/>
      <c r="I45" s="251" t="s">
        <v>15</v>
      </c>
      <c r="K45" s="251" t="s">
        <v>38</v>
      </c>
      <c r="L45" s="251" t="s">
        <v>43</v>
      </c>
      <c r="O45" s="251" t="s">
        <v>52</v>
      </c>
      <c r="Q45" s="250" t="s">
        <v>292</v>
      </c>
      <c r="S45" s="252" t="b">
        <f aca="false">IF(OR(T45=TRUE(),U45=TRUE(),V45=TRUE(),AD45=TRUE(),AE45=TRUE()),TRUE(),FALSE())</f>
        <v>1</v>
      </c>
      <c r="T45" s="250" t="n">
        <f aca="false">$T$7</f>
        <v>1</v>
      </c>
      <c r="U45" s="252" t="b">
        <f aca="false">$U$7</f>
        <v>0</v>
      </c>
      <c r="V45" s="252" t="b">
        <f aca="false">IF(SUM(W45:AC45)&lt;1,TRUE(),FALSE())</f>
        <v>1</v>
      </c>
      <c r="W45" s="250" t="n">
        <f aca="false">IF($I$3=I45,1,0)</f>
        <v>0</v>
      </c>
      <c r="X45" s="250" t="n">
        <f aca="false">IF($J$3=J45,1,0)</f>
        <v>0</v>
      </c>
      <c r="Y45" s="250" t="n">
        <f aca="false">IF($K$3=K45,1,0)</f>
        <v>0</v>
      </c>
      <c r="Z45" s="250" t="n">
        <f aca="false">IF($L$3=L45,1,0)</f>
        <v>0</v>
      </c>
      <c r="AA45" s="250" t="n">
        <f aca="false">IF($M$3=M45,1,0)</f>
        <v>0</v>
      </c>
      <c r="AB45" s="250" t="n">
        <f aca="false">IF($N$3=N45,1,0)</f>
        <v>0</v>
      </c>
      <c r="AC45" s="250" t="n">
        <f aca="false">IF($O$3=O45,1,0)</f>
        <v>0</v>
      </c>
      <c r="AD45" s="253" t="b">
        <f aca="false">AND($P$2="Non-risk",P45=TRUE())</f>
        <v>0</v>
      </c>
      <c r="AE45" s="253" t="b">
        <f aca="false">AND($Q$3&lt;&gt;$Q45,$Q$3&lt;&gt;"Both")</f>
        <v>1</v>
      </c>
      <c r="AF45" s="253" t="b">
        <f aca="false">AND($Q$3="Both",AH45=1)</f>
        <v>0</v>
      </c>
      <c r="AG45" s="254" t="s">
        <v>1313</v>
      </c>
      <c r="AH45" s="251" t="n">
        <v>1</v>
      </c>
      <c r="AI45" s="254" t="n">
        <v>35</v>
      </c>
      <c r="AK45" s="255" t="n">
        <f aca="false">IF(OR(AL45=TRUE(),AND(AM45=TRUE(),AN45=FALSE()),AF45=TRUE(),(OR(AT45=FALSE(),AT45="NA"))),0,IF(OR(AN45=FALSE(),AO45=FALSE(),AP45=FALSE()),1,0))</f>
        <v>0</v>
      </c>
      <c r="AL45" s="256" t="n">
        <f aca="false">$S45</f>
        <v>1</v>
      </c>
      <c r="AM45" s="256" t="str">
        <f aca="false">IF(OR(Q45="CHIP",AI45=""),"NA",IF(AND(AF45=TRUE(),_xlfn.xlookup(AI45,$A$8:$A$53,$AK$8:$AK$53)=0),TRUE(),FALSE()))</f>
        <v>NA</v>
      </c>
      <c r="AN45" s="252" t="b">
        <f aca="false">IF(F45&lt;&gt;"",TRUE(),FALSE())</f>
        <v>0</v>
      </c>
      <c r="AO45" s="250" t="str">
        <f aca="false">IF(OR($F45&lt;&gt;"Met"),"NA",(IF(AND($F45="Met",$F45&lt;&gt;""),TRUE(),FALSE())))</f>
        <v>NA</v>
      </c>
      <c r="AP45" s="252" t="b">
        <f aca="false">IF(OR($F45="Met",$F45="Not met"),"NA",(IF((AND(OR($F45="N/A",$F45="Unsure"),$G45&lt;&gt;"")),TRUE(),FALSE())))</f>
        <v>0</v>
      </c>
      <c r="AQ45" s="256" t="n">
        <f aca="false">IF(OR(AR45=TRUE(),AND(AS45=TRUE(),AT45=FALSE())),0,(IF(OR(AND(OR(AS45=FALSE(),AS45="N/A"),AT45=FALSE()),AU45=FALSE()),1,0)))</f>
        <v>0</v>
      </c>
      <c r="AR45" s="256" t="n">
        <f aca="false">$S45</f>
        <v>1</v>
      </c>
      <c r="AS45" s="256" t="n">
        <f aca="false">IF(OR(Q45="Medicaid",AI45=""),"N/A",IF(AND(AF45=TRUE(),SUM($AQ$8:$AQ$31)=0),TRUE(),FALSE()))</f>
        <v>0</v>
      </c>
      <c r="AT45" s="252" t="b">
        <f aca="false">IF(AND(H45="",F45="Met"),FALSE(),TRUE())</f>
        <v>1</v>
      </c>
      <c r="AU45" s="250" t="str">
        <f aca="false">IF(OR(H45="",H45="Met",H45="N/A"),"NA",(IF(AND((OR(H45="Not Met",H45="Unsure")),G45&lt;&gt;""),TRUE(),FALSE())))</f>
        <v>NA</v>
      </c>
    </row>
    <row r="46" s="251" customFormat="true" ht="159.75" hidden="false" customHeight="true" outlineLevel="0" collapsed="false">
      <c r="A46" s="310" t="s">
        <v>1386</v>
      </c>
      <c r="B46" s="231" t="s">
        <v>1387</v>
      </c>
      <c r="C46" s="231" t="s">
        <v>1388</v>
      </c>
      <c r="D46" s="231" t="s">
        <v>1321</v>
      </c>
      <c r="E46" s="499"/>
      <c r="F46" s="381"/>
      <c r="G46" s="382"/>
      <c r="H46" s="469"/>
      <c r="I46" s="251" t="s">
        <v>15</v>
      </c>
      <c r="K46" s="251" t="s">
        <v>38</v>
      </c>
      <c r="L46" s="251" t="s">
        <v>43</v>
      </c>
      <c r="O46" s="251" t="s">
        <v>52</v>
      </c>
      <c r="Q46" s="250" t="s">
        <v>292</v>
      </c>
      <c r="S46" s="252" t="b">
        <f aca="false">IF(OR(T46=TRUE(),U46=TRUE(),V46=TRUE(),AD46=TRUE(),AE46=TRUE()),TRUE(),FALSE())</f>
        <v>1</v>
      </c>
      <c r="T46" s="250" t="n">
        <f aca="false">$T$7</f>
        <v>1</v>
      </c>
      <c r="U46" s="252" t="b">
        <f aca="false">$U$7</f>
        <v>0</v>
      </c>
      <c r="V46" s="252" t="b">
        <f aca="false">IF(SUM(W46:AC46)&lt;1,TRUE(),FALSE())</f>
        <v>1</v>
      </c>
      <c r="W46" s="250" t="n">
        <f aca="false">IF($I$3=I46,1,0)</f>
        <v>0</v>
      </c>
      <c r="X46" s="250" t="n">
        <f aca="false">IF($J$3=J46,1,0)</f>
        <v>0</v>
      </c>
      <c r="Y46" s="250" t="n">
        <f aca="false">IF($K$3=K46,1,0)</f>
        <v>0</v>
      </c>
      <c r="Z46" s="250" t="n">
        <f aca="false">IF($L$3=L46,1,0)</f>
        <v>0</v>
      </c>
      <c r="AA46" s="250" t="n">
        <f aca="false">IF($M$3=M46,1,0)</f>
        <v>0</v>
      </c>
      <c r="AB46" s="250" t="n">
        <f aca="false">IF($N$3=N46,1,0)</f>
        <v>0</v>
      </c>
      <c r="AC46" s="250" t="n">
        <f aca="false">IF($O$3=O46,1,0)</f>
        <v>0</v>
      </c>
      <c r="AD46" s="253" t="b">
        <f aca="false">AND($P$2="Non-risk",P46=TRUE())</f>
        <v>0</v>
      </c>
      <c r="AE46" s="253" t="b">
        <f aca="false">AND($Q$3&lt;&gt;$Q46,$Q$3&lt;&gt;"Both")</f>
        <v>1</v>
      </c>
      <c r="AF46" s="253" t="b">
        <f aca="false">AND($Q$3="Both",AH46=1)</f>
        <v>0</v>
      </c>
      <c r="AG46" s="254" t="s">
        <v>1321</v>
      </c>
      <c r="AH46" s="251" t="n">
        <v>1</v>
      </c>
      <c r="AI46" s="254" t="n">
        <v>45</v>
      </c>
      <c r="AK46" s="255" t="n">
        <f aca="false">IF(OR(AL46=TRUE(),AND(AM46=TRUE(),AN46=FALSE()),AF46=TRUE(),(OR(AT46=FALSE(),AT46="NA"))),0,IF(OR(AN46=FALSE(),AO46=FALSE(),AP46=FALSE()),1,0))</f>
        <v>0</v>
      </c>
      <c r="AL46" s="256" t="n">
        <f aca="false">$S46</f>
        <v>1</v>
      </c>
      <c r="AM46" s="256" t="str">
        <f aca="false">IF(OR(Q46="CHIP",AI46=""),"NA",IF(AND(AF46=TRUE(),_xlfn.xlookup(AI46,$A$8:$A$53,$AK$8:$AK$53)=0),TRUE(),FALSE()))</f>
        <v>NA</v>
      </c>
      <c r="AN46" s="252" t="b">
        <f aca="false">IF(F46&lt;&gt;"",TRUE(),FALSE())</f>
        <v>0</v>
      </c>
      <c r="AO46" s="250" t="str">
        <f aca="false">IF(OR($F46&lt;&gt;"Met"),"NA",(IF(AND($F46="Met",$F46&lt;&gt;""),TRUE(),FALSE())))</f>
        <v>NA</v>
      </c>
      <c r="AP46" s="252" t="b">
        <f aca="false">IF(OR($F46="Met",$F46="Not met"),"NA",(IF((AND(OR($F46="N/A",$F46="Unsure"),$G46&lt;&gt;"")),TRUE(),FALSE())))</f>
        <v>0</v>
      </c>
      <c r="AQ46" s="256" t="n">
        <f aca="false">IF(OR(AR46=TRUE(),AND(AS46=TRUE(),AT46=FALSE())),0,(IF(OR(AND(OR(AS46=FALSE(),AS46="N/A"),AT46=FALSE()),AU46=FALSE()),1,0)))</f>
        <v>0</v>
      </c>
      <c r="AR46" s="256" t="n">
        <f aca="false">$S46</f>
        <v>1</v>
      </c>
      <c r="AS46" s="256" t="n">
        <f aca="false">IF(OR(Q46="Medicaid",AI46=""),"N/A",IF(AND(AF46=TRUE(),SUM($AQ$8:$AQ$31)=0),TRUE(),FALSE()))</f>
        <v>0</v>
      </c>
      <c r="AT46" s="252" t="b">
        <f aca="false">IF(AND(H46="",F46="Met"),FALSE(),TRUE())</f>
        <v>1</v>
      </c>
      <c r="AU46" s="250" t="str">
        <f aca="false">IF(OR(H46="",H46="Met",H46="N/A"),"NA",(IF(AND((OR(H46="Not Met",H46="Unsure")),G46&lt;&gt;""),TRUE(),FALSE())))</f>
        <v>NA</v>
      </c>
    </row>
    <row r="47" customFormat="false" ht="62.25" hidden="false" customHeight="true" outlineLevel="0" collapsed="false">
      <c r="A47" s="310" t="s">
        <v>1389</v>
      </c>
      <c r="B47" s="214" t="s">
        <v>1390</v>
      </c>
      <c r="C47" s="231" t="s">
        <v>1391</v>
      </c>
      <c r="D47" s="231" t="s">
        <v>1325</v>
      </c>
      <c r="E47" s="499"/>
      <c r="F47" s="381"/>
      <c r="G47" s="382"/>
      <c r="H47" s="469"/>
      <c r="I47" s="237" t="s">
        <v>15</v>
      </c>
      <c r="J47" s="237"/>
      <c r="K47" s="237" t="s">
        <v>38</v>
      </c>
      <c r="L47" s="237" t="s">
        <v>43</v>
      </c>
      <c r="M47" s="237"/>
      <c r="N47" s="237"/>
      <c r="O47" s="237"/>
      <c r="P47" s="237"/>
      <c r="Q47" s="236" t="s">
        <v>292</v>
      </c>
      <c r="S47" s="148" t="b">
        <f aca="false">IF(OR(T47=TRUE(),U47=TRUE(),V47=TRUE(),AD47=TRUE(),AE47=TRUE()),TRUE(),FALSE())</f>
        <v>1</v>
      </c>
      <c r="T47" s="94" t="n">
        <f aca="false">$T$7</f>
        <v>1</v>
      </c>
      <c r="U47" s="148" t="b">
        <f aca="false">$U$7</f>
        <v>0</v>
      </c>
      <c r="V47" s="148" t="b">
        <f aca="false">IF(SUM(W47:AC47)&lt;1,TRUE(),FALSE())</f>
        <v>1</v>
      </c>
      <c r="W47" s="94" t="n">
        <f aca="false">IF($I$3=I47,1,0)</f>
        <v>0</v>
      </c>
      <c r="X47" s="94" t="n">
        <f aca="false">IF($J$3=J47,1,0)</f>
        <v>0</v>
      </c>
      <c r="Y47" s="94" t="n">
        <f aca="false">IF($K$3=K47,1,0)</f>
        <v>0</v>
      </c>
      <c r="Z47" s="94" t="n">
        <f aca="false">IF($L$3=L47,1,0)</f>
        <v>0</v>
      </c>
      <c r="AA47" s="94" t="n">
        <f aca="false">IF($M$3=M47,1,0)</f>
        <v>0</v>
      </c>
      <c r="AB47" s="94" t="n">
        <f aca="false">IF($N$3=N47,1,0)</f>
        <v>0</v>
      </c>
      <c r="AC47" s="94" t="n">
        <f aca="false">IF($O$3=O47,1,0)</f>
        <v>0</v>
      </c>
      <c r="AD47" s="159" t="b">
        <f aca="false">AND($P$2="Non-risk",P47=TRUE())</f>
        <v>0</v>
      </c>
      <c r="AE47" s="159" t="b">
        <f aca="false">AND($Q$3&lt;&gt;$Q47,$Q$3&lt;&gt;"Both")</f>
        <v>1</v>
      </c>
      <c r="AF47" s="159" t="b">
        <f aca="false">AND($Q$3="Both",AH47=1)</f>
        <v>0</v>
      </c>
      <c r="AG47" s="91" t="s">
        <v>1325</v>
      </c>
      <c r="AH47" s="95" t="n">
        <v>1</v>
      </c>
      <c r="AI47" s="91" t="n">
        <v>46</v>
      </c>
      <c r="AK47" s="160" t="n">
        <f aca="false">IF(OR(AL47=TRUE(),AND(AM47=TRUE(),AN47=FALSE()),AF47=TRUE(),(OR(AT47=FALSE(),AT47="NA"))),0,IF(OR(AN47=FALSE(),AO47=FALSE(),AP47=FALSE()),1,0))</f>
        <v>0</v>
      </c>
      <c r="AL47" s="238" t="n">
        <f aca="false">$S47</f>
        <v>1</v>
      </c>
      <c r="AM47" s="238" t="str">
        <f aca="false">IF(OR(Q47="CHIP",AI47=""),"NA",IF(AND(AF47=TRUE(),_xlfn.xlookup(AI47,$A$8:$A$53,$AK$8:$AK$53)=0),TRUE(),FALSE()))</f>
        <v>NA</v>
      </c>
      <c r="AN47" s="148" t="b">
        <f aca="false">IF(F47&lt;&gt;"",TRUE(),FALSE())</f>
        <v>0</v>
      </c>
      <c r="AO47" s="94" t="str">
        <f aca="false">IF(OR($F47&lt;&gt;"Met"),"NA",(IF(AND($F47="Met",$F47&lt;&gt;""),TRUE(),FALSE())))</f>
        <v>NA</v>
      </c>
      <c r="AP47" s="148" t="b">
        <f aca="false">IF(OR($F47="Met",$F47="Not met"),"NA",(IF((AND(OR($F47="N/A",$F47="Unsure"),$G47&lt;&gt;"")),TRUE(),FALSE())))</f>
        <v>0</v>
      </c>
      <c r="AQ47" s="238" t="n">
        <f aca="false">IF(OR(AR47=TRUE(),AND(AS47=TRUE(),AT47=FALSE())),0,(IF(OR(AND(OR(AS47=FALSE(),AS47="N/A"),AT47=FALSE()),AU47=FALSE()),1,0)))</f>
        <v>0</v>
      </c>
      <c r="AR47" s="238" t="n">
        <f aca="false">$S47</f>
        <v>1</v>
      </c>
      <c r="AS47" s="238" t="n">
        <f aca="false">IF(OR(Q47="Medicaid",AI47=""),"N/A",IF(AND(AF47=TRUE(),SUM($AQ$8:$AQ$31)=0),TRUE(),FALSE()))</f>
        <v>0</v>
      </c>
      <c r="AT47" s="148" t="b">
        <f aca="false">IF(AND(H47="",F47="Met"),FALSE(),TRUE())</f>
        <v>1</v>
      </c>
      <c r="AU47" s="94" t="str">
        <f aca="false">IF(OR(H47="",H47="Met",H47="N/A"),"NA",(IF(AND((OR(H47="Not Met",H47="Unsure")),G47&lt;&gt;""),TRUE(),FALSE())))</f>
        <v>NA</v>
      </c>
    </row>
    <row r="48" customFormat="false" ht="87.75" hidden="false" customHeight="true" outlineLevel="0" collapsed="false">
      <c r="A48" s="310" t="s">
        <v>1392</v>
      </c>
      <c r="B48" s="231" t="s">
        <v>1393</v>
      </c>
      <c r="C48" s="231" t="s">
        <v>1394</v>
      </c>
      <c r="D48" s="231" t="s">
        <v>1329</v>
      </c>
      <c r="E48" s="499"/>
      <c r="F48" s="381"/>
      <c r="G48" s="382"/>
      <c r="H48" s="469"/>
      <c r="I48" s="237"/>
      <c r="J48" s="237"/>
      <c r="K48" s="237"/>
      <c r="L48" s="237" t="s">
        <v>43</v>
      </c>
      <c r="M48" s="237"/>
      <c r="N48" s="237"/>
      <c r="O48" s="237"/>
      <c r="P48" s="237"/>
      <c r="Q48" s="236" t="s">
        <v>292</v>
      </c>
      <c r="S48" s="148" t="b">
        <f aca="false">IF(OR(T48=TRUE(),U48=TRUE(),V48=TRUE(),AD48=TRUE(),AE48=TRUE()),TRUE(),FALSE())</f>
        <v>1</v>
      </c>
      <c r="T48" s="94" t="n">
        <f aca="false">$T$7</f>
        <v>1</v>
      </c>
      <c r="U48" s="148" t="b">
        <f aca="false">$U$7</f>
        <v>0</v>
      </c>
      <c r="V48" s="148" t="b">
        <f aca="false">IF(SUM(W48:AC48)&lt;1,TRUE(),FALSE())</f>
        <v>1</v>
      </c>
      <c r="W48" s="94" t="n">
        <f aca="false">IF($I$3=I48,1,0)</f>
        <v>0</v>
      </c>
      <c r="X48" s="94" t="n">
        <f aca="false">IF($J$3=J48,1,0)</f>
        <v>0</v>
      </c>
      <c r="Y48" s="94" t="n">
        <f aca="false">IF($K$3=K48,1,0)</f>
        <v>0</v>
      </c>
      <c r="Z48" s="94" t="n">
        <f aca="false">IF($L$3=L48,1,0)</f>
        <v>0</v>
      </c>
      <c r="AA48" s="94" t="n">
        <f aca="false">IF($M$3=M48,1,0)</f>
        <v>0</v>
      </c>
      <c r="AB48" s="94" t="n">
        <f aca="false">IF($N$3=N48,1,0)</f>
        <v>0</v>
      </c>
      <c r="AC48" s="94" t="n">
        <f aca="false">IF($O$3=O48,1,0)</f>
        <v>0</v>
      </c>
      <c r="AD48" s="159" t="b">
        <f aca="false">AND($P$2="Non-risk",P48=TRUE())</f>
        <v>0</v>
      </c>
      <c r="AE48" s="159" t="b">
        <f aca="false">AND($Q$3&lt;&gt;$Q48,$Q$3&lt;&gt;"Both")</f>
        <v>1</v>
      </c>
      <c r="AF48" s="159" t="b">
        <f aca="false">AND($Q$3="Both",AH48=1)</f>
        <v>0</v>
      </c>
      <c r="AG48" s="91" t="s">
        <v>1329</v>
      </c>
      <c r="AH48" s="95" t="n">
        <v>1</v>
      </c>
      <c r="AI48" s="91" t="n">
        <v>52</v>
      </c>
      <c r="AK48" s="160" t="n">
        <f aca="false">IF(OR(AL48=TRUE(),AND(AM48=TRUE(),AN48=FALSE()),AF48=TRUE(),(OR(AT48=FALSE(),AT48="NA"))),0,IF(OR(AN48=FALSE(),AO48=FALSE(),AP48=FALSE()),1,0))</f>
        <v>0</v>
      </c>
      <c r="AL48" s="238" t="n">
        <f aca="false">$S48</f>
        <v>1</v>
      </c>
      <c r="AM48" s="238" t="str">
        <f aca="false">IF(OR(Q48="CHIP",AI48=""),"NA",IF(AND(AF48=TRUE(),_xlfn.xlookup(AI48,$A$8:$A$53,$AK$8:$AK$53)=0),TRUE(),FALSE()))</f>
        <v>NA</v>
      </c>
      <c r="AN48" s="148" t="b">
        <f aca="false">IF(F48&lt;&gt;"",TRUE(),FALSE())</f>
        <v>0</v>
      </c>
      <c r="AO48" s="94" t="str">
        <f aca="false">IF(OR($F48&lt;&gt;"Met"),"NA",(IF(AND($F48="Met",$F48&lt;&gt;""),TRUE(),FALSE())))</f>
        <v>NA</v>
      </c>
      <c r="AP48" s="148" t="b">
        <f aca="false">IF(OR($F48="Met",$F48="Not met"),"NA",(IF((AND(OR($F48="N/A",$F48="Unsure"),$G48&lt;&gt;"")),TRUE(),FALSE())))</f>
        <v>0</v>
      </c>
      <c r="AQ48" s="238" t="n">
        <f aca="false">IF(OR(AR48=TRUE(),AND(AS48=TRUE(),AT48=FALSE())),0,(IF(OR(AND(OR(AS48=FALSE(),AS48="N/A"),AT48=FALSE()),AU48=FALSE()),1,0)))</f>
        <v>0</v>
      </c>
      <c r="AR48" s="238" t="n">
        <f aca="false">$S48</f>
        <v>1</v>
      </c>
      <c r="AS48" s="238" t="n">
        <f aca="false">IF(OR(Q48="Medicaid",AI48=""),"N/A",IF(AND(AF48=TRUE(),SUM($AQ$8:$AQ$31)=0),TRUE(),FALSE()))</f>
        <v>0</v>
      </c>
      <c r="AT48" s="148" t="b">
        <f aca="false">IF(AND(H48="",F48="Met"),FALSE(),TRUE())</f>
        <v>1</v>
      </c>
      <c r="AU48" s="94" t="str">
        <f aca="false">IF(OR(H48="",H48="Met",H48="N/A"),"NA",(IF(AND((OR(H48="Not Met",H48="Unsure")),G48&lt;&gt;""),TRUE(),FALSE())))</f>
        <v>NA</v>
      </c>
    </row>
    <row r="49" customFormat="false" ht="18" hidden="false" customHeight="false" outlineLevel="0" collapsed="false">
      <c r="A49" s="500"/>
      <c r="B49" s="240"/>
      <c r="C49" s="240"/>
      <c r="D49" s="168" t="s">
        <v>1395</v>
      </c>
      <c r="E49" s="497"/>
      <c r="F49" s="388"/>
      <c r="G49" s="389"/>
      <c r="H49" s="498"/>
      <c r="S49" s="94"/>
      <c r="T49" s="94"/>
      <c r="U49" s="94"/>
      <c r="V49" s="94"/>
      <c r="AG49" s="91"/>
      <c r="AI49" s="91"/>
      <c r="AK49" s="238"/>
      <c r="AL49" s="238"/>
      <c r="AM49" s="238"/>
      <c r="AN49" s="94"/>
      <c r="AO49" s="94"/>
      <c r="AP49" s="94"/>
      <c r="AQ49" s="238"/>
      <c r="AR49" s="238"/>
      <c r="AS49" s="238"/>
      <c r="AT49" s="94"/>
      <c r="AU49" s="94"/>
    </row>
    <row r="50" customFormat="false" ht="123" hidden="false" customHeight="true" outlineLevel="0" collapsed="false">
      <c r="A50" s="310" t="s">
        <v>1396</v>
      </c>
      <c r="B50" s="214" t="s">
        <v>1397</v>
      </c>
      <c r="C50" s="231" t="s">
        <v>1398</v>
      </c>
      <c r="D50" s="231" t="s">
        <v>1399</v>
      </c>
      <c r="E50" s="499"/>
      <c r="F50" s="381"/>
      <c r="G50" s="382"/>
      <c r="H50" s="469"/>
      <c r="I50" s="237" t="s">
        <v>15</v>
      </c>
      <c r="J50" s="237"/>
      <c r="K50" s="237" t="s">
        <v>38</v>
      </c>
      <c r="L50" s="237" t="s">
        <v>43</v>
      </c>
      <c r="M50" s="237"/>
      <c r="N50" s="237"/>
      <c r="O50" s="237"/>
      <c r="P50" s="237"/>
      <c r="Q50" s="236" t="s">
        <v>292</v>
      </c>
      <c r="S50" s="148" t="b">
        <f aca="false">IF(OR(T50=TRUE(),U50=TRUE(),V50=TRUE(),AD50=TRUE(),AE50=TRUE()),TRUE(),FALSE())</f>
        <v>1</v>
      </c>
      <c r="T50" s="94" t="n">
        <f aca="false">$T$7</f>
        <v>1</v>
      </c>
      <c r="U50" s="148" t="b">
        <f aca="false">$U$7</f>
        <v>0</v>
      </c>
      <c r="V50" s="148" t="b">
        <f aca="false">IF(SUM(W50:AC50)&lt;1,TRUE(),FALSE())</f>
        <v>1</v>
      </c>
      <c r="W50" s="94" t="n">
        <f aca="false">IF($I$3=I50,1,0)</f>
        <v>0</v>
      </c>
      <c r="X50" s="94" t="n">
        <f aca="false">IF($J$3=J50,1,0)</f>
        <v>0</v>
      </c>
      <c r="Y50" s="94" t="n">
        <f aca="false">IF($K$3=K50,1,0)</f>
        <v>0</v>
      </c>
      <c r="Z50" s="94" t="n">
        <f aca="false">IF($L$3=L50,1,0)</f>
        <v>0</v>
      </c>
      <c r="AA50" s="94" t="n">
        <f aca="false">IF($M$3=M50,1,0)</f>
        <v>0</v>
      </c>
      <c r="AB50" s="94" t="n">
        <f aca="false">IF($N$3=N50,1,0)</f>
        <v>0</v>
      </c>
      <c r="AC50" s="94" t="n">
        <f aca="false">IF($O$3=O50,1,0)</f>
        <v>0</v>
      </c>
      <c r="AD50" s="159" t="b">
        <f aca="false">AND($P$2="Non-risk",P50=TRUE())</f>
        <v>0</v>
      </c>
      <c r="AE50" s="159" t="b">
        <f aca="false">AND($Q$3&lt;&gt;$Q50,$Q$3&lt;&gt;"Both")</f>
        <v>1</v>
      </c>
      <c r="AF50" s="159" t="b">
        <f aca="false">AND($Q$3="Both",AH50=1)</f>
        <v>0</v>
      </c>
      <c r="AG50" s="91" t="s">
        <v>1400</v>
      </c>
      <c r="AH50" s="95" t="n">
        <v>1</v>
      </c>
      <c r="AI50" s="91" t="n">
        <v>57</v>
      </c>
      <c r="AK50" s="160" t="n">
        <f aca="false">IF(OR(AL50=TRUE(),AND(AM50=TRUE(),AN50=FALSE()),AF50=TRUE(),(OR(AT50=FALSE(),AT50="NA"))),0,IF(OR(AN50=FALSE(),AO50=FALSE(),AP50=FALSE()),1,0))</f>
        <v>0</v>
      </c>
      <c r="AL50" s="238" t="n">
        <f aca="false">$S50</f>
        <v>1</v>
      </c>
      <c r="AM50" s="238" t="str">
        <f aca="false">IF(OR(Q50="CHIP",AI50=""),"NA",IF(AND(AF50=TRUE(),_xlfn.xlookup(AI50,$A$8:$A$53,$AK$8:$AK$53)=0),TRUE(),FALSE()))</f>
        <v>NA</v>
      </c>
      <c r="AN50" s="148" t="b">
        <f aca="false">IF(F50&lt;&gt;"",TRUE(),FALSE())</f>
        <v>0</v>
      </c>
      <c r="AO50" s="94" t="str">
        <f aca="false">IF(OR($F50&lt;&gt;"Met"),"NA",(IF(AND($F50="Met",$F50&lt;&gt;""),TRUE(),FALSE())))</f>
        <v>NA</v>
      </c>
      <c r="AP50" s="148" t="b">
        <f aca="false">IF(OR($F50="Met",$F50="Not met"),"NA",(IF((AND(OR($F50="N/A",$F50="Unsure"),$G50&lt;&gt;"")),TRUE(),FALSE())))</f>
        <v>0</v>
      </c>
      <c r="AQ50" s="238" t="n">
        <f aca="false">IF(OR(AR50=TRUE(),AND(AS50=TRUE(),AT50=FALSE())),0,(IF(OR(AND(OR(AS50=FALSE(),AS50="N/A"),AT50=FALSE()),AU50=FALSE()),1,0)))</f>
        <v>0</v>
      </c>
      <c r="AR50" s="238" t="n">
        <f aca="false">$S50</f>
        <v>1</v>
      </c>
      <c r="AS50" s="238" t="n">
        <f aca="false">IF(OR(Q50="Medicaid",AI50=""),"N/A",IF(AND(AF50=TRUE(),SUM($AQ$8:$AQ$31)=0),TRUE(),FALSE()))</f>
        <v>0</v>
      </c>
      <c r="AT50" s="148" t="b">
        <f aca="false">IF(AND(H50="",F50="Met"),FALSE(),TRUE())</f>
        <v>1</v>
      </c>
      <c r="AU50" s="94" t="str">
        <f aca="false">IF(OR(H50="",H50="Met",H50="N/A"),"NA",(IF(AND((OR(H50="Not Met",H50="Unsure")),G50&lt;&gt;""),TRUE(),FALSE())))</f>
        <v>NA</v>
      </c>
    </row>
    <row r="51" customFormat="false" ht="123" hidden="false" customHeight="true" outlineLevel="0" collapsed="false">
      <c r="A51" s="310" t="s">
        <v>1401</v>
      </c>
      <c r="B51" s="214" t="s">
        <v>1402</v>
      </c>
      <c r="C51" s="231" t="s">
        <v>1403</v>
      </c>
      <c r="D51" s="231" t="s">
        <v>1338</v>
      </c>
      <c r="E51" s="499"/>
      <c r="F51" s="381"/>
      <c r="G51" s="382"/>
      <c r="H51" s="469"/>
      <c r="I51" s="237" t="s">
        <v>15</v>
      </c>
      <c r="J51" s="237"/>
      <c r="K51" s="237" t="s">
        <v>38</v>
      </c>
      <c r="L51" s="237" t="s">
        <v>43</v>
      </c>
      <c r="M51" s="237"/>
      <c r="N51" s="237"/>
      <c r="O51" s="237"/>
      <c r="P51" s="237"/>
      <c r="Q51" s="236" t="s">
        <v>292</v>
      </c>
      <c r="S51" s="148" t="b">
        <f aca="false">IF(OR(T51=TRUE(),U51=TRUE(),V51=TRUE(),AD51=TRUE(),AE51=TRUE()),TRUE(),FALSE())</f>
        <v>1</v>
      </c>
      <c r="T51" s="94" t="n">
        <f aca="false">$T$7</f>
        <v>1</v>
      </c>
      <c r="U51" s="148" t="b">
        <f aca="false">$U$7</f>
        <v>0</v>
      </c>
      <c r="V51" s="148" t="b">
        <f aca="false">IF(SUM(W51:AC51)&lt;1,TRUE(),FALSE())</f>
        <v>1</v>
      </c>
      <c r="W51" s="94" t="n">
        <f aca="false">IF($I$3=I51,1,0)</f>
        <v>0</v>
      </c>
      <c r="X51" s="94" t="n">
        <f aca="false">IF($J$3=J51,1,0)</f>
        <v>0</v>
      </c>
      <c r="Y51" s="94" t="n">
        <f aca="false">IF($K$3=K51,1,0)</f>
        <v>0</v>
      </c>
      <c r="Z51" s="94" t="n">
        <f aca="false">IF($L$3=L51,1,0)</f>
        <v>0</v>
      </c>
      <c r="AA51" s="94" t="n">
        <f aca="false">IF($M$3=M51,1,0)</f>
        <v>0</v>
      </c>
      <c r="AB51" s="94" t="n">
        <f aca="false">IF($N$3=N51,1,0)</f>
        <v>0</v>
      </c>
      <c r="AC51" s="94" t="n">
        <f aca="false">IF($O$3=O51,1,0)</f>
        <v>0</v>
      </c>
      <c r="AD51" s="159" t="b">
        <f aca="false">AND($P$2="Non-risk",P51=TRUE())</f>
        <v>0</v>
      </c>
      <c r="AE51" s="159" t="b">
        <f aca="false">AND($Q$3&lt;&gt;$Q51,$Q$3&lt;&gt;"Both")</f>
        <v>1</v>
      </c>
      <c r="AF51" s="159" t="b">
        <f aca="false">AND($Q$3="Both",AH51=1)</f>
        <v>0</v>
      </c>
      <c r="AG51" s="91" t="s">
        <v>1404</v>
      </c>
      <c r="AH51" s="95" t="n">
        <v>1</v>
      </c>
      <c r="AI51" s="91" t="n">
        <v>58</v>
      </c>
      <c r="AK51" s="160" t="n">
        <f aca="false">IF(OR(AL51=TRUE(),AND(AM51=TRUE(),AN51=FALSE()),AF51=TRUE(),(OR(AT51=FALSE(),AT51="NA"))),0,IF(OR(AN51=FALSE(),AO51=FALSE(),AP51=FALSE()),1,0))</f>
        <v>0</v>
      </c>
      <c r="AL51" s="238" t="n">
        <f aca="false">$S51</f>
        <v>1</v>
      </c>
      <c r="AM51" s="238" t="str">
        <f aca="false">IF(OR(Q51="CHIP",AI51=""),"NA",IF(AND(AF51=TRUE(),_xlfn.xlookup(AI51,$A$8:$A$53,$AK$8:$AK$53)=0),TRUE(),FALSE()))</f>
        <v>NA</v>
      </c>
      <c r="AN51" s="148" t="b">
        <f aca="false">IF(F51&lt;&gt;"",TRUE(),FALSE())</f>
        <v>0</v>
      </c>
      <c r="AO51" s="94" t="str">
        <f aca="false">IF(OR($F51&lt;&gt;"Met"),"NA",(IF(AND($F51="Met",$F51&lt;&gt;""),TRUE(),FALSE())))</f>
        <v>NA</v>
      </c>
      <c r="AP51" s="148" t="b">
        <f aca="false">IF(OR($F51="Met",$F51="Not met"),"NA",(IF((AND(OR($F51="N/A",$F51="Unsure"),$G51&lt;&gt;"")),TRUE(),FALSE())))</f>
        <v>0</v>
      </c>
      <c r="AQ51" s="238" t="n">
        <f aca="false">IF(OR(AR51=TRUE(),AND(AS51=TRUE(),AT51=FALSE())),0,(IF(OR(AND(OR(AS51=FALSE(),AS51="N/A"),AT51=FALSE()),AU51=FALSE()),1,0)))</f>
        <v>0</v>
      </c>
      <c r="AR51" s="238" t="n">
        <f aca="false">$S51</f>
        <v>1</v>
      </c>
      <c r="AS51" s="238" t="n">
        <f aca="false">IF(OR(Q51="Medicaid",AI51=""),"N/A",IF(AND(AF51=TRUE(),SUM($AQ$8:$AQ$31)=0),TRUE(),FALSE()))</f>
        <v>0</v>
      </c>
      <c r="AT51" s="148" t="b">
        <f aca="false">IF(AND(H51="",F51="Met"),FALSE(),TRUE())</f>
        <v>1</v>
      </c>
      <c r="AU51" s="94" t="str">
        <f aca="false">IF(OR(H51="",H51="Met",H51="N/A"),"NA",(IF(AND((OR(H51="Not Met",H51="Unsure")),G51&lt;&gt;""),TRUE(),FALSE())))</f>
        <v>NA</v>
      </c>
    </row>
    <row r="52" customFormat="false" ht="18" hidden="false" customHeight="false" outlineLevel="0" collapsed="false">
      <c r="A52" s="500"/>
      <c r="B52" s="240"/>
      <c r="C52" s="240"/>
      <c r="D52" s="168" t="s">
        <v>1405</v>
      </c>
      <c r="E52" s="497"/>
      <c r="F52" s="388"/>
      <c r="G52" s="389"/>
      <c r="H52" s="498"/>
      <c r="S52" s="94"/>
      <c r="T52" s="94"/>
      <c r="U52" s="94"/>
      <c r="V52" s="94"/>
      <c r="AG52" s="91"/>
      <c r="AK52" s="238"/>
      <c r="AL52" s="238"/>
      <c r="AM52" s="238"/>
      <c r="AN52" s="94"/>
      <c r="AO52" s="94"/>
      <c r="AP52" s="94"/>
      <c r="AQ52" s="238"/>
      <c r="AR52" s="238"/>
      <c r="AS52" s="238"/>
      <c r="AT52" s="94"/>
      <c r="AU52" s="94" t="str">
        <f aca="false">IF(OR(F52="",F52="Met",F52="N/A"),"NA",(IF(AND((OR(F52="Not Met",F52="Unsure")),G52&lt;&gt;""),TRUE(),FALSE())))</f>
        <v>NA</v>
      </c>
    </row>
    <row r="53" customFormat="false" ht="187.5" hidden="false" customHeight="true" outlineLevel="0" collapsed="false">
      <c r="A53" s="501" t="s">
        <v>1406</v>
      </c>
      <c r="B53" s="502" t="s">
        <v>1407</v>
      </c>
      <c r="C53" s="258" t="s">
        <v>1408</v>
      </c>
      <c r="D53" s="258" t="s">
        <v>1409</v>
      </c>
      <c r="E53" s="503"/>
      <c r="F53" s="504"/>
      <c r="G53" s="505"/>
      <c r="H53" s="506"/>
      <c r="I53" s="237" t="s">
        <v>15</v>
      </c>
      <c r="J53" s="237"/>
      <c r="K53" s="237" t="s">
        <v>38</v>
      </c>
      <c r="L53" s="237" t="s">
        <v>43</v>
      </c>
      <c r="M53" s="237"/>
      <c r="N53" s="237"/>
      <c r="O53" s="237"/>
      <c r="P53" s="237"/>
      <c r="Q53" s="236" t="s">
        <v>292</v>
      </c>
      <c r="S53" s="148" t="b">
        <f aca="false">IF(OR(T53=TRUE(),U53=TRUE(),V53=TRUE(),AD53=TRUE(),AE53=TRUE()),TRUE(),FALSE())</f>
        <v>1</v>
      </c>
      <c r="T53" s="94" t="n">
        <f aca="false">$T$7</f>
        <v>1</v>
      </c>
      <c r="U53" s="148" t="b">
        <f aca="false">$U$7</f>
        <v>0</v>
      </c>
      <c r="V53" s="148" t="b">
        <f aca="false">IF(SUM(W53:AC53)&lt;1,TRUE(),FALSE())</f>
        <v>1</v>
      </c>
      <c r="W53" s="94" t="n">
        <f aca="false">IF($I$3=I53,1,0)</f>
        <v>0</v>
      </c>
      <c r="X53" s="94" t="n">
        <f aca="false">IF($J$3=J53,1,0)</f>
        <v>0</v>
      </c>
      <c r="Y53" s="94" t="n">
        <f aca="false">IF($K$3=K53,1,0)</f>
        <v>0</v>
      </c>
      <c r="Z53" s="94" t="n">
        <f aca="false">IF($L$3=L53,1,0)</f>
        <v>0</v>
      </c>
      <c r="AA53" s="94" t="n">
        <f aca="false">IF($M$3=M53,1,0)</f>
        <v>0</v>
      </c>
      <c r="AB53" s="94" t="n">
        <f aca="false">IF($N$3=N53,1,0)</f>
        <v>0</v>
      </c>
      <c r="AC53" s="94" t="n">
        <f aca="false">IF($O$3=O53,1,0)</f>
        <v>0</v>
      </c>
      <c r="AD53" s="159" t="b">
        <f aca="false">AND($P$2="Non-risk",P53=TRUE())</f>
        <v>0</v>
      </c>
      <c r="AE53" s="159" t="b">
        <f aca="false">AND($Q$3&lt;&gt;$Q53,$Q$3&lt;&gt;"Both")</f>
        <v>1</v>
      </c>
      <c r="AF53" s="159" t="b">
        <f aca="false">AND($Q$3="Both",AH53=1)</f>
        <v>0</v>
      </c>
      <c r="AG53" s="91" t="s">
        <v>1409</v>
      </c>
      <c r="AH53" s="95" t="n">
        <v>1</v>
      </c>
      <c r="AI53" s="91" t="n">
        <v>67</v>
      </c>
      <c r="AK53" s="160" t="n">
        <f aca="false">IF(OR(AL53=TRUE(),AND(AM53=TRUE(),AN53=FALSE()),AF53=TRUE(),(OR(AT53=FALSE(),AT53="NA"))),0,IF(OR(AN53=FALSE(),AO53=FALSE(),AP53=FALSE()),1,0))</f>
        <v>0</v>
      </c>
      <c r="AL53" s="238" t="n">
        <f aca="false">$S53</f>
        <v>1</v>
      </c>
      <c r="AM53" s="238" t="str">
        <f aca="false">IF(OR(Q53="CHIP",AI53=""),"NA",IF(AND(AF53=TRUE(),_xlfn.xlookup(AI53,$A$8:$A$53,$AK$8:$AK$53)=0),TRUE(),FALSE()))</f>
        <v>NA</v>
      </c>
      <c r="AN53" s="148" t="b">
        <f aca="false">IF(F53&lt;&gt;"",TRUE(),FALSE())</f>
        <v>0</v>
      </c>
      <c r="AO53" s="94" t="str">
        <f aca="false">IF(OR($F53&lt;&gt;"Met"),"NA",(IF(AND($F53="Met",$F53&lt;&gt;""),TRUE(),FALSE())))</f>
        <v>NA</v>
      </c>
      <c r="AP53" s="148" t="b">
        <f aca="false">IF(OR($F53="Met",$F53="Not met"),"NA",(IF((AND(OR($F53="N/A",$F53="Unsure"),$G53&lt;&gt;"")),TRUE(),FALSE())))</f>
        <v>0</v>
      </c>
      <c r="AQ53" s="238" t="n">
        <f aca="false">IF(OR(AR53=TRUE(),AND(AS53=TRUE(),AT53=FALSE())),0,(IF(OR(AND(OR(AS53=FALSE(),AS53="N/A"),AT53=FALSE()),AU53=FALSE()),1,0)))</f>
        <v>0</v>
      </c>
      <c r="AR53" s="238" t="n">
        <f aca="false">$S53</f>
        <v>1</v>
      </c>
      <c r="AS53" s="238" t="n">
        <f aca="false">IF(OR(Q53="Medicaid",AI53=""),"N/A",IF(AND(AF53=TRUE(),SUM($AQ$8:$AQ$31)=0),TRUE(),FALSE()))</f>
        <v>0</v>
      </c>
      <c r="AT53" s="148" t="b">
        <f aca="false">IF(AND(H53="",F53="Met"),FALSE(),TRUE())</f>
        <v>1</v>
      </c>
      <c r="AU53" s="94" t="str">
        <f aca="false">IF(OR(H53="",H53="Met",H53="N/A"),"NA",(IF(AND((OR(H53="Not Met",H53="Unsure")),G53&lt;&gt;""),TRUE(),FALSE())))</f>
        <v>NA</v>
      </c>
    </row>
    <row r="54" customFormat="false" ht="18" hidden="false" customHeight="false" outlineLevel="0" collapsed="false">
      <c r="A54" s="263" t="s">
        <v>305</v>
      </c>
      <c r="B54" s="266"/>
      <c r="C54" s="267"/>
      <c r="D54" s="267"/>
      <c r="E54" s="268"/>
      <c r="F54" s="267"/>
      <c r="G54" s="267"/>
      <c r="H54" s="268"/>
    </row>
    <row r="55" customFormat="false" ht="30.75" hidden="false" customHeight="true" outlineLevel="0" collapsed="false">
      <c r="A55" s="409" t="s">
        <v>854</v>
      </c>
      <c r="B55" s="270" t="s">
        <v>1410</v>
      </c>
      <c r="C55" s="270"/>
      <c r="D55" s="270"/>
      <c r="E55" s="270"/>
      <c r="F55" s="270"/>
      <c r="G55" s="270"/>
      <c r="H55" s="271" t="s">
        <v>307</v>
      </c>
      <c r="I55" s="352"/>
    </row>
    <row r="56" customFormat="false" ht="55.5" hidden="false" customHeight="true" outlineLevel="0" collapsed="false">
      <c r="A56" s="409" t="s">
        <v>794</v>
      </c>
      <c r="B56" s="270" t="s">
        <v>1411</v>
      </c>
      <c r="C56" s="270"/>
      <c r="D56" s="270"/>
      <c r="E56" s="270"/>
      <c r="F56" s="270"/>
      <c r="G56" s="270"/>
      <c r="H56" s="271" t="s">
        <v>307</v>
      </c>
      <c r="I56" s="352"/>
    </row>
    <row r="57" customFormat="false" ht="87" hidden="false" customHeight="true" outlineLevel="0" collapsed="false">
      <c r="A57" s="269" t="n">
        <v>3</v>
      </c>
      <c r="B57" s="270" t="s">
        <v>1412</v>
      </c>
      <c r="C57" s="270"/>
      <c r="D57" s="270"/>
      <c r="E57" s="270"/>
      <c r="F57" s="270"/>
      <c r="G57" s="270"/>
      <c r="H57" s="271" t="s">
        <v>307</v>
      </c>
      <c r="I57" s="352"/>
    </row>
    <row r="58" customFormat="false" ht="234.75" hidden="false" customHeight="true" outlineLevel="0" collapsed="false">
      <c r="A58" s="269" t="n">
        <v>4</v>
      </c>
      <c r="B58" s="270" t="s">
        <v>1413</v>
      </c>
      <c r="C58" s="270"/>
      <c r="D58" s="270"/>
      <c r="E58" s="270"/>
      <c r="F58" s="270"/>
      <c r="G58" s="270"/>
      <c r="H58" s="271" t="s">
        <v>307</v>
      </c>
      <c r="I58" s="352"/>
    </row>
    <row r="59" customFormat="false" ht="65.25" hidden="false" customHeight="true" outlineLevel="0" collapsed="false">
      <c r="A59" s="409" t="s">
        <v>1414</v>
      </c>
      <c r="B59" s="270" t="s">
        <v>1415</v>
      </c>
      <c r="C59" s="270"/>
      <c r="D59" s="270"/>
      <c r="E59" s="270"/>
      <c r="F59" s="270"/>
      <c r="G59" s="270"/>
      <c r="H59" s="271" t="s">
        <v>307</v>
      </c>
      <c r="I59" s="352"/>
    </row>
    <row r="60" customFormat="false" ht="55.5" hidden="false" customHeight="true" outlineLevel="0" collapsed="false">
      <c r="A60" s="409" t="s">
        <v>1366</v>
      </c>
      <c r="B60" s="270" t="s">
        <v>1416</v>
      </c>
      <c r="C60" s="270"/>
      <c r="D60" s="270"/>
      <c r="E60" s="270"/>
      <c r="F60" s="270"/>
      <c r="G60" s="270"/>
      <c r="H60" s="271" t="s">
        <v>307</v>
      </c>
      <c r="I60" s="352"/>
    </row>
    <row r="61" customFormat="false" ht="54.75" hidden="false" customHeight="true" outlineLevel="0" collapsed="false">
      <c r="A61" s="269" t="n">
        <v>6</v>
      </c>
      <c r="B61" s="270" t="s">
        <v>1417</v>
      </c>
      <c r="C61" s="270"/>
      <c r="D61" s="270"/>
      <c r="E61" s="270"/>
      <c r="F61" s="270"/>
      <c r="G61" s="270"/>
      <c r="H61" s="271" t="s">
        <v>307</v>
      </c>
      <c r="I61" s="352"/>
    </row>
    <row r="62" customFormat="false" ht="65.25" hidden="false" customHeight="true" outlineLevel="0" collapsed="false">
      <c r="A62" s="269" t="n">
        <v>7</v>
      </c>
      <c r="B62" s="270" t="s">
        <v>1418</v>
      </c>
      <c r="C62" s="270"/>
      <c r="D62" s="270"/>
      <c r="E62" s="270"/>
      <c r="F62" s="270"/>
      <c r="G62" s="270"/>
      <c r="H62" s="271" t="s">
        <v>307</v>
      </c>
      <c r="I62" s="352"/>
    </row>
    <row r="63" customFormat="false" ht="55.5" hidden="false" customHeight="true" outlineLevel="0" collapsed="false">
      <c r="A63" s="269" t="n">
        <v>8</v>
      </c>
      <c r="B63" s="270" t="s">
        <v>1419</v>
      </c>
      <c r="C63" s="270"/>
      <c r="D63" s="270"/>
      <c r="E63" s="270"/>
      <c r="F63" s="270"/>
      <c r="G63" s="270"/>
      <c r="H63" s="271" t="s">
        <v>307</v>
      </c>
      <c r="I63" s="352"/>
    </row>
    <row r="64" customFormat="false" ht="42" hidden="false" customHeight="true" outlineLevel="0" collapsed="false">
      <c r="A64" s="277" t="n">
        <v>9</v>
      </c>
      <c r="B64" s="278" t="s">
        <v>1420</v>
      </c>
      <c r="C64" s="278"/>
      <c r="D64" s="278"/>
      <c r="E64" s="278"/>
      <c r="F64" s="278"/>
      <c r="G64" s="278"/>
      <c r="H64" s="271" t="s">
        <v>307</v>
      </c>
      <c r="I64" s="352"/>
    </row>
  </sheetData>
  <mergeCells count="18">
    <mergeCell ref="A1:C1"/>
    <mergeCell ref="D1:H1"/>
    <mergeCell ref="I1:O1"/>
    <mergeCell ref="A2:B2"/>
    <mergeCell ref="A3:H3"/>
    <mergeCell ref="A4:C4"/>
    <mergeCell ref="F5:G5"/>
    <mergeCell ref="W6:AC6"/>
    <mergeCell ref="B55:G55"/>
    <mergeCell ref="B56:G56"/>
    <mergeCell ref="B57:G57"/>
    <mergeCell ref="B58:G58"/>
    <mergeCell ref="B59:G59"/>
    <mergeCell ref="B60:G60"/>
    <mergeCell ref="B61:G61"/>
    <mergeCell ref="B62:G62"/>
    <mergeCell ref="B63:G63"/>
    <mergeCell ref="B64:G64"/>
  </mergeCells>
  <conditionalFormatting sqref="F8:H53">
    <cfRule type="expression" priority="2" aboveAverage="0" equalAverage="0" bottom="0" percent="0" rank="0" text="" dxfId="18">
      <formula>$AF8=1</formula>
    </cfRule>
    <cfRule type="expression" priority="3" aboveAverage="0" equalAverage="0" bottom="0" percent="0" rank="0" text="" dxfId="19">
      <formula>$S8=1</formula>
    </cfRule>
  </conditionalFormatting>
  <dataValidations count="2">
    <dataValidation allowBlank="true" errorStyle="information" operator="between" showDropDown="false" showErrorMessage="true" showInputMessage="true" sqref="D4" type="list">
      <formula1>INDIRECT($S$2)</formula1>
      <formula2>0</formula2>
    </dataValidation>
    <dataValidation allowBlank="true" errorStyle="stop" operator="between" showDropDown="false" showErrorMessage="true" showInputMessage="true" sqref="F8 F10:F11 F13:F17 F19 F21:F25 F27:F29 F31 F33:F34 F36:F40 F42:F43 F45:F48 F50:F51 F53" type="list">
      <formula1>"Met,Not Met,Unsure,N/A"</formula1>
      <formula2>0</formula2>
    </dataValidation>
  </dataValidations>
  <hyperlinks>
    <hyperlink ref="E8" location="'G. Quality &amp; UM'!A65" display="1a, 1b"/>
    <hyperlink ref="E11" location="'G. Quality &amp; UM'!A69" display="3, 4"/>
    <hyperlink ref="E15" location="'G. Quality &amp; UM'!A71" display="5a, 5b"/>
    <hyperlink ref="E23" location="'G. Quality &amp; UM'!A65" display="1a, 1b"/>
    <hyperlink ref="E29" location="'G. Quality &amp; UM'!A73" display="6, 7, 9"/>
    <hyperlink ref="E31" location="'G. Quality &amp; UM'!A66" display="1b"/>
    <hyperlink ref="E34" location="'G. Quality &amp; UM'!A69" display="3, 4"/>
    <hyperlink ref="E38" location="'G. Quality &amp; UM'!A72" display="5b"/>
    <hyperlink ref="H55" location="'G. Quality &amp; UM'!E8" display="Return to item number"/>
    <hyperlink ref="H56" location="'G. Quality &amp; UM'!E34" display="Return to item number"/>
    <hyperlink ref="H57" location="'G. Quality &amp; UM'!E11" display="Return to item number"/>
    <hyperlink ref="H58" location="'G. Quality &amp; UM'!E11" display="Return to item number"/>
    <hyperlink ref="H59" location="'G. Quality &amp; UM'!E15" display="Return to item number"/>
    <hyperlink ref="H60" location="'G. Quality &amp; UM'!E43" display="Return to item number"/>
    <hyperlink ref="H61" location="'G. Quality &amp; UM'!E30" display="Return to item number"/>
    <hyperlink ref="H62" location="'G. Quality &amp; UM'!E61" display="Return to item number"/>
    <hyperlink ref="H63" location="'G. Quality &amp; UM'!E52" display="Return to item number"/>
    <hyperlink ref="H64" location="'G. Quality &amp; UM'!E30" display="Return to item number"/>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2" manualBreakCount="2">
    <brk id="31" man="true" max="16383" min="0"/>
    <brk id="43" man="true" max="16383" min="0"/>
  </rowBreaks>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DD661861925C4EB07F2CFBD5B62139" ma:contentTypeVersion="3" ma:contentTypeDescription="Create a new document." ma:contentTypeScope="" ma:versionID="f3e67f4cfe990c44e6b40c5d295f1385">
  <xsd:schema xmlns:xsd="http://www.w3.org/2001/XMLSchema" xmlns:xs="http://www.w3.org/2001/XMLSchema" xmlns:p="http://schemas.microsoft.com/office/2006/metadata/properties" xmlns:ns2="53da321a-1f47-47af-8b4a-84efa8bce30f" targetNamespace="http://schemas.microsoft.com/office/2006/metadata/properties" ma:root="true" ma:fieldsID="3cd6b96c41125f6b59c29330fc5d7574" ns2:_="">
    <xsd:import namespace="53da321a-1f47-47af-8b4a-84efa8bce30f"/>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da321a-1f47-47af-8b4a-84efa8bce3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BA8A29-37E9-4B13-94A7-896C4F5D0BCD}">
  <ds:schemaRefs>
    <ds:schemaRef ds:uri="http://schemas.microsoft.com/office/2006/documentManagement/types"/>
    <ds:schemaRef ds:uri="http://purl.org/dc/elements/1.1/"/>
    <ds:schemaRef ds:uri="http://www.w3.org/XML/1998/namespace"/>
    <ds:schemaRef ds:uri="53da321a-1f47-47af-8b4a-84efa8bce30f"/>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DEED3AF-68AB-4F33-B235-735B03436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da321a-1f47-47af-8b4a-84efa8bce3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62ECA9-B849-41DB-9F2F-4AF5C62248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4578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2023-06-23T14:44:50Z</dcterms:created>
  <dc:creator>Carl Mueller</dc:creator>
  <dc:description/>
  <dc:language>en-US</dc:language>
  <cp:lastModifiedBy/>
  <cp:lastPrinted>2023-07-25T14:24:22Z</cp:lastPrinted>
  <dcterms:modified xsi:type="dcterms:W3CDTF">2023-11-25T00:05:06Z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0x010100DFDD661861925C4EB07F2CFBD5B62139</vt:lpwstr>
  </property>
</Properties>
</file>