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AF17FF4B-CD80-4E23-9FCB-3EED8C84EF95}" xr6:coauthVersionLast="47" xr6:coauthVersionMax="47" xr10:uidLastSave="{00000000-0000-0000-0000-000000000000}"/>
  <bookViews>
    <workbookView xWindow="-120" yWindow="-120" windowWidth="29040" windowHeight="15720" activeTab="1" xr2:uid="{9D0B6A4D-E5E0-4723-A79C-6CA9A07D0E99}"/>
  </bookViews>
  <sheets>
    <sheet name="Ü 2.14" sheetId="1" r:id="rId1"/>
    <sheet name="Ü 2.1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bez4">'[1]GS Stolzlechner'!#REF!</definedName>
    <definedName name="___bez7">'[1]GS Stolzlechner'!#REF!</definedName>
    <definedName name="_bez1">#REF!</definedName>
    <definedName name="_bez2">#REF!</definedName>
    <definedName name="_bez3">#REF!</definedName>
    <definedName name="_bez4">#REF!</definedName>
    <definedName name="_bez5">#REF!</definedName>
    <definedName name="_bez6">#REF!</definedName>
    <definedName name="_bez7">#REF!</definedName>
    <definedName name="_bez8">#REF!</definedName>
    <definedName name="asdf">'[1]GS Stolzlechner'!$P$30</definedName>
    <definedName name="asdfasdfasdfasdf">#REF!</definedName>
    <definedName name="ausfüllen">'[2]AR 1'!$C$11:$E$13,'[2]AR 1'!$E$17,'[2]AR 1'!$I$15,'[2]AR 1'!$C$21:$H$43</definedName>
    <definedName name="bez_gut">#REF!</definedName>
    <definedName name="brutto">#REF!</definedName>
    <definedName name="e_abs_knddaten">#REF!</definedName>
    <definedName name="e_abs_ktonr">#REF!</definedName>
    <definedName name="e_abs_name">#REF!</definedName>
    <definedName name="e_betrag">#REF!</definedName>
    <definedName name="e_empf_bank">#REF!</definedName>
    <definedName name="e_empf_blz">#REF!</definedName>
    <definedName name="e_empf_ktonr">#REF!</definedName>
    <definedName name="e_empf_name">#REF!</definedName>
    <definedName name="e_zweck1">#REF!</definedName>
    <definedName name="e_zweck2">#REF!</definedName>
    <definedName name="eig_untern">#REF!</definedName>
    <definedName name="eig_untern_bank">[3]unternehmensdaten!$H$17</definedName>
    <definedName name="eig_untern_ktonr">[3]unternehmensdaten!$H$18</definedName>
    <definedName name="eig_untern_netto">[3]unternehmensdaten!$H$20</definedName>
    <definedName name="eig_untern_ort">#REF!</definedName>
    <definedName name="eig_untern_respiro">[3]unternehmensdaten!$H$21</definedName>
    <definedName name="eig_untern_str">#REF!</definedName>
    <definedName name="eig_untern_uid">[3]unternehmensdaten!$H$23</definedName>
    <definedName name="eig_untern_wortl">#REF!</definedName>
    <definedName name="eingelangt">'[4]GS Stolzlechner'!#REF!</definedName>
    <definedName name="einzel_gut">#REF!</definedName>
    <definedName name="einzel1">#REF!</definedName>
    <definedName name="einzel2">#REF!</definedName>
    <definedName name="einzel3">#REF!</definedName>
    <definedName name="einzel4">'[4]GS Stolzlechner'!#REF!</definedName>
    <definedName name="einzel5">'[4]GS Stolzlechner'!#REF!</definedName>
    <definedName name="einzel6">#REF!</definedName>
    <definedName name="einzel7">'[4]GS Stolzlechner'!#REF!</definedName>
    <definedName name="einzel8">'[4]GS Stolzlechner'!#REF!</definedName>
    <definedName name="ertz">'[5]GS Stolzlechner'!#REF!</definedName>
    <definedName name="f">#REF!</definedName>
    <definedName name="femd_untern_wortl">#REF!</definedName>
    <definedName name="ff">'[6]GS Stolzlechner'!#REF!</definedName>
    <definedName name="FK">'[7]405a'!$D$10</definedName>
    <definedName name="fremd_untern">#REF!</definedName>
    <definedName name="fremd_untern_ort">#REF!</definedName>
    <definedName name="fremd_untern_str">#REF!</definedName>
    <definedName name="fremd_untern_uid">[3]unternehmensdaten!$H$36</definedName>
    <definedName name="fremd_untern_wortl">#REF!</definedName>
    <definedName name="gesamt1">'[4]GS Stolzlechner'!$R$25</definedName>
    <definedName name="gesamt2">#REF!</definedName>
    <definedName name="gesamt3">#REF!</definedName>
    <definedName name="gesamt4">'[4]GS Stolzlechner'!#REF!</definedName>
    <definedName name="gesamt5">'[4]GS Stolzlechner'!#REF!</definedName>
    <definedName name="gesamt6">#REF!</definedName>
    <definedName name="gesamt7">'[4]GS Stolzlechner'!#REF!</definedName>
    <definedName name="gesamt8">'[4]GS Stolzlechner'!#REF!</definedName>
    <definedName name="KI">[8]Kontenplan!$A$1:$C$65536</definedName>
    <definedName name="kii">[9]Kontenplan!$A$1:$C$65536</definedName>
    <definedName name="kiii">[10]Kontenplan!$A$1:$C$65536</definedName>
    <definedName name="KontenInformationen">[11]Kontenplan!$A$1:$C$65536</definedName>
    <definedName name="lief_dat">#REF!</definedName>
    <definedName name="menge1">'[4]GS Stolzlechner'!$D$25</definedName>
    <definedName name="menge2">#REF!</definedName>
    <definedName name="menge3">#REF!</definedName>
    <definedName name="menge4">'[4]GS Stolzlechner'!#REF!</definedName>
    <definedName name="menge5">'[4]GS Stolzlechner'!#REF!</definedName>
    <definedName name="menge6">#REF!</definedName>
    <definedName name="menge7">'[4]GS Stolzlechner'!#REF!</definedName>
    <definedName name="menge8">'[4]GS Stolzlechner'!#REF!</definedName>
    <definedName name="netto">'[4]GS Stolzlechner'!$R$30</definedName>
    <definedName name="ort">#REF!</definedName>
    <definedName name="P">'[7]405a'!$D$12</definedName>
    <definedName name="qwer">#REF!</definedName>
    <definedName name="rabatt">'[4]GS Stolzlechner'!#REF!</definedName>
    <definedName name="rabatt_hoehe">'[4]GS Stolzlechner'!#REF!</definedName>
    <definedName name="rabatt_satz">#REF!</definedName>
    <definedName name="rech_dat">#REF!</definedName>
    <definedName name="rech_nr">#REF!</definedName>
    <definedName name="sdfgsdfgsdfgsdfg">#REF!</definedName>
    <definedName name="strasse">#REF!</definedName>
    <definedName name="summe">'[4]GS Stolzlechner'!#REF!</definedName>
    <definedName name="unternehmen">#REF!</definedName>
    <definedName name="ust">'[4]GS Stolzlechner'!$R$31</definedName>
    <definedName name="ust_satz">#REF!</definedName>
    <definedName name="ustsatz">'[4]GS Stolzlechner'!$O$31</definedName>
    <definedName name="Varikosten">#REF!</definedName>
    <definedName name="VK">'[7]405a'!$D$11</definedName>
    <definedName name="wortlaut">'[4]GS Stolzlechner'!#REF!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C27" i="2"/>
  <c r="D35" i="2"/>
  <c r="H35" i="2"/>
  <c r="H39" i="2"/>
  <c r="I38" i="1"/>
  <c r="F22" i="2"/>
  <c r="E22" i="2"/>
  <c r="F21" i="2"/>
  <c r="F20" i="2"/>
  <c r="E21" i="2"/>
  <c r="E20" i="2"/>
  <c r="F16" i="2"/>
  <c r="D9" i="2"/>
  <c r="F30" i="1"/>
  <c r="E30" i="1"/>
  <c r="E7" i="2"/>
  <c r="F7" i="2"/>
  <c r="D30" i="1"/>
  <c r="C30" i="1"/>
  <c r="I49" i="1"/>
  <c r="I48" i="1"/>
  <c r="F38" i="1"/>
  <c r="I44" i="1"/>
  <c r="F44" i="1"/>
  <c r="D42" i="1"/>
  <c r="D36" i="1"/>
  <c r="F29" i="1"/>
  <c r="F28" i="1"/>
  <c r="E29" i="1"/>
  <c r="E28" i="1"/>
  <c r="F20" i="1"/>
  <c r="F18" i="1"/>
  <c r="E18" i="1"/>
  <c r="F26" i="1"/>
  <c r="E26" i="1"/>
  <c r="E25" i="1"/>
  <c r="E24" i="1"/>
  <c r="F24" i="1"/>
  <c r="F25" i="1"/>
  <c r="D15" i="1"/>
  <c r="F9" i="1"/>
  <c r="F7" i="1"/>
</calcChain>
</file>

<file path=xl/sharedStrings.xml><?xml version="1.0" encoding="utf-8"?>
<sst xmlns="http://schemas.openxmlformats.org/spreadsheetml/2006/main" count="99" uniqueCount="69">
  <si>
    <t>Ü 2.14 Kostenartenrechnung – Betriebsüberleitungsbogen</t>
  </si>
  <si>
    <t>Relaisbau GmbH</t>
  </si>
  <si>
    <t>Betriebsüberleitungsbogen August</t>
  </si>
  <si>
    <t>Konto- Nr.</t>
  </si>
  <si>
    <t>Aufwands-/Kostenart</t>
  </si>
  <si>
    <t>Aufwen-dungen</t>
  </si>
  <si>
    <t>Zeitl. und betriebl.
Abgrenzung</t>
  </si>
  <si>
    <t>Kosten</t>
  </si>
  <si>
    <t>–</t>
  </si>
  <si>
    <t>+</t>
  </si>
  <si>
    <t>Fertigungsmaterialverbr.</t>
  </si>
  <si>
    <t>Verbrauch Einbauteile</t>
  </si>
  <si>
    <t>Hilfsmaterialverbrauch</t>
  </si>
  <si>
    <t>Fertigungslöhne</t>
  </si>
  <si>
    <t>Hilfslöhne</t>
  </si>
  <si>
    <t>Sonderzahlungen Arbeiter</t>
  </si>
  <si>
    <t>Gehälter</t>
  </si>
  <si>
    <t>Kl. 6</t>
  </si>
  <si>
    <t>Gesetzliche Lohnabgaben</t>
  </si>
  <si>
    <t>Gesetzliche Gehaltsabg.</t>
  </si>
  <si>
    <t>Abschreibungen von
Sachanlagen</t>
  </si>
  <si>
    <t>Stromverbrauch</t>
  </si>
  <si>
    <t>Mietaufwand</t>
  </si>
  <si>
    <t>Versicherungsaufwand</t>
  </si>
  <si>
    <t>Rechts- u. Beratungsaufw.</t>
  </si>
  <si>
    <t>78 . .</t>
  </si>
  <si>
    <t>Schadensfälle</t>
  </si>
  <si>
    <t>Div.</t>
  </si>
  <si>
    <t>Diverse Aufwände</t>
  </si>
  <si>
    <t>Zinsenaufwand für
Bankkredite</t>
  </si>
  <si>
    <t>Summen</t>
  </si>
  <si>
    <t>Nebenrechnungen:</t>
  </si>
  <si>
    <t>Ü 2.18 Kostenartenrechnung – Betriebsüberleitungsbogen</t>
  </si>
  <si>
    <t>Alfred Reiter e. U.</t>
  </si>
  <si>
    <t>Betriebsüberleitungsbogen 2. Quartal</t>
  </si>
  <si>
    <t>Zeitliche und betriebliche
Abgrenzung</t>
  </si>
  <si>
    <t>Rohstoffverbrauch</t>
  </si>
  <si>
    <t>Hilfsstoffverbrauch</t>
  </si>
  <si>
    <t>Gesetzl. Lohnabgaben</t>
  </si>
  <si>
    <t>Gesetzl. Gehaltsabgaben</t>
  </si>
  <si>
    <t>Div. Aufwände</t>
  </si>
  <si>
    <t>Lohnnebenkosten FL 96%</t>
  </si>
  <si>
    <t>Lohnnebenkosten HL 90%</t>
  </si>
  <si>
    <t>Gehaltsnebenkosten 60%</t>
  </si>
  <si>
    <t>kalkulatorische Abschreibung</t>
  </si>
  <si>
    <t>kalkulatorische Wagnisse</t>
  </si>
  <si>
    <t>kalkulatorische Zinsen</t>
  </si>
  <si>
    <t>Produktionsstraße 1</t>
  </si>
  <si>
    <t>kalk. Abschreibungen</t>
  </si>
  <si>
    <t>AW-Schrottwert</t>
  </si>
  <si>
    <t>AW</t>
  </si>
  <si>
    <t>Schrottwert</t>
  </si>
  <si>
    <t>Wied-index</t>
  </si>
  <si>
    <t>x</t>
  </si>
  <si>
    <t>:</t>
  </si>
  <si>
    <t>Jährliche Abschreibung</t>
  </si>
  <si>
    <t>Produktionsstraße 2</t>
  </si>
  <si>
    <t>X</t>
  </si>
  <si>
    <t>Ans-index</t>
  </si>
  <si>
    <t>ND</t>
  </si>
  <si>
    <t>sonstige Anschreibungen</t>
  </si>
  <si>
    <t>Summe</t>
  </si>
  <si>
    <t>pro Monat</t>
  </si>
  <si>
    <t>Lohnnebenkosten FL 98%</t>
  </si>
  <si>
    <t>Lohnnebenkosten HL 94%</t>
  </si>
  <si>
    <t>Gehaltsnebenkosten 62%</t>
  </si>
  <si>
    <t>kalk. Abschreibung</t>
  </si>
  <si>
    <t>Maschinen</t>
  </si>
  <si>
    <t>BGA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</si>
</sst>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000"/>
    <numFmt numFmtId="166" formatCode="#,##0.0\ \ \ ;#,##0.0\ \ \ ;&quot;&quot;"/>
    <numFmt numFmtId="167" formatCode="#,##0.0"/>
    <numFmt numFmtId="168" formatCode="#,##0.0_ ;\-#,##0.0\ "/>
    <numFmt numFmtId="169" formatCode="_-* #,##0.0_-;\-* #,##0.0_-;_-* &quot;-&quot;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361B"/>
        <bgColor indexed="64"/>
      </patternFill>
    </fill>
    <fill>
      <patternFill patternType="solid">
        <fgColor rgb="FFFFF0D6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5" fillId="0" borderId="0" xfId="2" applyFont="1"/>
    <xf numFmtId="164" fontId="5" fillId="0" borderId="0" xfId="1" applyNumberFormat="1" applyFont="1"/>
    <xf numFmtId="0" fontId="6" fillId="0" borderId="0" xfId="2" applyFont="1"/>
    <xf numFmtId="0" fontId="0" fillId="0" borderId="0" xfId="0" applyAlignment="1">
      <alignment vertical="center"/>
    </xf>
    <xf numFmtId="49" fontId="2" fillId="2" borderId="5" xfId="0" applyNumberFormat="1" applyFont="1" applyFill="1" applyBorder="1" applyAlignment="1" applyProtection="1">
      <alignment horizontal="center" vertical="center"/>
      <protection hidden="1"/>
    </xf>
    <xf numFmtId="165" fontId="0" fillId="3" borderId="5" xfId="0" applyNumberForma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left" vertical="center"/>
      <protection locked="0" hidden="1"/>
    </xf>
    <xf numFmtId="166" fontId="7" fillId="0" borderId="6" xfId="2" applyNumberFormat="1" applyFont="1" applyBorder="1" applyAlignment="1" applyProtection="1">
      <alignment horizontal="right" vertical="center"/>
      <protection locked="0"/>
    </xf>
    <xf numFmtId="166" fontId="7" fillId="4" borderId="6" xfId="2" applyNumberFormat="1" applyFont="1" applyFill="1" applyBorder="1" applyAlignment="1" applyProtection="1">
      <alignment horizontal="right" vertical="center"/>
      <protection locked="0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166" fontId="7" fillId="0" borderId="5" xfId="2" applyNumberFormat="1" applyFont="1" applyBorder="1" applyAlignment="1" applyProtection="1">
      <alignment horizontal="right" vertical="center"/>
      <protection locked="0"/>
    </xf>
    <xf numFmtId="166" fontId="7" fillId="4" borderId="5" xfId="2" applyNumberFormat="1" applyFont="1" applyFill="1" applyBorder="1" applyAlignment="1" applyProtection="1">
      <alignment horizontal="right" vertical="center"/>
      <protection locked="0"/>
    </xf>
    <xf numFmtId="0" fontId="0" fillId="3" borderId="5" xfId="0" applyFill="1" applyBorder="1" applyAlignment="1" applyProtection="1">
      <alignment horizontal="left" vertical="center" wrapText="1"/>
      <protection locked="0" hidden="1"/>
    </xf>
    <xf numFmtId="166" fontId="7" fillId="0" borderId="5" xfId="2" applyNumberFormat="1" applyFont="1" applyBorder="1" applyAlignment="1" applyProtection="1">
      <alignment horizontal="right" vertical="center"/>
      <protection hidden="1"/>
    </xf>
    <xf numFmtId="166" fontId="7" fillId="4" borderId="5" xfId="2" applyNumberFormat="1" applyFont="1" applyFill="1" applyBorder="1" applyAlignment="1" applyProtection="1">
      <alignment horizontal="right" vertical="center"/>
      <protection hidden="1"/>
    </xf>
    <xf numFmtId="20" fontId="5" fillId="0" borderId="0" xfId="2" quotePrefix="1" applyNumberFormat="1" applyFont="1" applyAlignment="1">
      <alignment vertical="center"/>
    </xf>
    <xf numFmtId="165" fontId="0" fillId="0" borderId="5" xfId="0" applyNumberForma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left" vertical="center"/>
      <protection locked="0" hidden="1"/>
    </xf>
    <xf numFmtId="165" fontId="7" fillId="0" borderId="5" xfId="2" applyNumberFormat="1" applyFont="1" applyBorder="1" applyAlignment="1" applyProtection="1">
      <alignment horizontal="right" vertical="center"/>
      <protection locked="0"/>
    </xf>
    <xf numFmtId="0" fontId="7" fillId="4" borderId="5" xfId="2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horizontal="left"/>
    </xf>
    <xf numFmtId="166" fontId="7" fillId="0" borderId="7" xfId="2" applyNumberFormat="1" applyFont="1" applyBorder="1" applyAlignment="1" applyProtection="1">
      <alignment horizontal="right" vertical="center"/>
      <protection locked="0"/>
    </xf>
    <xf numFmtId="166" fontId="7" fillId="4" borderId="7" xfId="2" applyNumberFormat="1" applyFont="1" applyFill="1" applyBorder="1" applyAlignment="1" applyProtection="1">
      <alignment horizontal="right" vertical="center"/>
      <protection locked="0"/>
    </xf>
    <xf numFmtId="0" fontId="7" fillId="0" borderId="6" xfId="2" applyFont="1" applyBorder="1" applyAlignment="1">
      <alignment vertical="center"/>
    </xf>
    <xf numFmtId="0" fontId="7" fillId="0" borderId="8" xfId="2" applyFont="1" applyBorder="1" applyAlignment="1">
      <alignment vertical="center"/>
    </xf>
    <xf numFmtId="166" fontId="9" fillId="4" borderId="9" xfId="2" applyNumberFormat="1" applyFont="1" applyFill="1" applyBorder="1" applyAlignment="1" applyProtection="1">
      <alignment horizontal="right" vertical="center"/>
      <protection hidden="1"/>
    </xf>
    <xf numFmtId="167" fontId="5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166" fontId="9" fillId="0" borderId="0" xfId="2" applyNumberFormat="1" applyFont="1" applyAlignment="1" applyProtection="1">
      <alignment horizontal="right" vertical="center"/>
      <protection hidden="1"/>
    </xf>
    <xf numFmtId="0" fontId="10" fillId="0" borderId="0" xfId="2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0" borderId="0" xfId="1" applyNumberFormat="1" applyFont="1"/>
    <xf numFmtId="0" fontId="11" fillId="0" borderId="0" xfId="2" applyFont="1"/>
    <xf numFmtId="0" fontId="6" fillId="0" borderId="0" xfId="2" applyFont="1" applyAlignment="1">
      <alignment horizontal="center"/>
    </xf>
    <xf numFmtId="43" fontId="1" fillId="0" borderId="0" xfId="1" applyFont="1"/>
    <xf numFmtId="165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left" vertical="center"/>
      <protection locked="0" hidden="1"/>
    </xf>
    <xf numFmtId="168" fontId="7" fillId="4" borderId="5" xfId="1" applyNumberFormat="1" applyFont="1" applyFill="1" applyBorder="1" applyAlignment="1" applyProtection="1">
      <alignment horizontal="right" vertical="center"/>
      <protection hidden="1"/>
    </xf>
    <xf numFmtId="0" fontId="7" fillId="4" borderId="5" xfId="2" applyFont="1" applyFill="1" applyBorder="1" applyAlignment="1" applyProtection="1">
      <alignment horizontal="left" vertical="center"/>
      <protection hidden="1"/>
    </xf>
    <xf numFmtId="20" fontId="11" fillId="0" borderId="0" xfId="2" quotePrefix="1" applyNumberFormat="1" applyFont="1"/>
    <xf numFmtId="0" fontId="8" fillId="0" borderId="0" xfId="2" applyFont="1" applyAlignment="1">
      <alignment horizontal="left" vertical="center"/>
    </xf>
    <xf numFmtId="168" fontId="7" fillId="4" borderId="7" xfId="1" applyNumberFormat="1" applyFont="1" applyFill="1" applyBorder="1" applyAlignment="1" applyProtection="1">
      <alignment horizontal="right" vertical="center"/>
      <protection hidden="1"/>
    </xf>
    <xf numFmtId="166" fontId="9" fillId="4" borderId="10" xfId="2" applyNumberFormat="1" applyFont="1" applyFill="1" applyBorder="1" applyAlignment="1" applyProtection="1">
      <alignment horizontal="right" vertical="center"/>
      <protection hidden="1"/>
    </xf>
    <xf numFmtId="168" fontId="9" fillId="0" borderId="0" xfId="1" applyNumberFormat="1" applyFont="1" applyFill="1" applyBorder="1" applyAlignment="1" applyProtection="1">
      <alignment horizontal="right" vertical="center"/>
      <protection hidden="1"/>
    </xf>
    <xf numFmtId="0" fontId="10" fillId="0" borderId="0" xfId="2" applyFont="1"/>
    <xf numFmtId="0" fontId="5" fillId="0" borderId="0" xfId="2" applyFont="1" applyAlignment="1">
      <alignment horizontal="center"/>
    </xf>
    <xf numFmtId="167" fontId="5" fillId="0" borderId="0" xfId="2" applyNumberFormat="1" applyFont="1" applyAlignment="1">
      <alignment horizontal="center"/>
    </xf>
    <xf numFmtId="0" fontId="2" fillId="2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vertical="center"/>
    </xf>
    <xf numFmtId="0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/>
      <protection hidden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hidden="1"/>
    </xf>
    <xf numFmtId="0" fontId="12" fillId="0" borderId="0" xfId="2" applyFont="1"/>
    <xf numFmtId="164" fontId="11" fillId="0" borderId="0" xfId="1" applyNumberFormat="1" applyFont="1"/>
    <xf numFmtId="169" fontId="6" fillId="0" borderId="0" xfId="2" applyNumberFormat="1" applyFont="1"/>
    <xf numFmtId="169" fontId="12" fillId="0" borderId="0" xfId="2" applyNumberFormat="1" applyFont="1"/>
    <xf numFmtId="169" fontId="11" fillId="0" borderId="0" xfId="2" applyNumberFormat="1" applyFont="1"/>
    <xf numFmtId="0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</cellXfs>
  <cellStyles count="3">
    <cellStyle name="Komma" xfId="1" builtinId="3"/>
    <cellStyle name="Standard" xfId="0" builtinId="0"/>
    <cellStyle name="Standard_Lösungen RW 3" xfId="2" xr:uid="{D58A72DE-5DBC-457F-A400-DF6DA583A8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nz\Belege_Vorlagen\vorlage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koller_lo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Downloads\abschluss_adametz_Lo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W-Teacher_plus\Belegsimulation\Info\Gesch&#228;ftsfall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C:\belegsimulator\belegsimulator\belege\er_ar\06_holz_moebel\03_nutz_holz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ssen_will_mehr\Manz_2018\UR%20Ineu\Belege_Zusatzbeispiele%20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C:\Manz\Belege_Vorlagen\vorlage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olumes\BAUERPOINT2\Businesskolleg%202019-20\E:\Manz\Belege_Vorlagen\vorlage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Lernen_will_mehr\Manz_2016\HLW%20III\TG_HLW_II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petz_KG_a_Lo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01.lernenwillmehr.at\verlag\Users\Helmut_2\AppData\Local\Temp\Temp1_Excel_Vorlagen_gesamt_Loes%20(4).zip\loesung\abschluss_petz_KG_b_Lo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Stolzlechner"/>
      <sheetName val="GS Stolzlechner"/>
      <sheetName val="Gehaltsabrechnung"/>
      <sheetName val="gehaltsabhängige Abgaben"/>
      <sheetName val="elektronik hager GS"/>
      <sheetName val="elektronik hager AR"/>
      <sheetName val="Ökostar"/>
      <sheetName val="hartl haushaltsgeräte GS"/>
      <sheetName val="clean up"/>
      <sheetName val="hölzl_kids&amp;fashion Gutschrift"/>
      <sheetName val="AR hölzl_kids&amp;fashion"/>
      <sheetName val="toyota pamminger"/>
      <sheetName val="boardfashion"/>
      <sheetName val="textilwelt"/>
      <sheetName val="panhofer ER a"/>
      <sheetName val="panhofer AR"/>
      <sheetName val="Tabelle1"/>
      <sheetName val="privatentnah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3 Abschluss GmbH"/>
      <sheetName val="943 PMR"/>
      <sheetName val="943 BilanzReins."/>
      <sheetName val="943 GuVReins."/>
      <sheetName val="Abschluss GmbH (WS)"/>
      <sheetName val="PMR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chluss OG"/>
      <sheetName val="PMR"/>
      <sheetName val="Erfolgsverteilung"/>
      <sheetName val="BilanzReins."/>
      <sheetName val="GuVReins."/>
      <sheetName val="Abschluss O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1"/>
      <sheetName val="Kauf Briefmarken"/>
      <sheetName val="AR 1"/>
      <sheetName val="Kauf Treibstoff"/>
      <sheetName val="Kontoauszug"/>
      <sheetName val="Zahlung ER 1"/>
      <sheetName val="Zahlungseingang AR 1"/>
      <sheetName val="Telekom-Rechn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ternehmensdaten"/>
      <sheetName val="rechnung"/>
      <sheetName val="gutschrift"/>
      <sheetName val="nachtr_rabatt"/>
      <sheetName val="zahlschein"/>
      <sheetName val="eban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 Top Computer"/>
      <sheetName val="ER Conova 4525"/>
      <sheetName val="gordon E498 (2)"/>
      <sheetName val="krenn bürofachmarkt"/>
      <sheetName val="bürofachmarkt krenn konto"/>
      <sheetName val="neumayer zahlschein (2)"/>
      <sheetName val="textilwelt"/>
      <sheetName val="neumayer_kontoauszug"/>
      <sheetName val="neumayer zahlschein"/>
      <sheetName val="panhofer AR"/>
      <sheetName val="boardfashion E498"/>
      <sheetName val="ER Stolzlechner"/>
      <sheetName val="GS Stolzlechner"/>
      <sheetName val="AR hölzl_kids&amp;fashion"/>
      <sheetName val="AR hölzl_kids&amp;fashion GS (2)"/>
      <sheetName val="AR hölzl_kids&amp;fashion GS"/>
      <sheetName val="Kids &amp; fashion Kontoauszug"/>
      <sheetName val="elektronik hager AR"/>
      <sheetName val="elektronik hager GS"/>
      <sheetName val="hager kontoauszug"/>
      <sheetName val="eder kontoauszug"/>
      <sheetName val="eder zahlschein"/>
      <sheetName val="Ökostar"/>
      <sheetName val="clean up"/>
      <sheetName val="Kids &amp; fashion Kontoauszug (2)"/>
      <sheetName val="hartl kontoauszug"/>
      <sheetName val="hartl zahlschein (3)"/>
      <sheetName val="Online Kontoauszug handelsbank"/>
      <sheetName val="Online Kontoauszug handelsb (2"/>
      <sheetName val="Online Kontoauszug hartl 3"/>
      <sheetName val="hartl haushaltsgeräte GS"/>
      <sheetName val="Kids &amp; Funk Kontoauszug"/>
      <sheetName val="Baufachmarkt Kontoauszug"/>
      <sheetName val="gehaltsabhängige Abgaben"/>
      <sheetName val="Gehaltsabrechnung"/>
      <sheetName val="toyota pamminger"/>
      <sheetName val="Tabelle1"/>
      <sheetName val="privatentnah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S Stolzlechner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S Stolzlechne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mesterstartseite 5. Sem"/>
      <sheetName val="201"/>
      <sheetName val="202"/>
      <sheetName val="203"/>
      <sheetName val="204"/>
      <sheetName val="205"/>
      <sheetName val="205L"/>
      <sheetName val="206"/>
      <sheetName val="206L"/>
      <sheetName val="W204"/>
      <sheetName val="W204lL"/>
      <sheetName val="208-209"/>
      <sheetName val="210"/>
      <sheetName val="211"/>
      <sheetName val="212"/>
      <sheetName val="213 SBX fehlt"/>
      <sheetName val="214"/>
      <sheetName val="Kapitelstartseite 3"/>
      <sheetName val="Abschnnittsstartseite 3.1"/>
      <sheetName val="301 SBX fehlt"/>
      <sheetName val="Tabelle1"/>
      <sheetName val="302a"/>
      <sheetName val="302b"/>
      <sheetName val="303a"/>
      <sheetName val="303b"/>
      <sheetName val="304"/>
      <sheetName val="304L"/>
      <sheetName val="305"/>
      <sheetName val="305L"/>
      <sheetName val="306-307"/>
      <sheetName val="308"/>
      <sheetName val="309"/>
      <sheetName val="309L"/>
      <sheetName val="310"/>
      <sheetName val="311"/>
      <sheetName val="311L"/>
      <sheetName val="312"/>
      <sheetName val="313"/>
      <sheetName val="313L"/>
      <sheetName val="314"/>
      <sheetName val="315"/>
      <sheetName val="w315"/>
      <sheetName val="W315-2"/>
      <sheetName val="316-317"/>
      <sheetName val="316 progr"/>
      <sheetName val="316 retro"/>
      <sheetName val="316 diff"/>
      <sheetName val="317"/>
      <sheetName val="317_progressiv"/>
      <sheetName val="317_retrograd"/>
      <sheetName val="317_differenz"/>
      <sheetName val="318 Toast"/>
      <sheetName val="318 Toast L"/>
      <sheetName val="318 Gulasch"/>
      <sheetName val="318 Gulasch L"/>
      <sheetName val="318 Sacher"/>
      <sheetName val="318 Sacher L"/>
      <sheetName val="318 Apfelst"/>
      <sheetName val="318 Apfels L"/>
      <sheetName val="319"/>
      <sheetName val="320 Wein"/>
      <sheetName val="320 Wein L"/>
      <sheetName val="320b"/>
      <sheetName val="320b L"/>
      <sheetName val="320c"/>
      <sheetName val="320c L"/>
      <sheetName val="321 Buffet"/>
      <sheetName val="321 Buffet L"/>
      <sheetName val="320 Rotwein"/>
      <sheetName val="320 Rotwein L"/>
      <sheetName val="321 Bier"/>
      <sheetName val="321 Bier L"/>
      <sheetName val="321 Latte"/>
      <sheetName val="321 Latte L"/>
      <sheetName val="321 Johannisbeer"/>
      <sheetName val="321 Johannisbeer L"/>
      <sheetName val="321 Cocktail"/>
      <sheetName val="321 Cocktail L"/>
      <sheetName val="321 gesamt"/>
      <sheetName val="322-324"/>
      <sheetName val="325"/>
      <sheetName val="326-327"/>
      <sheetName val="W318"/>
      <sheetName val="328"/>
      <sheetName val="329"/>
      <sheetName val="329L"/>
      <sheetName val="330"/>
      <sheetName val="330 L"/>
      <sheetName val="Abschnittstartseite 3.3"/>
      <sheetName val="331"/>
      <sheetName val="332"/>
      <sheetName val="333"/>
      <sheetName val="333L"/>
      <sheetName val="334"/>
      <sheetName val="335"/>
      <sheetName val="W321"/>
      <sheetName val="336"/>
      <sheetName val="337"/>
      <sheetName val="Semesterstartseite 6. Sem"/>
      <sheetName val="Kapitelstartseite 4.1"/>
      <sheetName val="Abschnittstartseite 4.1"/>
      <sheetName val="401 OFFEN"/>
      <sheetName val="402"/>
      <sheetName val="402L"/>
      <sheetName val="402c"/>
      <sheetName val="402cL"/>
      <sheetName val="403"/>
      <sheetName val="403L"/>
      <sheetName val="403c"/>
      <sheetName val="403cL"/>
      <sheetName val="404"/>
      <sheetName val="404L"/>
      <sheetName val="404d"/>
      <sheetName val="404dL"/>
      <sheetName val="405a"/>
      <sheetName val="405b"/>
      <sheetName val="405c"/>
      <sheetName val="406"/>
      <sheetName val="406c"/>
      <sheetName val="407-408"/>
      <sheetName val="Abschnittstartseite 4.2"/>
      <sheetName val="409-410"/>
      <sheetName val="411"/>
      <sheetName val="412"/>
      <sheetName val="413"/>
      <sheetName val="414"/>
      <sheetName val="415"/>
      <sheetName val="415L"/>
      <sheetName val="416"/>
      <sheetName val="416-417"/>
      <sheetName val="417"/>
      <sheetName val="418"/>
      <sheetName val="418L"/>
      <sheetName val="419"/>
      <sheetName val="419-422"/>
      <sheetName val="420"/>
      <sheetName val="421"/>
      <sheetName val="421L"/>
      <sheetName val="422"/>
      <sheetName val="422L"/>
      <sheetName val="423"/>
      <sheetName val="424"/>
      <sheetName val="423-424"/>
      <sheetName val="Kapitelstartseite 5"/>
      <sheetName val="501-508"/>
      <sheetName val="513-514"/>
      <sheetName val="W508"/>
      <sheetName val="514-515"/>
      <sheetName val="Kapitelstartseite 6"/>
      <sheetName val="701"/>
      <sheetName val="702"/>
      <sheetName val="Tabelle142"/>
      <sheetName val="705a"/>
      <sheetName val="705b"/>
      <sheetName val="705c"/>
      <sheetName val="705d"/>
      <sheetName val="Tabelle147"/>
      <sheetName val="707"/>
      <sheetName val="707a"/>
      <sheetName val="707b"/>
      <sheetName val="709"/>
      <sheetName val="Tabelle152"/>
      <sheetName val="711"/>
      <sheetName val="901"/>
      <sheetName val="901L"/>
      <sheetName val="901c"/>
      <sheetName val="901c L"/>
      <sheetName val="902"/>
      <sheetName val="902L"/>
      <sheetName val="903"/>
      <sheetName val="903L"/>
      <sheetName val="903c"/>
      <sheetName val="903cL"/>
      <sheetName val="904"/>
      <sheetName val="904L"/>
      <sheetName val="904b"/>
      <sheetName val="904bL"/>
      <sheetName val="905"/>
      <sheetName val="905L"/>
      <sheetName val="905c"/>
      <sheetName val="905cL"/>
      <sheetName val="905d"/>
      <sheetName val="905dL"/>
      <sheetName val="906"/>
      <sheetName val="907"/>
      <sheetName val="908"/>
      <sheetName val="909a"/>
      <sheetName val="909b"/>
      <sheetName val="910a"/>
      <sheetName val="910b"/>
      <sheetName val="911"/>
      <sheetName val="911L"/>
      <sheetName val="912"/>
      <sheetName val="912L"/>
      <sheetName val="918"/>
      <sheetName val="919"/>
      <sheetName val="920"/>
      <sheetName val="920 diff"/>
      <sheetName val="920 retro"/>
      <sheetName val="921"/>
      <sheetName val="922"/>
      <sheetName val="923"/>
      <sheetName val="923 retro"/>
      <sheetName val="923 diff"/>
      <sheetName val="924"/>
      <sheetName val="924 retro"/>
      <sheetName val="924 diff"/>
      <sheetName val="926"/>
      <sheetName val="927"/>
      <sheetName val="928"/>
      <sheetName val="928L"/>
      <sheetName val="946"/>
      <sheetName val="946L"/>
      <sheetName val="947-952"/>
      <sheetName val="953-954"/>
      <sheetName val="951"/>
      <sheetName val="952"/>
      <sheetName val="954"/>
      <sheetName val="955-957"/>
      <sheetName val="971,"/>
      <sheetName val="9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2 Abschluss KG"/>
      <sheetName val="942 PMR"/>
      <sheetName val="942 Erfolgsverteilung"/>
      <sheetName val="942 BilanzReins."/>
      <sheetName val="942 GuVReins."/>
      <sheetName val="Abschluss K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42b Abschluss KG"/>
      <sheetName val="942b PMR"/>
      <sheetName val="942b Erfolgsverteilung"/>
      <sheetName val="942b BilanzReins."/>
      <sheetName val="942b GuVReins."/>
      <sheetName val="Abschluss KG (WS)"/>
      <sheetName val="PMR (WS)"/>
      <sheetName val="Erfolgsverteilung (WS)"/>
      <sheetName val="BilanzReins. (WS)"/>
      <sheetName val="GuVReins. (WS)"/>
      <sheetName val="Konten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DFAF-B11E-4237-B00A-E084E05A43C5}">
  <sheetPr>
    <tabColor theme="9"/>
  </sheetPr>
  <dimension ref="A1:I596"/>
  <sheetViews>
    <sheetView topLeftCell="A23" zoomScale="130" zoomScaleNormal="130" zoomScalePageLayoutView="115" workbookViewId="0">
      <selection activeCell="I49" sqref="I49"/>
    </sheetView>
  </sheetViews>
  <sheetFormatPr baseColWidth="10" defaultColWidth="14.85546875" defaultRowHeight="21" x14ac:dyDescent="0.35"/>
  <cols>
    <col min="1" max="1" width="6.5703125" style="4" customWidth="1"/>
    <col min="2" max="2" width="24.42578125" style="4" customWidth="1"/>
    <col min="3" max="3" width="11.42578125" style="4" customWidth="1"/>
    <col min="4" max="4" width="24.7109375" style="4" customWidth="1"/>
    <col min="5" max="5" width="11.42578125" style="4" customWidth="1"/>
    <col min="6" max="6" width="16.28515625" style="34" customWidth="1"/>
    <col min="7" max="7" width="11.42578125" style="35" customWidth="1"/>
    <col min="8" max="8" width="14.85546875" style="4"/>
    <col min="9" max="9" width="15.42578125" style="4" bestFit="1" customWidth="1"/>
    <col min="10" max="10" width="23.42578125" style="4" customWidth="1"/>
    <col min="11" max="16384" width="14.85546875" style="4"/>
  </cols>
  <sheetData>
    <row r="1" spans="1:8" ht="15" customHeight="1" x14ac:dyDescent="0.35">
      <c r="A1" s="1" t="s">
        <v>0</v>
      </c>
      <c r="B1" s="2"/>
      <c r="C1" s="2"/>
      <c r="D1" s="2"/>
      <c r="E1" s="2"/>
      <c r="F1" s="3"/>
      <c r="G1" s="2"/>
      <c r="H1" s="2"/>
    </row>
    <row r="2" spans="1:8" ht="15" customHeight="1" x14ac:dyDescent="0.35">
      <c r="A2" s="5" t="s">
        <v>1</v>
      </c>
      <c r="B2" s="2"/>
      <c r="C2" s="2"/>
      <c r="D2" s="2"/>
      <c r="E2" s="2"/>
      <c r="F2" s="3"/>
      <c r="G2" s="2"/>
      <c r="H2" s="2"/>
    </row>
    <row r="3" spans="1:8" ht="15" customHeight="1" x14ac:dyDescent="0.35">
      <c r="A3"/>
      <c r="B3" s="2"/>
      <c r="C3" s="2"/>
      <c r="D3" s="2"/>
      <c r="E3" s="2"/>
      <c r="F3" s="3"/>
      <c r="G3" s="2"/>
      <c r="H3" s="2"/>
    </row>
    <row r="4" spans="1:8" ht="17.100000000000001" customHeight="1" x14ac:dyDescent="0.35">
      <c r="A4" s="50" t="s">
        <v>2</v>
      </c>
      <c r="B4" s="51"/>
      <c r="C4" s="51"/>
      <c r="D4" s="51"/>
      <c r="E4" s="51"/>
      <c r="F4" s="52"/>
      <c r="G4" s="2"/>
      <c r="H4" s="2"/>
    </row>
    <row r="5" spans="1:8" ht="30.75" customHeight="1" x14ac:dyDescent="0.35">
      <c r="A5" s="53" t="s">
        <v>3</v>
      </c>
      <c r="B5" s="55" t="s">
        <v>4</v>
      </c>
      <c r="C5" s="57" t="s">
        <v>5</v>
      </c>
      <c r="D5" s="57" t="s">
        <v>6</v>
      </c>
      <c r="E5" s="59"/>
      <c r="F5" s="58" t="s">
        <v>7</v>
      </c>
      <c r="G5" s="2"/>
      <c r="H5" s="2"/>
    </row>
    <row r="6" spans="1:8" ht="15" customHeight="1" x14ac:dyDescent="0.35">
      <c r="A6" s="54"/>
      <c r="B6" s="56"/>
      <c r="C6" s="58"/>
      <c r="D6" s="6" t="s">
        <v>8</v>
      </c>
      <c r="E6" s="6" t="s">
        <v>9</v>
      </c>
      <c r="F6" s="58"/>
      <c r="G6" s="2"/>
      <c r="H6" s="2"/>
    </row>
    <row r="7" spans="1:8" s="12" customFormat="1" ht="15" customHeight="1" x14ac:dyDescent="0.25">
      <c r="A7" s="7">
        <v>5100</v>
      </c>
      <c r="B7" s="8" t="s">
        <v>10</v>
      </c>
      <c r="C7" s="9">
        <v>35</v>
      </c>
      <c r="D7" s="10">
        <v>2</v>
      </c>
      <c r="E7" s="10"/>
      <c r="F7" s="10">
        <f>C7-D7</f>
        <v>33</v>
      </c>
      <c r="G7" s="11"/>
      <c r="H7" s="11"/>
    </row>
    <row r="8" spans="1:8" s="12" customFormat="1" ht="15" customHeight="1" x14ac:dyDescent="0.25">
      <c r="A8" s="7">
        <v>5200</v>
      </c>
      <c r="B8" s="8" t="s">
        <v>11</v>
      </c>
      <c r="C8" s="13">
        <v>18</v>
      </c>
      <c r="D8" s="14"/>
      <c r="E8" s="14"/>
      <c r="F8" s="10">
        <v>18</v>
      </c>
      <c r="G8" s="11"/>
      <c r="H8" s="11"/>
    </row>
    <row r="9" spans="1:8" s="12" customFormat="1" ht="15" customHeight="1" x14ac:dyDescent="0.25">
      <c r="A9" s="7">
        <v>5300</v>
      </c>
      <c r="B9" s="8" t="s">
        <v>12</v>
      </c>
      <c r="C9" s="13">
        <v>4.5999999999999996</v>
      </c>
      <c r="D9" s="14"/>
      <c r="E9" s="14">
        <v>1.1000000000000001</v>
      </c>
      <c r="F9" s="14">
        <f>C9+E9</f>
        <v>5.6999999999999993</v>
      </c>
      <c r="G9" s="11"/>
      <c r="H9" s="11"/>
    </row>
    <row r="10" spans="1:8" s="12" customFormat="1" ht="15" customHeight="1" x14ac:dyDescent="0.25">
      <c r="A10" s="7">
        <v>6000</v>
      </c>
      <c r="B10" s="8" t="s">
        <v>13</v>
      </c>
      <c r="C10" s="13">
        <v>28</v>
      </c>
      <c r="D10" s="14"/>
      <c r="E10" s="14"/>
      <c r="F10" s="14">
        <v>28</v>
      </c>
      <c r="G10" s="11"/>
      <c r="H10" s="11"/>
    </row>
    <row r="11" spans="1:8" s="12" customFormat="1" ht="15" customHeight="1" x14ac:dyDescent="0.25">
      <c r="A11" s="7">
        <v>6010</v>
      </c>
      <c r="B11" s="8" t="s">
        <v>14</v>
      </c>
      <c r="C11" s="13">
        <v>9.5</v>
      </c>
      <c r="D11" s="14"/>
      <c r="E11" s="14"/>
      <c r="F11" s="14">
        <v>9.5</v>
      </c>
      <c r="G11" s="11"/>
      <c r="H11" s="11"/>
    </row>
    <row r="12" spans="1:8" s="12" customFormat="1" ht="15" customHeight="1" x14ac:dyDescent="0.25">
      <c r="A12" s="7">
        <v>6020</v>
      </c>
      <c r="B12" s="8" t="s">
        <v>15</v>
      </c>
      <c r="C12" s="13">
        <v>5.9</v>
      </c>
      <c r="D12" s="14">
        <v>5.9</v>
      </c>
      <c r="E12" s="14"/>
      <c r="F12" s="14"/>
      <c r="G12" s="11"/>
      <c r="H12" s="11"/>
    </row>
    <row r="13" spans="1:8" s="12" customFormat="1" ht="15" customHeight="1" x14ac:dyDescent="0.25">
      <c r="A13" s="7">
        <v>6200</v>
      </c>
      <c r="B13" s="8" t="s">
        <v>16</v>
      </c>
      <c r="C13" s="13">
        <v>12.9</v>
      </c>
      <c r="D13" s="14"/>
      <c r="E13" s="14"/>
      <c r="F13" s="14">
        <v>12.9</v>
      </c>
      <c r="G13" s="11"/>
      <c r="H13" s="11"/>
    </row>
    <row r="14" spans="1:8" s="12" customFormat="1" ht="15" customHeight="1" x14ac:dyDescent="0.25">
      <c r="A14" s="7" t="s">
        <v>17</v>
      </c>
      <c r="B14" s="8" t="s">
        <v>18</v>
      </c>
      <c r="C14" s="13">
        <v>13.8</v>
      </c>
      <c r="D14" s="14">
        <v>13.8</v>
      </c>
      <c r="E14" s="14"/>
      <c r="F14" s="14"/>
      <c r="G14" s="11"/>
      <c r="H14" s="11"/>
    </row>
    <row r="15" spans="1:8" s="12" customFormat="1" ht="15" customHeight="1" x14ac:dyDescent="0.25">
      <c r="A15" s="7" t="s">
        <v>17</v>
      </c>
      <c r="B15" s="8" t="s">
        <v>19</v>
      </c>
      <c r="C15" s="13">
        <v>3.9</v>
      </c>
      <c r="D15" s="14">
        <f>C15</f>
        <v>3.9</v>
      </c>
      <c r="E15" s="14"/>
      <c r="F15" s="14"/>
      <c r="G15" s="11"/>
      <c r="H15" s="11"/>
    </row>
    <row r="16" spans="1:8" s="12" customFormat="1" ht="30" x14ac:dyDescent="0.25">
      <c r="A16" s="7">
        <v>7010</v>
      </c>
      <c r="B16" s="15" t="s">
        <v>20</v>
      </c>
      <c r="C16" s="16">
        <v>8.1999999999999993</v>
      </c>
      <c r="D16" s="17">
        <v>8.1999999999999993</v>
      </c>
      <c r="E16" s="17"/>
      <c r="F16" s="17"/>
      <c r="G16" s="11"/>
      <c r="H16" s="11"/>
    </row>
    <row r="17" spans="1:8" s="12" customFormat="1" ht="15" customHeight="1" x14ac:dyDescent="0.25">
      <c r="A17" s="7">
        <v>7270</v>
      </c>
      <c r="B17" s="8" t="s">
        <v>21</v>
      </c>
      <c r="C17" s="13">
        <v>3</v>
      </c>
      <c r="D17" s="14"/>
      <c r="E17" s="14"/>
      <c r="F17" s="14">
        <v>3</v>
      </c>
      <c r="G17" s="11"/>
      <c r="H17" s="11"/>
    </row>
    <row r="18" spans="1:8" s="12" customFormat="1" ht="15" customHeight="1" x14ac:dyDescent="0.25">
      <c r="A18" s="7">
        <v>7400</v>
      </c>
      <c r="B18" s="8" t="s">
        <v>22</v>
      </c>
      <c r="C18" s="16"/>
      <c r="D18" s="17"/>
      <c r="E18" s="17">
        <f>2.5/6</f>
        <v>0.41666666666666669</v>
      </c>
      <c r="F18" s="17">
        <f>2.5/6</f>
        <v>0.41666666666666669</v>
      </c>
      <c r="G18" s="11"/>
      <c r="H18" s="11"/>
    </row>
    <row r="19" spans="1:8" s="12" customFormat="1" ht="15" customHeight="1" x14ac:dyDescent="0.25">
      <c r="A19" s="7">
        <v>7700</v>
      </c>
      <c r="B19" s="8" t="s">
        <v>23</v>
      </c>
      <c r="C19" s="13">
        <v>2.4</v>
      </c>
      <c r="D19" s="14">
        <v>1</v>
      </c>
      <c r="E19" s="14"/>
      <c r="F19" s="14">
        <v>1.4166666666666667</v>
      </c>
      <c r="G19" s="18"/>
      <c r="H19" s="11"/>
    </row>
    <row r="20" spans="1:8" s="12" customFormat="1" ht="15" customHeight="1" x14ac:dyDescent="0.25">
      <c r="A20" s="7">
        <v>7750</v>
      </c>
      <c r="B20" s="8" t="s">
        <v>24</v>
      </c>
      <c r="C20" s="13">
        <v>1.6</v>
      </c>
      <c r="D20" s="14">
        <v>0.8</v>
      </c>
      <c r="E20" s="14"/>
      <c r="F20" s="14">
        <f>9.6/12</f>
        <v>0.79999999999999993</v>
      </c>
      <c r="G20" s="11"/>
      <c r="H20" s="11"/>
    </row>
    <row r="21" spans="1:8" s="12" customFormat="1" ht="15" customHeight="1" x14ac:dyDescent="0.25">
      <c r="A21" s="7" t="s">
        <v>25</v>
      </c>
      <c r="B21" s="8" t="s">
        <v>26</v>
      </c>
      <c r="C21" s="13">
        <v>7.8</v>
      </c>
      <c r="D21" s="14">
        <v>7.8</v>
      </c>
      <c r="E21" s="14"/>
      <c r="F21" s="14">
        <v>0</v>
      </c>
      <c r="G21" s="11"/>
      <c r="H21" s="11"/>
    </row>
    <row r="22" spans="1:8" s="12" customFormat="1" ht="15" customHeight="1" x14ac:dyDescent="0.25">
      <c r="A22" s="7" t="s">
        <v>27</v>
      </c>
      <c r="B22" s="8" t="s">
        <v>28</v>
      </c>
      <c r="C22" s="13">
        <v>27.4</v>
      </c>
      <c r="D22" s="14"/>
      <c r="E22" s="14"/>
      <c r="F22" s="14">
        <v>27.4</v>
      </c>
      <c r="G22" s="11"/>
      <c r="H22" s="11"/>
    </row>
    <row r="23" spans="1:8" s="12" customFormat="1" ht="30" x14ac:dyDescent="0.25">
      <c r="A23" s="7">
        <v>8310</v>
      </c>
      <c r="B23" s="15" t="s">
        <v>29</v>
      </c>
      <c r="C23" s="13">
        <v>1.2</v>
      </c>
      <c r="D23" s="14">
        <v>1.2</v>
      </c>
      <c r="E23" s="14"/>
      <c r="F23" s="14">
        <v>0</v>
      </c>
      <c r="G23" s="11"/>
      <c r="H23" s="11"/>
    </row>
    <row r="24" spans="1:8" s="12" customFormat="1" ht="15" customHeight="1" x14ac:dyDescent="0.25">
      <c r="A24" s="19"/>
      <c r="B24" s="20" t="s">
        <v>41</v>
      </c>
      <c r="C24" s="13"/>
      <c r="D24" s="14"/>
      <c r="E24" s="14">
        <f>C10*0.96</f>
        <v>26.88</v>
      </c>
      <c r="F24" s="14">
        <f>C10*0.96</f>
        <v>26.88</v>
      </c>
      <c r="G24" s="11"/>
      <c r="H24" s="11"/>
    </row>
    <row r="25" spans="1:8" s="12" customFormat="1" ht="15" customHeight="1" x14ac:dyDescent="0.25">
      <c r="A25" s="19"/>
      <c r="B25" s="20" t="s">
        <v>42</v>
      </c>
      <c r="C25" s="13"/>
      <c r="D25" s="14"/>
      <c r="E25" s="14">
        <f>C11*0.9</f>
        <v>8.5500000000000007</v>
      </c>
      <c r="F25" s="14">
        <f>C11*0.9</f>
        <v>8.5500000000000007</v>
      </c>
      <c r="G25" s="11"/>
      <c r="H25" s="11"/>
    </row>
    <row r="26" spans="1:8" s="12" customFormat="1" ht="15" customHeight="1" x14ac:dyDescent="0.25">
      <c r="A26" s="19"/>
      <c r="B26" s="20" t="s">
        <v>43</v>
      </c>
      <c r="C26" s="16"/>
      <c r="D26" s="17"/>
      <c r="E26" s="17">
        <f>C13*0.6</f>
        <v>7.74</v>
      </c>
      <c r="F26" s="17">
        <f>C13*0.6</f>
        <v>7.74</v>
      </c>
      <c r="G26" s="11"/>
      <c r="H26" s="11"/>
    </row>
    <row r="27" spans="1:8" s="12" customFormat="1" ht="15" customHeight="1" x14ac:dyDescent="0.25">
      <c r="A27" s="21"/>
      <c r="B27" s="22" t="s">
        <v>44</v>
      </c>
      <c r="C27" s="13"/>
      <c r="D27" s="14"/>
      <c r="E27" s="14">
        <v>22.5</v>
      </c>
      <c r="F27" s="14">
        <v>22.5</v>
      </c>
      <c r="G27" s="23"/>
      <c r="H27" s="11"/>
    </row>
    <row r="28" spans="1:8" s="12" customFormat="1" ht="15" customHeight="1" x14ac:dyDescent="0.25">
      <c r="A28" s="21"/>
      <c r="B28" s="22" t="s">
        <v>45</v>
      </c>
      <c r="C28" s="13"/>
      <c r="D28" s="14"/>
      <c r="E28" s="14">
        <f>43.2/12</f>
        <v>3.6</v>
      </c>
      <c r="F28" s="14">
        <f>43.2/12</f>
        <v>3.6</v>
      </c>
      <c r="G28" s="23"/>
      <c r="H28" s="11"/>
    </row>
    <row r="29" spans="1:8" s="12" customFormat="1" ht="15" customHeight="1" thickBot="1" x14ac:dyDescent="0.3">
      <c r="A29" s="21"/>
      <c r="B29" s="22" t="s">
        <v>46</v>
      </c>
      <c r="C29" s="24"/>
      <c r="D29" s="25"/>
      <c r="E29" s="25">
        <f>82.8/12</f>
        <v>6.8999999999999995</v>
      </c>
      <c r="F29" s="25">
        <f>82.8/12</f>
        <v>6.8999999999999995</v>
      </c>
      <c r="G29" s="23"/>
      <c r="H29" s="11"/>
    </row>
    <row r="30" spans="1:8" s="12" customFormat="1" ht="15" customHeight="1" thickBot="1" x14ac:dyDescent="0.3">
      <c r="A30" s="26"/>
      <c r="B30" s="27" t="s">
        <v>30</v>
      </c>
      <c r="C30" s="28">
        <f>SUM(C7:C23)</f>
        <v>183.2</v>
      </c>
      <c r="D30" s="28">
        <f t="shared" ref="D30:F30" si="0">SUM(D7:D23)</f>
        <v>44.599999999999994</v>
      </c>
      <c r="E30" s="28">
        <f>SUM(E7:E29)</f>
        <v>77.686666666666667</v>
      </c>
      <c r="F30" s="28">
        <f>SUM(F7:F29)</f>
        <v>216.30333333333337</v>
      </c>
      <c r="G30" s="29"/>
      <c r="H30" s="23"/>
    </row>
    <row r="31" spans="1:8" s="12" customFormat="1" ht="15" customHeight="1" thickTop="1" x14ac:dyDescent="0.25">
      <c r="A31" s="30"/>
      <c r="B31" s="30"/>
      <c r="C31" s="31"/>
      <c r="D31" s="31"/>
      <c r="E31" s="31"/>
      <c r="F31" s="31"/>
      <c r="G31" s="29"/>
      <c r="H31" s="23"/>
    </row>
    <row r="32" spans="1:8" ht="15" customHeight="1" x14ac:dyDescent="0.35">
      <c r="A32" s="32" t="s">
        <v>31</v>
      </c>
      <c r="B32" s="11"/>
      <c r="C32" s="11"/>
      <c r="D32" s="29"/>
      <c r="E32" s="11"/>
      <c r="F32" s="33"/>
      <c r="G32" s="11"/>
      <c r="H32" s="2"/>
    </row>
    <row r="33" spans="2:9" ht="15" customHeight="1" x14ac:dyDescent="0.35">
      <c r="B33" s="4" t="s">
        <v>48</v>
      </c>
      <c r="D33" s="61" t="s">
        <v>50</v>
      </c>
      <c r="E33" s="35" t="s">
        <v>51</v>
      </c>
      <c r="F33" s="3"/>
      <c r="G33" s="2"/>
      <c r="H33" s="35"/>
    </row>
    <row r="34" spans="2:9" ht="15" customHeight="1" x14ac:dyDescent="0.35">
      <c r="B34" s="35" t="s">
        <v>47</v>
      </c>
      <c r="D34" s="35">
        <v>282500</v>
      </c>
      <c r="E34" s="35">
        <v>60000</v>
      </c>
      <c r="F34" s="62"/>
      <c r="H34" s="35"/>
    </row>
    <row r="35" spans="2:9" ht="15" customHeight="1" x14ac:dyDescent="0.35">
      <c r="D35" s="35">
        <v>60000</v>
      </c>
      <c r="F35" s="62"/>
    </row>
    <row r="36" spans="2:9" ht="15" customHeight="1" x14ac:dyDescent="0.35">
      <c r="B36" s="35" t="s">
        <v>49</v>
      </c>
      <c r="D36" s="35">
        <f>D34-E34</f>
        <v>222500</v>
      </c>
      <c r="E36" s="66" t="s">
        <v>53</v>
      </c>
      <c r="F36" s="35">
        <v>370</v>
      </c>
      <c r="G36" s="35" t="s">
        <v>52</v>
      </c>
    </row>
    <row r="37" spans="2:9" ht="15" customHeight="1" x14ac:dyDescent="0.35">
      <c r="F37" s="35">
        <v>350</v>
      </c>
      <c r="G37" s="35" t="s">
        <v>58</v>
      </c>
      <c r="H37" s="66" t="s">
        <v>59</v>
      </c>
      <c r="I37" s="4" t="s">
        <v>55</v>
      </c>
    </row>
    <row r="38" spans="2:9" ht="15" customHeight="1" x14ac:dyDescent="0.35">
      <c r="F38" s="65">
        <f>D36*(F36/F37)</f>
        <v>235214.28571428571</v>
      </c>
      <c r="G38" s="66" t="s">
        <v>54</v>
      </c>
      <c r="H38" s="66">
        <v>8</v>
      </c>
      <c r="I38" s="65">
        <f>F38/H38</f>
        <v>29401.785714285714</v>
      </c>
    </row>
    <row r="39" spans="2:9" ht="15" customHeight="1" x14ac:dyDescent="0.35">
      <c r="D39" s="4" t="s">
        <v>50</v>
      </c>
    </row>
    <row r="40" spans="2:9" ht="15" customHeight="1" x14ac:dyDescent="0.35">
      <c r="B40" s="35" t="s">
        <v>56</v>
      </c>
      <c r="D40" s="35">
        <v>340000</v>
      </c>
    </row>
    <row r="41" spans="2:9" ht="15" customHeight="1" x14ac:dyDescent="0.35">
      <c r="B41" s="35" t="s">
        <v>51</v>
      </c>
      <c r="D41" s="35">
        <v>75000</v>
      </c>
    </row>
    <row r="42" spans="2:9" ht="15" customHeight="1" x14ac:dyDescent="0.35">
      <c r="D42" s="35">
        <f>D40-D41</f>
        <v>265000</v>
      </c>
      <c r="E42" s="66" t="s">
        <v>57</v>
      </c>
      <c r="F42" s="67">
        <v>265</v>
      </c>
      <c r="G42" s="35" t="s">
        <v>52</v>
      </c>
    </row>
    <row r="43" spans="2:9" ht="15" customHeight="1" x14ac:dyDescent="0.35">
      <c r="F43" s="67">
        <v>250</v>
      </c>
      <c r="G43" s="35" t="s">
        <v>58</v>
      </c>
      <c r="H43" s="66" t="s">
        <v>59</v>
      </c>
    </row>
    <row r="44" spans="2:9" ht="15" customHeight="1" x14ac:dyDescent="0.35">
      <c r="F44" s="62">
        <f>D42*(F42/F43)</f>
        <v>280900</v>
      </c>
      <c r="G44" s="66" t="s">
        <v>54</v>
      </c>
      <c r="H44" s="66">
        <v>10</v>
      </c>
      <c r="I44" s="65">
        <f>F44/H44</f>
        <v>28090</v>
      </c>
    </row>
    <row r="45" spans="2:9" ht="15" customHeight="1" x14ac:dyDescent="0.35"/>
    <row r="46" spans="2:9" ht="15" customHeight="1" x14ac:dyDescent="0.35">
      <c r="B46" s="35" t="s">
        <v>60</v>
      </c>
      <c r="I46" s="35">
        <v>212000</v>
      </c>
    </row>
    <row r="47" spans="2:9" ht="15" customHeight="1" x14ac:dyDescent="0.35"/>
    <row r="48" spans="2:9" ht="15" customHeight="1" x14ac:dyDescent="0.35">
      <c r="H48" s="35" t="s">
        <v>61</v>
      </c>
      <c r="I48" s="65">
        <f>I46+I44+I38</f>
        <v>269491.78571428574</v>
      </c>
    </row>
    <row r="49" spans="8:9" ht="15" customHeight="1" x14ac:dyDescent="0.35">
      <c r="H49" s="35" t="s">
        <v>62</v>
      </c>
      <c r="I49" s="65">
        <f>I48/12</f>
        <v>22457.648809523813</v>
      </c>
    </row>
    <row r="50" spans="8:9" ht="15" customHeight="1" x14ac:dyDescent="0.35"/>
    <row r="51" spans="8:9" ht="15" customHeight="1" x14ac:dyDescent="0.35"/>
    <row r="52" spans="8:9" ht="15" customHeight="1" x14ac:dyDescent="0.35"/>
    <row r="53" spans="8:9" ht="15" customHeight="1" x14ac:dyDescent="0.35"/>
    <row r="54" spans="8:9" ht="15" customHeight="1" x14ac:dyDescent="0.35"/>
    <row r="55" spans="8:9" ht="15" customHeight="1" x14ac:dyDescent="0.35"/>
    <row r="56" spans="8:9" ht="15" customHeight="1" x14ac:dyDescent="0.35"/>
    <row r="57" spans="8:9" ht="15" customHeight="1" x14ac:dyDescent="0.35"/>
    <row r="58" spans="8:9" ht="15" customHeight="1" x14ac:dyDescent="0.35"/>
    <row r="59" spans="8:9" ht="15" customHeight="1" x14ac:dyDescent="0.35"/>
    <row r="60" spans="8:9" ht="15" customHeight="1" x14ac:dyDescent="0.35"/>
    <row r="61" spans="8:9" ht="15" customHeight="1" x14ac:dyDescent="0.35"/>
    <row r="62" spans="8:9" ht="15" customHeight="1" x14ac:dyDescent="0.35"/>
    <row r="63" spans="8:9" ht="15" customHeight="1" x14ac:dyDescent="0.35"/>
    <row r="64" spans="8:9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26" ht="15" customHeight="1" x14ac:dyDescent="0.35"/>
    <row r="527" ht="15" customHeight="1" x14ac:dyDescent="0.35"/>
    <row r="528" ht="15" customHeight="1" x14ac:dyDescent="0.35"/>
    <row r="529" ht="15" customHeight="1" x14ac:dyDescent="0.35"/>
    <row r="530" ht="15" customHeight="1" x14ac:dyDescent="0.35"/>
    <row r="531" ht="15" customHeight="1" x14ac:dyDescent="0.35"/>
    <row r="532" ht="15" customHeight="1" x14ac:dyDescent="0.35"/>
    <row r="533" ht="15" customHeight="1" x14ac:dyDescent="0.35"/>
    <row r="534" ht="15" customHeight="1" x14ac:dyDescent="0.35"/>
    <row r="535" ht="15" customHeight="1" x14ac:dyDescent="0.35"/>
    <row r="536" ht="15" customHeight="1" x14ac:dyDescent="0.35"/>
    <row r="537" ht="15" customHeight="1" x14ac:dyDescent="0.35"/>
    <row r="538" ht="15" customHeight="1" x14ac:dyDescent="0.35"/>
    <row r="539" ht="15" customHeight="1" x14ac:dyDescent="0.35"/>
    <row r="540" ht="15" customHeight="1" x14ac:dyDescent="0.35"/>
    <row r="541" ht="15" customHeight="1" x14ac:dyDescent="0.35"/>
    <row r="542" ht="15" customHeight="1" x14ac:dyDescent="0.35"/>
    <row r="543" ht="15" customHeight="1" x14ac:dyDescent="0.35"/>
    <row r="544" ht="15" customHeight="1" x14ac:dyDescent="0.35"/>
    <row r="545" ht="15" customHeight="1" x14ac:dyDescent="0.35"/>
    <row r="546" ht="15" customHeight="1" x14ac:dyDescent="0.35"/>
    <row r="547" ht="15" customHeight="1" x14ac:dyDescent="0.35"/>
    <row r="548" ht="15" customHeight="1" x14ac:dyDescent="0.35"/>
    <row r="549" ht="15" customHeight="1" x14ac:dyDescent="0.35"/>
    <row r="550" ht="15" customHeight="1" x14ac:dyDescent="0.35"/>
    <row r="551" ht="15" customHeight="1" x14ac:dyDescent="0.35"/>
    <row r="552" ht="15" customHeight="1" x14ac:dyDescent="0.35"/>
    <row r="553" ht="15" customHeight="1" x14ac:dyDescent="0.35"/>
    <row r="554" ht="15" customHeight="1" x14ac:dyDescent="0.35"/>
    <row r="555" ht="15" customHeight="1" x14ac:dyDescent="0.35"/>
    <row r="556" ht="15" customHeight="1" x14ac:dyDescent="0.35"/>
    <row r="557" ht="15" customHeight="1" x14ac:dyDescent="0.35"/>
    <row r="558" ht="15" customHeight="1" x14ac:dyDescent="0.35"/>
    <row r="559" ht="15" customHeight="1" x14ac:dyDescent="0.35"/>
    <row r="560" ht="15" customHeight="1" x14ac:dyDescent="0.35"/>
    <row r="561" ht="15" customHeight="1" x14ac:dyDescent="0.35"/>
    <row r="562" ht="15" customHeight="1" x14ac:dyDescent="0.35"/>
    <row r="563" ht="15" customHeight="1" x14ac:dyDescent="0.35"/>
    <row r="564" ht="15" customHeight="1" x14ac:dyDescent="0.35"/>
    <row r="565" ht="15" customHeight="1" x14ac:dyDescent="0.35"/>
    <row r="566" ht="15" customHeight="1" x14ac:dyDescent="0.35"/>
    <row r="567" ht="15" customHeight="1" x14ac:dyDescent="0.35"/>
    <row r="568" ht="15" customHeight="1" x14ac:dyDescent="0.35"/>
    <row r="569" ht="15" customHeight="1" x14ac:dyDescent="0.35"/>
    <row r="570" ht="15" customHeight="1" x14ac:dyDescent="0.35"/>
    <row r="571" ht="15" customHeight="1" x14ac:dyDescent="0.35"/>
    <row r="572" ht="15" customHeight="1" x14ac:dyDescent="0.35"/>
    <row r="573" ht="15" customHeight="1" x14ac:dyDescent="0.35"/>
    <row r="574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6" ht="15" customHeight="1" x14ac:dyDescent="0.35"/>
  </sheetData>
  <mergeCells count="6">
    <mergeCell ref="A4:F4"/>
    <mergeCell ref="A5:A6"/>
    <mergeCell ref="B5:B6"/>
    <mergeCell ref="C5:C6"/>
    <mergeCell ref="D5:E5"/>
    <mergeCell ref="F5:F6"/>
  </mergeCells>
  <pageMargins left="0" right="1.8503937007874016" top="1.2204724409448819" bottom="0.70866141732283472" header="0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D2A4-9EBB-42EF-B96E-0AC4722CCDCC}">
  <sheetPr>
    <tabColor theme="9"/>
  </sheetPr>
  <dimension ref="A1:H519"/>
  <sheetViews>
    <sheetView tabSelected="1" topLeftCell="A5" zoomScale="115" zoomScaleNormal="115" zoomScalePageLayoutView="145" workbookViewId="0">
      <selection activeCell="D8" sqref="D8"/>
    </sheetView>
  </sheetViews>
  <sheetFormatPr baseColWidth="10" defaultColWidth="14.85546875" defaultRowHeight="21" x14ac:dyDescent="0.35"/>
  <cols>
    <col min="1" max="1" width="7.42578125" style="4" customWidth="1"/>
    <col min="2" max="2" width="26.42578125" style="4" customWidth="1"/>
    <col min="3" max="3" width="11.85546875" style="36" customWidth="1"/>
    <col min="4" max="5" width="13.5703125" style="36" customWidth="1"/>
    <col min="6" max="6" width="14.85546875" style="34" customWidth="1"/>
    <col min="7" max="7" width="1.5703125" style="35" bestFit="1" customWidth="1"/>
    <col min="8" max="9" width="14.85546875" style="4"/>
    <col min="10" max="10" width="23.42578125" style="4" customWidth="1"/>
    <col min="11" max="16384" width="14.85546875" style="4"/>
  </cols>
  <sheetData>
    <row r="1" spans="1:6" ht="15" customHeight="1" x14ac:dyDescent="0.35">
      <c r="A1" s="1" t="s">
        <v>32</v>
      </c>
    </row>
    <row r="2" spans="1:6" ht="15" customHeight="1" x14ac:dyDescent="0.35">
      <c r="A2" s="5" t="s">
        <v>33</v>
      </c>
    </row>
    <row r="3" spans="1:6" ht="15" customHeight="1" x14ac:dyDescent="0.35">
      <c r="A3" s="37"/>
    </row>
    <row r="4" spans="1:6" ht="17.100000000000001" customHeight="1" x14ac:dyDescent="0.35">
      <c r="A4" s="50" t="s">
        <v>34</v>
      </c>
      <c r="B4" s="51"/>
      <c r="C4" s="51"/>
      <c r="D4" s="51"/>
      <c r="E4" s="51"/>
      <c r="F4" s="52"/>
    </row>
    <row r="5" spans="1:6" ht="29.25" customHeight="1" x14ac:dyDescent="0.35">
      <c r="A5" s="53" t="s">
        <v>3</v>
      </c>
      <c r="B5" s="55" t="s">
        <v>4</v>
      </c>
      <c r="C5" s="57" t="s">
        <v>5</v>
      </c>
      <c r="D5" s="57" t="s">
        <v>35</v>
      </c>
      <c r="E5" s="59"/>
      <c r="F5" s="60" t="s">
        <v>7</v>
      </c>
    </row>
    <row r="6" spans="1:6" ht="15" customHeight="1" x14ac:dyDescent="0.35">
      <c r="A6" s="54"/>
      <c r="B6" s="56"/>
      <c r="C6" s="58"/>
      <c r="D6" s="6" t="s">
        <v>8</v>
      </c>
      <c r="E6" s="6" t="s">
        <v>9</v>
      </c>
      <c r="F6" s="60"/>
    </row>
    <row r="7" spans="1:6" ht="15" customHeight="1" x14ac:dyDescent="0.35">
      <c r="A7" s="38">
        <v>5100</v>
      </c>
      <c r="B7" s="39" t="s">
        <v>36</v>
      </c>
      <c r="C7" s="9">
        <v>12</v>
      </c>
      <c r="D7" s="10"/>
      <c r="E7" s="10">
        <f>12*0.05</f>
        <v>0.60000000000000009</v>
      </c>
      <c r="F7" s="40">
        <f>C7+E7</f>
        <v>12.6</v>
      </c>
    </row>
    <row r="8" spans="1:6" ht="15" customHeight="1" x14ac:dyDescent="0.35">
      <c r="A8" s="38">
        <v>5300</v>
      </c>
      <c r="B8" s="39" t="s">
        <v>37</v>
      </c>
      <c r="C8" s="13">
        <v>3.2</v>
      </c>
      <c r="D8" s="14"/>
      <c r="E8" s="14"/>
      <c r="F8" s="40"/>
    </row>
    <row r="9" spans="1:6" ht="15" customHeight="1" x14ac:dyDescent="0.35">
      <c r="A9" s="38">
        <v>6000</v>
      </c>
      <c r="B9" s="8" t="s">
        <v>13</v>
      </c>
      <c r="C9" s="13">
        <v>36</v>
      </c>
      <c r="D9" s="14">
        <f>C9-F9</f>
        <v>4.8000000000000007</v>
      </c>
      <c r="E9" s="14"/>
      <c r="F9" s="40">
        <v>31.2</v>
      </c>
    </row>
    <row r="10" spans="1:6" ht="15" customHeight="1" x14ac:dyDescent="0.35">
      <c r="A10" s="38">
        <v>6010</v>
      </c>
      <c r="B10" s="8" t="s">
        <v>14</v>
      </c>
      <c r="C10" s="13">
        <v>9.6</v>
      </c>
      <c r="D10" s="14"/>
      <c r="E10" s="14"/>
      <c r="F10" s="40">
        <v>9.6</v>
      </c>
    </row>
    <row r="11" spans="1:6" ht="15" customHeight="1" x14ac:dyDescent="0.35">
      <c r="A11" s="38">
        <v>6020</v>
      </c>
      <c r="B11" s="39" t="s">
        <v>15</v>
      </c>
      <c r="C11" s="13">
        <v>5.2</v>
      </c>
      <c r="D11" s="14">
        <v>5.2</v>
      </c>
      <c r="E11" s="14"/>
      <c r="F11" s="40">
        <v>0</v>
      </c>
    </row>
    <row r="12" spans="1:6" ht="15" customHeight="1" x14ac:dyDescent="0.35">
      <c r="A12" s="38">
        <v>6200</v>
      </c>
      <c r="B12" s="39" t="s">
        <v>16</v>
      </c>
      <c r="C12" s="13">
        <v>19.5</v>
      </c>
      <c r="D12" s="14"/>
      <c r="E12" s="14"/>
      <c r="F12" s="40">
        <v>19.5</v>
      </c>
    </row>
    <row r="13" spans="1:6" ht="15" customHeight="1" x14ac:dyDescent="0.35">
      <c r="A13" s="7" t="s">
        <v>17</v>
      </c>
      <c r="B13" s="39" t="s">
        <v>38</v>
      </c>
      <c r="C13" s="13">
        <v>16.2</v>
      </c>
      <c r="D13" s="14">
        <v>16.2</v>
      </c>
      <c r="E13" s="14"/>
      <c r="F13" s="40">
        <v>0</v>
      </c>
    </row>
    <row r="14" spans="1:6" ht="15" customHeight="1" x14ac:dyDescent="0.35">
      <c r="A14" s="7" t="s">
        <v>17</v>
      </c>
      <c r="B14" s="39" t="s">
        <v>39</v>
      </c>
      <c r="C14" s="13">
        <v>5.9</v>
      </c>
      <c r="D14" s="14">
        <v>5.9</v>
      </c>
      <c r="E14" s="14"/>
      <c r="F14" s="40">
        <v>0</v>
      </c>
    </row>
    <row r="15" spans="1:6" ht="30" x14ac:dyDescent="0.35">
      <c r="A15" s="38">
        <v>7010</v>
      </c>
      <c r="B15" s="15" t="s">
        <v>20</v>
      </c>
      <c r="C15" s="13">
        <v>7.1</v>
      </c>
      <c r="D15" s="14">
        <v>7.1</v>
      </c>
      <c r="E15" s="14"/>
      <c r="F15" s="40">
        <v>0</v>
      </c>
    </row>
    <row r="16" spans="1:6" ht="15" customHeight="1" x14ac:dyDescent="0.35">
      <c r="A16" s="38">
        <v>7270</v>
      </c>
      <c r="B16" s="39" t="s">
        <v>21</v>
      </c>
      <c r="C16" s="13">
        <v>1.7</v>
      </c>
      <c r="D16" s="14">
        <v>0.1</v>
      </c>
      <c r="E16" s="14"/>
      <c r="F16" s="40">
        <f>C16-D16</f>
        <v>1.5999999999999999</v>
      </c>
    </row>
    <row r="17" spans="1:7" ht="15" customHeight="1" x14ac:dyDescent="0.35">
      <c r="A17" s="7" t="s">
        <v>25</v>
      </c>
      <c r="B17" s="39" t="s">
        <v>26</v>
      </c>
      <c r="C17" s="13">
        <v>3.6</v>
      </c>
      <c r="D17" s="14">
        <v>3.6</v>
      </c>
      <c r="E17" s="14"/>
      <c r="F17" s="40">
        <v>0</v>
      </c>
    </row>
    <row r="18" spans="1:7" ht="15" customHeight="1" x14ac:dyDescent="0.35">
      <c r="A18" s="38" t="s">
        <v>27</v>
      </c>
      <c r="B18" s="39" t="s">
        <v>40</v>
      </c>
      <c r="C18" s="13">
        <v>19.899999999999999</v>
      </c>
      <c r="D18" s="14"/>
      <c r="E18" s="14"/>
      <c r="F18" s="40">
        <v>19.899999999999999</v>
      </c>
    </row>
    <row r="19" spans="1:7" ht="30" x14ac:dyDescent="0.35">
      <c r="A19" s="38">
        <v>8310</v>
      </c>
      <c r="B19" s="15" t="s">
        <v>29</v>
      </c>
      <c r="C19" s="16">
        <v>0.2</v>
      </c>
      <c r="D19" s="17">
        <v>0.2</v>
      </c>
      <c r="E19" s="17"/>
      <c r="F19" s="40">
        <v>0</v>
      </c>
    </row>
    <row r="20" spans="1:7" ht="15" customHeight="1" x14ac:dyDescent="0.35">
      <c r="A20" s="21"/>
      <c r="B20" s="41" t="s">
        <v>63</v>
      </c>
      <c r="C20" s="16"/>
      <c r="D20" s="17"/>
      <c r="E20" s="17">
        <f>F9*0.98</f>
        <v>30.576000000000001</v>
      </c>
      <c r="F20" s="17">
        <f>F9*0.98</f>
        <v>30.576000000000001</v>
      </c>
    </row>
    <row r="21" spans="1:7" ht="15" customHeight="1" x14ac:dyDescent="0.35">
      <c r="A21" s="21"/>
      <c r="B21" s="41" t="s">
        <v>64</v>
      </c>
      <c r="C21" s="16"/>
      <c r="D21" s="17"/>
      <c r="E21" s="17">
        <f>C10*0.94</f>
        <v>9.0239999999999991</v>
      </c>
      <c r="F21" s="17">
        <f>F10*0.94</f>
        <v>9.0239999999999991</v>
      </c>
    </row>
    <row r="22" spans="1:7" ht="15" customHeight="1" x14ac:dyDescent="0.35">
      <c r="A22" s="21"/>
      <c r="B22" s="22" t="s">
        <v>65</v>
      </c>
      <c r="C22" s="13"/>
      <c r="D22" s="14"/>
      <c r="E22" s="14">
        <f>F12*0.62</f>
        <v>12.09</v>
      </c>
      <c r="F22" s="14">
        <f>F12*0.62</f>
        <v>12.09</v>
      </c>
      <c r="G22" s="42"/>
    </row>
    <row r="23" spans="1:7" ht="15" customHeight="1" x14ac:dyDescent="0.35">
      <c r="A23" s="21"/>
      <c r="B23" s="22" t="s">
        <v>48</v>
      </c>
      <c r="C23" s="13"/>
      <c r="D23" s="14"/>
      <c r="E23" s="14">
        <v>20.3</v>
      </c>
      <c r="F23" s="40">
        <v>20.3</v>
      </c>
      <c r="G23" s="43"/>
    </row>
    <row r="24" spans="1:7" ht="15" customHeight="1" x14ac:dyDescent="0.35">
      <c r="A24" s="21"/>
      <c r="B24" s="22"/>
      <c r="C24" s="13"/>
      <c r="D24" s="14"/>
      <c r="E24" s="14"/>
      <c r="F24" s="40"/>
      <c r="G24" s="43"/>
    </row>
    <row r="25" spans="1:7" ht="15" customHeight="1" x14ac:dyDescent="0.35">
      <c r="A25" s="21"/>
      <c r="B25" s="22"/>
      <c r="C25" s="13"/>
      <c r="D25" s="14"/>
      <c r="E25" s="14"/>
      <c r="F25" s="40"/>
      <c r="G25" s="43"/>
    </row>
    <row r="26" spans="1:7" ht="15" customHeight="1" thickBot="1" x14ac:dyDescent="0.4">
      <c r="A26" s="21"/>
      <c r="B26" s="22"/>
      <c r="C26" s="24"/>
      <c r="D26" s="25"/>
      <c r="E26" s="25"/>
      <c r="F26" s="44"/>
      <c r="G26" s="43"/>
    </row>
    <row r="27" spans="1:7" ht="15" customHeight="1" thickBot="1" x14ac:dyDescent="0.4">
      <c r="A27" s="26"/>
      <c r="B27" s="27" t="s">
        <v>30</v>
      </c>
      <c r="C27" s="45">
        <f>SUM(C7:C26)</f>
        <v>140.1</v>
      </c>
      <c r="D27" s="45">
        <f t="shared" ref="D27:F27" si="0">SUM(D7:D26)</f>
        <v>43.100000000000009</v>
      </c>
      <c r="E27" s="45">
        <f t="shared" si="0"/>
        <v>72.59</v>
      </c>
      <c r="F27" s="45">
        <f t="shared" si="0"/>
        <v>166.39000000000001</v>
      </c>
    </row>
    <row r="28" spans="1:7" ht="15" customHeight="1" thickTop="1" x14ac:dyDescent="0.35">
      <c r="A28" s="30"/>
      <c r="B28" s="30"/>
      <c r="C28" s="31"/>
      <c r="D28" s="31"/>
      <c r="E28" s="31"/>
      <c r="F28" s="46"/>
    </row>
    <row r="29" spans="1:7" ht="15" customHeight="1" x14ac:dyDescent="0.35">
      <c r="A29" s="47" t="s">
        <v>31</v>
      </c>
      <c r="B29" s="2"/>
      <c r="C29" s="48"/>
      <c r="D29" s="49"/>
      <c r="E29" s="49"/>
      <c r="F29" s="3"/>
      <c r="G29" s="2"/>
    </row>
    <row r="30" spans="1:7" ht="15" customHeight="1" x14ac:dyDescent="0.35">
      <c r="A30" s="2"/>
      <c r="B30" s="2" t="s">
        <v>66</v>
      </c>
      <c r="C30" s="48"/>
      <c r="D30" s="48"/>
      <c r="E30" s="48"/>
      <c r="F30" s="3"/>
      <c r="G30" s="2"/>
    </row>
    <row r="31" spans="1:7" ht="15" customHeight="1" x14ac:dyDescent="0.35">
      <c r="A31" s="2"/>
      <c r="B31" s="2" t="s">
        <v>67</v>
      </c>
      <c r="C31" s="48"/>
      <c r="D31" s="48" t="s">
        <v>50</v>
      </c>
      <c r="E31" s="48"/>
      <c r="F31" s="3"/>
      <c r="G31" s="2"/>
    </row>
    <row r="32" spans="1:7" ht="15" customHeight="1" x14ac:dyDescent="0.35">
      <c r="A32" s="2"/>
      <c r="B32" s="2"/>
      <c r="C32" s="48"/>
      <c r="D32" s="48">
        <v>620000</v>
      </c>
      <c r="E32" s="48"/>
      <c r="F32" s="3"/>
      <c r="G32" s="2"/>
    </row>
    <row r="33" spans="1:8" ht="15" customHeight="1" x14ac:dyDescent="0.35">
      <c r="A33" s="2"/>
      <c r="B33" s="2"/>
      <c r="C33" s="48"/>
      <c r="D33" s="48"/>
      <c r="E33" s="48">
        <v>140</v>
      </c>
      <c r="F33" s="3"/>
      <c r="G33" s="2"/>
    </row>
    <row r="34" spans="1:8" ht="15" customHeight="1" x14ac:dyDescent="0.35">
      <c r="A34" s="2"/>
      <c r="B34" s="2"/>
      <c r="C34" s="48"/>
      <c r="D34" s="48"/>
      <c r="E34" s="48">
        <v>160</v>
      </c>
      <c r="F34" s="3"/>
      <c r="G34" s="2"/>
    </row>
    <row r="35" spans="1:8" ht="15" customHeight="1" x14ac:dyDescent="0.35">
      <c r="A35" s="2"/>
      <c r="B35" s="2"/>
      <c r="C35" s="48"/>
      <c r="D35" s="48">
        <f>D32*(E33/E34)</f>
        <v>542500</v>
      </c>
      <c r="E35" s="48" t="s">
        <v>54</v>
      </c>
      <c r="F35" s="3">
        <v>10</v>
      </c>
      <c r="G35" s="2"/>
      <c r="H35" s="64">
        <f>(D35/F35)</f>
        <v>54250</v>
      </c>
    </row>
    <row r="36" spans="1:8" ht="15" customHeight="1" x14ac:dyDescent="0.35">
      <c r="A36" s="35"/>
    </row>
    <row r="37" spans="1:8" ht="15" customHeight="1" x14ac:dyDescent="0.35">
      <c r="A37" s="35"/>
      <c r="B37" s="35" t="s">
        <v>68</v>
      </c>
      <c r="H37" s="66">
        <v>27000</v>
      </c>
    </row>
    <row r="38" spans="1:8" ht="15" customHeight="1" x14ac:dyDescent="0.35">
      <c r="A38" s="35"/>
    </row>
    <row r="39" spans="1:8" ht="15" customHeight="1" x14ac:dyDescent="0.35">
      <c r="A39" s="35"/>
      <c r="H39" s="63">
        <f>(H35+H37)/4</f>
        <v>20312.5</v>
      </c>
    </row>
    <row r="40" spans="1:8" ht="15" customHeight="1" x14ac:dyDescent="0.35"/>
    <row r="41" spans="1:8" ht="15" customHeight="1" x14ac:dyDescent="0.35"/>
    <row r="42" spans="1:8" ht="15" customHeight="1" x14ac:dyDescent="0.35"/>
    <row r="43" spans="1:8" ht="15" customHeight="1" x14ac:dyDescent="0.35"/>
    <row r="44" spans="1:8" ht="15" customHeight="1" x14ac:dyDescent="0.35"/>
    <row r="45" spans="1:8" ht="15" customHeight="1" x14ac:dyDescent="0.35"/>
    <row r="46" spans="1:8" ht="15" customHeight="1" x14ac:dyDescent="0.35"/>
    <row r="47" spans="1:8" ht="15" customHeight="1" x14ac:dyDescent="0.35"/>
    <row r="48" spans="1: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3" ht="15" customHeight="1" x14ac:dyDescent="0.35"/>
    <row r="224" ht="15" customHeight="1" x14ac:dyDescent="0.35"/>
    <row r="225" ht="15" customHeight="1" x14ac:dyDescent="0.35"/>
    <row r="226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6" ht="15" customHeight="1" x14ac:dyDescent="0.35"/>
    <row r="257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69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299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ht="15" customHeight="1" x14ac:dyDescent="0.35"/>
    <row r="306" ht="15" customHeight="1" x14ac:dyDescent="0.35"/>
    <row r="307" ht="15" customHeight="1" x14ac:dyDescent="0.35"/>
    <row r="308" ht="15" customHeight="1" x14ac:dyDescent="0.35"/>
    <row r="309" ht="15" customHeight="1" x14ac:dyDescent="0.35"/>
    <row r="310" ht="15" customHeight="1" x14ac:dyDescent="0.35"/>
    <row r="311" ht="15" customHeight="1" x14ac:dyDescent="0.35"/>
    <row r="312" ht="15" customHeight="1" x14ac:dyDescent="0.35"/>
    <row r="313" ht="15" customHeight="1" x14ac:dyDescent="0.35"/>
    <row r="314" ht="15" customHeight="1" x14ac:dyDescent="0.35"/>
    <row r="315" ht="15" customHeight="1" x14ac:dyDescent="0.35"/>
    <row r="316" ht="15" customHeight="1" x14ac:dyDescent="0.35"/>
    <row r="317" ht="15" customHeight="1" x14ac:dyDescent="0.35"/>
    <row r="318" ht="15" customHeight="1" x14ac:dyDescent="0.35"/>
    <row r="319" ht="15" customHeight="1" x14ac:dyDescent="0.35"/>
    <row r="320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46" ht="15" customHeight="1" x14ac:dyDescent="0.35"/>
    <row r="347" ht="15" customHeight="1" x14ac:dyDescent="0.35"/>
    <row r="348" ht="15" customHeight="1" x14ac:dyDescent="0.35"/>
    <row r="349" ht="15" customHeight="1" x14ac:dyDescent="0.35"/>
    <row r="350" ht="15" customHeight="1" x14ac:dyDescent="0.35"/>
    <row r="351" ht="15" customHeight="1" x14ac:dyDescent="0.35"/>
    <row r="352" ht="15" customHeight="1" x14ac:dyDescent="0.35"/>
    <row r="353" ht="15" customHeight="1" x14ac:dyDescent="0.35"/>
    <row r="354" ht="15" customHeight="1" x14ac:dyDescent="0.35"/>
    <row r="355" ht="15" customHeight="1" x14ac:dyDescent="0.35"/>
    <row r="356" ht="15" customHeight="1" x14ac:dyDescent="0.35"/>
    <row r="357" ht="15" customHeight="1" x14ac:dyDescent="0.35"/>
    <row r="358" ht="15" customHeight="1" x14ac:dyDescent="0.35"/>
    <row r="359" ht="15" customHeight="1" x14ac:dyDescent="0.35"/>
    <row r="360" ht="15" customHeight="1" x14ac:dyDescent="0.35"/>
    <row r="361" ht="15" customHeight="1" x14ac:dyDescent="0.35"/>
    <row r="362" ht="15" customHeight="1" x14ac:dyDescent="0.35"/>
    <row r="363" ht="15" customHeight="1" x14ac:dyDescent="0.35"/>
    <row r="364" ht="15" customHeight="1" x14ac:dyDescent="0.35"/>
    <row r="365" ht="15" customHeight="1" x14ac:dyDescent="0.35"/>
    <row r="366" ht="15" customHeight="1" x14ac:dyDescent="0.35"/>
    <row r="367" ht="15" customHeight="1" x14ac:dyDescent="0.35"/>
    <row r="368" ht="15" customHeight="1" x14ac:dyDescent="0.35"/>
    <row r="369" ht="15" customHeight="1" x14ac:dyDescent="0.35"/>
    <row r="370" ht="15" customHeight="1" x14ac:dyDescent="0.35"/>
    <row r="371" ht="15" customHeight="1" x14ac:dyDescent="0.35"/>
    <row r="372" ht="15" customHeight="1" x14ac:dyDescent="0.35"/>
    <row r="373" ht="15" customHeight="1" x14ac:dyDescent="0.35"/>
    <row r="374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5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2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2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2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19" ht="15" customHeight="1" x14ac:dyDescent="0.35"/>
    <row r="420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3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3" ht="15" customHeight="1" x14ac:dyDescent="0.35"/>
    <row r="444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1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8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68" ht="15" customHeight="1" x14ac:dyDescent="0.35"/>
    <row r="469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79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6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ht="15" customHeight="1" x14ac:dyDescent="0.35"/>
    <row r="498" ht="15" customHeight="1" x14ac:dyDescent="0.35"/>
    <row r="499" ht="15" customHeight="1" x14ac:dyDescent="0.35"/>
    <row r="500" ht="15" customHeight="1" x14ac:dyDescent="0.35"/>
    <row r="501" ht="15" customHeight="1" x14ac:dyDescent="0.35"/>
    <row r="502" ht="15" customHeight="1" x14ac:dyDescent="0.35"/>
    <row r="503" ht="15" customHeight="1" x14ac:dyDescent="0.35"/>
    <row r="504" ht="15" customHeight="1" x14ac:dyDescent="0.35"/>
    <row r="505" ht="15" customHeight="1" x14ac:dyDescent="0.35"/>
    <row r="506" ht="15" customHeight="1" x14ac:dyDescent="0.35"/>
    <row r="507" ht="15" customHeight="1" x14ac:dyDescent="0.35"/>
    <row r="508" ht="15" customHeight="1" x14ac:dyDescent="0.35"/>
    <row r="509" ht="15" customHeight="1" x14ac:dyDescent="0.35"/>
    <row r="510" ht="15" customHeight="1" x14ac:dyDescent="0.35"/>
    <row r="511" ht="15" customHeight="1" x14ac:dyDescent="0.35"/>
    <row r="512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</sheetData>
  <mergeCells count="6">
    <mergeCell ref="A4:F4"/>
    <mergeCell ref="A5:A6"/>
    <mergeCell ref="B5:B6"/>
    <mergeCell ref="C5:C6"/>
    <mergeCell ref="D5:E5"/>
    <mergeCell ref="F5:F6"/>
  </mergeCells>
  <pageMargins left="0" right="1.8503937007874016" top="1.2204724409448819" bottom="0.70866141732283472" header="0" footer="0"/>
  <pageSetup paperSize="9"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2e83f4-1684-48d1-85cc-3cc5bbc43bf0">
      <Terms xmlns="http://schemas.microsoft.com/office/infopath/2007/PartnerControls"/>
    </lcf76f155ced4ddcb4097134ff3c332f>
    <TaxCatchAll xmlns="72577035-6a57-4415-907e-65bfb8f4a4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F40A6B9DE1CF04FAD1F227B96E2F34C" ma:contentTypeVersion="11" ma:contentTypeDescription="Ein neues Dokument erstellen." ma:contentTypeScope="" ma:versionID="ebed63833b1c1ff8322ef47dcee476e3">
  <xsd:schema xmlns:xsd="http://www.w3.org/2001/XMLSchema" xmlns:xs="http://www.w3.org/2001/XMLSchema" xmlns:p="http://schemas.microsoft.com/office/2006/metadata/properties" xmlns:ns2="ad2e83f4-1684-48d1-85cc-3cc5bbc43bf0" xmlns:ns3="72577035-6a57-4415-907e-65bfb8f4a467" targetNamespace="http://schemas.microsoft.com/office/2006/metadata/properties" ma:root="true" ma:fieldsID="f86e976f22f91db45a78328c64c04444" ns2:_="" ns3:_="">
    <xsd:import namespace="ad2e83f4-1684-48d1-85cc-3cc5bbc43bf0"/>
    <xsd:import namespace="72577035-6a57-4415-907e-65bfb8f4a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e83f4-1684-48d1-85cc-3cc5bbc43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f39b432-8a1b-4cc4-bd9c-ea1f449b6f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77035-6a57-4415-907e-65bfb8f4a4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e88d528-2860-44bb-8bd9-df0780b9e570}" ma:internalName="TaxCatchAll" ma:showField="CatchAllData" ma:web="72577035-6a57-4415-907e-65bfb8f4a4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6CF1AA-3D8D-4BB5-BE2B-F24666DB68ED}">
  <ds:schemaRefs>
    <ds:schemaRef ds:uri="http://schemas.microsoft.com/office/2006/metadata/properties"/>
    <ds:schemaRef ds:uri="http://schemas.microsoft.com/office/infopath/2007/PartnerControls"/>
    <ds:schemaRef ds:uri="ad2e83f4-1684-48d1-85cc-3cc5bbc43bf0"/>
    <ds:schemaRef ds:uri="72577035-6a57-4415-907e-65bfb8f4a467"/>
  </ds:schemaRefs>
</ds:datastoreItem>
</file>

<file path=customXml/itemProps2.xml><?xml version="1.0" encoding="utf-8"?>
<ds:datastoreItem xmlns:ds="http://schemas.openxmlformats.org/officeDocument/2006/customXml" ds:itemID="{73EDA65F-DD11-48CA-A1BA-272ED93C4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e83f4-1684-48d1-85cc-3cc5bbc43bf0"/>
    <ds:schemaRef ds:uri="72577035-6a57-4415-907e-65bfb8f4a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9170A3-9A57-4F8E-A2E8-3817A9C90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 2.14</vt:lpstr>
      <vt:lpstr>Ü 2.18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Aichelburg Lisa</dc:creator>
  <cp:keywords/>
  <dc:description/>
  <cp:lastModifiedBy>Duong Louis</cp:lastModifiedBy>
  <cp:revision/>
  <dcterms:created xsi:type="dcterms:W3CDTF">2025-09-23T10:09:54Z</dcterms:created>
  <dcterms:modified xsi:type="dcterms:W3CDTF">2025-10-15T12:14:16Z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0x0101009F40A6B9DE1CF04FAD1F227B96E2F34C</vt:lpwstr>
  </property>
  <property fmtid="{D5CDD505-2E9C-101B-9397-08002B2CF9AE}" pid="3" name="MediaServiceImageTags">
    <vt:lpwstr/>
  </property>
</Properties>
</file>