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33" i="1"/>
  <c r="A36"/>
  <c r="A39" s="1"/>
  <c r="E33"/>
  <c r="D33"/>
  <c r="E29"/>
  <c r="E26"/>
  <c r="E23"/>
  <c r="D29"/>
  <c r="D26"/>
  <c r="D23"/>
  <c r="B29"/>
  <c r="B26"/>
  <c r="B23"/>
  <c r="E19"/>
  <c r="E16"/>
  <c r="E13"/>
  <c r="E10"/>
  <c r="D19"/>
  <c r="D16"/>
  <c r="D13"/>
  <c r="D10"/>
  <c r="C19"/>
  <c r="C16"/>
  <c r="C13"/>
  <c r="C10"/>
  <c r="C6"/>
  <c r="D6" s="1"/>
  <c r="E6" s="1"/>
  <c r="B39" s="1"/>
  <c r="C39" l="1"/>
  <c r="B36"/>
  <c r="C36" s="1"/>
</calcChain>
</file>

<file path=xl/sharedStrings.xml><?xml version="1.0" encoding="utf-8"?>
<sst xmlns="http://schemas.openxmlformats.org/spreadsheetml/2006/main" count="45" uniqueCount="29">
  <si>
    <t>DOW</t>
    <phoneticPr fontId="1" type="noConversion"/>
  </si>
  <si>
    <t>DOI</t>
    <phoneticPr fontId="1" type="noConversion"/>
  </si>
  <si>
    <t>H-arm</t>
    <phoneticPr fontId="1" type="noConversion"/>
  </si>
  <si>
    <t>%RC</t>
    <phoneticPr fontId="1" type="noConversion"/>
  </si>
  <si>
    <t>CARGO1</t>
    <phoneticPr fontId="1" type="noConversion"/>
  </si>
  <si>
    <t>CARGO3</t>
    <phoneticPr fontId="1" type="noConversion"/>
  </si>
  <si>
    <t>CARGO4</t>
    <phoneticPr fontId="1" type="noConversion"/>
  </si>
  <si>
    <t>CARGO5</t>
    <phoneticPr fontId="1" type="noConversion"/>
  </si>
  <si>
    <t>Weight</t>
    <phoneticPr fontId="1" type="noConversion"/>
  </si>
  <si>
    <t>权重</t>
    <phoneticPr fontId="1" type="noConversion"/>
  </si>
  <si>
    <t>PSG COMP OA</t>
    <phoneticPr fontId="1" type="noConversion"/>
  </si>
  <si>
    <t>PSG COMP OB</t>
    <phoneticPr fontId="1" type="noConversion"/>
  </si>
  <si>
    <t>PSG COMP OC</t>
    <phoneticPr fontId="1" type="noConversion"/>
  </si>
  <si>
    <t>H-arm *</t>
    <phoneticPr fontId="1" type="noConversion"/>
  </si>
  <si>
    <t>Nr</t>
    <phoneticPr fontId="1" type="noConversion"/>
  </si>
  <si>
    <t>FUEL</t>
    <phoneticPr fontId="1" type="noConversion"/>
  </si>
  <si>
    <t xml:space="preserve">H-arm </t>
    <phoneticPr fontId="1" type="noConversion"/>
  </si>
  <si>
    <t>总重量</t>
    <phoneticPr fontId="1" type="noConversion"/>
  </si>
  <si>
    <t>无油重量</t>
    <phoneticPr fontId="1" type="noConversion"/>
  </si>
  <si>
    <t>总权重</t>
    <phoneticPr fontId="1" type="noConversion"/>
  </si>
  <si>
    <t>临时</t>
    <phoneticPr fontId="1" type="noConversion"/>
  </si>
  <si>
    <t>基本数据</t>
    <phoneticPr fontId="1" type="noConversion"/>
  </si>
  <si>
    <t>无油权重</t>
    <phoneticPr fontId="1" type="noConversion"/>
  </si>
  <si>
    <t>已知量</t>
    <phoneticPr fontId="1" type="noConversion"/>
  </si>
  <si>
    <t>查表所得</t>
    <phoneticPr fontId="1" type="noConversion"/>
  </si>
  <si>
    <t>中间变量</t>
    <phoneticPr fontId="1" type="noConversion"/>
  </si>
  <si>
    <t>输出值</t>
    <phoneticPr fontId="1" type="noConversion"/>
  </si>
  <si>
    <t>AirBUS A320</t>
    <phoneticPr fontId="1" type="noConversion"/>
  </si>
  <si>
    <t>WBM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</si>
</sst>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8"/>
      <color theme="1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3"/>
  <sheetViews>
    <sheetView tabSelected="1" workbookViewId="0">
      <selection activeCell="C6" sqref="C6"/>
    </sheetView>
  </sheetViews>
  <sheetFormatPr defaultRowHeight="13.5"/>
  <cols>
    <col min="1" max="1" width="13.25" customWidth="1"/>
    <col min="2" max="2" width="17.5" customWidth="1"/>
    <col min="3" max="3" width="15.625" customWidth="1"/>
    <col min="4" max="4" width="16.125" customWidth="1"/>
    <col min="5" max="5" width="14" customWidth="1"/>
  </cols>
  <sheetData>
    <row r="1" spans="1:5" ht="22.5">
      <c r="A1" s="6" t="s">
        <v>27</v>
      </c>
      <c r="C1" s="6" t="s">
        <v>28</v>
      </c>
    </row>
    <row r="4" spans="1:5">
      <c r="A4" t="s">
        <v>21</v>
      </c>
    </row>
    <row r="5" spans="1:5">
      <c r="A5" t="s">
        <v>0</v>
      </c>
      <c r="B5" t="s">
        <v>1</v>
      </c>
      <c r="C5" t="s">
        <v>2</v>
      </c>
      <c r="D5" t="s">
        <v>3</v>
      </c>
      <c r="E5" t="s">
        <v>9</v>
      </c>
    </row>
    <row r="6" spans="1:5">
      <c r="A6" s="3">
        <v>44141</v>
      </c>
      <c r="B6" s="3">
        <v>53.96</v>
      </c>
      <c r="C6" s="5">
        <f>((B6-50)*1000)/A6+18.8499</f>
        <v>18.93961251217689</v>
      </c>
      <c r="D6" s="5">
        <f>(C6-17.8015)/0.041935</f>
        <v>27.139919212516727</v>
      </c>
      <c r="E6" s="5">
        <f>A6*D6</f>
        <v>1197983.1739597009</v>
      </c>
    </row>
    <row r="8" spans="1:5">
      <c r="A8" t="s">
        <v>4</v>
      </c>
    </row>
    <row r="9" spans="1:5">
      <c r="B9" t="s">
        <v>8</v>
      </c>
      <c r="C9" t="s">
        <v>2</v>
      </c>
    </row>
    <row r="10" spans="1:5">
      <c r="B10" s="3">
        <v>1244</v>
      </c>
      <c r="C10" s="2">
        <f>(14.71-9.759)/2+9.759</f>
        <v>12.234500000000001</v>
      </c>
      <c r="D10" s="5">
        <f>(C10-17.8015)/0.041935</f>
        <v>-132.75307022773339</v>
      </c>
      <c r="E10" s="5">
        <f>B10*D10</f>
        <v>-165144.81936330034</v>
      </c>
    </row>
    <row r="11" spans="1:5">
      <c r="A11" t="s">
        <v>5</v>
      </c>
    </row>
    <row r="12" spans="1:5">
      <c r="B12" t="s">
        <v>8</v>
      </c>
      <c r="C12" t="s">
        <v>2</v>
      </c>
    </row>
    <row r="13" spans="1:5">
      <c r="B13" s="3">
        <v>1229</v>
      </c>
      <c r="C13" s="2">
        <f>(27.762-21.208)/4+21.208</f>
        <v>22.846499999999999</v>
      </c>
      <c r="D13" s="5">
        <f>(C13-17.8015)/0.041935</f>
        <v>120.30523429116485</v>
      </c>
      <c r="E13" s="5">
        <f>B13*D13</f>
        <v>147855.1329438416</v>
      </c>
    </row>
    <row r="14" spans="1:5">
      <c r="A14" t="s">
        <v>6</v>
      </c>
    </row>
    <row r="15" spans="1:5">
      <c r="B15" t="s">
        <v>8</v>
      </c>
      <c r="C15" t="s">
        <v>2</v>
      </c>
    </row>
    <row r="16" spans="1:5">
      <c r="B16" s="3">
        <v>625</v>
      </c>
      <c r="C16" s="2">
        <f>3*(27.762-21.208)/4+21.208</f>
        <v>26.1235</v>
      </c>
      <c r="D16" s="5">
        <f>(C16-17.8015)/0.041935</f>
        <v>198.44998211517824</v>
      </c>
      <c r="E16" s="5">
        <f>B16*D16</f>
        <v>124031.23882198641</v>
      </c>
    </row>
    <row r="17" spans="1:5">
      <c r="A17" t="s">
        <v>7</v>
      </c>
    </row>
    <row r="18" spans="1:5">
      <c r="B18" t="s">
        <v>8</v>
      </c>
      <c r="C18" t="s">
        <v>2</v>
      </c>
    </row>
    <row r="19" spans="1:5">
      <c r="B19" s="3">
        <v>5</v>
      </c>
      <c r="C19" s="2">
        <f>(31.003-27.762)/2+27.762</f>
        <v>29.3825</v>
      </c>
      <c r="D19" s="5">
        <f>(C19-17.8015)/0.041935</f>
        <v>276.16549421724096</v>
      </c>
      <c r="E19" s="5">
        <f>B19*D19</f>
        <v>1380.8274710862047</v>
      </c>
    </row>
    <row r="21" spans="1:5">
      <c r="A21" t="s">
        <v>10</v>
      </c>
    </row>
    <row r="22" spans="1:5">
      <c r="A22" t="s">
        <v>14</v>
      </c>
      <c r="B22" t="s">
        <v>8</v>
      </c>
      <c r="C22" t="s">
        <v>2</v>
      </c>
    </row>
    <row r="23" spans="1:5">
      <c r="A23" s="3">
        <v>1</v>
      </c>
      <c r="B23" s="5">
        <f>A23*75</f>
        <v>75</v>
      </c>
      <c r="C23" s="2">
        <v>9.3179999999999996</v>
      </c>
      <c r="D23" s="5">
        <f>(C23-17.8015)/0.041935</f>
        <v>-202.3011803982354</v>
      </c>
      <c r="E23" s="5">
        <f>B23*D23</f>
        <v>-15172.588529867655</v>
      </c>
    </row>
    <row r="24" spans="1:5">
      <c r="A24" t="s">
        <v>11</v>
      </c>
    </row>
    <row r="25" spans="1:5">
      <c r="A25" t="s">
        <v>14</v>
      </c>
      <c r="B25" t="s">
        <v>8</v>
      </c>
      <c r="C25" t="s">
        <v>13</v>
      </c>
    </row>
    <row r="26" spans="1:5">
      <c r="A26" s="3">
        <v>61</v>
      </c>
      <c r="B26" s="5">
        <f>A26*75</f>
        <v>4575</v>
      </c>
      <c r="C26" s="2">
        <v>15.8</v>
      </c>
      <c r="D26" s="5">
        <f>(C26-17.8015)/0.041935</f>
        <v>-47.728627638011211</v>
      </c>
      <c r="E26" s="5">
        <f>B26*D26</f>
        <v>-218358.4714439013</v>
      </c>
    </row>
    <row r="27" spans="1:5">
      <c r="A27" t="s">
        <v>12</v>
      </c>
    </row>
    <row r="28" spans="1:5">
      <c r="A28" t="s">
        <v>14</v>
      </c>
      <c r="B28" t="s">
        <v>8</v>
      </c>
      <c r="C28" t="s">
        <v>16</v>
      </c>
    </row>
    <row r="29" spans="1:5">
      <c r="A29" s="3">
        <v>72</v>
      </c>
      <c r="B29" s="5">
        <f>A29*75</f>
        <v>5400</v>
      </c>
      <c r="C29" s="2">
        <v>24.6</v>
      </c>
      <c r="D29" s="5">
        <f>(C29-17.8015)/0.041935</f>
        <v>162.11994753785623</v>
      </c>
      <c r="E29" s="5">
        <f>B29*D29</f>
        <v>875447.71670442366</v>
      </c>
    </row>
    <row r="31" spans="1:5">
      <c r="A31" s="1" t="s">
        <v>15</v>
      </c>
    </row>
    <row r="32" spans="1:5">
      <c r="A32" t="s">
        <v>8</v>
      </c>
      <c r="B32" t="s">
        <v>20</v>
      </c>
      <c r="C32" t="s">
        <v>2</v>
      </c>
    </row>
    <row r="33" spans="1:5">
      <c r="A33" s="3">
        <v>8586</v>
      </c>
      <c r="B33" s="5">
        <f>A33/0.717</f>
        <v>11974.895397489539</v>
      </c>
      <c r="C33" s="2">
        <v>18.503</v>
      </c>
      <c r="D33" s="5">
        <f>(C33-17.8015)/0.041935</f>
        <v>16.728269941576233</v>
      </c>
      <c r="E33" s="5">
        <f>A33*D33</f>
        <v>143628.92571837353</v>
      </c>
    </row>
    <row r="35" spans="1:5">
      <c r="A35" t="s">
        <v>17</v>
      </c>
      <c r="B35" t="s">
        <v>19</v>
      </c>
      <c r="C35" t="s">
        <v>3</v>
      </c>
    </row>
    <row r="36" spans="1:5">
      <c r="A36" s="4">
        <f>A6+B10+B13+B16+B19+B23+B26+B29+A33</f>
        <v>65880</v>
      </c>
      <c r="B36" s="5">
        <f>E6+E10+E13+E16+E19+E23+E26+E29+E33</f>
        <v>2091651.136282343</v>
      </c>
      <c r="C36" s="4">
        <f>B36/A36</f>
        <v>31.749410083217107</v>
      </c>
    </row>
    <row r="38" spans="1:5">
      <c r="A38" t="s">
        <v>18</v>
      </c>
      <c r="B38" t="s">
        <v>22</v>
      </c>
    </row>
    <row r="39" spans="1:5">
      <c r="A39" s="4">
        <f>A36-A33</f>
        <v>57294</v>
      </c>
      <c r="B39" s="5">
        <f>E6+E10+E13+E16+E19+E23+E26+E29</f>
        <v>1948022.2105639693</v>
      </c>
      <c r="C39" s="4">
        <f>B39/A39</f>
        <v>34.000457474848488</v>
      </c>
    </row>
    <row r="43" spans="1:5">
      <c r="A43" s="3" t="s">
        <v>23</v>
      </c>
      <c r="B43" s="2" t="s">
        <v>24</v>
      </c>
      <c r="C43" s="5" t="s">
        <v>25</v>
      </c>
      <c r="D43" s="4" t="s">
        <v>26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2009-02-25T21:47:38Z</dcterms:modified>
</cp:coreProperties>
</file>