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krempl/Documents/TRI ORR/Data/DFT/"/>
    </mc:Choice>
  </mc:AlternateContent>
  <xr:revisionPtr revIDLastSave="0" documentId="13_ncr:1_{C0476381-EA2E-4F4F-B474-D6336C89D1B2}" xr6:coauthVersionLast="40" xr6:coauthVersionMax="40" xr10:uidLastSave="{00000000-0000-0000-0000-000000000000}"/>
  <bookViews>
    <workbookView xWindow="920" yWindow="580" windowWidth="28040" windowHeight="16460" firstSheet="1" activeTab="10" xr2:uid="{4048BA77-A555-4A4B-8B58-A70623B0558E}"/>
  </bookViews>
  <sheets>
    <sheet name="Lattice matching" sheetId="1" r:id="rId1"/>
    <sheet name="surfaces" sheetId="7" r:id="rId2"/>
    <sheet name="kpts" sheetId="2" r:id="rId3"/>
    <sheet name="vacuum" sheetId="4" r:id="rId4"/>
    <sheet name="layers" sheetId="5" r:id="rId5"/>
    <sheet name="pwcutoff " sheetId="3" r:id="rId6"/>
    <sheet name="coverage" sheetId="6" r:id="rId7"/>
    <sheet name="strain" sheetId="8" r:id="rId8"/>
    <sheet name="low kpts coverage" sheetId="9" r:id="rId9"/>
    <sheet name="bare graphene coverage" sheetId="10" r:id="rId10"/>
    <sheet name="ads study" sheetId="11" r:id="rId11"/>
    <sheet name="C ads study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2" l="1"/>
  <c r="G4" i="11"/>
  <c r="M33" i="12"/>
  <c r="F16" i="12"/>
  <c r="F7" i="12"/>
  <c r="Y4" i="11"/>
  <c r="Z4" i="11" s="1"/>
  <c r="Y12" i="11"/>
  <c r="Y13" i="11"/>
  <c r="Y16" i="11"/>
  <c r="Y17" i="11"/>
  <c r="Y18" i="11"/>
  <c r="Y6" i="11"/>
  <c r="Y7" i="11"/>
  <c r="Y8" i="11"/>
  <c r="Y11" i="11"/>
  <c r="Y36" i="11"/>
  <c r="Y35" i="11"/>
  <c r="Y34" i="11"/>
  <c r="Y31" i="11"/>
  <c r="Y30" i="11"/>
  <c r="Y29" i="11"/>
  <c r="Y26" i="11"/>
  <c r="Y25" i="11"/>
  <c r="Y24" i="11"/>
  <c r="Y22" i="11"/>
  <c r="H8" i="11"/>
  <c r="G25" i="11"/>
  <c r="G26" i="11"/>
  <c r="G29" i="11"/>
  <c r="G30" i="11"/>
  <c r="G31" i="11"/>
  <c r="G34" i="11"/>
  <c r="G35" i="11"/>
  <c r="G36" i="11"/>
  <c r="G24" i="11"/>
  <c r="P36" i="11"/>
  <c r="P35" i="11"/>
  <c r="P34" i="11"/>
  <c r="P31" i="11"/>
  <c r="P30" i="11"/>
  <c r="P29" i="11"/>
  <c r="P26" i="11"/>
  <c r="P25" i="11"/>
  <c r="P24" i="11"/>
  <c r="P22" i="11"/>
  <c r="Q22" i="11" s="1"/>
  <c r="P18" i="11"/>
  <c r="P17" i="11"/>
  <c r="P16" i="11"/>
  <c r="P13" i="11"/>
  <c r="P12" i="11"/>
  <c r="P11" i="11"/>
  <c r="P8" i="11"/>
  <c r="P7" i="11"/>
  <c r="P6" i="11"/>
  <c r="P4" i="11"/>
  <c r="Q4" i="11" s="1"/>
  <c r="G22" i="11"/>
  <c r="H22" i="11" s="1"/>
  <c r="H4" i="11"/>
  <c r="G16" i="11"/>
  <c r="G18" i="11"/>
  <c r="G17" i="11"/>
  <c r="G11" i="11"/>
  <c r="G13" i="11"/>
  <c r="H13" i="11" s="1"/>
  <c r="G12" i="11"/>
  <c r="G8" i="11"/>
  <c r="G7" i="11"/>
  <c r="G6" i="11"/>
  <c r="Q36" i="9"/>
  <c r="Q37" i="9"/>
  <c r="P36" i="9"/>
  <c r="Q19" i="9"/>
  <c r="L34" i="9"/>
  <c r="Q13" i="9"/>
  <c r="Q18" i="9"/>
  <c r="Q24" i="9"/>
  <c r="Q23" i="9"/>
  <c r="Q17" i="8"/>
  <c r="R5" i="2"/>
  <c r="R9" i="2"/>
  <c r="R13" i="2"/>
  <c r="R5" i="10"/>
  <c r="Q8" i="9"/>
  <c r="R8" i="9" s="1"/>
  <c r="P8" i="9"/>
  <c r="Q12" i="9"/>
  <c r="P12" i="9"/>
  <c r="Q17" i="9"/>
  <c r="P17" i="9"/>
  <c r="P23" i="9"/>
  <c r="R17" i="10"/>
  <c r="Q16" i="10"/>
  <c r="R9" i="10"/>
  <c r="Q8" i="10"/>
  <c r="R13" i="10"/>
  <c r="Q12" i="10"/>
  <c r="N8" i="1"/>
  <c r="M8" i="1"/>
  <c r="Q4" i="10"/>
  <c r="Q4" i="6"/>
  <c r="O14" i="5"/>
  <c r="P14" i="5" s="1"/>
  <c r="N14" i="5"/>
  <c r="O10" i="5"/>
  <c r="P10" i="5" s="1"/>
  <c r="N10" i="5"/>
  <c r="R17" i="2"/>
  <c r="P6" i="5"/>
  <c r="O11" i="4"/>
  <c r="P11" i="4" s="1"/>
  <c r="N11" i="4"/>
  <c r="P7" i="4"/>
  <c r="R20" i="2"/>
  <c r="R24" i="2"/>
  <c r="R27" i="2"/>
  <c r="R31" i="2"/>
  <c r="R35" i="2"/>
  <c r="R39" i="2"/>
  <c r="R10" i="3"/>
  <c r="R14" i="3"/>
  <c r="R18" i="3"/>
  <c r="R22" i="3"/>
  <c r="R26" i="3"/>
  <c r="R6" i="3"/>
  <c r="R14" i="6"/>
  <c r="R20" i="6"/>
  <c r="R25" i="6"/>
  <c r="R29" i="6"/>
  <c r="R4" i="6"/>
  <c r="R8" i="6"/>
  <c r="N7" i="1"/>
  <c r="Q21" i="8"/>
  <c r="P21" i="8"/>
  <c r="P17" i="8"/>
  <c r="Q13" i="8"/>
  <c r="P13" i="8"/>
  <c r="Q9" i="8"/>
  <c r="P9" i="8"/>
  <c r="Q5" i="8"/>
  <c r="P5" i="8"/>
  <c r="Q29" i="6"/>
  <c r="P28" i="6"/>
  <c r="Q25" i="6"/>
  <c r="P24" i="6"/>
  <c r="Q15" i="6"/>
  <c r="Q16" i="6"/>
  <c r="Q20" i="6"/>
  <c r="P20" i="6"/>
  <c r="R4" i="7"/>
  <c r="Q4" i="7"/>
  <c r="Q14" i="6"/>
  <c r="P13" i="6"/>
  <c r="Q8" i="6"/>
  <c r="P8" i="6"/>
  <c r="P4" i="6"/>
  <c r="O10" i="3"/>
  <c r="P10" i="3"/>
  <c r="Q10" i="3"/>
  <c r="O14" i="3"/>
  <c r="P14" i="3"/>
  <c r="Q14" i="3"/>
  <c r="Q6" i="3"/>
  <c r="O6" i="3"/>
  <c r="P6" i="3"/>
  <c r="Q26" i="3"/>
  <c r="P26" i="3"/>
  <c r="O26" i="3"/>
  <c r="Q22" i="3"/>
  <c r="P22" i="3"/>
  <c r="O22" i="3"/>
  <c r="Q18" i="3"/>
  <c r="P18" i="3"/>
  <c r="O18" i="3"/>
  <c r="Q9" i="2"/>
  <c r="Q13" i="2"/>
  <c r="Q17" i="2"/>
  <c r="Q20" i="2"/>
  <c r="Q24" i="2"/>
  <c r="Q27" i="2"/>
  <c r="Q31" i="2"/>
  <c r="Q35" i="2"/>
  <c r="Q39" i="2"/>
  <c r="Q5" i="2"/>
  <c r="P39" i="2"/>
  <c r="O39" i="2"/>
  <c r="O27" i="2"/>
  <c r="P27" i="2"/>
  <c r="O31" i="2"/>
  <c r="P31" i="2"/>
  <c r="O35" i="2"/>
  <c r="P35" i="2"/>
  <c r="O64" i="2"/>
  <c r="P64" i="2"/>
  <c r="O6" i="5"/>
  <c r="N6" i="5"/>
  <c r="P20" i="2"/>
  <c r="O20" i="2"/>
  <c r="O7" i="4"/>
  <c r="N7" i="4"/>
  <c r="P13" i="2"/>
  <c r="P17" i="2"/>
  <c r="P24" i="2"/>
  <c r="P5" i="2"/>
  <c r="P9" i="2"/>
  <c r="O17" i="2"/>
  <c r="O24" i="2"/>
  <c r="O13" i="2"/>
  <c r="O9" i="2"/>
  <c r="O5" i="2"/>
  <c r="R17" i="9" l="1"/>
  <c r="R23" i="9"/>
  <c r="R12" i="9"/>
</calcChain>
</file>

<file path=xl/sharedStrings.xml><?xml version="1.0" encoding="utf-8"?>
<sst xmlns="http://schemas.openxmlformats.org/spreadsheetml/2006/main" count="762" uniqueCount="92">
  <si>
    <t>001</t>
  </si>
  <si>
    <t>Surface</t>
  </si>
  <si>
    <t>max_mismatch</t>
  </si>
  <si>
    <t>max_angle_dif</t>
  </si>
  <si>
    <t>r1r2tol</t>
  </si>
  <si>
    <t>area</t>
  </si>
  <si>
    <t>len(u)</t>
  </si>
  <si>
    <t>len(v)</t>
  </si>
  <si>
    <t>u_mismatch</t>
  </si>
  <si>
    <t>v_mismatch</t>
  </si>
  <si>
    <t>angle_dif</t>
  </si>
  <si>
    <t>comment</t>
  </si>
  <si>
    <t>Co hcp</t>
  </si>
  <si>
    <t>Ni fcc</t>
  </si>
  <si>
    <t>Rh fcc</t>
  </si>
  <si>
    <t>Ru hcp</t>
  </si>
  <si>
    <t>Mo bcc</t>
  </si>
  <si>
    <t>W bcc</t>
  </si>
  <si>
    <t>Co_hcp0001</t>
  </si>
  <si>
    <t>bare</t>
  </si>
  <si>
    <t>oh</t>
  </si>
  <si>
    <t xml:space="preserve">bare </t>
  </si>
  <si>
    <t>Co_hcp21-30</t>
  </si>
  <si>
    <t>r</t>
  </si>
  <si>
    <t>scf conv</t>
  </si>
  <si>
    <t>fmax</t>
  </si>
  <si>
    <t>pw</t>
  </si>
  <si>
    <t>elec.e out</t>
  </si>
  <si>
    <t>bader per C</t>
  </si>
  <si>
    <t>*OH</t>
  </si>
  <si>
    <t>bader C ontop</t>
  </si>
  <si>
    <t>bader C trifold</t>
  </si>
  <si>
    <t>fin</t>
  </si>
  <si>
    <t>fail</t>
  </si>
  <si>
    <t xml:space="preserve">run </t>
  </si>
  <si>
    <t>fin (fail)</t>
  </si>
  <si>
    <t>elec.e out dipole off</t>
  </si>
  <si>
    <t>elec.e out dipole on</t>
  </si>
  <si>
    <t>check bulk magmoms</t>
  </si>
  <si>
    <t xml:space="preserve">vacuum </t>
  </si>
  <si>
    <t>kpts</t>
  </si>
  <si>
    <t>layers</t>
  </si>
  <si>
    <t>dG ads</t>
  </si>
  <si>
    <t>2x2</t>
  </si>
  <si>
    <t>pw cutoff</t>
  </si>
  <si>
    <t>4x4</t>
  </si>
  <si>
    <t>2x2 trifold ontop</t>
  </si>
  <si>
    <t>hcp11m20</t>
  </si>
  <si>
    <t>magmoms</t>
  </si>
  <si>
    <t>ooh</t>
  </si>
  <si>
    <t>o</t>
  </si>
  <si>
    <t>3x3</t>
  </si>
  <si>
    <t>4x4 trifold ontop</t>
  </si>
  <si>
    <t>3x3 trifold ontop sym</t>
  </si>
  <si>
    <t>2x2 trifold ontop sym</t>
  </si>
  <si>
    <t>1x1 trifold ontop sym</t>
  </si>
  <si>
    <t>100bulk</t>
  </si>
  <si>
    <t>75bulk</t>
  </si>
  <si>
    <t>50bulk</t>
  </si>
  <si>
    <t>25bulk</t>
  </si>
  <si>
    <t>0bulk</t>
  </si>
  <si>
    <t>dG ads norm</t>
  </si>
  <si>
    <t>O-O dist</t>
  </si>
  <si>
    <t>1x1</t>
  </si>
  <si>
    <t>desorbed</t>
  </si>
  <si>
    <t>Trifold ontop</t>
  </si>
  <si>
    <t>2 w/o spin</t>
  </si>
  <si>
    <t>oh ontop</t>
  </si>
  <si>
    <t>wo sping</t>
  </si>
  <si>
    <t>wo spin</t>
  </si>
  <si>
    <t>oh_ontop</t>
  </si>
  <si>
    <t>fcc</t>
  </si>
  <si>
    <t>ontop trifold</t>
  </si>
  <si>
    <t>elec e_out</t>
  </si>
  <si>
    <t>balance</t>
  </si>
  <si>
    <t>dE_ads</t>
  </si>
  <si>
    <t>ontop ontop</t>
  </si>
  <si>
    <t>bridge</t>
  </si>
  <si>
    <t>o ontop</t>
  </si>
  <si>
    <t>graph</t>
  </si>
  <si>
    <t>ontop</t>
  </si>
  <si>
    <t>trifold fcc</t>
  </si>
  <si>
    <t>C ads</t>
  </si>
  <si>
    <t>trifold hcp</t>
  </si>
  <si>
    <t xml:space="preserve">fin </t>
  </si>
  <si>
    <t>hcp</t>
  </si>
  <si>
    <t xml:space="preserve">Co </t>
  </si>
  <si>
    <t>Fe</t>
  </si>
  <si>
    <t>Ni</t>
  </si>
  <si>
    <t>Co</t>
  </si>
  <si>
    <t>Gr</t>
  </si>
  <si>
    <t>Gr@Fe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</si>
</sst>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0000000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 applyAlignment="1">
      <alignment horizontal="right"/>
    </xf>
    <xf numFmtId="164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21" fontId="0" fillId="0" borderId="0" xfId="0" applyNumberFormat="1"/>
    <xf numFmtId="11" fontId="0" fillId="0" borderId="0" xfId="0" applyNumberFormat="1"/>
    <xf numFmtId="167" fontId="0" fillId="0" borderId="0" xfId="0" applyNumberForma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(kpts!$R$20,kpts!$R$27,kpts!$R$31,kpts!$R$35,kpts!$R$39)</c:f>
              <c:numCache>
                <c:formatCode>General</c:formatCode>
                <c:ptCount val="5"/>
                <c:pt idx="0">
                  <c:v>5.0083895392955399E-3</c:v>
                </c:pt>
                <c:pt idx="1">
                  <c:v>1.0652885132095301E-2</c:v>
                </c:pt>
                <c:pt idx="2">
                  <c:v>7.5247821577113863E-3</c:v>
                </c:pt>
                <c:pt idx="3">
                  <c:v>-3.4426080689920965E-3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C-874A-A6DF-38C924D33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870927"/>
        <c:axId val="671497679"/>
      </c:scatterChart>
      <c:valAx>
        <c:axId val="64887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97679"/>
        <c:crosses val="autoZero"/>
        <c:crossBetween val="midCat"/>
      </c:valAx>
      <c:valAx>
        <c:axId val="671497679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7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('pwcutoff '!$R$6,'pwcutoff '!$R$10,'pwcutoff '!$R$14,'pwcutoff '!$R$18,'pwcutoff '!$R$22)</c:f>
              <c:numCache>
                <c:formatCode>General</c:formatCode>
                <c:ptCount val="5"/>
                <c:pt idx="0">
                  <c:v>0</c:v>
                </c:pt>
                <c:pt idx="1">
                  <c:v>2.7280456442732941E-3</c:v>
                </c:pt>
                <c:pt idx="2">
                  <c:v>6.1115778267025658E-3</c:v>
                </c:pt>
                <c:pt idx="3">
                  <c:v>8.4010436002123507E-3</c:v>
                </c:pt>
                <c:pt idx="4">
                  <c:v>9.6856771690130017E-2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2C45-8A57-39BC44F5E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38735"/>
        <c:axId val="648640415"/>
      </c:scatterChart>
      <c:valAx>
        <c:axId val="64863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40415"/>
        <c:crosses val="autoZero"/>
        <c:crossBetween val="midCat"/>
      </c:valAx>
      <c:valAx>
        <c:axId val="64864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3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711200</xdr:colOff>
      <xdr:row>11</xdr:row>
      <xdr:rowOff>114300</xdr:rowOff>
    </xdr:from>
    <xdr:to>
      <xdr:col>22</xdr:col>
      <xdr:colOff>457200</xdr:colOff>
      <xdr:row>25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D1DAB2-9D0F-FA49-881D-7A0214842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27</xdr:row>
      <xdr:rowOff>139700</xdr:rowOff>
    </xdr:from>
    <xdr:to>
      <xdr:col>8</xdr:col>
      <xdr:colOff>266700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DA5561-6FDA-034D-AEE3-3B727B754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Gr@F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3174-99F6-A54F-9056-59F666BF7275}">
  <dimension ref="B2:N47"/>
  <sheetViews>
    <sheetView zoomScale="75" workbookViewId="0">
      <selection activeCell="H25" sqref="H25"/>
    </sheetView>
  </sheetViews>
  <sheetFormatPr baseColWidth="10" defaultRowHeight="16" x14ac:dyDescent="0.2"/>
  <cols>
    <col min="3" max="3" width="21.6640625" customWidth="1"/>
    <col min="4" max="4" width="15" customWidth="1"/>
    <col min="6" max="6" width="16" customWidth="1"/>
    <col min="7" max="7" width="15" customWidth="1"/>
    <col min="8" max="8" width="16.1640625" customWidth="1"/>
    <col min="9" max="9" width="21.33203125" customWidth="1"/>
    <col min="10" max="10" width="17.6640625" customWidth="1"/>
    <col min="11" max="11" width="12.6640625" bestFit="1" customWidth="1"/>
    <col min="12" max="12" width="19" customWidth="1"/>
  </cols>
  <sheetData>
    <row r="2" spans="2:14" x14ac:dyDescent="0.2">
      <c r="B2" t="s">
        <v>1</v>
      </c>
      <c r="C2" t="s">
        <v>2</v>
      </c>
      <c r="D2" t="s">
        <v>3</v>
      </c>
      <c r="E2" t="s">
        <v>4</v>
      </c>
      <c r="F2" t="s">
        <v>6</v>
      </c>
      <c r="G2" t="s">
        <v>7</v>
      </c>
      <c r="H2" t="s">
        <v>5</v>
      </c>
      <c r="I2" t="s">
        <v>8</v>
      </c>
      <c r="J2" t="s">
        <v>9</v>
      </c>
      <c r="K2" t="s">
        <v>10</v>
      </c>
      <c r="L2" t="s">
        <v>11</v>
      </c>
    </row>
    <row r="4" spans="2:14" x14ac:dyDescent="0.2">
      <c r="B4" t="s">
        <v>12</v>
      </c>
    </row>
    <row r="5" spans="2:14" x14ac:dyDescent="0.2">
      <c r="B5" s="1" t="s">
        <v>0</v>
      </c>
      <c r="C5">
        <v>0.02</v>
      </c>
      <c r="D5">
        <v>0.5</v>
      </c>
      <c r="E5">
        <v>0.01</v>
      </c>
      <c r="F5" s="3">
        <v>2.4901187</v>
      </c>
      <c r="G5" s="3">
        <v>2.4901187</v>
      </c>
      <c r="H5" s="3">
        <v>5.2660084653072703</v>
      </c>
      <c r="I5" s="4">
        <v>-8.9264542162520392E-3</v>
      </c>
      <c r="J5" s="4">
        <v>-8.9264542162524798E-3</v>
      </c>
      <c r="K5" s="5">
        <v>59.999999999999901</v>
      </c>
    </row>
    <row r="6" spans="2:14" x14ac:dyDescent="0.2">
      <c r="B6">
        <v>100</v>
      </c>
      <c r="C6">
        <v>0.02</v>
      </c>
      <c r="D6">
        <v>0.5</v>
      </c>
      <c r="E6">
        <v>0.01</v>
      </c>
      <c r="F6" s="3">
        <v>6.4609920000000001</v>
      </c>
      <c r="G6" s="3">
        <v>19.255064099999998</v>
      </c>
      <c r="H6" s="3">
        <v>123.038432841599</v>
      </c>
      <c r="I6" s="4">
        <v>9.7765436880283794E-3</v>
      </c>
      <c r="J6" s="4">
        <v>1.6484513939999099E-2</v>
      </c>
      <c r="K6" s="5">
        <v>0.29264690570200003</v>
      </c>
    </row>
    <row r="7" spans="2:14" x14ac:dyDescent="0.2">
      <c r="B7">
        <v>101</v>
      </c>
      <c r="C7">
        <v>0.02</v>
      </c>
      <c r="D7">
        <v>0.5</v>
      </c>
      <c r="E7">
        <v>0.01</v>
      </c>
      <c r="F7" s="3">
        <v>2.4901187</v>
      </c>
      <c r="G7" s="3">
        <v>23.284424699999999</v>
      </c>
      <c r="H7" s="3">
        <v>57.8514608956351</v>
      </c>
      <c r="I7" s="4">
        <v>-8.9264542162524798E-3</v>
      </c>
      <c r="J7" s="4">
        <v>1.02541519206751E-2</v>
      </c>
      <c r="K7" s="5">
        <v>5.8201933957306502E-2</v>
      </c>
      <c r="N7">
        <f>9*H5</f>
        <v>47.394076187765435</v>
      </c>
    </row>
    <row r="8" spans="2:14" x14ac:dyDescent="0.2">
      <c r="B8">
        <v>110</v>
      </c>
      <c r="C8">
        <v>0.02</v>
      </c>
      <c r="D8">
        <v>0.5</v>
      </c>
      <c r="E8">
        <v>0.01</v>
      </c>
      <c r="F8" s="3">
        <v>4.3095299999999996</v>
      </c>
      <c r="G8">
        <v>12.3626</v>
      </c>
      <c r="H8" s="3">
        <v>52.660084653072602</v>
      </c>
      <c r="I8" s="4">
        <v>-8.9264542162528198E-3</v>
      </c>
      <c r="J8" s="4">
        <v>-2.6806572059039301E-3</v>
      </c>
      <c r="K8" s="5">
        <v>1.4210854715202001E-14</v>
      </c>
      <c r="M8">
        <f>F5*8</f>
        <v>19.9209496</v>
      </c>
      <c r="N8">
        <f>M8/(3*F5)</f>
        <v>2.6666666666666665</v>
      </c>
    </row>
    <row r="9" spans="2:14" x14ac:dyDescent="0.2">
      <c r="B9">
        <v>210</v>
      </c>
      <c r="C9">
        <v>0.02</v>
      </c>
      <c r="D9">
        <v>0.5</v>
      </c>
      <c r="E9">
        <v>0.01</v>
      </c>
      <c r="F9" s="3">
        <v>10.548054199999999</v>
      </c>
      <c r="G9" s="3">
        <v>21.096108399999999</v>
      </c>
      <c r="H9" s="3">
        <v>217.019396667997</v>
      </c>
      <c r="I9" s="4">
        <v>1.9013430954116999E-2</v>
      </c>
      <c r="J9" s="4">
        <v>-1.3011676374505799E-3</v>
      </c>
      <c r="K9" s="5">
        <v>0.36505132780217697</v>
      </c>
    </row>
    <row r="10" spans="2:14" x14ac:dyDescent="0.2">
      <c r="B10" t="s">
        <v>13</v>
      </c>
      <c r="F10" s="3"/>
      <c r="G10" s="3"/>
      <c r="H10" s="3"/>
      <c r="I10" s="3"/>
      <c r="J10" s="3"/>
      <c r="K10" s="3"/>
    </row>
    <row r="11" spans="2:14" x14ac:dyDescent="0.2">
      <c r="B11">
        <v>100</v>
      </c>
      <c r="C11">
        <v>0.02</v>
      </c>
      <c r="D11">
        <v>0.5</v>
      </c>
      <c r="E11">
        <v>0.01</v>
      </c>
      <c r="F11" s="3">
        <v>4.98942</v>
      </c>
      <c r="G11" s="3">
        <v>29.936520000000002</v>
      </c>
      <c r="H11" s="3">
        <v>147.44823702860299</v>
      </c>
      <c r="I11" s="4">
        <v>-1.1548436491616699E-2</v>
      </c>
      <c r="J11" s="4">
        <v>-1.3051415231738401E-3</v>
      </c>
      <c r="K11" s="3">
        <v>0</v>
      </c>
    </row>
    <row r="12" spans="2:14" x14ac:dyDescent="0.2">
      <c r="B12">
        <v>110</v>
      </c>
      <c r="C12">
        <v>0.02</v>
      </c>
      <c r="D12">
        <v>0.5</v>
      </c>
      <c r="E12">
        <v>0.01</v>
      </c>
      <c r="F12" s="3">
        <v>8.6419288999999999</v>
      </c>
      <c r="G12" s="3">
        <v>12.2215331</v>
      </c>
      <c r="H12" s="3">
        <v>105.320169306145</v>
      </c>
      <c r="I12" s="4">
        <v>-1.15484364916169E-2</v>
      </c>
      <c r="J12" s="4">
        <v>8.8341525215758204E-3</v>
      </c>
      <c r="K12" s="3">
        <v>2.8421709430404001E-14</v>
      </c>
    </row>
    <row r="13" spans="2:14" x14ac:dyDescent="0.2">
      <c r="B13">
        <v>111</v>
      </c>
      <c r="C13">
        <v>0.02</v>
      </c>
      <c r="D13">
        <v>0.5</v>
      </c>
      <c r="E13">
        <v>0.01</v>
      </c>
      <c r="F13" s="3">
        <v>4.98942</v>
      </c>
      <c r="G13" s="3">
        <v>4.98942</v>
      </c>
      <c r="H13" s="3">
        <v>21.064033861228999</v>
      </c>
      <c r="I13" s="4">
        <v>-1.15484364916162E-2</v>
      </c>
      <c r="J13" s="4">
        <v>-1.1548436491616401E-2</v>
      </c>
      <c r="K13" s="3">
        <v>0</v>
      </c>
    </row>
    <row r="14" spans="2:14" x14ac:dyDescent="0.2">
      <c r="B14">
        <v>221</v>
      </c>
      <c r="C14">
        <v>0.02</v>
      </c>
      <c r="D14">
        <v>0.5</v>
      </c>
      <c r="E14">
        <v>0.01</v>
      </c>
      <c r="F14" s="3">
        <v>4.98942</v>
      </c>
      <c r="G14" s="3">
        <v>29.936520000000002</v>
      </c>
      <c r="H14" s="3">
        <v>147.44823702860299</v>
      </c>
      <c r="I14" s="4">
        <v>-1.15484364916169E-2</v>
      </c>
      <c r="J14" s="4">
        <v>-1.30514152317395E-3</v>
      </c>
      <c r="K14" s="3">
        <v>1.4210854715202001E-14</v>
      </c>
    </row>
    <row r="15" spans="2:14" x14ac:dyDescent="0.2">
      <c r="B15">
        <v>322</v>
      </c>
      <c r="C15">
        <v>0.02</v>
      </c>
      <c r="D15">
        <v>0.5</v>
      </c>
      <c r="E15">
        <v>0.01</v>
      </c>
      <c r="F15" s="3">
        <v>4.98942</v>
      </c>
      <c r="G15" s="3">
        <v>51.490234200000003</v>
      </c>
      <c r="H15" s="3">
        <v>252.76840633474899</v>
      </c>
      <c r="I15" s="4">
        <v>-1.15484364916162E-2</v>
      </c>
      <c r="J15" s="4">
        <v>-3.4604455068828399E-3</v>
      </c>
      <c r="K15" s="3">
        <v>2.25564187795868E-2</v>
      </c>
    </row>
    <row r="16" spans="2:14" x14ac:dyDescent="0.2">
      <c r="B16">
        <v>332</v>
      </c>
      <c r="C16">
        <v>0.02</v>
      </c>
      <c r="D16">
        <v>0.5</v>
      </c>
      <c r="E16">
        <v>0.01</v>
      </c>
      <c r="F16" s="3">
        <v>4.98942</v>
      </c>
      <c r="G16" s="3">
        <v>46.804908400000002</v>
      </c>
      <c r="H16" s="3">
        <v>231.70437247351899</v>
      </c>
      <c r="I16" s="4">
        <v>-1.15484364916176E-2</v>
      </c>
      <c r="J16" s="4">
        <v>3.7773078830720601E-3</v>
      </c>
      <c r="K16" s="3">
        <v>4.2632564145605999E-14</v>
      </c>
    </row>
    <row r="17" spans="2:11" x14ac:dyDescent="0.2">
      <c r="B17" t="s">
        <v>14</v>
      </c>
      <c r="F17" s="3"/>
      <c r="G17" s="3"/>
      <c r="H17" s="3"/>
      <c r="I17" s="4"/>
      <c r="J17" s="4"/>
      <c r="K17" s="3"/>
    </row>
    <row r="18" spans="2:11" x14ac:dyDescent="0.2">
      <c r="B18">
        <v>100</v>
      </c>
      <c r="C18">
        <v>0.02</v>
      </c>
      <c r="D18">
        <v>0.5</v>
      </c>
      <c r="E18">
        <v>0.01</v>
      </c>
      <c r="F18" s="3">
        <v>8.6347573000000004</v>
      </c>
      <c r="G18" s="3">
        <v>17.2695145</v>
      </c>
      <c r="H18" s="3">
        <v>147.44823702860299</v>
      </c>
      <c r="I18" s="4">
        <v>-1.0727469153108699E-2</v>
      </c>
      <c r="J18" s="4">
        <v>-4.7566652387964699E-4</v>
      </c>
      <c r="K18" s="3">
        <v>2.8421709430404001E-14</v>
      </c>
    </row>
    <row r="19" spans="2:11" x14ac:dyDescent="0.2">
      <c r="B19">
        <v>110</v>
      </c>
      <c r="C19">
        <v>0.02</v>
      </c>
      <c r="D19">
        <v>0.5</v>
      </c>
      <c r="E19">
        <v>0.01</v>
      </c>
      <c r="F19" s="3">
        <v>18.112400000000001</v>
      </c>
      <c r="G19" s="3">
        <v>19.3079</v>
      </c>
      <c r="H19" s="3">
        <v>315.96050791843601</v>
      </c>
      <c r="I19" s="4">
        <v>-1.82505633592384E-2</v>
      </c>
      <c r="J19" s="4">
        <v>1.3702691770434299E-2</v>
      </c>
      <c r="K19" s="3">
        <v>0.44812092353400601</v>
      </c>
    </row>
    <row r="20" spans="2:11" x14ac:dyDescent="0.2">
      <c r="B20">
        <v>111</v>
      </c>
      <c r="C20">
        <v>0.02</v>
      </c>
      <c r="D20">
        <v>0.5</v>
      </c>
      <c r="E20">
        <v>0.01</v>
      </c>
      <c r="F20" s="3">
        <v>10.9222</v>
      </c>
      <c r="G20" s="3">
        <v>10.9222</v>
      </c>
      <c r="H20" s="3">
        <v>100.05416084083799</v>
      </c>
      <c r="I20" s="4">
        <v>-1.5893418461761701E-2</v>
      </c>
      <c r="J20" s="4">
        <v>-1.5893418461761899E-2</v>
      </c>
      <c r="K20" s="3">
        <v>2.1316282072802999E-14</v>
      </c>
    </row>
    <row r="21" spans="2:11" x14ac:dyDescent="0.2">
      <c r="B21">
        <v>221</v>
      </c>
      <c r="C21">
        <v>0.02</v>
      </c>
      <c r="D21">
        <v>0.5</v>
      </c>
      <c r="E21">
        <v>0.01</v>
      </c>
      <c r="F21" s="3">
        <v>10.9222</v>
      </c>
      <c r="G21" s="3">
        <v>24.726099999999999</v>
      </c>
      <c r="H21" s="3">
        <v>263.30042326536301</v>
      </c>
      <c r="I21" s="4">
        <v>-1.5893418461761899E-2</v>
      </c>
      <c r="J21" s="4">
        <v>-2.717034487689E-3</v>
      </c>
      <c r="K21" s="3">
        <v>0.24658380771960201</v>
      </c>
    </row>
    <row r="22" spans="2:11" x14ac:dyDescent="0.2">
      <c r="B22">
        <v>322</v>
      </c>
      <c r="C22">
        <v>0.02</v>
      </c>
      <c r="D22">
        <v>0.5</v>
      </c>
      <c r="E22">
        <v>0.01</v>
      </c>
      <c r="F22" s="3">
        <v>10.9222</v>
      </c>
      <c r="G22" s="3">
        <v>33.885199999999998</v>
      </c>
      <c r="H22" s="3">
        <v>363.35458410619998</v>
      </c>
      <c r="I22" s="4">
        <v>-1.5893418461762399E-2</v>
      </c>
      <c r="J22" s="4">
        <v>4.5110635345490998E-4</v>
      </c>
      <c r="K22" s="3">
        <v>0.31541783033580301</v>
      </c>
    </row>
    <row r="23" spans="2:11" x14ac:dyDescent="0.2">
      <c r="B23">
        <v>332</v>
      </c>
      <c r="C23">
        <v>0.02</v>
      </c>
      <c r="D23">
        <v>0.5</v>
      </c>
      <c r="E23">
        <v>0.01</v>
      </c>
      <c r="F23" s="3">
        <v>13.923126999999999</v>
      </c>
      <c r="G23" s="3">
        <v>20.795248999999998</v>
      </c>
      <c r="H23" s="3">
        <v>279.09844866128299</v>
      </c>
      <c r="I23" s="4">
        <v>-1.39033121187045E-2</v>
      </c>
      <c r="J23" s="4">
        <v>1.31476943613164E-2</v>
      </c>
      <c r="K23" s="3">
        <v>0.31164939805302</v>
      </c>
    </row>
    <row r="24" spans="2:11" x14ac:dyDescent="0.2">
      <c r="B24" t="s">
        <v>15</v>
      </c>
      <c r="F24" s="3"/>
      <c r="G24" s="3"/>
      <c r="H24" s="3"/>
      <c r="I24" s="4"/>
      <c r="J24" s="4"/>
      <c r="K24" s="3"/>
    </row>
    <row r="25" spans="2:11" x14ac:dyDescent="0.2">
      <c r="B25" s="1" t="s">
        <v>0</v>
      </c>
      <c r="C25">
        <v>0.02</v>
      </c>
      <c r="D25">
        <v>0.5</v>
      </c>
      <c r="E25">
        <v>0.01</v>
      </c>
      <c r="F25" s="3">
        <v>9.8725400000000008</v>
      </c>
      <c r="G25" s="3">
        <v>9.8725400000000008</v>
      </c>
      <c r="H25" s="3">
        <v>84.256135444916296</v>
      </c>
      <c r="I25" s="4">
        <v>-9.0556479974235305E-4</v>
      </c>
      <c r="J25" s="4">
        <v>-9.0556479974246396E-4</v>
      </c>
      <c r="K25" s="3">
        <v>59.999999999999901</v>
      </c>
    </row>
    <row r="26" spans="2:11" x14ac:dyDescent="0.2">
      <c r="B26">
        <v>100</v>
      </c>
      <c r="C26">
        <v>0.02</v>
      </c>
      <c r="D26">
        <v>0.5</v>
      </c>
      <c r="E26">
        <v>0.01</v>
      </c>
      <c r="F26" s="3">
        <v>4.28064</v>
      </c>
      <c r="G26" s="3">
        <v>21.905200000000001</v>
      </c>
      <c r="H26" s="3">
        <v>93.768275327999902</v>
      </c>
      <c r="I26" s="4">
        <v>-2.23702848543783E-3</v>
      </c>
      <c r="J26" s="4">
        <v>1.3142998009604501E-2</v>
      </c>
      <c r="K26" s="3">
        <v>0</v>
      </c>
    </row>
    <row r="27" spans="2:11" x14ac:dyDescent="0.2">
      <c r="B27">
        <v>101</v>
      </c>
      <c r="C27">
        <v>0.02</v>
      </c>
      <c r="D27">
        <v>0.5</v>
      </c>
      <c r="E27">
        <v>0.01</v>
      </c>
      <c r="F27" s="3">
        <v>13.2578525</v>
      </c>
      <c r="G27" s="3">
        <v>16.1982085</v>
      </c>
      <c r="H27" s="3">
        <v>210.64033861229001</v>
      </c>
      <c r="I27" s="4">
        <v>-1.5804684474156699E-2</v>
      </c>
      <c r="J27" s="4">
        <v>-1.74222223144293E-3</v>
      </c>
      <c r="K27" s="3">
        <v>3.4038896278175898E-2</v>
      </c>
    </row>
    <row r="28" spans="2:11" x14ac:dyDescent="0.2">
      <c r="B28">
        <v>102</v>
      </c>
      <c r="C28">
        <v>0.02</v>
      </c>
      <c r="D28">
        <v>0.5</v>
      </c>
      <c r="E28">
        <v>0.01</v>
      </c>
      <c r="F28" s="3">
        <v>10.9526</v>
      </c>
      <c r="G28" s="3">
        <v>13.067615</v>
      </c>
      <c r="H28" s="3">
        <v>136.916220097989</v>
      </c>
      <c r="I28" s="4">
        <v>-1.8624901404510601E-2</v>
      </c>
      <c r="J28" s="4">
        <v>-1.47684445291496E-3</v>
      </c>
      <c r="K28" s="3">
        <v>0.42460410656207098</v>
      </c>
    </row>
    <row r="29" spans="2:11" x14ac:dyDescent="0.2">
      <c r="B29">
        <v>212</v>
      </c>
      <c r="C29">
        <v>0.02</v>
      </c>
      <c r="D29">
        <v>0.5</v>
      </c>
      <c r="E29">
        <v>0.01</v>
      </c>
      <c r="F29" s="3">
        <v>13.257849999999999</v>
      </c>
      <c r="G29" s="3">
        <v>18.591999999999999</v>
      </c>
      <c r="H29" s="3">
        <v>231.70437247351899</v>
      </c>
      <c r="I29" s="4">
        <v>-1.5804684474156099E-2</v>
      </c>
      <c r="J29" s="4">
        <v>1.3493320800772499E-3</v>
      </c>
      <c r="K29" s="3">
        <v>0.18129308995007401</v>
      </c>
    </row>
    <row r="30" spans="2:11" x14ac:dyDescent="0.2">
      <c r="B30" t="s">
        <v>16</v>
      </c>
      <c r="F30" s="3"/>
      <c r="G30" s="3"/>
      <c r="H30" s="3"/>
      <c r="I30" s="4"/>
      <c r="J30" s="4"/>
      <c r="K30" s="3"/>
    </row>
    <row r="31" spans="2:11" x14ac:dyDescent="0.2">
      <c r="B31">
        <v>100</v>
      </c>
      <c r="C31">
        <v>0.02</v>
      </c>
      <c r="D31">
        <v>0.5</v>
      </c>
      <c r="E31">
        <v>0.01</v>
      </c>
      <c r="F31" s="3">
        <v>12.644</v>
      </c>
      <c r="G31" s="3">
        <v>17.022600000000001</v>
      </c>
      <c r="H31" s="3">
        <v>199.84150831259601</v>
      </c>
      <c r="I31" s="4">
        <v>1.3373398643921E-2</v>
      </c>
      <c r="J31" s="4">
        <v>1.40203016135043E-2</v>
      </c>
      <c r="K31" s="3">
        <v>1.462018809E-2</v>
      </c>
    </row>
    <row r="32" spans="2:11" x14ac:dyDescent="0.2">
      <c r="B32">
        <v>110</v>
      </c>
      <c r="C32">
        <v>0.02</v>
      </c>
      <c r="D32">
        <v>0.5</v>
      </c>
      <c r="E32">
        <v>0.01</v>
      </c>
      <c r="F32" s="3">
        <v>13.033200000000001</v>
      </c>
      <c r="G32" s="3">
        <v>16.4251</v>
      </c>
      <c r="H32" s="3">
        <v>205.374330146983</v>
      </c>
      <c r="I32" s="4">
        <v>-1.6883397458812399E-2</v>
      </c>
      <c r="J32" s="4">
        <v>-1.55357387006681E-2</v>
      </c>
      <c r="K32" s="3">
        <v>0.46037750655330001</v>
      </c>
    </row>
    <row r="33" spans="2:11" x14ac:dyDescent="0.2">
      <c r="B33">
        <v>111</v>
      </c>
      <c r="C33">
        <v>0.02</v>
      </c>
      <c r="D33">
        <v>0.5</v>
      </c>
      <c r="E33">
        <v>0.01</v>
      </c>
      <c r="F33" s="3">
        <v>8.9407200000000007</v>
      </c>
      <c r="G33" s="3">
        <v>8.9407200000000007</v>
      </c>
      <c r="H33" s="3">
        <v>68.458110048994499</v>
      </c>
      <c r="I33" s="4">
        <v>-5.5698305421072397E-3</v>
      </c>
      <c r="J33" s="4">
        <v>-5.5698305421072397E-3</v>
      </c>
      <c r="K33" s="3">
        <v>0</v>
      </c>
    </row>
    <row r="34" spans="2:11" x14ac:dyDescent="0.2">
      <c r="B34">
        <v>320</v>
      </c>
      <c r="C34">
        <v>0.02</v>
      </c>
      <c r="D34">
        <v>0.5</v>
      </c>
      <c r="E34">
        <v>0.01</v>
      </c>
      <c r="F34" s="3">
        <v>14.826000000000001</v>
      </c>
      <c r="G34" s="3">
        <v>19.485800000000001</v>
      </c>
      <c r="H34" s="3">
        <v>284.36445712659201</v>
      </c>
      <c r="I34" s="4">
        <v>-2.0988595370090499E-3</v>
      </c>
      <c r="J34" s="4">
        <v>-1.1627329561456999E-2</v>
      </c>
      <c r="K34" s="3">
        <v>0.295902728782934</v>
      </c>
    </row>
    <row r="35" spans="2:11" x14ac:dyDescent="0.2">
      <c r="B35">
        <v>321</v>
      </c>
      <c r="C35">
        <v>0.02</v>
      </c>
      <c r="D35">
        <v>0.5</v>
      </c>
      <c r="E35">
        <v>0.01</v>
      </c>
      <c r="F35" s="3">
        <v>13.77858</v>
      </c>
      <c r="G35" s="3">
        <v>19.485800000000001</v>
      </c>
      <c r="H35" s="3">
        <v>258.03441480005603</v>
      </c>
      <c r="I35" s="4">
        <v>-3.5588473568554102E-3</v>
      </c>
      <c r="J35" s="4">
        <v>-1.16273295614571E-2</v>
      </c>
      <c r="K35" s="3">
        <v>0.28397659492400001</v>
      </c>
    </row>
    <row r="36" spans="2:11" x14ac:dyDescent="0.2">
      <c r="B36">
        <v>331</v>
      </c>
      <c r="C36">
        <v>0.02</v>
      </c>
      <c r="D36">
        <v>0.5</v>
      </c>
      <c r="E36">
        <v>0.01</v>
      </c>
      <c r="F36" s="3">
        <v>9.9960000000000004</v>
      </c>
      <c r="G36" s="3">
        <v>22.35181</v>
      </c>
      <c r="H36" s="3">
        <v>210.64033861229001</v>
      </c>
      <c r="I36" s="4">
        <v>-1.3248942910312001E-2</v>
      </c>
      <c r="J36" s="4">
        <v>-1.9435530901065302E-2</v>
      </c>
      <c r="K36" s="3">
        <v>8.2945561239171101E-2</v>
      </c>
    </row>
    <row r="37" spans="2:11" x14ac:dyDescent="0.2">
      <c r="B37">
        <v>332</v>
      </c>
      <c r="C37">
        <v>0.02</v>
      </c>
      <c r="D37">
        <v>0.5</v>
      </c>
      <c r="E37">
        <v>0.01</v>
      </c>
      <c r="F37" s="3">
        <v>17.021999999999998</v>
      </c>
      <c r="G37" s="3">
        <v>17.021999999999998</v>
      </c>
      <c r="H37" s="3">
        <v>281.201928016887</v>
      </c>
      <c r="I37" s="4">
        <v>1.4020301613502499E-2</v>
      </c>
      <c r="J37" s="4">
        <v>1.4020301613501601E-2</v>
      </c>
      <c r="K37" s="3">
        <v>0.39438407812769999</v>
      </c>
    </row>
    <row r="38" spans="2:11" x14ac:dyDescent="0.2">
      <c r="B38" t="s">
        <v>17</v>
      </c>
      <c r="F38" s="3"/>
      <c r="G38" s="3"/>
      <c r="H38" s="3"/>
      <c r="I38" s="4"/>
      <c r="J38" s="4"/>
      <c r="K38" s="3"/>
    </row>
    <row r="39" spans="2:11" x14ac:dyDescent="0.2">
      <c r="B39">
        <v>100</v>
      </c>
      <c r="C39">
        <v>0.02</v>
      </c>
      <c r="D39">
        <v>0.5</v>
      </c>
      <c r="E39">
        <v>0.01</v>
      </c>
      <c r="F39" s="3">
        <v>9.0009999999999994</v>
      </c>
      <c r="G39" s="3">
        <v>15.913</v>
      </c>
      <c r="H39" s="3">
        <v>141.807776767836</v>
      </c>
      <c r="I39" s="4">
        <v>-1.23202789700529E-2</v>
      </c>
      <c r="J39" s="4">
        <v>1.61403046351795E-2</v>
      </c>
      <c r="K39" s="3">
        <v>0.38292192885509702</v>
      </c>
    </row>
    <row r="40" spans="2:11" x14ac:dyDescent="0.2">
      <c r="B40">
        <v>110</v>
      </c>
      <c r="C40">
        <v>0.02</v>
      </c>
      <c r="D40">
        <v>0.5</v>
      </c>
      <c r="E40">
        <v>0.01</v>
      </c>
      <c r="F40" s="3">
        <v>12.73</v>
      </c>
      <c r="G40" s="3">
        <v>14.927852</v>
      </c>
      <c r="H40" s="3">
        <v>171.89698384718599</v>
      </c>
      <c r="I40" s="4">
        <v>6.4943586912951101E-3</v>
      </c>
      <c r="J40" s="4">
        <v>4.7984950457298199E-3</v>
      </c>
      <c r="K40" s="3">
        <v>4.5594225372795401E-2</v>
      </c>
    </row>
    <row r="41" spans="2:11" x14ac:dyDescent="0.2">
      <c r="B41">
        <v>111</v>
      </c>
      <c r="C41">
        <v>0.02</v>
      </c>
      <c r="D41">
        <v>0.5</v>
      </c>
      <c r="E41">
        <v>0.01</v>
      </c>
      <c r="F41" s="3">
        <v>9.0018340000000006</v>
      </c>
      <c r="G41" s="3">
        <v>9.0018340000000006</v>
      </c>
      <c r="H41" s="3">
        <v>68.458110048994499</v>
      </c>
      <c r="I41" s="4">
        <v>-1.23202789700535E-2</v>
      </c>
      <c r="J41" s="4">
        <v>-1.23202789700533E-2</v>
      </c>
      <c r="K41" s="3">
        <v>59.999999999999901</v>
      </c>
    </row>
    <row r="42" spans="2:11" x14ac:dyDescent="0.2">
      <c r="B42">
        <v>211</v>
      </c>
      <c r="C42">
        <v>0.02</v>
      </c>
      <c r="D42">
        <v>0.5</v>
      </c>
      <c r="E42">
        <v>0.01</v>
      </c>
      <c r="F42" s="3">
        <v>17.138000000000002</v>
      </c>
      <c r="G42" s="3">
        <v>18.828600000000002</v>
      </c>
      <c r="H42" s="3">
        <v>321.22651638374299</v>
      </c>
      <c r="I42" s="4">
        <v>7.1368703167005096E-3</v>
      </c>
      <c r="J42" s="4">
        <v>-1.12355123377465E-2</v>
      </c>
      <c r="K42" s="3">
        <v>0.172274026209251</v>
      </c>
    </row>
    <row r="43" spans="2:11" x14ac:dyDescent="0.2">
      <c r="B43">
        <v>321</v>
      </c>
      <c r="C43">
        <v>0.02</v>
      </c>
      <c r="D43">
        <v>0.5</v>
      </c>
      <c r="E43">
        <v>0.01</v>
      </c>
      <c r="F43" s="3">
        <v>13.872</v>
      </c>
      <c r="G43" s="3">
        <v>19.619</v>
      </c>
      <c r="H43" s="3">
        <v>258.03441480005603</v>
      </c>
      <c r="I43" s="4">
        <v>-1.0322946857242599E-2</v>
      </c>
      <c r="J43" s="4">
        <v>-1.8336658123988499E-2</v>
      </c>
      <c r="K43" s="3">
        <v>0.283976594924226</v>
      </c>
    </row>
    <row r="44" spans="2:11" x14ac:dyDescent="0.2">
      <c r="B44">
        <v>331</v>
      </c>
      <c r="C44">
        <v>0.02</v>
      </c>
      <c r="D44">
        <v>0.5</v>
      </c>
      <c r="E44">
        <v>0.01</v>
      </c>
      <c r="F44" s="3">
        <v>9.00183</v>
      </c>
      <c r="G44" s="3">
        <v>39.238079999999997</v>
      </c>
      <c r="H44" s="3">
        <v>352.82256717558499</v>
      </c>
      <c r="I44" s="4">
        <v>-1.2320278970055901E-2</v>
      </c>
      <c r="J44" s="4">
        <v>1.1387408234965601E-2</v>
      </c>
      <c r="K44" s="3">
        <v>0.49371514890667301</v>
      </c>
    </row>
    <row r="45" spans="2:11" x14ac:dyDescent="0.2">
      <c r="B45">
        <v>332</v>
      </c>
      <c r="C45">
        <v>0.02</v>
      </c>
      <c r="D45">
        <v>0.5</v>
      </c>
      <c r="E45">
        <v>0.01</v>
      </c>
      <c r="F45" s="3">
        <v>17.1389</v>
      </c>
      <c r="G45" s="3">
        <v>17.1389</v>
      </c>
      <c r="H45" s="3">
        <v>285.05889900745001</v>
      </c>
      <c r="I45" s="4">
        <v>7.1368703166994002E-3</v>
      </c>
      <c r="J45" s="4">
        <v>7.1368703166980697E-3</v>
      </c>
      <c r="K45" s="3">
        <v>0.394384078127686</v>
      </c>
    </row>
    <row r="46" spans="2:11" x14ac:dyDescent="0.2">
      <c r="F46" s="3"/>
      <c r="G46" s="3"/>
      <c r="H46" s="3"/>
      <c r="I46" s="3"/>
      <c r="J46" s="3"/>
      <c r="K46" s="3"/>
    </row>
    <row r="47" spans="2:11" x14ac:dyDescent="0.2">
      <c r="F47" s="3"/>
      <c r="G47" s="3"/>
      <c r="H47" s="3"/>
      <c r="I47" s="3"/>
      <c r="J47" s="3"/>
      <c r="K47" s="3"/>
    </row>
  </sheetData>
  <conditionalFormatting sqref="H5:H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A57FA-9409-2E45-BB66-0E3E2EFE8AB7}">
  <dimension ref="C3:R17"/>
  <sheetViews>
    <sheetView topLeftCell="D1" workbookViewId="0">
      <selection activeCell="H12" sqref="H12"/>
    </sheetView>
  </sheetViews>
  <sheetFormatPr baseColWidth="10" defaultRowHeight="16" x14ac:dyDescent="0.2"/>
  <sheetData>
    <row r="3" spans="3:18" x14ac:dyDescent="0.2">
      <c r="C3" t="s">
        <v>63</v>
      </c>
      <c r="E3" t="s">
        <v>34</v>
      </c>
      <c r="F3" t="s">
        <v>24</v>
      </c>
      <c r="G3" t="s">
        <v>25</v>
      </c>
      <c r="H3" t="s">
        <v>40</v>
      </c>
      <c r="I3" t="s">
        <v>39</v>
      </c>
      <c r="J3" t="s">
        <v>41</v>
      </c>
      <c r="K3" t="s">
        <v>44</v>
      </c>
      <c r="M3" t="s">
        <v>37</v>
      </c>
      <c r="N3" t="s">
        <v>30</v>
      </c>
      <c r="O3" t="s">
        <v>31</v>
      </c>
      <c r="P3" t="s">
        <v>28</v>
      </c>
      <c r="Q3" t="s">
        <v>29</v>
      </c>
      <c r="R3" t="s">
        <v>42</v>
      </c>
    </row>
    <row r="4" spans="3:18" x14ac:dyDescent="0.2">
      <c r="C4" t="s">
        <v>19</v>
      </c>
      <c r="D4" t="s">
        <v>32</v>
      </c>
      <c r="E4">
        <v>1</v>
      </c>
      <c r="F4" s="7">
        <v>1.9999999999999999E-7</v>
      </c>
      <c r="G4">
        <v>0.01</v>
      </c>
      <c r="H4">
        <v>881</v>
      </c>
      <c r="I4">
        <v>5</v>
      </c>
      <c r="J4">
        <v>1</v>
      </c>
      <c r="K4">
        <v>500</v>
      </c>
      <c r="M4">
        <v>-315.88755567499999</v>
      </c>
      <c r="Q4" s="3">
        <f t="shared" ref="Q4" si="0">M5-M4</f>
        <v>-457.46765622599997</v>
      </c>
    </row>
    <row r="5" spans="3:18" x14ac:dyDescent="0.2">
      <c r="C5" t="s">
        <v>20</v>
      </c>
      <c r="D5" t="s">
        <v>32</v>
      </c>
      <c r="E5">
        <v>1</v>
      </c>
      <c r="F5" s="7">
        <v>1.9999999999999999E-7</v>
      </c>
      <c r="G5">
        <v>0.01</v>
      </c>
      <c r="H5">
        <v>881</v>
      </c>
      <c r="I5">
        <v>5</v>
      </c>
      <c r="J5">
        <v>1</v>
      </c>
      <c r="K5">
        <v>500</v>
      </c>
      <c r="L5" t="s">
        <v>64</v>
      </c>
      <c r="M5">
        <v>-773.35521190099996</v>
      </c>
      <c r="Q5" s="3"/>
      <c r="R5" s="2">
        <f>M5-(M4-460.15205)</f>
        <v>2.6843937740000001</v>
      </c>
    </row>
    <row r="7" spans="3:18" x14ac:dyDescent="0.2">
      <c r="C7" t="s">
        <v>43</v>
      </c>
      <c r="E7" t="s">
        <v>34</v>
      </c>
      <c r="F7" t="s">
        <v>24</v>
      </c>
      <c r="G7" t="s">
        <v>25</v>
      </c>
      <c r="H7" t="s">
        <v>40</v>
      </c>
      <c r="I7" t="s">
        <v>39</v>
      </c>
      <c r="J7" t="s">
        <v>41</v>
      </c>
      <c r="K7" t="s">
        <v>44</v>
      </c>
      <c r="M7" t="s">
        <v>37</v>
      </c>
      <c r="N7" t="s">
        <v>30</v>
      </c>
      <c r="O7" t="s">
        <v>31</v>
      </c>
      <c r="P7" t="s">
        <v>28</v>
      </c>
      <c r="Q7" t="s">
        <v>29</v>
      </c>
      <c r="R7" t="s">
        <v>42</v>
      </c>
    </row>
    <row r="8" spans="3:18" x14ac:dyDescent="0.2">
      <c r="C8" t="s">
        <v>19</v>
      </c>
      <c r="D8" t="s">
        <v>32</v>
      </c>
      <c r="E8">
        <v>1</v>
      </c>
      <c r="F8" s="7">
        <v>1.9999999999999999E-7</v>
      </c>
      <c r="G8">
        <v>0.01</v>
      </c>
      <c r="H8">
        <v>441</v>
      </c>
      <c r="I8">
        <v>5</v>
      </c>
      <c r="J8">
        <v>1</v>
      </c>
      <c r="K8">
        <v>500</v>
      </c>
      <c r="M8">
        <v>-1263.55022229</v>
      </c>
      <c r="Q8" s="3">
        <f>M9-M8</f>
        <v>-457.74715388999994</v>
      </c>
    </row>
    <row r="9" spans="3:18" x14ac:dyDescent="0.2">
      <c r="C9" t="s">
        <v>20</v>
      </c>
      <c r="D9" t="s">
        <v>32</v>
      </c>
      <c r="E9">
        <v>1</v>
      </c>
      <c r="F9" s="7">
        <v>1.9999999999999999E-7</v>
      </c>
      <c r="G9">
        <v>0.01</v>
      </c>
      <c r="H9">
        <v>441</v>
      </c>
      <c r="I9">
        <v>5</v>
      </c>
      <c r="J9">
        <v>1</v>
      </c>
      <c r="K9">
        <v>500</v>
      </c>
      <c r="M9">
        <v>-1721.2973761799999</v>
      </c>
      <c r="Q9" s="3"/>
      <c r="R9" s="2">
        <f>M9-(M8-460.15205)</f>
        <v>2.4048961099999815</v>
      </c>
    </row>
    <row r="11" spans="3:18" x14ac:dyDescent="0.2">
      <c r="C11" t="s">
        <v>51</v>
      </c>
      <c r="E11" t="s">
        <v>34</v>
      </c>
      <c r="F11" t="s">
        <v>24</v>
      </c>
      <c r="G11" t="s">
        <v>25</v>
      </c>
      <c r="H11" t="s">
        <v>40</v>
      </c>
      <c r="I11" t="s">
        <v>39</v>
      </c>
      <c r="J11" t="s">
        <v>41</v>
      </c>
      <c r="K11" t="s">
        <v>44</v>
      </c>
      <c r="M11" t="s">
        <v>37</v>
      </c>
      <c r="N11" t="s">
        <v>30</v>
      </c>
      <c r="O11" t="s">
        <v>31</v>
      </c>
      <c r="P11" t="s">
        <v>28</v>
      </c>
      <c r="Q11" t="s">
        <v>29</v>
      </c>
      <c r="R11" t="s">
        <v>42</v>
      </c>
    </row>
    <row r="12" spans="3:18" x14ac:dyDescent="0.2">
      <c r="C12" t="s">
        <v>19</v>
      </c>
      <c r="D12" t="s">
        <v>32</v>
      </c>
      <c r="E12">
        <v>1</v>
      </c>
      <c r="F12" s="7">
        <v>1.9999999999999999E-7</v>
      </c>
      <c r="G12">
        <v>0.01</v>
      </c>
      <c r="H12">
        <v>331</v>
      </c>
      <c r="I12">
        <v>5</v>
      </c>
      <c r="J12">
        <v>1</v>
      </c>
      <c r="K12">
        <v>500</v>
      </c>
      <c r="M12">
        <v>-2842.8534066299999</v>
      </c>
      <c r="Q12" s="3">
        <f>M13-M12</f>
        <v>-457.85288596000009</v>
      </c>
    </row>
    <row r="13" spans="3:18" x14ac:dyDescent="0.2">
      <c r="C13" t="s">
        <v>20</v>
      </c>
      <c r="D13" t="s">
        <v>32</v>
      </c>
      <c r="E13">
        <v>1</v>
      </c>
      <c r="F13" s="7">
        <v>1.9999999999999999E-7</v>
      </c>
      <c r="G13">
        <v>0.01</v>
      </c>
      <c r="H13">
        <v>331</v>
      </c>
      <c r="I13">
        <v>5</v>
      </c>
      <c r="J13">
        <v>1</v>
      </c>
      <c r="K13">
        <v>500</v>
      </c>
      <c r="M13">
        <v>-3300.70629259</v>
      </c>
      <c r="Q13" s="3"/>
      <c r="R13" s="2">
        <f>M13-(M12-460.15205)</f>
        <v>2.2991640400000506</v>
      </c>
    </row>
    <row r="15" spans="3:18" x14ac:dyDescent="0.2">
      <c r="C15" t="s">
        <v>45</v>
      </c>
      <c r="E15" t="s">
        <v>34</v>
      </c>
      <c r="F15" t="s">
        <v>24</v>
      </c>
      <c r="G15" t="s">
        <v>25</v>
      </c>
      <c r="H15" t="s">
        <v>40</v>
      </c>
      <c r="I15" t="s">
        <v>39</v>
      </c>
      <c r="J15" t="s">
        <v>41</v>
      </c>
      <c r="K15" t="s">
        <v>44</v>
      </c>
      <c r="M15" t="s">
        <v>37</v>
      </c>
      <c r="N15" t="s">
        <v>30</v>
      </c>
      <c r="O15" t="s">
        <v>31</v>
      </c>
      <c r="P15" t="s">
        <v>28</v>
      </c>
      <c r="Q15" t="s">
        <v>29</v>
      </c>
      <c r="R15" t="s">
        <v>42</v>
      </c>
    </row>
    <row r="16" spans="3:18" x14ac:dyDescent="0.2">
      <c r="C16" t="s">
        <v>19</v>
      </c>
      <c r="D16" t="s">
        <v>32</v>
      </c>
      <c r="E16">
        <v>1</v>
      </c>
      <c r="F16" s="7">
        <v>1.9999999999999999E-7</v>
      </c>
      <c r="G16">
        <v>0.01</v>
      </c>
      <c r="H16">
        <v>221</v>
      </c>
      <c r="I16">
        <v>5</v>
      </c>
      <c r="J16">
        <v>1</v>
      </c>
      <c r="K16">
        <v>500</v>
      </c>
      <c r="M16">
        <v>-5054.2008897100004</v>
      </c>
      <c r="Q16" s="3">
        <f>M17-M16</f>
        <v>-457.76455222999994</v>
      </c>
    </row>
    <row r="17" spans="3:18" x14ac:dyDescent="0.2">
      <c r="C17" t="s">
        <v>20</v>
      </c>
      <c r="D17" t="s">
        <v>32</v>
      </c>
      <c r="E17">
        <v>1</v>
      </c>
      <c r="F17" s="7">
        <v>1.9999999999999999E-7</v>
      </c>
      <c r="G17">
        <v>0.01</v>
      </c>
      <c r="H17">
        <v>221</v>
      </c>
      <c r="I17">
        <v>5</v>
      </c>
      <c r="J17">
        <v>1</v>
      </c>
      <c r="K17">
        <v>500</v>
      </c>
      <c r="M17">
        <v>-5511.9654419400003</v>
      </c>
      <c r="Q17" s="3"/>
      <c r="R17" s="2">
        <f>M17-(M16-460.15205)</f>
        <v>2.3874977699997544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A5F66-9670-6940-835B-FF3616D832FA}">
  <dimension ref="A1:Z36"/>
  <sheetViews>
    <sheetView tabSelected="1" workbookViewId="0">
      <selection activeCell="K3" sqref="K3"/>
    </sheetView>
  </sheetViews>
  <sheetFormatPr baseColWidth="10" defaultRowHeight="16" x14ac:dyDescent="0.2"/>
  <cols>
    <col min="2" max="2" width="13.33203125" customWidth="1"/>
  </cols>
  <sheetData>
    <row r="1" spans="1:26" x14ac:dyDescent="0.2">
      <c r="A1" t="s">
        <v>86</v>
      </c>
      <c r="J1" t="s">
        <v>87</v>
      </c>
      <c r="S1" t="s">
        <v>88</v>
      </c>
    </row>
    <row r="3" spans="1:26" x14ac:dyDescent="0.2">
      <c r="B3" t="s">
        <v>71</v>
      </c>
      <c r="E3" t="s">
        <v>73</v>
      </c>
      <c r="F3" t="s">
        <v>74</v>
      </c>
      <c r="G3" t="s">
        <v>75</v>
      </c>
      <c r="K3" t="s">
        <v>71</v>
      </c>
      <c r="N3" t="s">
        <v>73</v>
      </c>
      <c r="O3" t="s">
        <v>74</v>
      </c>
      <c r="P3" t="s">
        <v>75</v>
      </c>
      <c r="T3" t="s">
        <v>71</v>
      </c>
      <c r="W3" t="s">
        <v>73</v>
      </c>
      <c r="X3" t="s">
        <v>74</v>
      </c>
      <c r="Y3" t="s">
        <v>75</v>
      </c>
    </row>
    <row r="4" spans="1:26" x14ac:dyDescent="0.2">
      <c r="A4" t="s">
        <v>32</v>
      </c>
      <c r="C4" t="s">
        <v>19</v>
      </c>
      <c r="E4">
        <v>-112872.91558</v>
      </c>
      <c r="G4">
        <f>E4-('C ads study'!E5+'C ads study'!E4)</f>
        <v>-0.98950457999308128</v>
      </c>
      <c r="H4">
        <f>G4/18</f>
        <v>-5.4972476666282293E-2</v>
      </c>
      <c r="J4" t="s">
        <v>23</v>
      </c>
      <c r="L4" t="s">
        <v>19</v>
      </c>
      <c r="P4">
        <f>N4-('C ads study'!N5+'C ads study'!N4)</f>
        <v>0</v>
      </c>
      <c r="Q4">
        <f>P4/18</f>
        <v>0</v>
      </c>
      <c r="S4" t="s">
        <v>32</v>
      </c>
      <c r="U4" t="s">
        <v>19</v>
      </c>
      <c r="W4">
        <v>-129364.690756</v>
      </c>
      <c r="Y4">
        <f>W4-('C ads study'!E5+'C ads study'!E14)</f>
        <v>0.17062642000382766</v>
      </c>
      <c r="Z4">
        <f>Y4/18</f>
        <v>9.479245555768203E-3</v>
      </c>
    </row>
    <row r="5" spans="1:26" x14ac:dyDescent="0.2">
      <c r="C5" t="s">
        <v>72</v>
      </c>
      <c r="L5" t="s">
        <v>72</v>
      </c>
      <c r="U5" t="s">
        <v>72</v>
      </c>
    </row>
    <row r="6" spans="1:26" x14ac:dyDescent="0.2">
      <c r="A6" t="s">
        <v>32</v>
      </c>
      <c r="D6" t="s">
        <v>50</v>
      </c>
      <c r="E6">
        <v>-113314.388186</v>
      </c>
      <c r="G6">
        <f>E6-($E$4-443.674358207704)</f>
        <v>2.2017522077076137</v>
      </c>
      <c r="M6" t="s">
        <v>50</v>
      </c>
      <c r="P6">
        <f>N6-($E$4-443.674358207704)</f>
        <v>113316.5899382077</v>
      </c>
      <c r="S6" t="s">
        <v>32</v>
      </c>
      <c r="V6" t="s">
        <v>50</v>
      </c>
      <c r="W6">
        <v>-129806.240227</v>
      </c>
      <c r="Y6">
        <f t="shared" ref="Y6:Y10" si="0">W6-($W$4-443.674358207704)</f>
        <v>2.1248872076976113</v>
      </c>
    </row>
    <row r="7" spans="1:26" x14ac:dyDescent="0.2">
      <c r="A7" t="s">
        <v>32</v>
      </c>
      <c r="D7" t="s">
        <v>20</v>
      </c>
      <c r="E7">
        <v>-113332.419314</v>
      </c>
      <c r="G7">
        <f>E7-($E$4-460.15205)</f>
        <v>0.64831600000616163</v>
      </c>
      <c r="M7" t="s">
        <v>20</v>
      </c>
      <c r="P7">
        <f>N7-($E$4-460.15205)</f>
        <v>113333.06763000001</v>
      </c>
      <c r="V7" t="s">
        <v>20</v>
      </c>
      <c r="Y7">
        <f t="shared" si="0"/>
        <v>129808.3651142077</v>
      </c>
    </row>
    <row r="8" spans="1:26" x14ac:dyDescent="0.2">
      <c r="A8" t="s">
        <v>32</v>
      </c>
      <c r="D8" t="s">
        <v>49</v>
      </c>
      <c r="E8">
        <v>-113772.98913099999</v>
      </c>
      <c r="G8">
        <f>E8-($E$4-2*443.674358207704-16.47769)</f>
        <v>3.7528554154123412</v>
      </c>
      <c r="H8">
        <f>G8-G7</f>
        <v>3.1045394154061796</v>
      </c>
      <c r="M8" t="s">
        <v>49</v>
      </c>
      <c r="P8">
        <f>N8-($E$4-2*443.674358207704-16.47769)</f>
        <v>113776.74198641541</v>
      </c>
      <c r="V8" t="s">
        <v>49</v>
      </c>
      <c r="Y8">
        <f t="shared" si="0"/>
        <v>129808.3651142077</v>
      </c>
    </row>
    <row r="10" spans="1:26" x14ac:dyDescent="0.2">
      <c r="C10" t="s">
        <v>76</v>
      </c>
      <c r="L10" t="s">
        <v>76</v>
      </c>
      <c r="U10" t="s">
        <v>76</v>
      </c>
    </row>
    <row r="11" spans="1:26" x14ac:dyDescent="0.2">
      <c r="A11" t="s">
        <v>32</v>
      </c>
      <c r="D11" t="s">
        <v>50</v>
      </c>
      <c r="E11">
        <v>-113313.936959</v>
      </c>
      <c r="G11">
        <f>E11-($E$4-443.674358207704)</f>
        <v>2.6529792077053571</v>
      </c>
      <c r="M11" t="s">
        <v>50</v>
      </c>
      <c r="P11">
        <f>N11-($E$4-443.674358207704)</f>
        <v>113316.5899382077</v>
      </c>
      <c r="S11" t="s">
        <v>32</v>
      </c>
      <c r="V11" t="s">
        <v>50</v>
      </c>
      <c r="W11">
        <v>-129805.88957499999</v>
      </c>
      <c r="Y11">
        <f>W11-($W$4-443.674358207704)</f>
        <v>2.4755392077058787</v>
      </c>
    </row>
    <row r="12" spans="1:26" x14ac:dyDescent="0.2">
      <c r="A12" t="s">
        <v>32</v>
      </c>
      <c r="D12" t="s">
        <v>20</v>
      </c>
      <c r="E12">
        <v>-113331.767674</v>
      </c>
      <c r="G12">
        <f>E12-($E$4-460.15205)</f>
        <v>1.2999560000025667</v>
      </c>
      <c r="M12" t="s">
        <v>20</v>
      </c>
      <c r="P12">
        <f>N12-($E$4-460.15205)</f>
        <v>113333.06763000001</v>
      </c>
      <c r="V12" t="s">
        <v>20</v>
      </c>
      <c r="Y12">
        <f t="shared" ref="Y12:Y18" si="1">W12-($W$4-443.674358207704)</f>
        <v>129808.3651142077</v>
      </c>
    </row>
    <row r="13" spans="1:26" x14ac:dyDescent="0.2">
      <c r="A13" t="s">
        <v>23</v>
      </c>
      <c r="D13" t="s">
        <v>49</v>
      </c>
      <c r="E13">
        <v>-113772.324542</v>
      </c>
      <c r="G13">
        <f>E13-($E$4-2*443.674358207704-16.47769)</f>
        <v>4.4174444154050434</v>
      </c>
      <c r="H13">
        <f>G13-G12</f>
        <v>3.1174884154024767</v>
      </c>
      <c r="M13" t="s">
        <v>49</v>
      </c>
      <c r="P13">
        <f>N13-($E$4-2*443.674358207704-16.47769)</f>
        <v>113776.74198641541</v>
      </c>
      <c r="V13" t="s">
        <v>49</v>
      </c>
      <c r="Y13">
        <f t="shared" si="1"/>
        <v>129808.3651142077</v>
      </c>
    </row>
    <row r="15" spans="1:26" x14ac:dyDescent="0.2">
      <c r="C15" t="s">
        <v>77</v>
      </c>
      <c r="L15" t="s">
        <v>77</v>
      </c>
      <c r="U15" t="s">
        <v>77</v>
      </c>
    </row>
    <row r="16" spans="1:26" x14ac:dyDescent="0.2">
      <c r="D16" t="s">
        <v>50</v>
      </c>
      <c r="E16">
        <v>-113314.04808199999</v>
      </c>
      <c r="G16">
        <f>E16-($E$4-443.674358207704)</f>
        <v>2.5418562077102251</v>
      </c>
      <c r="M16" t="s">
        <v>50</v>
      </c>
      <c r="P16">
        <f>N16-($E$4-443.674358207704)</f>
        <v>113316.5899382077</v>
      </c>
      <c r="V16" t="s">
        <v>50</v>
      </c>
      <c r="Y16">
        <f t="shared" si="1"/>
        <v>129808.3651142077</v>
      </c>
    </row>
    <row r="17" spans="1:25" x14ac:dyDescent="0.2">
      <c r="D17" t="s">
        <v>20</v>
      </c>
      <c r="G17">
        <f>E17-($E$4-460.15205)</f>
        <v>113333.06763000001</v>
      </c>
      <c r="M17" t="s">
        <v>20</v>
      </c>
      <c r="P17">
        <f>N17-($E$4-460.15205)</f>
        <v>113333.06763000001</v>
      </c>
      <c r="V17" t="s">
        <v>20</v>
      </c>
      <c r="Y17">
        <f t="shared" si="1"/>
        <v>129808.3651142077</v>
      </c>
    </row>
    <row r="18" spans="1:25" x14ac:dyDescent="0.2">
      <c r="D18" t="s">
        <v>49</v>
      </c>
      <c r="G18">
        <f>E18-($E$4-2*443.674358207704-16.47769)</f>
        <v>113776.74198641541</v>
      </c>
      <c r="M18" t="s">
        <v>49</v>
      </c>
      <c r="P18">
        <f>N18-($E$4-2*443.674358207704-16.47769)</f>
        <v>113776.74198641541</v>
      </c>
      <c r="V18" t="s">
        <v>49</v>
      </c>
      <c r="Y18">
        <f t="shared" si="1"/>
        <v>129808.3651142077</v>
      </c>
    </row>
    <row r="21" spans="1:25" x14ac:dyDescent="0.2">
      <c r="B21" t="s">
        <v>85</v>
      </c>
      <c r="E21" t="s">
        <v>73</v>
      </c>
      <c r="F21" t="s">
        <v>74</v>
      </c>
      <c r="G21" t="s">
        <v>75</v>
      </c>
      <c r="K21" t="s">
        <v>85</v>
      </c>
      <c r="N21" t="s">
        <v>73</v>
      </c>
      <c r="O21" t="s">
        <v>74</v>
      </c>
      <c r="P21" t="s">
        <v>75</v>
      </c>
      <c r="T21" t="s">
        <v>85</v>
      </c>
      <c r="W21" t="s">
        <v>73</v>
      </c>
      <c r="X21" t="s">
        <v>74</v>
      </c>
      <c r="Y21" t="s">
        <v>75</v>
      </c>
    </row>
    <row r="22" spans="1:25" x14ac:dyDescent="0.2">
      <c r="A22" t="s">
        <v>23</v>
      </c>
      <c r="C22" t="s">
        <v>19</v>
      </c>
      <c r="E22">
        <v>-112872.917642</v>
      </c>
      <c r="G22">
        <f>E22-('C ads study'!E5+'C ads study'!E4)</f>
        <v>-0.99156657999265008</v>
      </c>
      <c r="H22">
        <f>G22/18</f>
        <v>-5.5087032221813895E-2</v>
      </c>
      <c r="J22" t="s">
        <v>23</v>
      </c>
      <c r="L22" t="s">
        <v>19</v>
      </c>
      <c r="P22">
        <f>N22-('C ads study'!N5+'C ads study'!N4)</f>
        <v>0</v>
      </c>
      <c r="Q22">
        <f>P22/18</f>
        <v>0</v>
      </c>
      <c r="U22" t="s">
        <v>19</v>
      </c>
      <c r="Y22">
        <f>W22-('C ads study'!W5+'C ads study'!W4)</f>
        <v>0</v>
      </c>
    </row>
    <row r="23" spans="1:25" x14ac:dyDescent="0.2">
      <c r="C23" t="s">
        <v>72</v>
      </c>
      <c r="L23" t="s">
        <v>72</v>
      </c>
      <c r="U23" t="s">
        <v>72</v>
      </c>
    </row>
    <row r="24" spans="1:25" x14ac:dyDescent="0.2">
      <c r="A24" t="s">
        <v>32</v>
      </c>
      <c r="D24" t="s">
        <v>50</v>
      </c>
      <c r="E24">
        <v>-113314.459776</v>
      </c>
      <c r="G24">
        <f>E24-($E$22-443.674358207704)</f>
        <v>2.1322242077003466</v>
      </c>
      <c r="M24" t="s">
        <v>50</v>
      </c>
      <c r="P24">
        <f>N24-($E$4-443.674358207704)</f>
        <v>113316.5899382077</v>
      </c>
      <c r="V24" t="s">
        <v>50</v>
      </c>
      <c r="Y24">
        <f>W24-($E$4-443.674358207704)</f>
        <v>113316.5899382077</v>
      </c>
    </row>
    <row r="25" spans="1:25" x14ac:dyDescent="0.2">
      <c r="D25" t="s">
        <v>20</v>
      </c>
      <c r="G25">
        <f t="shared" ref="G25:G36" si="2">E25-($E$22-443.674358207704)</f>
        <v>113316.5920002077</v>
      </c>
      <c r="M25" t="s">
        <v>20</v>
      </c>
      <c r="P25">
        <f>N25-($E$4-460.15205)</f>
        <v>113333.06763000001</v>
      </c>
      <c r="V25" t="s">
        <v>20</v>
      </c>
      <c r="Y25">
        <f>W25-($E$4-460.15205)</f>
        <v>113333.06763000001</v>
      </c>
    </row>
    <row r="26" spans="1:25" x14ac:dyDescent="0.2">
      <c r="D26" t="s">
        <v>49</v>
      </c>
      <c r="G26">
        <f t="shared" si="2"/>
        <v>113316.5920002077</v>
      </c>
      <c r="M26" t="s">
        <v>49</v>
      </c>
      <c r="P26">
        <f>N26-($E$4-2*443.674358207704-16.47769)</f>
        <v>113776.74198641541</v>
      </c>
      <c r="V26" t="s">
        <v>49</v>
      </c>
      <c r="Y26">
        <f>W26-($E$4-2*443.674358207704-16.47769)</f>
        <v>113776.74198641541</v>
      </c>
    </row>
    <row r="28" spans="1:25" x14ac:dyDescent="0.2">
      <c r="C28" t="s">
        <v>76</v>
      </c>
      <c r="L28" t="s">
        <v>76</v>
      </c>
      <c r="U28" t="s">
        <v>76</v>
      </c>
    </row>
    <row r="29" spans="1:25" x14ac:dyDescent="0.2">
      <c r="A29" t="s">
        <v>23</v>
      </c>
      <c r="D29" t="s">
        <v>50</v>
      </c>
      <c r="E29">
        <v>-113313.970993</v>
      </c>
      <c r="G29">
        <f t="shared" si="2"/>
        <v>2.6210072077083169</v>
      </c>
      <c r="M29" t="s">
        <v>50</v>
      </c>
      <c r="P29">
        <f>N29-($E$4-443.674358207704)</f>
        <v>113316.5899382077</v>
      </c>
      <c r="V29" t="s">
        <v>50</v>
      </c>
      <c r="Y29">
        <f>W29-($E$4-443.674358207704)</f>
        <v>113316.5899382077</v>
      </c>
    </row>
    <row r="30" spans="1:25" x14ac:dyDescent="0.2">
      <c r="D30" t="s">
        <v>20</v>
      </c>
      <c r="G30">
        <f t="shared" si="2"/>
        <v>113316.5920002077</v>
      </c>
      <c r="M30" t="s">
        <v>20</v>
      </c>
      <c r="P30">
        <f>N30-($E$4-460.15205)</f>
        <v>113333.06763000001</v>
      </c>
      <c r="V30" t="s">
        <v>20</v>
      </c>
      <c r="Y30">
        <f>W30-($E$4-460.15205)</f>
        <v>113333.06763000001</v>
      </c>
    </row>
    <row r="31" spans="1:25" x14ac:dyDescent="0.2">
      <c r="D31" t="s">
        <v>49</v>
      </c>
      <c r="G31">
        <f t="shared" si="2"/>
        <v>113316.5920002077</v>
      </c>
      <c r="M31" t="s">
        <v>49</v>
      </c>
      <c r="P31">
        <f>N31-($E$4-2*443.674358207704-16.47769)</f>
        <v>113776.74198641541</v>
      </c>
      <c r="V31" t="s">
        <v>49</v>
      </c>
      <c r="Y31">
        <f>W31-($E$4-2*443.674358207704-16.47769)</f>
        <v>113776.74198641541</v>
      </c>
    </row>
    <row r="33" spans="3:25" x14ac:dyDescent="0.2">
      <c r="C33" t="s">
        <v>77</v>
      </c>
      <c r="L33" t="s">
        <v>77</v>
      </c>
      <c r="U33" t="s">
        <v>77</v>
      </c>
    </row>
    <row r="34" spans="3:25" x14ac:dyDescent="0.2">
      <c r="D34" t="s">
        <v>50</v>
      </c>
      <c r="G34">
        <f t="shared" si="2"/>
        <v>113316.5920002077</v>
      </c>
      <c r="M34" t="s">
        <v>50</v>
      </c>
      <c r="P34">
        <f>N34-($E$4-443.674358207704)</f>
        <v>113316.5899382077</v>
      </c>
      <c r="V34" t="s">
        <v>50</v>
      </c>
      <c r="Y34">
        <f>W34-($E$4-443.674358207704)</f>
        <v>113316.5899382077</v>
      </c>
    </row>
    <row r="35" spans="3:25" x14ac:dyDescent="0.2">
      <c r="D35" t="s">
        <v>20</v>
      </c>
      <c r="G35">
        <f t="shared" si="2"/>
        <v>113316.5920002077</v>
      </c>
      <c r="M35" t="s">
        <v>20</v>
      </c>
      <c r="P35">
        <f>N35-($E$4-460.15205)</f>
        <v>113333.06763000001</v>
      </c>
      <c r="V35" t="s">
        <v>20</v>
      </c>
      <c r="Y35">
        <f>W35-($E$4-460.15205)</f>
        <v>113333.06763000001</v>
      </c>
    </row>
    <row r="36" spans="3:25" x14ac:dyDescent="0.2">
      <c r="D36" t="s">
        <v>49</v>
      </c>
      <c r="G36">
        <f t="shared" si="2"/>
        <v>113316.5920002077</v>
      </c>
      <c r="M36" t="s">
        <v>49</v>
      </c>
      <c r="P36">
        <f>N36-($E$4-2*443.674358207704-16.47769)</f>
        <v>113776.74198641541</v>
      </c>
      <c r="V36" t="s">
        <v>49</v>
      </c>
      <c r="Y36">
        <f>W36-($E$4-2*443.674358207704-16.47769)</f>
        <v>113776.74198641541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D7E1-2821-7A4A-A1A4-4819BD222B78}">
  <dimension ref="C3:M33"/>
  <sheetViews>
    <sheetView workbookViewId="0">
      <selection activeCell="F7" sqref="F7"/>
    </sheetView>
  </sheetViews>
  <sheetFormatPr baseColWidth="10" defaultRowHeight="16" x14ac:dyDescent="0.2"/>
  <sheetData>
    <row r="3" spans="3:13" x14ac:dyDescent="0.2">
      <c r="C3" t="s">
        <v>89</v>
      </c>
    </row>
    <row r="4" spans="3:13" x14ac:dyDescent="0.2">
      <c r="C4" t="s">
        <v>84</v>
      </c>
      <c r="D4" t="s">
        <v>19</v>
      </c>
      <c r="E4">
        <v>-110028.59630200001</v>
      </c>
    </row>
    <row r="5" spans="3:13" x14ac:dyDescent="0.2">
      <c r="C5" t="s">
        <v>84</v>
      </c>
      <c r="D5" t="s">
        <v>79</v>
      </c>
      <c r="E5">
        <v>-2843.32977342</v>
      </c>
      <c r="M5">
        <v>-57495.468575600004</v>
      </c>
    </row>
    <row r="6" spans="3:13" x14ac:dyDescent="0.2">
      <c r="F6" t="s">
        <v>82</v>
      </c>
      <c r="M6">
        <v>-57497.453802299999</v>
      </c>
    </row>
    <row r="7" spans="3:13" x14ac:dyDescent="0.2">
      <c r="C7" t="s">
        <v>84</v>
      </c>
      <c r="D7" t="s">
        <v>81</v>
      </c>
      <c r="E7">
        <v>-110185.816362</v>
      </c>
      <c r="F7">
        <f>E7-(E4+$E$5/18)</f>
        <v>0.74270519000128843</v>
      </c>
      <c r="M7">
        <v>-57497.506988000001</v>
      </c>
    </row>
    <row r="8" spans="3:13" x14ac:dyDescent="0.2">
      <c r="D8" t="s">
        <v>83</v>
      </c>
      <c r="E8">
        <v>-110177.430891</v>
      </c>
    </row>
    <row r="9" spans="3:13" x14ac:dyDescent="0.2">
      <c r="D9" t="s">
        <v>80</v>
      </c>
      <c r="E9" t="s">
        <v>83</v>
      </c>
    </row>
    <row r="13" spans="3:13" x14ac:dyDescent="0.2">
      <c r="C13" t="s">
        <v>88</v>
      </c>
    </row>
    <row r="14" spans="3:13" x14ac:dyDescent="0.2">
      <c r="D14" t="s">
        <v>19</v>
      </c>
      <c r="E14">
        <v>-126521.531609</v>
      </c>
    </row>
    <row r="16" spans="3:13" x14ac:dyDescent="0.2">
      <c r="D16" t="s">
        <v>81</v>
      </c>
      <c r="E16">
        <v>-126678.08617</v>
      </c>
      <c r="F16">
        <f>E16-(E14+$E$5/18)</f>
        <v>1.4082041899964679</v>
      </c>
    </row>
    <row r="29" spans="4:13" x14ac:dyDescent="0.2">
      <c r="D29" t="s">
        <v>19</v>
      </c>
      <c r="E29">
        <v>-32667.280473700001</v>
      </c>
    </row>
    <row r="30" spans="4:13" x14ac:dyDescent="0.2">
      <c r="D30" t="s">
        <v>20</v>
      </c>
      <c r="E30">
        <v>-33123.665595099999</v>
      </c>
      <c r="F30">
        <f>E30-($E$29-460.15205)</f>
        <v>3.7669286000018474</v>
      </c>
      <c r="L30" t="s">
        <v>90</v>
      </c>
      <c r="M30">
        <v>-947.90107699999999</v>
      </c>
    </row>
    <row r="31" spans="4:13" x14ac:dyDescent="0.2">
      <c r="L31" t="s">
        <v>87</v>
      </c>
      <c r="M31">
        <v>-30774.394854999999</v>
      </c>
    </row>
    <row r="32" spans="4:13" x14ac:dyDescent="0.2">
      <c r="L32" s="9" t="s">
        <v>91</v>
      </c>
      <c r="M32">
        <v>-31722.582299999998</v>
      </c>
    </row>
    <row r="33" spans="13:13" x14ac:dyDescent="0.2">
      <c r="M33">
        <f>(M32-(M31+M30))/6</f>
        <v>-4.7728000000158012E-2</v>
      </c>
    </row>
  </sheetData>
  <hyperlinks>
    <hyperlink ref="L32" r:id="rId1" xr:uid="{BAC81D8C-61A4-4F4B-B665-94BA251A79F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35E21-EE8E-B845-B52D-629E949D26F0}">
  <dimension ref="B3:R5"/>
  <sheetViews>
    <sheetView workbookViewId="0">
      <selection activeCell="K14" sqref="K14"/>
    </sheetView>
  </sheetViews>
  <sheetFormatPr baseColWidth="10" defaultRowHeight="16" x14ac:dyDescent="0.2"/>
  <sheetData>
    <row r="3" spans="2:18" x14ac:dyDescent="0.2">
      <c r="B3" t="s">
        <v>47</v>
      </c>
      <c r="D3" t="s">
        <v>34</v>
      </c>
      <c r="E3" t="s">
        <v>24</v>
      </c>
      <c r="F3" t="s">
        <v>25</v>
      </c>
      <c r="G3" t="s">
        <v>26</v>
      </c>
      <c r="H3" t="s">
        <v>39</v>
      </c>
      <c r="I3" t="s">
        <v>41</v>
      </c>
      <c r="J3" t="s">
        <v>40</v>
      </c>
      <c r="K3" t="s">
        <v>48</v>
      </c>
      <c r="M3" t="s">
        <v>37</v>
      </c>
      <c r="N3" t="s">
        <v>36</v>
      </c>
      <c r="O3" t="s">
        <v>30</v>
      </c>
      <c r="P3" t="s">
        <v>31</v>
      </c>
      <c r="Q3" t="s">
        <v>28</v>
      </c>
      <c r="R3" t="s">
        <v>29</v>
      </c>
    </row>
    <row r="4" spans="2:18" x14ac:dyDescent="0.2">
      <c r="B4" t="s">
        <v>19</v>
      </c>
      <c r="C4" t="s">
        <v>23</v>
      </c>
      <c r="D4">
        <v>1</v>
      </c>
      <c r="E4" s="7">
        <v>1.9999999999999999E-6</v>
      </c>
      <c r="F4">
        <v>0.01</v>
      </c>
      <c r="G4">
        <v>400</v>
      </c>
      <c r="H4">
        <v>5</v>
      </c>
      <c r="I4">
        <v>3</v>
      </c>
      <c r="J4">
        <v>931</v>
      </c>
      <c r="K4" t="b">
        <v>0</v>
      </c>
      <c r="Q4" t="e">
        <f>AVERAGE(O4:P4)</f>
        <v>#DIV/0!</v>
      </c>
      <c r="R4" s="3">
        <f t="shared" ref="R4:R5" si="0">M5-M4</f>
        <v>0</v>
      </c>
    </row>
    <row r="5" spans="2:18" x14ac:dyDescent="0.2">
      <c r="B5" t="s">
        <v>20</v>
      </c>
      <c r="E5" s="7">
        <v>1.9999999999999999E-6</v>
      </c>
      <c r="F5">
        <v>0.01</v>
      </c>
      <c r="G5">
        <v>800</v>
      </c>
      <c r="H5">
        <v>10</v>
      </c>
      <c r="I5">
        <v>6</v>
      </c>
      <c r="J5">
        <v>931</v>
      </c>
      <c r="R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F605-3F2C-8949-A07B-2C4748B8A05E}">
  <dimension ref="B2:U92"/>
  <sheetViews>
    <sheetView topLeftCell="A2" workbookViewId="0">
      <selection activeCell="I17" sqref="I17"/>
    </sheetView>
  </sheetViews>
  <sheetFormatPr baseColWidth="10" defaultRowHeight="16" x14ac:dyDescent="0.2"/>
  <cols>
    <col min="2" max="2" width="17.83203125" customWidth="1"/>
    <col min="12" max="12" width="11.33203125" customWidth="1"/>
    <col min="13" max="13" width="14.5" customWidth="1"/>
    <col min="14" max="14" width="13.33203125" customWidth="1"/>
    <col min="17" max="17" width="21.6640625" bestFit="1" customWidth="1"/>
    <col min="20" max="20" width="30.83203125" customWidth="1"/>
  </cols>
  <sheetData>
    <row r="2" spans="2:21" x14ac:dyDescent="0.2">
      <c r="B2" t="s">
        <v>18</v>
      </c>
    </row>
    <row r="4" spans="2:21" x14ac:dyDescent="0.2">
      <c r="B4">
        <v>331</v>
      </c>
      <c r="D4" t="s">
        <v>34</v>
      </c>
      <c r="E4" t="s">
        <v>24</v>
      </c>
      <c r="F4" t="s">
        <v>25</v>
      </c>
      <c r="G4" t="s">
        <v>26</v>
      </c>
      <c r="H4" t="s">
        <v>39</v>
      </c>
      <c r="I4" t="s">
        <v>41</v>
      </c>
      <c r="K4" t="s">
        <v>37</v>
      </c>
      <c r="L4" t="s">
        <v>36</v>
      </c>
      <c r="M4" t="s">
        <v>30</v>
      </c>
      <c r="N4" t="s">
        <v>31</v>
      </c>
      <c r="O4" t="s">
        <v>28</v>
      </c>
      <c r="P4" t="s">
        <v>29</v>
      </c>
      <c r="Q4" t="s">
        <v>42</v>
      </c>
    </row>
    <row r="5" spans="2:21" x14ac:dyDescent="0.2">
      <c r="B5" t="s">
        <v>19</v>
      </c>
      <c r="C5" t="s">
        <v>32</v>
      </c>
      <c r="D5">
        <v>3</v>
      </c>
      <c r="E5" s="7">
        <v>1.9999999999999999E-7</v>
      </c>
      <c r="F5">
        <v>0.01</v>
      </c>
      <c r="G5">
        <v>800</v>
      </c>
      <c r="H5">
        <v>10</v>
      </c>
      <c r="I5">
        <v>6</v>
      </c>
      <c r="K5">
        <v>-24768.6594405</v>
      </c>
      <c r="L5">
        <v>-24768.660728499999</v>
      </c>
      <c r="M5">
        <v>0.19950000000000001</v>
      </c>
      <c r="N5">
        <v>-0.33929999999999999</v>
      </c>
      <c r="O5">
        <f>AVERAGE(M5:N5)</f>
        <v>-6.989999999999999E-2</v>
      </c>
      <c r="P5" s="3">
        <f t="shared" ref="P5:P24" si="0">K6-K5</f>
        <v>-458.35122749999937</v>
      </c>
      <c r="Q5" s="8">
        <f>K6-(K5-460.15205)</f>
        <v>1.8008225000012317</v>
      </c>
      <c r="R5">
        <f>(Q5-$Q$39)/$Q$39</f>
        <v>5.6065356540439079E-2</v>
      </c>
    </row>
    <row r="6" spans="2:21" x14ac:dyDescent="0.2">
      <c r="B6" t="s">
        <v>20</v>
      </c>
      <c r="C6" t="s">
        <v>32</v>
      </c>
      <c r="D6">
        <v>5</v>
      </c>
      <c r="E6" s="7">
        <v>1.9999999999999999E-7</v>
      </c>
      <c r="F6">
        <v>0.01</v>
      </c>
      <c r="G6">
        <v>800</v>
      </c>
      <c r="H6">
        <v>10</v>
      </c>
      <c r="I6">
        <v>6</v>
      </c>
      <c r="K6">
        <v>-25227.010667999999</v>
      </c>
      <c r="L6">
        <v>-25227.010756200001</v>
      </c>
      <c r="P6" s="3"/>
      <c r="Q6" s="8"/>
    </row>
    <row r="7" spans="2:21" x14ac:dyDescent="0.2">
      <c r="P7" s="3"/>
      <c r="Q7" s="8"/>
      <c r="T7" s="6"/>
    </row>
    <row r="8" spans="2:21" x14ac:dyDescent="0.2">
      <c r="B8">
        <v>441</v>
      </c>
      <c r="P8" s="3"/>
      <c r="Q8" s="8"/>
      <c r="T8" s="6"/>
    </row>
    <row r="9" spans="2:21" x14ac:dyDescent="0.2">
      <c r="B9" t="s">
        <v>21</v>
      </c>
      <c r="C9" t="s">
        <v>32</v>
      </c>
      <c r="D9">
        <v>3</v>
      </c>
      <c r="E9" s="7">
        <v>1.9999999999999999E-7</v>
      </c>
      <c r="F9">
        <v>0.01</v>
      </c>
      <c r="G9">
        <v>800</v>
      </c>
      <c r="H9">
        <v>10</v>
      </c>
      <c r="I9">
        <v>6</v>
      </c>
      <c r="K9">
        <v>-24768.372257899999</v>
      </c>
      <c r="L9">
        <v>-24768.828149699999</v>
      </c>
      <c r="M9">
        <v>0.20730000000000001</v>
      </c>
      <c r="N9">
        <v>-0.33379999999999999</v>
      </c>
      <c r="O9">
        <f t="shared" ref="O9:O24" si="1">AVERAGE(M9:N9)</f>
        <v>-6.3249999999999987E-2</v>
      </c>
      <c r="P9" s="3">
        <f>K10-K9</f>
        <v>-458.82965360000162</v>
      </c>
      <c r="Q9" s="8">
        <f t="shared" ref="Q6:Q39" si="2">K10-(K9-460.15205)</f>
        <v>1.3223963999989792</v>
      </c>
      <c r="R9">
        <f t="shared" ref="R5:R16" si="3">(Q9-$Q$39)/$Q$39</f>
        <v>-0.22450045706794541</v>
      </c>
      <c r="T9" s="6"/>
      <c r="U9" s="6"/>
    </row>
    <row r="10" spans="2:21" x14ac:dyDescent="0.2">
      <c r="B10" t="s">
        <v>20</v>
      </c>
      <c r="C10" t="s">
        <v>35</v>
      </c>
      <c r="D10">
        <v>3</v>
      </c>
      <c r="E10" s="7">
        <v>1.9999999999999999E-7</v>
      </c>
      <c r="F10">
        <v>0.01</v>
      </c>
      <c r="G10">
        <v>800</v>
      </c>
      <c r="H10">
        <v>10</v>
      </c>
      <c r="I10">
        <v>6</v>
      </c>
      <c r="K10">
        <v>-25227.2019115</v>
      </c>
      <c r="L10">
        <v>-25227.201683200001</v>
      </c>
      <c r="P10" s="3"/>
      <c r="Q10" s="8"/>
      <c r="T10" s="6"/>
      <c r="U10" s="6"/>
    </row>
    <row r="11" spans="2:21" x14ac:dyDescent="0.2">
      <c r="P11" s="3"/>
      <c r="Q11" s="8"/>
      <c r="T11" s="6"/>
      <c r="U11" s="6"/>
    </row>
    <row r="12" spans="2:21" x14ac:dyDescent="0.2">
      <c r="B12">
        <v>661</v>
      </c>
      <c r="P12" s="3"/>
      <c r="Q12" s="8"/>
      <c r="T12" s="6"/>
      <c r="U12" s="6"/>
    </row>
    <row r="13" spans="2:21" x14ac:dyDescent="0.2">
      <c r="B13" t="s">
        <v>19</v>
      </c>
      <c r="C13" t="s">
        <v>32</v>
      </c>
      <c r="D13">
        <v>2</v>
      </c>
      <c r="E13" s="7">
        <v>1.9999999999999999E-7</v>
      </c>
      <c r="F13">
        <v>0.01</v>
      </c>
      <c r="G13">
        <v>800</v>
      </c>
      <c r="H13">
        <v>10</v>
      </c>
      <c r="I13">
        <v>6</v>
      </c>
      <c r="K13" s="3">
        <v>-24768.9690018</v>
      </c>
      <c r="L13">
        <v>-24768.9700591</v>
      </c>
      <c r="M13">
        <v>0.19800000000000001</v>
      </c>
      <c r="N13">
        <v>-0.33660000000000001</v>
      </c>
      <c r="O13">
        <f t="shared" si="1"/>
        <v>-6.93E-2</v>
      </c>
      <c r="P13" s="3">
        <f t="shared" si="0"/>
        <v>-458.38072390000161</v>
      </c>
      <c r="Q13" s="8">
        <f t="shared" si="2"/>
        <v>1.771326099998987</v>
      </c>
      <c r="R13">
        <f t="shared" si="3"/>
        <v>3.8767634979869632E-2</v>
      </c>
      <c r="T13" s="6"/>
      <c r="U13" s="6"/>
    </row>
    <row r="14" spans="2:21" x14ac:dyDescent="0.2">
      <c r="B14" t="s">
        <v>20</v>
      </c>
      <c r="C14" t="s">
        <v>32</v>
      </c>
      <c r="D14">
        <v>6</v>
      </c>
      <c r="E14" s="7">
        <v>1.9999999999999999E-7</v>
      </c>
      <c r="F14">
        <v>0.01</v>
      </c>
      <c r="G14">
        <v>800</v>
      </c>
      <c r="H14">
        <v>10</v>
      </c>
      <c r="I14">
        <v>6</v>
      </c>
      <c r="K14">
        <v>-25227.349725700002</v>
      </c>
      <c r="L14">
        <v>-25227.349728900001</v>
      </c>
      <c r="P14" s="3"/>
      <c r="Q14" s="8"/>
      <c r="T14" s="6"/>
      <c r="U14" s="6"/>
    </row>
    <row r="15" spans="2:21" x14ac:dyDescent="0.2">
      <c r="P15" s="3"/>
      <c r="Q15" s="8"/>
      <c r="T15" s="6"/>
      <c r="U15" s="6"/>
    </row>
    <row r="16" spans="2:21" x14ac:dyDescent="0.2">
      <c r="B16">
        <v>881</v>
      </c>
      <c r="P16" s="3"/>
      <c r="Q16" s="8"/>
      <c r="T16" s="6"/>
      <c r="U16" s="6"/>
    </row>
    <row r="17" spans="2:21" x14ac:dyDescent="0.2">
      <c r="B17" t="s">
        <v>19</v>
      </c>
      <c r="C17" t="s">
        <v>32</v>
      </c>
      <c r="D17">
        <v>6</v>
      </c>
      <c r="E17" s="7">
        <v>1.9999999999999999E-7</v>
      </c>
      <c r="F17">
        <v>0.01</v>
      </c>
      <c r="G17">
        <v>800</v>
      </c>
      <c r="H17">
        <v>10</v>
      </c>
      <c r="I17">
        <v>6</v>
      </c>
      <c r="K17">
        <v>-24768.860129199998</v>
      </c>
      <c r="L17">
        <v>-24768.861915099998</v>
      </c>
      <c r="M17">
        <v>0.20250000000000001</v>
      </c>
      <c r="N17">
        <v>-0.3301</v>
      </c>
      <c r="O17">
        <f t="shared" si="1"/>
        <v>-6.3799999999999996E-2</v>
      </c>
      <c r="P17" s="3">
        <f t="shared" si="0"/>
        <v>-458.42419820000214</v>
      </c>
      <c r="Q17" s="8">
        <f t="shared" si="2"/>
        <v>1.7278517999984615</v>
      </c>
      <c r="R17">
        <f t="shared" ref="R17:R19" si="4">(Q17-$Q$39)/$Q$39</f>
        <v>1.3272783527064251E-2</v>
      </c>
      <c r="T17" s="6"/>
      <c r="U17" s="6"/>
    </row>
    <row r="18" spans="2:21" x14ac:dyDescent="0.2">
      <c r="B18" t="s">
        <v>20</v>
      </c>
      <c r="C18" t="s">
        <v>32</v>
      </c>
      <c r="D18">
        <v>3</v>
      </c>
      <c r="E18" s="7">
        <v>1.9999999999999999E-7</v>
      </c>
      <c r="F18">
        <v>0.01</v>
      </c>
      <c r="G18">
        <v>800</v>
      </c>
      <c r="H18">
        <v>10</v>
      </c>
      <c r="I18">
        <v>6</v>
      </c>
      <c r="K18">
        <v>-25227.284327400001</v>
      </c>
      <c r="L18">
        <v>-25227.284586599999</v>
      </c>
      <c r="P18" s="3"/>
      <c r="Q18" s="8"/>
      <c r="T18" s="6"/>
      <c r="U18" s="6"/>
    </row>
    <row r="19" spans="2:21" x14ac:dyDescent="0.2">
      <c r="E19" s="7"/>
      <c r="P19" s="3"/>
      <c r="Q19" s="8"/>
      <c r="T19" s="6"/>
      <c r="U19" s="6"/>
    </row>
    <row r="20" spans="2:21" x14ac:dyDescent="0.2">
      <c r="B20" t="s">
        <v>19</v>
      </c>
      <c r="C20" t="s">
        <v>32</v>
      </c>
      <c r="D20">
        <v>1</v>
      </c>
      <c r="E20" s="7">
        <v>1.9999999999999999E-7</v>
      </c>
      <c r="F20">
        <v>0.01</v>
      </c>
      <c r="G20">
        <v>800</v>
      </c>
      <c r="H20">
        <v>5</v>
      </c>
      <c r="I20">
        <v>3</v>
      </c>
      <c r="K20">
        <v>-12541.6571527</v>
      </c>
      <c r="M20">
        <v>0.19500000000000001</v>
      </c>
      <c r="N20">
        <v>-0.33040000000000003</v>
      </c>
      <c r="O20">
        <f t="shared" si="1"/>
        <v>-6.770000000000001E-2</v>
      </c>
      <c r="P20" s="3">
        <f t="shared" si="0"/>
        <v>-458.43829080000069</v>
      </c>
      <c r="Q20" s="8">
        <f t="shared" si="2"/>
        <v>1.7137591999999131</v>
      </c>
      <c r="R20">
        <f>(Q20-$Q$39)/$Q$39</f>
        <v>5.0083895392955399E-3</v>
      </c>
      <c r="T20" s="6"/>
      <c r="U20" s="6"/>
    </row>
    <row r="21" spans="2:21" x14ac:dyDescent="0.2">
      <c r="B21" t="s">
        <v>20</v>
      </c>
      <c r="C21" t="s">
        <v>32</v>
      </c>
      <c r="D21">
        <v>1</v>
      </c>
      <c r="E21" s="7">
        <v>1.9999999999999999E-7</v>
      </c>
      <c r="F21">
        <v>0.01</v>
      </c>
      <c r="G21">
        <v>800</v>
      </c>
      <c r="H21">
        <v>5</v>
      </c>
      <c r="I21">
        <v>3</v>
      </c>
      <c r="K21">
        <v>-13000.0954435</v>
      </c>
      <c r="P21" s="3"/>
      <c r="Q21" s="8"/>
      <c r="T21" s="6"/>
      <c r="U21" s="6"/>
    </row>
    <row r="22" spans="2:21" x14ac:dyDescent="0.2">
      <c r="P22" s="3"/>
      <c r="Q22" s="8"/>
      <c r="T22" s="6"/>
      <c r="U22" s="6"/>
    </row>
    <row r="23" spans="2:21" x14ac:dyDescent="0.2">
      <c r="B23">
        <v>10101</v>
      </c>
      <c r="P23" s="3"/>
      <c r="Q23" s="8"/>
      <c r="T23" s="6"/>
      <c r="U23" s="6"/>
    </row>
    <row r="24" spans="2:21" x14ac:dyDescent="0.2">
      <c r="B24" t="s">
        <v>19</v>
      </c>
      <c r="C24" t="s">
        <v>32</v>
      </c>
      <c r="D24">
        <v>2</v>
      </c>
      <c r="E24" s="7">
        <v>1.9999999999999999E-7</v>
      </c>
      <c r="F24">
        <v>0.01</v>
      </c>
      <c r="G24">
        <v>800</v>
      </c>
      <c r="H24">
        <v>10</v>
      </c>
      <c r="I24">
        <v>6</v>
      </c>
      <c r="K24">
        <v>-24768.837360099998</v>
      </c>
      <c r="L24">
        <v>-24768.838887400001</v>
      </c>
      <c r="M24">
        <v>9.2200000000000004E-2</v>
      </c>
      <c r="N24">
        <v>-0.22670000000000001</v>
      </c>
      <c r="O24">
        <f t="shared" si="1"/>
        <v>-6.7250000000000004E-2</v>
      </c>
      <c r="P24" s="3">
        <f t="shared" si="0"/>
        <v>-457.64924070000052</v>
      </c>
      <c r="Q24" s="8">
        <f t="shared" si="2"/>
        <v>2.5028093000000808</v>
      </c>
      <c r="R24">
        <f t="shared" ref="R21:R38" si="5">(Q24-$Q$39)/$Q$39</f>
        <v>0.46773499095857829</v>
      </c>
      <c r="T24" s="6"/>
      <c r="U24" s="6"/>
    </row>
    <row r="25" spans="2:21" x14ac:dyDescent="0.2">
      <c r="B25" t="s">
        <v>20</v>
      </c>
      <c r="C25" t="s">
        <v>32</v>
      </c>
      <c r="D25">
        <v>4</v>
      </c>
      <c r="E25" s="7">
        <v>1.9999999999999999E-7</v>
      </c>
      <c r="F25">
        <v>0.01</v>
      </c>
      <c r="G25">
        <v>800</v>
      </c>
      <c r="H25">
        <v>10</v>
      </c>
      <c r="I25">
        <v>6</v>
      </c>
      <c r="K25">
        <v>-25226.486600799999</v>
      </c>
      <c r="P25" s="3"/>
      <c r="Q25" s="8"/>
      <c r="T25" s="6"/>
      <c r="U25" s="6"/>
    </row>
    <row r="26" spans="2:21" x14ac:dyDescent="0.2">
      <c r="P26" s="3"/>
      <c r="Q26" s="8"/>
      <c r="T26" s="6"/>
      <c r="U26" s="6"/>
    </row>
    <row r="27" spans="2:21" x14ac:dyDescent="0.2">
      <c r="B27" t="s">
        <v>19</v>
      </c>
      <c r="C27" t="s">
        <v>32</v>
      </c>
      <c r="D27">
        <v>3</v>
      </c>
      <c r="E27" s="7">
        <v>1.9999999999999999E-7</v>
      </c>
      <c r="F27">
        <v>0.01</v>
      </c>
      <c r="G27">
        <v>800</v>
      </c>
      <c r="H27">
        <v>5</v>
      </c>
      <c r="I27">
        <v>3</v>
      </c>
      <c r="K27">
        <v>-12541.6526529</v>
      </c>
      <c r="M27">
        <v>0.21590000000000001</v>
      </c>
      <c r="N27">
        <v>-0.33929999999999999</v>
      </c>
      <c r="O27">
        <f t="shared" ref="O27:O64" si="6">AVERAGE(M27:N27)</f>
        <v>-6.1699999999999991E-2</v>
      </c>
      <c r="P27" s="3">
        <f t="shared" ref="P27:P64" si="7">K28-K27</f>
        <v>-458.42866569999933</v>
      </c>
      <c r="Q27" s="8">
        <f t="shared" si="2"/>
        <v>1.7233843000012712</v>
      </c>
      <c r="R27">
        <f t="shared" si="5"/>
        <v>1.0652885132095301E-2</v>
      </c>
      <c r="T27" s="6"/>
      <c r="U27" s="6"/>
    </row>
    <row r="28" spans="2:21" x14ac:dyDescent="0.2">
      <c r="B28" t="s">
        <v>20</v>
      </c>
      <c r="C28" t="s">
        <v>32</v>
      </c>
      <c r="D28">
        <v>5</v>
      </c>
      <c r="E28" s="7">
        <v>1.9999999999999999E-7</v>
      </c>
      <c r="F28">
        <v>0.01</v>
      </c>
      <c r="G28">
        <v>800</v>
      </c>
      <c r="H28">
        <v>5</v>
      </c>
      <c r="I28">
        <v>3</v>
      </c>
      <c r="K28">
        <v>-13000.0813186</v>
      </c>
      <c r="P28" s="3"/>
      <c r="Q28" s="8"/>
      <c r="T28" s="6"/>
      <c r="U28" s="6"/>
    </row>
    <row r="29" spans="2:21" x14ac:dyDescent="0.2">
      <c r="P29" s="3"/>
      <c r="Q29" s="8"/>
      <c r="T29" s="6"/>
      <c r="U29" s="6"/>
    </row>
    <row r="30" spans="2:21" x14ac:dyDescent="0.2">
      <c r="B30">
        <v>12121</v>
      </c>
      <c r="P30" s="3"/>
      <c r="Q30" s="8"/>
      <c r="T30" s="6"/>
      <c r="U30" s="6"/>
    </row>
    <row r="31" spans="2:21" x14ac:dyDescent="0.2">
      <c r="B31" t="s">
        <v>21</v>
      </c>
      <c r="C31" t="s">
        <v>32</v>
      </c>
      <c r="D31">
        <v>1</v>
      </c>
      <c r="E31" s="7">
        <v>1.9999999999999999E-7</v>
      </c>
      <c r="F31">
        <v>0.01</v>
      </c>
      <c r="G31">
        <v>800</v>
      </c>
      <c r="H31">
        <v>5</v>
      </c>
      <c r="I31">
        <v>3</v>
      </c>
      <c r="K31">
        <v>-12541.6332272</v>
      </c>
      <c r="M31">
        <v>0.21709999999999999</v>
      </c>
      <c r="N31">
        <v>-0.33489999999999998</v>
      </c>
      <c r="O31">
        <f t="shared" si="6"/>
        <v>-5.8899999999999994E-2</v>
      </c>
      <c r="P31" s="3">
        <f t="shared" si="7"/>
        <v>-458.43399979999958</v>
      </c>
      <c r="Q31" s="8">
        <f t="shared" si="2"/>
        <v>1.7180502000010165</v>
      </c>
      <c r="R31">
        <f t="shared" si="5"/>
        <v>7.5247821577113863E-3</v>
      </c>
      <c r="T31" s="6"/>
      <c r="U31" s="6"/>
    </row>
    <row r="32" spans="2:21" x14ac:dyDescent="0.2">
      <c r="B32" t="s">
        <v>20</v>
      </c>
      <c r="C32" t="s">
        <v>32</v>
      </c>
      <c r="D32">
        <v>2</v>
      </c>
      <c r="E32" s="7">
        <v>1.9999999999999999E-7</v>
      </c>
      <c r="F32">
        <v>0.01</v>
      </c>
      <c r="G32">
        <v>800</v>
      </c>
      <c r="H32">
        <v>5</v>
      </c>
      <c r="I32">
        <v>3</v>
      </c>
      <c r="K32">
        <v>-13000.067227</v>
      </c>
      <c r="P32" s="3"/>
      <c r="Q32" s="8"/>
      <c r="T32" s="6"/>
      <c r="U32" s="6"/>
    </row>
    <row r="33" spans="2:21" x14ac:dyDescent="0.2">
      <c r="P33" s="3"/>
      <c r="Q33" s="8"/>
      <c r="T33" s="6"/>
      <c r="U33" s="6"/>
    </row>
    <row r="34" spans="2:21" x14ac:dyDescent="0.2">
      <c r="B34">
        <v>16161</v>
      </c>
      <c r="P34" s="3"/>
      <c r="Q34" s="8"/>
      <c r="T34" s="6"/>
      <c r="U34" s="6"/>
    </row>
    <row r="35" spans="2:21" x14ac:dyDescent="0.2">
      <c r="B35" t="s">
        <v>19</v>
      </c>
      <c r="C35" t="s">
        <v>32</v>
      </c>
      <c r="D35">
        <v>1</v>
      </c>
      <c r="E35" s="7">
        <v>1.9999999999999999E-7</v>
      </c>
      <c r="F35">
        <v>0.01</v>
      </c>
      <c r="G35">
        <v>800</v>
      </c>
      <c r="H35">
        <v>5</v>
      </c>
      <c r="I35">
        <v>3</v>
      </c>
      <c r="K35">
        <v>-12541.630563999999</v>
      </c>
      <c r="M35">
        <v>-1.0200000000000001E-2</v>
      </c>
      <c r="N35">
        <v>-0.12479999999999999</v>
      </c>
      <c r="O35">
        <f t="shared" si="6"/>
        <v>-6.7500000000000004E-2</v>
      </c>
      <c r="P35" s="3">
        <f t="shared" si="7"/>
        <v>-458.45270160000109</v>
      </c>
      <c r="Q35" s="8">
        <f t="shared" si="2"/>
        <v>1.6993483999995078</v>
      </c>
      <c r="R35">
        <f t="shared" si="5"/>
        <v>-3.4426080689920965E-3</v>
      </c>
      <c r="T35" s="6"/>
      <c r="U35" s="6"/>
    </row>
    <row r="36" spans="2:21" x14ac:dyDescent="0.2">
      <c r="B36" t="s">
        <v>20</v>
      </c>
      <c r="C36" t="s">
        <v>32</v>
      </c>
      <c r="D36">
        <v>3</v>
      </c>
      <c r="E36" s="7">
        <v>1.9999999999999999E-7</v>
      </c>
      <c r="F36">
        <v>0.01</v>
      </c>
      <c r="G36">
        <v>800</v>
      </c>
      <c r="H36">
        <v>5</v>
      </c>
      <c r="I36">
        <v>3</v>
      </c>
      <c r="K36">
        <v>-13000.0832656</v>
      </c>
      <c r="P36" s="3"/>
      <c r="Q36" s="8"/>
      <c r="T36" s="6"/>
      <c r="U36" s="6"/>
    </row>
    <row r="37" spans="2:21" x14ac:dyDescent="0.2">
      <c r="P37" s="3"/>
      <c r="Q37" s="8"/>
      <c r="T37" s="6"/>
      <c r="U37" s="6"/>
    </row>
    <row r="38" spans="2:21" x14ac:dyDescent="0.2">
      <c r="B38">
        <v>24241</v>
      </c>
      <c r="P38" s="3"/>
      <c r="Q38" s="8"/>
      <c r="T38" s="6"/>
      <c r="U38" s="6"/>
    </row>
    <row r="39" spans="2:21" x14ac:dyDescent="0.2">
      <c r="B39" t="s">
        <v>19</v>
      </c>
      <c r="C39" t="s">
        <v>32</v>
      </c>
      <c r="D39">
        <v>2</v>
      </c>
      <c r="E39" s="7">
        <v>1.9999999999999999E-7</v>
      </c>
      <c r="F39">
        <v>0.01</v>
      </c>
      <c r="G39">
        <v>800</v>
      </c>
      <c r="H39">
        <v>5</v>
      </c>
      <c r="I39">
        <v>3</v>
      </c>
      <c r="K39">
        <v>-12541.6350785</v>
      </c>
      <c r="M39">
        <v>0.20480000000000001</v>
      </c>
      <c r="N39">
        <v>-0.33019999999999999</v>
      </c>
      <c r="O39">
        <f t="shared" si="6"/>
        <v>-6.2699999999999992E-2</v>
      </c>
      <c r="P39" s="3">
        <f t="shared" si="7"/>
        <v>-458.44683120000082</v>
      </c>
      <c r="Q39" s="8">
        <f t="shared" si="2"/>
        <v>1.7052187999997841</v>
      </c>
      <c r="R39">
        <f>(Q39-$Q$39)/$Q$39</f>
        <v>0</v>
      </c>
      <c r="T39" s="6"/>
      <c r="U39" s="6"/>
    </row>
    <row r="40" spans="2:21" x14ac:dyDescent="0.2">
      <c r="B40" t="s">
        <v>20</v>
      </c>
      <c r="C40" t="s">
        <v>32</v>
      </c>
      <c r="D40">
        <v>1</v>
      </c>
      <c r="E40" s="7">
        <v>1.9999999999999999E-7</v>
      </c>
      <c r="F40">
        <v>0.01</v>
      </c>
      <c r="G40">
        <v>800</v>
      </c>
      <c r="H40">
        <v>5</v>
      </c>
      <c r="I40">
        <v>3</v>
      </c>
      <c r="K40">
        <v>-13000.0819097</v>
      </c>
      <c r="T40" s="6"/>
      <c r="U40" s="6"/>
    </row>
    <row r="41" spans="2:21" x14ac:dyDescent="0.2">
      <c r="T41" s="6"/>
      <c r="U41" s="6"/>
    </row>
    <row r="42" spans="2:21" x14ac:dyDescent="0.2">
      <c r="T42" s="6"/>
      <c r="U42" s="6"/>
    </row>
    <row r="43" spans="2:21" x14ac:dyDescent="0.2">
      <c r="B43" t="s">
        <v>38</v>
      </c>
      <c r="T43" s="6"/>
      <c r="U43" s="6"/>
    </row>
    <row r="44" spans="2:21" x14ac:dyDescent="0.2">
      <c r="T44" s="6"/>
      <c r="U44" s="6"/>
    </row>
    <row r="45" spans="2:21" x14ac:dyDescent="0.2">
      <c r="T45" s="6"/>
      <c r="U45" s="6"/>
    </row>
    <row r="46" spans="2:21" x14ac:dyDescent="0.2">
      <c r="T46" s="6"/>
      <c r="U46" s="6"/>
    </row>
    <row r="47" spans="2:21" x14ac:dyDescent="0.2">
      <c r="B47" t="s">
        <v>22</v>
      </c>
      <c r="T47" s="6"/>
      <c r="U47" s="6"/>
    </row>
    <row r="48" spans="2:21" x14ac:dyDescent="0.2">
      <c r="T48" s="6"/>
      <c r="U48" s="6"/>
    </row>
    <row r="49" spans="2:21" x14ac:dyDescent="0.2">
      <c r="B49">
        <v>331</v>
      </c>
      <c r="T49" s="6"/>
      <c r="U49" s="6"/>
    </row>
    <row r="50" spans="2:21" x14ac:dyDescent="0.2">
      <c r="B50" t="s">
        <v>19</v>
      </c>
      <c r="C50" t="s">
        <v>23</v>
      </c>
      <c r="E50" s="7">
        <v>1.9999999999999999E-6</v>
      </c>
      <c r="F50">
        <v>0.05</v>
      </c>
      <c r="G50">
        <v>400</v>
      </c>
      <c r="S50" s="6"/>
      <c r="U50" s="6"/>
    </row>
    <row r="51" spans="2:21" x14ac:dyDescent="0.2">
      <c r="B51" t="s">
        <v>20</v>
      </c>
      <c r="S51" s="6"/>
      <c r="U51" s="6"/>
    </row>
    <row r="52" spans="2:21" x14ac:dyDescent="0.2">
      <c r="S52" s="6"/>
      <c r="U52" s="6"/>
    </row>
    <row r="53" spans="2:21" x14ac:dyDescent="0.2">
      <c r="B53">
        <v>441</v>
      </c>
      <c r="S53" s="6"/>
      <c r="U53" s="6"/>
    </row>
    <row r="54" spans="2:21" x14ac:dyDescent="0.2">
      <c r="B54" t="s">
        <v>19</v>
      </c>
      <c r="C54" t="s">
        <v>23</v>
      </c>
      <c r="E54" s="7">
        <v>1.9999999999999999E-6</v>
      </c>
      <c r="F54">
        <v>0.05</v>
      </c>
      <c r="G54">
        <v>400</v>
      </c>
      <c r="S54" s="6"/>
      <c r="U54" s="6"/>
    </row>
    <row r="55" spans="2:21" x14ac:dyDescent="0.2">
      <c r="B55" t="s">
        <v>20</v>
      </c>
      <c r="S55" s="6"/>
      <c r="U55" s="6"/>
    </row>
    <row r="56" spans="2:21" x14ac:dyDescent="0.2">
      <c r="S56" s="6"/>
      <c r="U56" s="6"/>
    </row>
    <row r="57" spans="2:21" x14ac:dyDescent="0.2">
      <c r="S57" s="6"/>
      <c r="U57" s="6"/>
    </row>
    <row r="58" spans="2:21" ht="21" customHeight="1" x14ac:dyDescent="0.2">
      <c r="S58" s="6"/>
      <c r="U58" s="6"/>
    </row>
    <row r="59" spans="2:21" ht="19" customHeight="1" x14ac:dyDescent="0.2">
      <c r="S59" s="6"/>
      <c r="U59" s="6"/>
    </row>
    <row r="60" spans="2:21" x14ac:dyDescent="0.2">
      <c r="S60" s="6"/>
      <c r="U60" s="6"/>
    </row>
    <row r="61" spans="2:21" x14ac:dyDescent="0.2">
      <c r="S61" s="6"/>
      <c r="U61" s="6"/>
    </row>
    <row r="62" spans="2:21" x14ac:dyDescent="0.2">
      <c r="S62" s="6"/>
      <c r="U62" s="6"/>
    </row>
    <row r="63" spans="2:21" x14ac:dyDescent="0.2">
      <c r="S63" s="6"/>
      <c r="U63" s="6"/>
    </row>
    <row r="64" spans="2:21" x14ac:dyDescent="0.2">
      <c r="O64" t="e">
        <f t="shared" si="6"/>
        <v>#DIV/0!</v>
      </c>
      <c r="P64">
        <f t="shared" si="7"/>
        <v>0</v>
      </c>
      <c r="S64" s="6"/>
      <c r="U64" s="6"/>
    </row>
    <row r="65" spans="19:21" x14ac:dyDescent="0.2">
      <c r="S65" s="6"/>
      <c r="U65" s="6"/>
    </row>
    <row r="66" spans="19:21" x14ac:dyDescent="0.2">
      <c r="S66" s="6"/>
      <c r="U66" s="6"/>
    </row>
    <row r="67" spans="19:21" x14ac:dyDescent="0.2">
      <c r="S67" s="6"/>
      <c r="U67" s="6"/>
    </row>
    <row r="68" spans="19:21" x14ac:dyDescent="0.2">
      <c r="S68" s="6"/>
      <c r="U68" s="6"/>
    </row>
    <row r="69" spans="19:21" x14ac:dyDescent="0.2">
      <c r="S69" s="6"/>
      <c r="U69" s="6"/>
    </row>
    <row r="70" spans="19:21" x14ac:dyDescent="0.2">
      <c r="S70" s="6"/>
      <c r="U70" s="6"/>
    </row>
    <row r="71" spans="19:21" x14ac:dyDescent="0.2">
      <c r="S71" s="6"/>
      <c r="U71" s="6"/>
    </row>
    <row r="72" spans="19:21" x14ac:dyDescent="0.2">
      <c r="S72" s="6"/>
      <c r="U72" s="6"/>
    </row>
    <row r="73" spans="19:21" x14ac:dyDescent="0.2">
      <c r="S73" s="6"/>
      <c r="U73" s="6"/>
    </row>
    <row r="74" spans="19:21" x14ac:dyDescent="0.2">
      <c r="S74" s="6"/>
      <c r="U74" s="6"/>
    </row>
    <row r="75" spans="19:21" x14ac:dyDescent="0.2">
      <c r="S75" s="6"/>
      <c r="U75" s="6"/>
    </row>
    <row r="76" spans="19:21" x14ac:dyDescent="0.2">
      <c r="S76" s="6"/>
      <c r="U76" s="6"/>
    </row>
    <row r="77" spans="19:21" x14ac:dyDescent="0.2">
      <c r="S77" s="6"/>
      <c r="U77" s="6"/>
    </row>
    <row r="78" spans="19:21" x14ac:dyDescent="0.2">
      <c r="S78" s="6"/>
      <c r="U78" s="6"/>
    </row>
    <row r="79" spans="19:21" x14ac:dyDescent="0.2">
      <c r="S79" s="6"/>
      <c r="U79" s="6"/>
    </row>
    <row r="80" spans="19:21" x14ac:dyDescent="0.2">
      <c r="S80" s="6"/>
      <c r="U80" s="6"/>
    </row>
    <row r="81" spans="19:21" x14ac:dyDescent="0.2">
      <c r="S81" s="6"/>
      <c r="U81" s="6"/>
    </row>
    <row r="82" spans="19:21" x14ac:dyDescent="0.2">
      <c r="S82" s="6"/>
      <c r="U82" s="6"/>
    </row>
    <row r="83" spans="19:21" x14ac:dyDescent="0.2">
      <c r="S83" s="6"/>
      <c r="U83" s="6"/>
    </row>
    <row r="84" spans="19:21" x14ac:dyDescent="0.2">
      <c r="S84" s="6"/>
      <c r="U84" s="6"/>
    </row>
    <row r="85" spans="19:21" x14ac:dyDescent="0.2">
      <c r="S85" s="6"/>
      <c r="U85" s="6"/>
    </row>
    <row r="86" spans="19:21" x14ac:dyDescent="0.2">
      <c r="S86" s="6"/>
      <c r="U86" s="6"/>
    </row>
    <row r="87" spans="19:21" x14ac:dyDescent="0.2">
      <c r="S87" s="6"/>
      <c r="U87" s="6"/>
    </row>
    <row r="88" spans="19:21" x14ac:dyDescent="0.2">
      <c r="U88" s="6"/>
    </row>
    <row r="89" spans="19:21" x14ac:dyDescent="0.2">
      <c r="U89" s="6"/>
    </row>
    <row r="90" spans="19:21" x14ac:dyDescent="0.2">
      <c r="U90" s="6"/>
    </row>
    <row r="91" spans="19:21" x14ac:dyDescent="0.2">
      <c r="U91" s="6"/>
    </row>
    <row r="92" spans="19:21" x14ac:dyDescent="0.2">
      <c r="U92" s="6"/>
    </row>
  </sheetData>
  <pageMargins left="0.7" right="0.7" top="0.75" bottom="0.75" header="0.3" footer="0.3"/>
  <ignoredErrors>
    <ignoredError sqref="O31:P31" evalError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3DB4-F55F-0B49-AD2B-5509731BE8F4}">
  <dimension ref="B4:P12"/>
  <sheetViews>
    <sheetView workbookViewId="0">
      <selection activeCell="D18" sqref="D18"/>
    </sheetView>
  </sheetViews>
  <sheetFormatPr baseColWidth="10" defaultRowHeight="16" x14ac:dyDescent="0.2"/>
  <sheetData>
    <row r="4" spans="2:16" x14ac:dyDescent="0.2">
      <c r="B4" t="s">
        <v>18</v>
      </c>
    </row>
    <row r="6" spans="2:16" x14ac:dyDescent="0.2">
      <c r="B6">
        <v>5</v>
      </c>
      <c r="D6" t="s">
        <v>34</v>
      </c>
      <c r="E6" t="s">
        <v>24</v>
      </c>
      <c r="F6" t="s">
        <v>25</v>
      </c>
      <c r="G6" t="s">
        <v>26</v>
      </c>
      <c r="H6" t="s">
        <v>40</v>
      </c>
      <c r="I6" t="s">
        <v>41</v>
      </c>
      <c r="K6" t="s">
        <v>27</v>
      </c>
      <c r="L6" t="s">
        <v>30</v>
      </c>
      <c r="M6" t="s">
        <v>31</v>
      </c>
      <c r="N6" t="s">
        <v>28</v>
      </c>
      <c r="O6" t="s">
        <v>29</v>
      </c>
    </row>
    <row r="7" spans="2:16" x14ac:dyDescent="0.2">
      <c r="B7" t="s">
        <v>19</v>
      </c>
      <c r="C7" t="s">
        <v>32</v>
      </c>
      <c r="D7">
        <v>1</v>
      </c>
      <c r="E7" s="7">
        <v>1.9999999999999999E-7</v>
      </c>
      <c r="F7">
        <v>0.01</v>
      </c>
      <c r="G7">
        <v>800</v>
      </c>
      <c r="H7">
        <v>881</v>
      </c>
      <c r="I7">
        <v>6</v>
      </c>
      <c r="K7">
        <v>-24768.864757399999</v>
      </c>
      <c r="L7">
        <v>0.2079</v>
      </c>
      <c r="M7">
        <v>-0.32590000000000002</v>
      </c>
      <c r="N7">
        <f>AVERAGE((L7:M7))</f>
        <v>-5.9000000000000011E-2</v>
      </c>
      <c r="O7">
        <f>K8-K7</f>
        <v>-458.42695870000171</v>
      </c>
      <c r="P7">
        <f>O7+460.15205</f>
        <v>1.7250912999982688</v>
      </c>
    </row>
    <row r="8" spans="2:16" x14ac:dyDescent="0.2">
      <c r="B8" t="s">
        <v>20</v>
      </c>
      <c r="C8" t="s">
        <v>32</v>
      </c>
      <c r="D8">
        <v>1</v>
      </c>
      <c r="E8" s="7">
        <v>1.9999999999999999E-7</v>
      </c>
      <c r="F8">
        <v>0.01</v>
      </c>
      <c r="G8">
        <v>800</v>
      </c>
      <c r="H8">
        <v>881</v>
      </c>
      <c r="I8">
        <v>6</v>
      </c>
      <c r="K8">
        <v>-25227.2917161</v>
      </c>
    </row>
    <row r="10" spans="2:16" x14ac:dyDescent="0.2">
      <c r="B10">
        <v>7</v>
      </c>
      <c r="D10" t="s">
        <v>34</v>
      </c>
      <c r="E10" t="s">
        <v>24</v>
      </c>
      <c r="F10" t="s">
        <v>25</v>
      </c>
      <c r="G10" t="s">
        <v>26</v>
      </c>
      <c r="H10" t="s">
        <v>40</v>
      </c>
      <c r="I10" t="s">
        <v>41</v>
      </c>
      <c r="K10" t="s">
        <v>27</v>
      </c>
      <c r="L10" t="s">
        <v>30</v>
      </c>
      <c r="M10" t="s">
        <v>31</v>
      </c>
      <c r="N10" t="s">
        <v>28</v>
      </c>
      <c r="O10" t="s">
        <v>29</v>
      </c>
    </row>
    <row r="11" spans="2:16" x14ac:dyDescent="0.2">
      <c r="B11" t="s">
        <v>19</v>
      </c>
      <c r="C11" t="s">
        <v>32</v>
      </c>
      <c r="D11">
        <v>1</v>
      </c>
      <c r="E11" s="7">
        <v>1.9999999999999999E-7</v>
      </c>
      <c r="F11">
        <v>0.01</v>
      </c>
      <c r="G11">
        <v>800</v>
      </c>
      <c r="H11">
        <v>881</v>
      </c>
      <c r="I11">
        <v>6</v>
      </c>
      <c r="K11">
        <v>-24768.860959500002</v>
      </c>
      <c r="N11" t="e">
        <f>AVERAGE((L11:M11))</f>
        <v>#DIV/0!</v>
      </c>
      <c r="O11">
        <f>K12-K11</f>
        <v>-458.42463289999796</v>
      </c>
      <c r="P11">
        <f>O11+460.15205</f>
        <v>1.7274171000020146</v>
      </c>
    </row>
    <row r="12" spans="2:16" x14ac:dyDescent="0.2">
      <c r="B12" t="s">
        <v>20</v>
      </c>
      <c r="C12" t="s">
        <v>32</v>
      </c>
      <c r="D12">
        <v>1</v>
      </c>
      <c r="E12" s="7">
        <v>1.9999999999999999E-7</v>
      </c>
      <c r="F12">
        <v>0.01</v>
      </c>
      <c r="G12">
        <v>800</v>
      </c>
      <c r="H12">
        <v>881</v>
      </c>
      <c r="I12">
        <v>6</v>
      </c>
      <c r="K12">
        <v>-25227.2855924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C5FF2-D8D0-4349-80EC-68F7DB260FDB}">
  <dimension ref="B3:P15"/>
  <sheetViews>
    <sheetView workbookViewId="0">
      <selection activeCell="P10" sqref="P10"/>
    </sheetView>
  </sheetViews>
  <sheetFormatPr baseColWidth="10" defaultRowHeight="16" x14ac:dyDescent="0.2"/>
  <sheetData>
    <row r="3" spans="2:16" x14ac:dyDescent="0.2">
      <c r="B3" t="s">
        <v>18</v>
      </c>
    </row>
    <row r="5" spans="2:16" x14ac:dyDescent="0.2">
      <c r="B5">
        <v>3</v>
      </c>
      <c r="D5" t="s">
        <v>34</v>
      </c>
      <c r="E5" t="s">
        <v>24</v>
      </c>
      <c r="F5" t="s">
        <v>25</v>
      </c>
      <c r="G5" t="s">
        <v>26</v>
      </c>
      <c r="H5" t="s">
        <v>40</v>
      </c>
      <c r="I5" t="s">
        <v>39</v>
      </c>
      <c r="K5" t="s">
        <v>27</v>
      </c>
      <c r="L5" t="s">
        <v>30</v>
      </c>
      <c r="M5" t="s">
        <v>31</v>
      </c>
      <c r="N5" t="s">
        <v>28</v>
      </c>
      <c r="O5" t="s">
        <v>29</v>
      </c>
    </row>
    <row r="6" spans="2:16" x14ac:dyDescent="0.2">
      <c r="B6" t="s">
        <v>19</v>
      </c>
      <c r="C6" t="s">
        <v>32</v>
      </c>
      <c r="D6">
        <v>1</v>
      </c>
      <c r="E6" s="7">
        <v>1.9999999999999999E-7</v>
      </c>
      <c r="F6">
        <v>0.01</v>
      </c>
      <c r="G6">
        <v>800</v>
      </c>
      <c r="H6">
        <v>881</v>
      </c>
      <c r="I6">
        <v>5</v>
      </c>
      <c r="K6">
        <v>-12541.6571527</v>
      </c>
      <c r="L6">
        <v>0.19500000000000001</v>
      </c>
      <c r="M6">
        <v>-0.33040000000000003</v>
      </c>
      <c r="N6">
        <f t="shared" ref="N6" si="0">AVERAGE(L6:M6)</f>
        <v>-6.770000000000001E-2</v>
      </c>
      <c r="O6">
        <f>K7-K6</f>
        <v>-458.43829080000069</v>
      </c>
      <c r="P6">
        <f>O6+460.15205</f>
        <v>1.7137591999992878</v>
      </c>
    </row>
    <row r="7" spans="2:16" x14ac:dyDescent="0.2">
      <c r="B7" t="s">
        <v>20</v>
      </c>
      <c r="C7" t="s">
        <v>32</v>
      </c>
      <c r="D7">
        <v>1</v>
      </c>
      <c r="E7" s="7">
        <v>1.9999999999999999E-7</v>
      </c>
      <c r="F7">
        <v>0.01</v>
      </c>
      <c r="G7">
        <v>800</v>
      </c>
      <c r="H7">
        <v>881</v>
      </c>
      <c r="I7">
        <v>5</v>
      </c>
      <c r="K7">
        <v>-13000.0954435</v>
      </c>
    </row>
    <row r="9" spans="2:16" x14ac:dyDescent="0.2">
      <c r="B9">
        <v>4</v>
      </c>
      <c r="D9" t="s">
        <v>34</v>
      </c>
      <c r="E9" t="s">
        <v>24</v>
      </c>
      <c r="F9" t="s">
        <v>25</v>
      </c>
      <c r="G9" t="s">
        <v>26</v>
      </c>
      <c r="H9" t="s">
        <v>40</v>
      </c>
      <c r="I9" t="s">
        <v>39</v>
      </c>
      <c r="K9" t="s">
        <v>27</v>
      </c>
      <c r="L9" t="s">
        <v>30</v>
      </c>
      <c r="M9" t="s">
        <v>31</v>
      </c>
      <c r="N9" t="s">
        <v>28</v>
      </c>
      <c r="O9" t="s">
        <v>29</v>
      </c>
    </row>
    <row r="10" spans="2:16" x14ac:dyDescent="0.2">
      <c r="B10" t="s">
        <v>19</v>
      </c>
      <c r="C10" t="s">
        <v>32</v>
      </c>
      <c r="D10">
        <v>1</v>
      </c>
      <c r="E10" s="7">
        <v>1.9999999999999999E-7</v>
      </c>
      <c r="F10">
        <v>0.01</v>
      </c>
      <c r="G10">
        <v>800</v>
      </c>
      <c r="H10">
        <v>881</v>
      </c>
      <c r="I10">
        <v>5</v>
      </c>
      <c r="K10">
        <v>-16617.412195199999</v>
      </c>
      <c r="N10" t="e">
        <f t="shared" ref="N10" si="1">AVERAGE(L10:M10)</f>
        <v>#DIV/0!</v>
      </c>
      <c r="O10">
        <f>K11-K10</f>
        <v>-458.41742490000252</v>
      </c>
      <c r="P10">
        <f>O10+460.15205</f>
        <v>1.7346250999974586</v>
      </c>
    </row>
    <row r="11" spans="2:16" x14ac:dyDescent="0.2">
      <c r="B11" t="s">
        <v>20</v>
      </c>
      <c r="C11" t="s">
        <v>32</v>
      </c>
      <c r="D11">
        <v>1</v>
      </c>
      <c r="E11" s="7">
        <v>1.9999999999999999E-7</v>
      </c>
      <c r="F11">
        <v>0.01</v>
      </c>
      <c r="G11">
        <v>800</v>
      </c>
      <c r="H11">
        <v>881</v>
      </c>
      <c r="I11">
        <v>5</v>
      </c>
      <c r="K11">
        <v>-17075.829620100001</v>
      </c>
    </row>
    <row r="13" spans="2:16" x14ac:dyDescent="0.2">
      <c r="B13">
        <v>5</v>
      </c>
      <c r="D13" t="s">
        <v>34</v>
      </c>
      <c r="E13" t="s">
        <v>24</v>
      </c>
      <c r="F13" t="s">
        <v>25</v>
      </c>
      <c r="G13" t="s">
        <v>26</v>
      </c>
      <c r="H13" t="s">
        <v>40</v>
      </c>
      <c r="I13" t="s">
        <v>39</v>
      </c>
      <c r="K13" t="s">
        <v>27</v>
      </c>
      <c r="L13" t="s">
        <v>30</v>
      </c>
      <c r="M13" t="s">
        <v>31</v>
      </c>
      <c r="N13" t="s">
        <v>28</v>
      </c>
      <c r="O13" t="s">
        <v>29</v>
      </c>
    </row>
    <row r="14" spans="2:16" x14ac:dyDescent="0.2">
      <c r="B14" t="s">
        <v>19</v>
      </c>
      <c r="D14">
        <v>1</v>
      </c>
      <c r="E14" s="7">
        <v>1.9999999999999999E-7</v>
      </c>
      <c r="F14">
        <v>0.01</v>
      </c>
      <c r="G14">
        <v>800</v>
      </c>
      <c r="H14">
        <v>881</v>
      </c>
      <c r="I14">
        <v>5</v>
      </c>
      <c r="N14" t="e">
        <f t="shared" ref="N14" si="2">AVERAGE(L14:M14)</f>
        <v>#DIV/0!</v>
      </c>
      <c r="O14">
        <f>K15-K14</f>
        <v>0</v>
      </c>
      <c r="P14">
        <f>O14+460.15205</f>
        <v>460.15204999999997</v>
      </c>
    </row>
    <row r="15" spans="2:16" x14ac:dyDescent="0.2">
      <c r="B15" t="s">
        <v>20</v>
      </c>
      <c r="D15">
        <v>1</v>
      </c>
      <c r="E15" s="7">
        <v>1.9999999999999999E-7</v>
      </c>
      <c r="F15">
        <v>0.01</v>
      </c>
      <c r="G15">
        <v>800</v>
      </c>
      <c r="H15">
        <v>881</v>
      </c>
      <c r="I15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D53CE-BD7A-6748-ADA6-17B85FC90549}">
  <dimension ref="C3:R27"/>
  <sheetViews>
    <sheetView topLeftCell="D1" workbookViewId="0">
      <selection activeCell="J36" sqref="J36"/>
    </sheetView>
  </sheetViews>
  <sheetFormatPr baseColWidth="10" defaultRowHeight="16" x14ac:dyDescent="0.2"/>
  <cols>
    <col min="17" max="17" width="9" customWidth="1"/>
  </cols>
  <sheetData>
    <row r="3" spans="3:18" x14ac:dyDescent="0.2">
      <c r="C3" t="s">
        <v>18</v>
      </c>
    </row>
    <row r="5" spans="3:18" x14ac:dyDescent="0.2">
      <c r="C5">
        <v>800</v>
      </c>
      <c r="E5" t="s">
        <v>34</v>
      </c>
      <c r="F5" t="s">
        <v>24</v>
      </c>
      <c r="G5" t="s">
        <v>25</v>
      </c>
      <c r="H5" t="s">
        <v>40</v>
      </c>
      <c r="I5" t="s">
        <v>39</v>
      </c>
      <c r="J5" t="s">
        <v>41</v>
      </c>
      <c r="L5" t="s">
        <v>37</v>
      </c>
      <c r="M5" t="s">
        <v>30</v>
      </c>
      <c r="N5" t="s">
        <v>31</v>
      </c>
      <c r="O5" t="s">
        <v>28</v>
      </c>
      <c r="P5" t="s">
        <v>29</v>
      </c>
      <c r="Q5" t="s">
        <v>42</v>
      </c>
    </row>
    <row r="6" spans="3:18" x14ac:dyDescent="0.2">
      <c r="C6" t="s">
        <v>19</v>
      </c>
      <c r="D6" t="s">
        <v>32</v>
      </c>
      <c r="E6">
        <v>1</v>
      </c>
      <c r="F6" s="7">
        <v>1.9999999999999999E-7</v>
      </c>
      <c r="G6">
        <v>0.01</v>
      </c>
      <c r="H6">
        <v>16161</v>
      </c>
      <c r="I6">
        <v>5</v>
      </c>
      <c r="J6">
        <v>3</v>
      </c>
      <c r="L6">
        <v>-12541.630563999999</v>
      </c>
      <c r="M6">
        <v>-1.0200000000000001E-2</v>
      </c>
      <c r="N6">
        <v>-0.12479999999999999</v>
      </c>
      <c r="O6">
        <f>AVERAGE(M6:N6)</f>
        <v>-6.7500000000000004E-2</v>
      </c>
      <c r="P6" s="3">
        <f t="shared" ref="P6" si="0">L7-L6</f>
        <v>-458.45270160000109</v>
      </c>
      <c r="Q6" s="2">
        <f>L7-(L6-460.15205)</f>
        <v>1.6993483999995078</v>
      </c>
      <c r="R6">
        <f>(Q6-$Q$6)/$Q$6</f>
        <v>0</v>
      </c>
    </row>
    <row r="7" spans="3:18" x14ac:dyDescent="0.2">
      <c r="C7" t="s">
        <v>20</v>
      </c>
      <c r="D7" t="s">
        <v>32</v>
      </c>
      <c r="E7">
        <v>1</v>
      </c>
      <c r="F7" s="7">
        <v>1.9999999999999999E-7</v>
      </c>
      <c r="G7">
        <v>0.01</v>
      </c>
      <c r="H7">
        <v>16161</v>
      </c>
      <c r="I7">
        <v>5</v>
      </c>
      <c r="J7">
        <v>3</v>
      </c>
      <c r="L7">
        <v>-13000.0832656</v>
      </c>
      <c r="P7" s="3"/>
      <c r="Q7" s="2"/>
    </row>
    <row r="8" spans="3:18" x14ac:dyDescent="0.2">
      <c r="F8" s="7"/>
      <c r="P8" s="3"/>
      <c r="Q8" s="2"/>
    </row>
    <row r="9" spans="3:18" x14ac:dyDescent="0.2">
      <c r="C9">
        <v>700</v>
      </c>
      <c r="E9" t="s">
        <v>34</v>
      </c>
      <c r="F9" t="s">
        <v>24</v>
      </c>
      <c r="G9" t="s">
        <v>25</v>
      </c>
      <c r="H9" t="s">
        <v>40</v>
      </c>
      <c r="I9" t="s">
        <v>39</v>
      </c>
      <c r="J9" t="s">
        <v>41</v>
      </c>
      <c r="P9" s="3"/>
      <c r="Q9" s="2"/>
    </row>
    <row r="10" spans="3:18" x14ac:dyDescent="0.2">
      <c r="C10" t="s">
        <v>19</v>
      </c>
      <c r="D10" t="s">
        <v>23</v>
      </c>
      <c r="E10">
        <v>1</v>
      </c>
      <c r="F10" s="7">
        <v>1.9999999999999999E-7</v>
      </c>
      <c r="G10">
        <v>0.01</v>
      </c>
      <c r="H10">
        <v>16161</v>
      </c>
      <c r="I10">
        <v>5</v>
      </c>
      <c r="J10">
        <v>3</v>
      </c>
      <c r="L10">
        <v>-12541.619888499999</v>
      </c>
      <c r="M10">
        <v>-1.2500000000000001E-2</v>
      </c>
      <c r="N10">
        <v>-0.1229</v>
      </c>
      <c r="O10">
        <f t="shared" ref="O7:O14" si="1">AVERAGE(M10:N10)</f>
        <v>-6.7699999999999996E-2</v>
      </c>
      <c r="P10" s="3">
        <f t="shared" ref="P7:P14" si="2">L11-L10</f>
        <v>-458.44806570000037</v>
      </c>
      <c r="Q10" s="2">
        <f t="shared" ref="Q7:Q14" si="3">L11-(L10-460.15205)</f>
        <v>1.7039843000002293</v>
      </c>
      <c r="R10">
        <f t="shared" ref="R7:R26" si="4">(Q10-$Q$6)/$Q$6</f>
        <v>2.7280456442732941E-3</v>
      </c>
    </row>
    <row r="11" spans="3:18" x14ac:dyDescent="0.2">
      <c r="C11" t="s">
        <v>20</v>
      </c>
      <c r="D11" t="s">
        <v>23</v>
      </c>
      <c r="E11">
        <v>1</v>
      </c>
      <c r="F11" s="7">
        <v>1.9999999999999999E-7</v>
      </c>
      <c r="G11">
        <v>0.01</v>
      </c>
      <c r="H11">
        <v>16161</v>
      </c>
      <c r="I11">
        <v>5</v>
      </c>
      <c r="J11">
        <v>3</v>
      </c>
      <c r="L11">
        <v>-13000.0679542</v>
      </c>
      <c r="P11" s="3"/>
      <c r="Q11" s="2"/>
    </row>
    <row r="12" spans="3:18" x14ac:dyDescent="0.2">
      <c r="P12" s="3"/>
      <c r="Q12" s="2"/>
    </row>
    <row r="13" spans="3:18" x14ac:dyDescent="0.2">
      <c r="C13">
        <v>600</v>
      </c>
      <c r="E13" t="s">
        <v>34</v>
      </c>
      <c r="F13" t="s">
        <v>24</v>
      </c>
      <c r="G13" t="s">
        <v>25</v>
      </c>
      <c r="H13" t="s">
        <v>40</v>
      </c>
      <c r="I13" t="s">
        <v>39</v>
      </c>
      <c r="J13" t="s">
        <v>41</v>
      </c>
      <c r="P13" s="3"/>
      <c r="Q13" s="2"/>
    </row>
    <row r="14" spans="3:18" x14ac:dyDescent="0.2">
      <c r="C14" t="s">
        <v>19</v>
      </c>
      <c r="D14" t="s">
        <v>23</v>
      </c>
      <c r="E14">
        <v>1</v>
      </c>
      <c r="F14" s="7">
        <v>1.9999999999999999E-7</v>
      </c>
      <c r="G14">
        <v>0.01</v>
      </c>
      <c r="H14">
        <v>16161</v>
      </c>
      <c r="I14">
        <v>5</v>
      </c>
      <c r="J14">
        <v>3</v>
      </c>
      <c r="L14">
        <v>-12541.577488999999</v>
      </c>
      <c r="M14">
        <v>0.20469999999999999</v>
      </c>
      <c r="N14">
        <v>-0.34039999999999998</v>
      </c>
      <c r="O14">
        <f t="shared" si="1"/>
        <v>-6.7849999999999994E-2</v>
      </c>
      <c r="P14" s="3">
        <f t="shared" si="2"/>
        <v>-458.44231589999981</v>
      </c>
      <c r="Q14" s="2">
        <f t="shared" si="3"/>
        <v>1.7097341000007873</v>
      </c>
      <c r="R14">
        <f t="shared" si="4"/>
        <v>6.1115778267025658E-3</v>
      </c>
    </row>
    <row r="15" spans="3:18" x14ac:dyDescent="0.2">
      <c r="C15" t="s">
        <v>20</v>
      </c>
      <c r="D15" t="s">
        <v>23</v>
      </c>
      <c r="E15">
        <v>1</v>
      </c>
      <c r="F15" s="7">
        <v>1.9999999999999999E-7</v>
      </c>
      <c r="G15">
        <v>0.01</v>
      </c>
      <c r="H15">
        <v>16161</v>
      </c>
      <c r="I15">
        <v>5</v>
      </c>
      <c r="J15">
        <v>3</v>
      </c>
      <c r="L15">
        <v>-13000.019804899999</v>
      </c>
      <c r="P15" s="3"/>
      <c r="Q15" s="8"/>
    </row>
    <row r="16" spans="3:18" x14ac:dyDescent="0.2">
      <c r="F16" s="7"/>
      <c r="P16" s="3"/>
      <c r="Q16" s="8"/>
    </row>
    <row r="17" spans="3:18" x14ac:dyDescent="0.2">
      <c r="C17">
        <v>500</v>
      </c>
      <c r="E17" t="s">
        <v>34</v>
      </c>
      <c r="F17" t="s">
        <v>24</v>
      </c>
      <c r="G17" t="s">
        <v>25</v>
      </c>
      <c r="H17" t="s">
        <v>40</v>
      </c>
      <c r="I17" t="s">
        <v>39</v>
      </c>
      <c r="J17" t="s">
        <v>41</v>
      </c>
      <c r="L17" t="s">
        <v>37</v>
      </c>
      <c r="M17" t="s">
        <v>30</v>
      </c>
      <c r="N17" t="s">
        <v>31</v>
      </c>
      <c r="O17" t="s">
        <v>28</v>
      </c>
      <c r="P17" t="s">
        <v>29</v>
      </c>
      <c r="Q17" t="s">
        <v>42</v>
      </c>
    </row>
    <row r="18" spans="3:18" x14ac:dyDescent="0.2">
      <c r="C18" t="s">
        <v>19</v>
      </c>
      <c r="D18" t="s">
        <v>32</v>
      </c>
      <c r="E18">
        <v>1</v>
      </c>
      <c r="F18" s="7">
        <v>1.9999999999999999E-7</v>
      </c>
      <c r="G18">
        <v>0.01</v>
      </c>
      <c r="H18">
        <v>16161</v>
      </c>
      <c r="I18">
        <v>5</v>
      </c>
      <c r="J18">
        <v>3</v>
      </c>
      <c r="L18">
        <v>-12541.5315753</v>
      </c>
      <c r="M18">
        <v>0.16830000000000001</v>
      </c>
      <c r="N18">
        <v>-0.30309999999999998</v>
      </c>
      <c r="O18">
        <f>AVERAGE(M18:N18)</f>
        <v>-6.7399999999999988E-2</v>
      </c>
      <c r="P18" s="3">
        <f t="shared" ref="P18:P19" si="5">L19-L18</f>
        <v>-458.43842530000074</v>
      </c>
      <c r="Q18" s="2">
        <f>L19-(L18-460.15205)</f>
        <v>1.7136246999998548</v>
      </c>
      <c r="R18">
        <f t="shared" si="4"/>
        <v>8.4010436002123507E-3</v>
      </c>
    </row>
    <row r="19" spans="3:18" x14ac:dyDescent="0.2">
      <c r="C19" t="s">
        <v>20</v>
      </c>
      <c r="D19" t="s">
        <v>32</v>
      </c>
      <c r="E19">
        <v>1</v>
      </c>
      <c r="F19" s="7">
        <v>1.9999999999999999E-7</v>
      </c>
      <c r="G19">
        <v>0.01</v>
      </c>
      <c r="H19">
        <v>16161</v>
      </c>
      <c r="I19">
        <v>5</v>
      </c>
      <c r="J19">
        <v>3</v>
      </c>
      <c r="L19">
        <v>-12999.9700006</v>
      </c>
      <c r="P19" s="3"/>
      <c r="Q19" s="2"/>
    </row>
    <row r="20" spans="3:18" x14ac:dyDescent="0.2">
      <c r="Q20" s="2"/>
    </row>
    <row r="21" spans="3:18" x14ac:dyDescent="0.2">
      <c r="C21">
        <v>400</v>
      </c>
      <c r="E21" t="s">
        <v>34</v>
      </c>
      <c r="F21" t="s">
        <v>24</v>
      </c>
      <c r="G21" t="s">
        <v>25</v>
      </c>
      <c r="H21" t="s">
        <v>40</v>
      </c>
      <c r="I21" t="s">
        <v>39</v>
      </c>
      <c r="J21" t="s">
        <v>41</v>
      </c>
      <c r="L21" t="s">
        <v>37</v>
      </c>
      <c r="M21" t="s">
        <v>30</v>
      </c>
      <c r="N21" t="s">
        <v>31</v>
      </c>
      <c r="O21" t="s">
        <v>28</v>
      </c>
      <c r="P21" t="s">
        <v>29</v>
      </c>
      <c r="Q21" s="2" t="s">
        <v>42</v>
      </c>
    </row>
    <row r="22" spans="3:18" x14ac:dyDescent="0.2">
      <c r="C22" t="s">
        <v>19</v>
      </c>
      <c r="D22" t="s">
        <v>23</v>
      </c>
      <c r="E22">
        <v>2</v>
      </c>
      <c r="F22" s="7">
        <v>1.9999999999999999E-7</v>
      </c>
      <c r="G22">
        <v>0.01</v>
      </c>
      <c r="H22">
        <v>16161</v>
      </c>
      <c r="I22">
        <v>5</v>
      </c>
      <c r="J22">
        <v>3</v>
      </c>
      <c r="L22">
        <v>-12539.3333043</v>
      </c>
      <c r="M22">
        <v>0.21859999999999999</v>
      </c>
      <c r="N22">
        <v>-0.3599</v>
      </c>
      <c r="O22">
        <f>AVERAGE(M22:N22)</f>
        <v>-7.0650000000000004E-2</v>
      </c>
      <c r="P22" s="3">
        <f t="shared" ref="P22:P23" si="6">L23-L22</f>
        <v>-458.28810820000035</v>
      </c>
      <c r="Q22" s="2">
        <f>L23-(L22-460.15205)</f>
        <v>1.8639418000002479</v>
      </c>
      <c r="R22">
        <f t="shared" si="4"/>
        <v>9.6856771690130017E-2</v>
      </c>
    </row>
    <row r="23" spans="3:18" x14ac:dyDescent="0.2">
      <c r="C23" t="s">
        <v>20</v>
      </c>
      <c r="D23" t="s">
        <v>23</v>
      </c>
      <c r="E23">
        <v>2</v>
      </c>
      <c r="F23" s="7">
        <v>1.9999999999999999E-7</v>
      </c>
      <c r="G23">
        <v>0.01</v>
      </c>
      <c r="H23">
        <v>16161</v>
      </c>
      <c r="I23">
        <v>5</v>
      </c>
      <c r="J23">
        <v>3</v>
      </c>
      <c r="L23">
        <v>-12997.621412500001</v>
      </c>
      <c r="P23" s="3"/>
      <c r="Q23" s="2"/>
    </row>
    <row r="24" spans="3:18" x14ac:dyDescent="0.2">
      <c r="Q24" s="2"/>
    </row>
    <row r="25" spans="3:18" x14ac:dyDescent="0.2">
      <c r="C25">
        <v>300</v>
      </c>
      <c r="E25" t="s">
        <v>34</v>
      </c>
      <c r="F25" t="s">
        <v>24</v>
      </c>
      <c r="G25" t="s">
        <v>25</v>
      </c>
      <c r="H25" t="s">
        <v>40</v>
      </c>
      <c r="I25" t="s">
        <v>39</v>
      </c>
      <c r="J25" t="s">
        <v>41</v>
      </c>
      <c r="L25" t="s">
        <v>37</v>
      </c>
      <c r="M25" t="s">
        <v>30</v>
      </c>
      <c r="N25" t="s">
        <v>31</v>
      </c>
      <c r="O25" t="s">
        <v>28</v>
      </c>
      <c r="P25" t="s">
        <v>29</v>
      </c>
      <c r="Q25" s="2" t="s">
        <v>42</v>
      </c>
    </row>
    <row r="26" spans="3:18" x14ac:dyDescent="0.2">
      <c r="C26" t="s">
        <v>19</v>
      </c>
      <c r="D26" t="s">
        <v>23</v>
      </c>
      <c r="E26">
        <v>3</v>
      </c>
      <c r="F26" s="7">
        <v>1.9999999999999999E-7</v>
      </c>
      <c r="G26">
        <v>0.01</v>
      </c>
      <c r="H26">
        <v>16161</v>
      </c>
      <c r="I26">
        <v>5</v>
      </c>
      <c r="J26">
        <v>3</v>
      </c>
      <c r="L26">
        <v>-12505.918188899999</v>
      </c>
      <c r="M26">
        <v>-0.12809999999999999</v>
      </c>
      <c r="N26">
        <v>-4.7699999999999999E-2</v>
      </c>
      <c r="O26">
        <f>AVERAGE(M26:N26)</f>
        <v>-8.7899999999999992E-2</v>
      </c>
      <c r="P26" s="3">
        <f t="shared" ref="P26:P27" si="7">L27-L26</f>
        <v>-456.8089899000006</v>
      </c>
      <c r="Q26" s="2">
        <f>L27-(L26-460.15205)</f>
        <v>3.3430601000000024</v>
      </c>
      <c r="R26">
        <f t="shared" si="4"/>
        <v>0.96725998035539429</v>
      </c>
    </row>
    <row r="27" spans="3:18" x14ac:dyDescent="0.2">
      <c r="C27" t="s">
        <v>20</v>
      </c>
      <c r="D27" t="s">
        <v>23</v>
      </c>
      <c r="E27">
        <v>2</v>
      </c>
      <c r="F27" s="7">
        <v>1.9999999999999999E-7</v>
      </c>
      <c r="G27">
        <v>0.01</v>
      </c>
      <c r="H27">
        <v>16161</v>
      </c>
      <c r="I27">
        <v>5</v>
      </c>
      <c r="J27">
        <v>3</v>
      </c>
      <c r="L27">
        <v>-12962.7271788</v>
      </c>
      <c r="P27" s="3"/>
      <c r="Q27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28D54-F998-7145-AF87-4CAEE58A6435}">
  <dimension ref="B3:S29"/>
  <sheetViews>
    <sheetView topLeftCell="E1" workbookViewId="0">
      <selection activeCell="Q8" sqref="Q8"/>
    </sheetView>
  </sheetViews>
  <sheetFormatPr baseColWidth="10" defaultRowHeight="16" x14ac:dyDescent="0.2"/>
  <sheetData>
    <row r="3" spans="2:19" x14ac:dyDescent="0.2">
      <c r="B3" t="s">
        <v>43</v>
      </c>
      <c r="D3" t="s">
        <v>34</v>
      </c>
      <c r="E3" t="s">
        <v>24</v>
      </c>
      <c r="F3" t="s">
        <v>25</v>
      </c>
      <c r="G3" t="s">
        <v>40</v>
      </c>
      <c r="H3" t="s">
        <v>39</v>
      </c>
      <c r="I3" t="s">
        <v>41</v>
      </c>
      <c r="J3" t="s">
        <v>44</v>
      </c>
      <c r="L3" t="s">
        <v>37</v>
      </c>
      <c r="M3" t="s">
        <v>30</v>
      </c>
      <c r="N3" t="s">
        <v>31</v>
      </c>
      <c r="O3" t="s">
        <v>28</v>
      </c>
      <c r="P3" t="s">
        <v>29</v>
      </c>
      <c r="Q3" t="s">
        <v>42</v>
      </c>
      <c r="R3" t="s">
        <v>61</v>
      </c>
      <c r="S3" t="s">
        <v>62</v>
      </c>
    </row>
    <row r="4" spans="2:19" x14ac:dyDescent="0.2">
      <c r="B4" t="s">
        <v>19</v>
      </c>
      <c r="C4" t="s">
        <v>32</v>
      </c>
      <c r="D4">
        <v>3</v>
      </c>
      <c r="E4" s="7">
        <v>1.9999999999999999E-7</v>
      </c>
      <c r="F4">
        <v>0.01</v>
      </c>
      <c r="G4">
        <v>881</v>
      </c>
      <c r="H4">
        <v>5</v>
      </c>
      <c r="I4">
        <v>3</v>
      </c>
      <c r="J4">
        <v>700</v>
      </c>
      <c r="L4">
        <v>-50166.479172200001</v>
      </c>
      <c r="P4" s="3">
        <f t="shared" ref="P4" si="0">L5-L4</f>
        <v>-458.74174499999936</v>
      </c>
      <c r="Q4" s="2">
        <f>L5-(L4-460.15205)</f>
        <v>1.4103049999976065</v>
      </c>
      <c r="R4">
        <f t="shared" ref="R4:R7" si="1">(Q4-$Q$8)/Q4</f>
        <v>0.53577559463086033</v>
      </c>
    </row>
    <row r="5" spans="2:19" x14ac:dyDescent="0.2">
      <c r="B5" t="s">
        <v>20</v>
      </c>
      <c r="C5" t="s">
        <v>32</v>
      </c>
      <c r="D5">
        <v>3</v>
      </c>
      <c r="E5" s="7">
        <v>1.9999999999999999E-7</v>
      </c>
      <c r="F5">
        <v>0.01</v>
      </c>
      <c r="G5">
        <v>881</v>
      </c>
      <c r="H5">
        <v>5</v>
      </c>
      <c r="I5">
        <v>3</v>
      </c>
      <c r="J5">
        <v>700</v>
      </c>
      <c r="L5">
        <v>-50625.2209172</v>
      </c>
      <c r="P5" s="3"/>
      <c r="Q5" s="2"/>
    </row>
    <row r="7" spans="2:19" x14ac:dyDescent="0.2">
      <c r="B7" t="s">
        <v>53</v>
      </c>
      <c r="D7" t="s">
        <v>34</v>
      </c>
      <c r="E7" t="s">
        <v>24</v>
      </c>
      <c r="F7" t="s">
        <v>25</v>
      </c>
      <c r="G7" t="s">
        <v>40</v>
      </c>
      <c r="H7" t="s">
        <v>39</v>
      </c>
      <c r="I7" t="s">
        <v>41</v>
      </c>
      <c r="L7" t="s">
        <v>37</v>
      </c>
      <c r="M7" t="s">
        <v>30</v>
      </c>
      <c r="N7" t="s">
        <v>31</v>
      </c>
      <c r="O7" t="s">
        <v>28</v>
      </c>
      <c r="P7" t="s">
        <v>29</v>
      </c>
      <c r="Q7" t="s">
        <v>42</v>
      </c>
    </row>
    <row r="8" spans="2:19" x14ac:dyDescent="0.2">
      <c r="B8" t="s">
        <v>19</v>
      </c>
      <c r="C8" t="s">
        <v>32</v>
      </c>
      <c r="D8">
        <v>1</v>
      </c>
      <c r="E8" s="7">
        <v>1.9999999999999999E-7</v>
      </c>
      <c r="F8">
        <v>0.01</v>
      </c>
      <c r="G8">
        <v>551</v>
      </c>
      <c r="H8">
        <v>5</v>
      </c>
      <c r="I8">
        <v>3</v>
      </c>
      <c r="J8">
        <v>700</v>
      </c>
      <c r="L8">
        <v>-112873.85752200001</v>
      </c>
      <c r="P8" s="3">
        <f t="shared" ref="P8" si="2">L9-L8</f>
        <v>-459.49735199999122</v>
      </c>
      <c r="Q8" s="2">
        <f>L9-(L8-460.15205)</f>
        <v>0.65469800001301337</v>
      </c>
      <c r="R8">
        <f>(Q8-$Q$8)/Q8</f>
        <v>0</v>
      </c>
      <c r="S8">
        <v>7.5</v>
      </c>
    </row>
    <row r="9" spans="2:19" x14ac:dyDescent="0.2">
      <c r="B9" t="s">
        <v>20</v>
      </c>
      <c r="C9" t="s">
        <v>32</v>
      </c>
      <c r="D9">
        <v>1</v>
      </c>
      <c r="E9" s="7">
        <v>1.9999999999999999E-7</v>
      </c>
      <c r="F9">
        <v>0.01</v>
      </c>
      <c r="G9">
        <v>551</v>
      </c>
      <c r="H9">
        <v>5</v>
      </c>
      <c r="I9">
        <v>3</v>
      </c>
      <c r="J9">
        <v>700</v>
      </c>
      <c r="L9">
        <v>-113333.354874</v>
      </c>
      <c r="P9" s="3"/>
      <c r="Q9" s="2"/>
    </row>
    <row r="12" spans="2:19" x14ac:dyDescent="0.2">
      <c r="B12" t="s">
        <v>46</v>
      </c>
      <c r="D12" t="s">
        <v>34</v>
      </c>
      <c r="E12" t="s">
        <v>24</v>
      </c>
      <c r="F12" t="s">
        <v>25</v>
      </c>
      <c r="G12" t="s">
        <v>40</v>
      </c>
      <c r="H12" t="s">
        <v>39</v>
      </c>
      <c r="I12" t="s">
        <v>41</v>
      </c>
      <c r="J12" t="s">
        <v>44</v>
      </c>
      <c r="L12" t="s">
        <v>37</v>
      </c>
      <c r="M12" t="s">
        <v>30</v>
      </c>
      <c r="N12" t="s">
        <v>31</v>
      </c>
      <c r="O12" t="s">
        <v>28</v>
      </c>
      <c r="P12" t="s">
        <v>29</v>
      </c>
      <c r="Q12" t="s">
        <v>42</v>
      </c>
    </row>
    <row r="13" spans="2:19" x14ac:dyDescent="0.2">
      <c r="B13" t="s">
        <v>19</v>
      </c>
      <c r="C13" t="s">
        <v>32</v>
      </c>
      <c r="D13">
        <v>3</v>
      </c>
      <c r="E13" s="7">
        <v>1.9999999999999999E-7</v>
      </c>
      <c r="F13">
        <v>0.01</v>
      </c>
      <c r="G13">
        <v>881</v>
      </c>
      <c r="H13">
        <v>5</v>
      </c>
      <c r="I13">
        <v>3</v>
      </c>
      <c r="J13">
        <v>700</v>
      </c>
      <c r="L13">
        <v>-50166.479172200001</v>
      </c>
      <c r="P13" s="3">
        <f t="shared" ref="P13" si="3">L14-L13</f>
        <v>-459.13675579999835</v>
      </c>
    </row>
    <row r="14" spans="2:19" x14ac:dyDescent="0.2">
      <c r="B14" t="s">
        <v>20</v>
      </c>
      <c r="C14" t="s">
        <v>32</v>
      </c>
      <c r="D14">
        <v>3</v>
      </c>
      <c r="E14" s="7">
        <v>1.9999999999999999E-7</v>
      </c>
      <c r="F14">
        <v>0.01</v>
      </c>
      <c r="G14">
        <v>881</v>
      </c>
      <c r="H14">
        <v>5</v>
      </c>
      <c r="I14">
        <v>3</v>
      </c>
      <c r="J14">
        <v>700</v>
      </c>
      <c r="L14">
        <v>-50625.615927999999</v>
      </c>
      <c r="P14" s="3"/>
      <c r="Q14" s="2">
        <f>L14-(L13-460.15205)</f>
        <v>1.0152941999986069</v>
      </c>
      <c r="R14">
        <f t="shared" ref="R9:R29" si="4">(Q14-$Q$8)/Q14</f>
        <v>0.35516424696022919</v>
      </c>
    </row>
    <row r="15" spans="2:19" x14ac:dyDescent="0.2">
      <c r="B15" t="s">
        <v>49</v>
      </c>
      <c r="C15" t="s">
        <v>32</v>
      </c>
      <c r="D15">
        <v>1</v>
      </c>
      <c r="E15" s="7">
        <v>1.9999999999999999E-7</v>
      </c>
      <c r="F15">
        <v>0.01</v>
      </c>
      <c r="G15">
        <v>881</v>
      </c>
      <c r="H15">
        <v>5</v>
      </c>
      <c r="I15">
        <v>3</v>
      </c>
      <c r="J15">
        <v>700</v>
      </c>
      <c r="L15">
        <v>-51066.2000568</v>
      </c>
      <c r="Q15" s="2">
        <f>L15-(L13-2*443.674358207704-16.47769)</f>
        <v>4.1055218154069735</v>
      </c>
    </row>
    <row r="16" spans="2:19" x14ac:dyDescent="0.2">
      <c r="B16" t="s">
        <v>50</v>
      </c>
      <c r="C16" t="s">
        <v>32</v>
      </c>
      <c r="D16">
        <v>1</v>
      </c>
      <c r="E16" s="7">
        <v>1.9999999999999999E-7</v>
      </c>
      <c r="F16">
        <v>0.01</v>
      </c>
      <c r="G16">
        <v>881</v>
      </c>
      <c r="H16">
        <v>5</v>
      </c>
      <c r="I16">
        <v>3</v>
      </c>
      <c r="J16">
        <v>700</v>
      </c>
      <c r="L16">
        <v>-50607.445810999998</v>
      </c>
      <c r="Q16" s="2">
        <f>L16-(L13-443.674358207704)</f>
        <v>2.7077194077064632</v>
      </c>
    </row>
    <row r="19" spans="2:19" x14ac:dyDescent="0.2">
      <c r="B19" t="s">
        <v>52</v>
      </c>
      <c r="D19" t="s">
        <v>34</v>
      </c>
      <c r="E19" t="s">
        <v>24</v>
      </c>
      <c r="F19" t="s">
        <v>25</v>
      </c>
      <c r="G19" t="s">
        <v>40</v>
      </c>
      <c r="H19" t="s">
        <v>39</v>
      </c>
      <c r="I19" t="s">
        <v>41</v>
      </c>
      <c r="J19" t="s">
        <v>44</v>
      </c>
      <c r="L19" t="s">
        <v>37</v>
      </c>
      <c r="M19" t="s">
        <v>30</v>
      </c>
      <c r="N19" t="s">
        <v>31</v>
      </c>
      <c r="O19" t="s">
        <v>28</v>
      </c>
      <c r="P19" t="s">
        <v>29</v>
      </c>
      <c r="Q19" t="s">
        <v>42</v>
      </c>
    </row>
    <row r="20" spans="2:19" x14ac:dyDescent="0.2">
      <c r="B20" t="s">
        <v>19</v>
      </c>
      <c r="C20" t="s">
        <v>33</v>
      </c>
      <c r="D20">
        <v>1</v>
      </c>
      <c r="E20" s="7">
        <v>1.9999999999999999E-7</v>
      </c>
      <c r="F20">
        <v>0.01</v>
      </c>
      <c r="G20">
        <v>441</v>
      </c>
      <c r="H20">
        <v>5</v>
      </c>
      <c r="I20">
        <v>3</v>
      </c>
      <c r="J20">
        <v>700</v>
      </c>
      <c r="P20" s="3">
        <f>L21-L20</f>
        <v>-201119.72708800001</v>
      </c>
      <c r="Q20" s="2">
        <f>L21-(L20-460.15205)</f>
        <v>-200659.57503800001</v>
      </c>
      <c r="R20">
        <f t="shared" si="4"/>
        <v>1.000003262729924</v>
      </c>
    </row>
    <row r="21" spans="2:19" x14ac:dyDescent="0.2">
      <c r="B21" t="s">
        <v>20</v>
      </c>
      <c r="C21" t="s">
        <v>33</v>
      </c>
      <c r="D21">
        <v>1</v>
      </c>
      <c r="E21" s="7">
        <v>1.9999999999999999E-7</v>
      </c>
      <c r="F21">
        <v>0.01</v>
      </c>
      <c r="G21">
        <v>441</v>
      </c>
      <c r="H21">
        <v>5</v>
      </c>
      <c r="I21">
        <v>3</v>
      </c>
      <c r="J21">
        <v>700</v>
      </c>
      <c r="L21">
        <v>-201119.72708800001</v>
      </c>
      <c r="P21" s="3"/>
      <c r="Q21" s="2"/>
    </row>
    <row r="23" spans="2:19" x14ac:dyDescent="0.2">
      <c r="B23" t="s">
        <v>54</v>
      </c>
      <c r="D23" t="s">
        <v>34</v>
      </c>
      <c r="E23" t="s">
        <v>24</v>
      </c>
      <c r="F23" t="s">
        <v>25</v>
      </c>
      <c r="G23" t="s">
        <v>40</v>
      </c>
      <c r="H23" t="s">
        <v>39</v>
      </c>
      <c r="I23" t="s">
        <v>41</v>
      </c>
      <c r="J23" t="s">
        <v>44</v>
      </c>
      <c r="L23" t="s">
        <v>37</v>
      </c>
      <c r="M23" t="s">
        <v>30</v>
      </c>
      <c r="N23" t="s">
        <v>31</v>
      </c>
      <c r="O23" t="s">
        <v>28</v>
      </c>
      <c r="P23" t="s">
        <v>29</v>
      </c>
      <c r="Q23" t="s">
        <v>42</v>
      </c>
    </row>
    <row r="24" spans="2:19" x14ac:dyDescent="0.2">
      <c r="B24" t="s">
        <v>19</v>
      </c>
      <c r="C24" t="s">
        <v>32</v>
      </c>
      <c r="D24">
        <v>3</v>
      </c>
      <c r="E24" s="7">
        <v>1.9999999999999999E-7</v>
      </c>
      <c r="F24">
        <v>0.01</v>
      </c>
      <c r="G24">
        <v>881</v>
      </c>
      <c r="H24">
        <v>5</v>
      </c>
      <c r="I24">
        <v>3</v>
      </c>
      <c r="J24">
        <v>700</v>
      </c>
      <c r="L24">
        <v>-50166.479172200001</v>
      </c>
      <c r="P24" s="3">
        <f t="shared" ref="P24" si="5">L25-L24</f>
        <v>-459.13676870000199</v>
      </c>
    </row>
    <row r="25" spans="2:19" x14ac:dyDescent="0.2">
      <c r="B25" t="s">
        <v>20</v>
      </c>
      <c r="C25" t="s">
        <v>32</v>
      </c>
      <c r="D25">
        <v>3</v>
      </c>
      <c r="E25" s="7">
        <v>1.9999999999999999E-7</v>
      </c>
      <c r="F25">
        <v>0.01</v>
      </c>
      <c r="G25">
        <v>881</v>
      </c>
      <c r="H25">
        <v>5</v>
      </c>
      <c r="I25">
        <v>3</v>
      </c>
      <c r="J25">
        <v>700</v>
      </c>
      <c r="L25">
        <v>-50625.615940900003</v>
      </c>
      <c r="P25" s="3"/>
      <c r="Q25" s="2">
        <f>L25-(L24-460.15205)</f>
        <v>1.0152812999949674</v>
      </c>
      <c r="R25">
        <f t="shared" si="4"/>
        <v>0.35515605377912646</v>
      </c>
      <c r="S25">
        <v>5</v>
      </c>
    </row>
    <row r="27" spans="2:19" x14ac:dyDescent="0.2">
      <c r="B27" t="s">
        <v>55</v>
      </c>
    </row>
    <row r="28" spans="2:19" x14ac:dyDescent="0.2">
      <c r="B28" t="s">
        <v>19</v>
      </c>
      <c r="C28" t="s">
        <v>32</v>
      </c>
      <c r="D28">
        <v>1</v>
      </c>
      <c r="E28" s="7">
        <v>1.9999999999999999E-7</v>
      </c>
      <c r="F28">
        <v>0.01</v>
      </c>
      <c r="G28">
        <v>16161</v>
      </c>
      <c r="H28">
        <v>5</v>
      </c>
      <c r="I28">
        <v>3</v>
      </c>
      <c r="J28">
        <v>700</v>
      </c>
      <c r="L28">
        <v>-12541.619888499999</v>
      </c>
      <c r="P28" s="3">
        <f t="shared" ref="P28" si="6">L29-L28</f>
        <v>-458.6041965000004</v>
      </c>
    </row>
    <row r="29" spans="2:19" x14ac:dyDescent="0.2">
      <c r="B29" t="s">
        <v>20</v>
      </c>
      <c r="C29" t="s">
        <v>33</v>
      </c>
      <c r="D29">
        <v>2</v>
      </c>
      <c r="E29" s="7">
        <v>1.9999999999999999E-7</v>
      </c>
      <c r="F29">
        <v>0.01</v>
      </c>
      <c r="G29">
        <v>16161</v>
      </c>
      <c r="H29">
        <v>5</v>
      </c>
      <c r="I29">
        <v>3</v>
      </c>
      <c r="J29">
        <v>700</v>
      </c>
      <c r="L29">
        <v>-13000.224085</v>
      </c>
      <c r="P29" s="3"/>
      <c r="Q29" s="2">
        <f>L29-(L28-460.15205)</f>
        <v>1.5478535000002012</v>
      </c>
      <c r="R29">
        <f t="shared" si="4"/>
        <v>0.57702844615919513</v>
      </c>
      <c r="S29">
        <v>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A1A54-CAA0-D146-B899-917B401DB322}">
  <dimension ref="B4:Q22"/>
  <sheetViews>
    <sheetView topLeftCell="D1" workbookViewId="0">
      <selection activeCell="S15" sqref="S15"/>
    </sheetView>
  </sheetViews>
  <sheetFormatPr baseColWidth="10" defaultRowHeight="16" x14ac:dyDescent="0.2"/>
  <sheetData>
    <row r="4" spans="2:17" x14ac:dyDescent="0.2">
      <c r="B4" t="s">
        <v>56</v>
      </c>
      <c r="D4" t="s">
        <v>34</v>
      </c>
      <c r="E4" t="s">
        <v>24</v>
      </c>
      <c r="F4" t="s">
        <v>25</v>
      </c>
      <c r="G4" t="s">
        <v>40</v>
      </c>
      <c r="H4" t="s">
        <v>39</v>
      </c>
      <c r="I4" t="s">
        <v>41</v>
      </c>
      <c r="J4" t="s">
        <v>44</v>
      </c>
      <c r="L4" t="s">
        <v>37</v>
      </c>
      <c r="M4" t="s">
        <v>30</v>
      </c>
      <c r="N4" t="s">
        <v>31</v>
      </c>
      <c r="O4" t="s">
        <v>28</v>
      </c>
      <c r="P4" t="s">
        <v>29</v>
      </c>
      <c r="Q4" t="s">
        <v>42</v>
      </c>
    </row>
    <row r="5" spans="2:17" x14ac:dyDescent="0.2">
      <c r="B5" t="s">
        <v>19</v>
      </c>
      <c r="C5" t="s">
        <v>32</v>
      </c>
      <c r="D5">
        <v>1</v>
      </c>
      <c r="E5" s="7">
        <v>1.9999999999999999E-7</v>
      </c>
      <c r="F5">
        <v>0.01</v>
      </c>
      <c r="G5">
        <v>551</v>
      </c>
      <c r="H5">
        <v>5</v>
      </c>
      <c r="I5">
        <v>3</v>
      </c>
      <c r="J5">
        <v>700</v>
      </c>
      <c r="L5">
        <v>-112873.586127</v>
      </c>
      <c r="P5" s="3">
        <f t="shared" ref="P5" si="0">L6-L5</f>
        <v>-459.48263600000064</v>
      </c>
      <c r="Q5" s="2">
        <f>L6-(L5-460.15205)</f>
        <v>0.66941400000359863</v>
      </c>
    </row>
    <row r="6" spans="2:17" x14ac:dyDescent="0.2">
      <c r="B6" t="s">
        <v>20</v>
      </c>
      <c r="C6" t="s">
        <v>32</v>
      </c>
      <c r="D6">
        <v>3</v>
      </c>
      <c r="E6" s="7">
        <v>1.9999999999999999E-7</v>
      </c>
      <c r="F6">
        <v>0.01</v>
      </c>
      <c r="G6">
        <v>551</v>
      </c>
      <c r="H6">
        <v>5</v>
      </c>
      <c r="I6">
        <v>3</v>
      </c>
      <c r="J6">
        <v>700</v>
      </c>
      <c r="L6">
        <v>-113333.068763</v>
      </c>
      <c r="P6" s="3"/>
      <c r="Q6" s="2"/>
    </row>
    <row r="8" spans="2:17" x14ac:dyDescent="0.2">
      <c r="B8" t="s">
        <v>57</v>
      </c>
      <c r="D8" t="s">
        <v>34</v>
      </c>
      <c r="E8" t="s">
        <v>24</v>
      </c>
      <c r="F8" t="s">
        <v>25</v>
      </c>
      <c r="G8" t="s">
        <v>40</v>
      </c>
      <c r="H8" t="s">
        <v>39</v>
      </c>
      <c r="I8" t="s">
        <v>41</v>
      </c>
      <c r="J8" t="s">
        <v>44</v>
      </c>
      <c r="L8" t="s">
        <v>37</v>
      </c>
      <c r="M8" t="s">
        <v>30</v>
      </c>
      <c r="N8" t="s">
        <v>31</v>
      </c>
      <c r="O8" t="s">
        <v>28</v>
      </c>
      <c r="P8" t="s">
        <v>29</v>
      </c>
      <c r="Q8" t="s">
        <v>42</v>
      </c>
    </row>
    <row r="9" spans="2:17" x14ac:dyDescent="0.2">
      <c r="B9" t="s">
        <v>19</v>
      </c>
      <c r="C9" t="s">
        <v>32</v>
      </c>
      <c r="D9">
        <v>1</v>
      </c>
      <c r="E9" s="7">
        <v>1.9999999999999999E-7</v>
      </c>
      <c r="F9">
        <v>0.01</v>
      </c>
      <c r="G9">
        <v>551</v>
      </c>
      <c r="H9">
        <v>5</v>
      </c>
      <c r="I9">
        <v>3</v>
      </c>
      <c r="J9">
        <v>700</v>
      </c>
      <c r="L9">
        <v>-112873.64632499999</v>
      </c>
      <c r="P9" s="3">
        <f t="shared" ref="P9" si="1">L10-L9</f>
        <v>-459.48983600000793</v>
      </c>
      <c r="Q9" s="2">
        <f>L10-(L9-460.15205)</f>
        <v>0.66221399999631103</v>
      </c>
    </row>
    <row r="10" spans="2:17" x14ac:dyDescent="0.2">
      <c r="B10" t="s">
        <v>20</v>
      </c>
      <c r="C10" t="s">
        <v>32</v>
      </c>
      <c r="D10">
        <v>1</v>
      </c>
      <c r="E10" s="7">
        <v>1.9999999999999999E-7</v>
      </c>
      <c r="F10">
        <v>0.01</v>
      </c>
      <c r="G10">
        <v>551</v>
      </c>
      <c r="H10">
        <v>5</v>
      </c>
      <c r="I10">
        <v>3</v>
      </c>
      <c r="J10">
        <v>700</v>
      </c>
      <c r="L10">
        <v>-113333.136161</v>
      </c>
      <c r="P10" s="3"/>
      <c r="Q10" s="2"/>
    </row>
    <row r="11" spans="2:17" x14ac:dyDescent="0.2">
      <c r="E11" s="7"/>
      <c r="P11" s="3"/>
      <c r="Q11" s="2"/>
    </row>
    <row r="12" spans="2:17" x14ac:dyDescent="0.2">
      <c r="B12" t="s">
        <v>58</v>
      </c>
      <c r="D12" t="s">
        <v>34</v>
      </c>
      <c r="E12" t="s">
        <v>24</v>
      </c>
      <c r="F12" t="s">
        <v>25</v>
      </c>
      <c r="G12" t="s">
        <v>40</v>
      </c>
      <c r="H12" t="s">
        <v>39</v>
      </c>
      <c r="I12" t="s">
        <v>41</v>
      </c>
      <c r="J12" t="s">
        <v>44</v>
      </c>
      <c r="L12" t="s">
        <v>37</v>
      </c>
      <c r="M12" t="s">
        <v>30</v>
      </c>
      <c r="N12" t="s">
        <v>31</v>
      </c>
      <c r="O12" t="s">
        <v>28</v>
      </c>
      <c r="P12" t="s">
        <v>29</v>
      </c>
      <c r="Q12" t="s">
        <v>42</v>
      </c>
    </row>
    <row r="13" spans="2:17" x14ac:dyDescent="0.2">
      <c r="B13" t="s">
        <v>19</v>
      </c>
      <c r="C13" t="s">
        <v>32</v>
      </c>
      <c r="D13">
        <v>1</v>
      </c>
      <c r="E13" s="7">
        <v>1.9999999999999999E-7</v>
      </c>
      <c r="F13">
        <v>0.01</v>
      </c>
      <c r="G13">
        <v>551</v>
      </c>
      <c r="H13">
        <v>5</v>
      </c>
      <c r="I13">
        <v>3</v>
      </c>
      <c r="J13">
        <v>700</v>
      </c>
      <c r="L13">
        <v>-112873.685917</v>
      </c>
      <c r="P13" s="3">
        <f t="shared" ref="P13" si="2">L14-L13</f>
        <v>112873.685917</v>
      </c>
      <c r="Q13" s="2">
        <f>L14-(L13-460.15205)</f>
        <v>113333.837967</v>
      </c>
    </row>
    <row r="14" spans="2:17" x14ac:dyDescent="0.2">
      <c r="B14" t="s">
        <v>20</v>
      </c>
      <c r="C14" t="s">
        <v>23</v>
      </c>
      <c r="D14" t="s">
        <v>66</v>
      </c>
      <c r="E14" s="7">
        <v>1.9999999999999999E-7</v>
      </c>
      <c r="F14">
        <v>0.01</v>
      </c>
      <c r="G14">
        <v>551</v>
      </c>
      <c r="H14">
        <v>5</v>
      </c>
      <c r="I14">
        <v>3</v>
      </c>
      <c r="J14">
        <v>700</v>
      </c>
      <c r="P14" s="3"/>
      <c r="Q14" s="2"/>
    </row>
    <row r="16" spans="2:17" x14ac:dyDescent="0.2">
      <c r="B16" t="s">
        <v>59</v>
      </c>
      <c r="D16" t="s">
        <v>34</v>
      </c>
      <c r="E16" t="s">
        <v>24</v>
      </c>
      <c r="F16" t="s">
        <v>25</v>
      </c>
      <c r="G16" t="s">
        <v>40</v>
      </c>
      <c r="H16" t="s">
        <v>39</v>
      </c>
      <c r="I16" t="s">
        <v>41</v>
      </c>
      <c r="J16" t="s">
        <v>44</v>
      </c>
      <c r="L16" t="s">
        <v>37</v>
      </c>
      <c r="M16" t="s">
        <v>30</v>
      </c>
      <c r="N16" t="s">
        <v>31</v>
      </c>
      <c r="O16" t="s">
        <v>28</v>
      </c>
      <c r="P16" t="s">
        <v>29</v>
      </c>
      <c r="Q16" t="s">
        <v>42</v>
      </c>
    </row>
    <row r="17" spans="2:17" x14ac:dyDescent="0.2">
      <c r="B17" t="s">
        <v>19</v>
      </c>
      <c r="C17" t="s">
        <v>32</v>
      </c>
      <c r="D17">
        <v>1</v>
      </c>
      <c r="E17" s="7">
        <v>1.9999999999999999E-7</v>
      </c>
      <c r="F17">
        <v>0.01</v>
      </c>
      <c r="G17">
        <v>551</v>
      </c>
      <c r="H17">
        <v>5</v>
      </c>
      <c r="I17">
        <v>3</v>
      </c>
      <c r="J17">
        <v>700</v>
      </c>
      <c r="L17">
        <v>-112873.706494</v>
      </c>
      <c r="P17" s="3">
        <f t="shared" ref="P17" si="3">L18-L17</f>
        <v>-459.50790599999891</v>
      </c>
      <c r="Q17" s="2">
        <f>L18-(L17-460.15205)</f>
        <v>0.64414400000532623</v>
      </c>
    </row>
    <row r="18" spans="2:17" x14ac:dyDescent="0.2">
      <c r="B18" t="s">
        <v>20</v>
      </c>
      <c r="C18" t="s">
        <v>32</v>
      </c>
      <c r="D18">
        <v>1</v>
      </c>
      <c r="E18" s="7">
        <v>1.9999999999999999E-7</v>
      </c>
      <c r="F18">
        <v>0.01</v>
      </c>
      <c r="G18">
        <v>551</v>
      </c>
      <c r="H18">
        <v>5</v>
      </c>
      <c r="I18">
        <v>3</v>
      </c>
      <c r="J18">
        <v>700</v>
      </c>
      <c r="L18">
        <v>-113333.2144</v>
      </c>
      <c r="P18" s="3"/>
      <c r="Q18" s="2"/>
    </row>
    <row r="20" spans="2:17" x14ac:dyDescent="0.2">
      <c r="B20" t="s">
        <v>60</v>
      </c>
      <c r="D20" t="s">
        <v>34</v>
      </c>
      <c r="E20" t="s">
        <v>24</v>
      </c>
      <c r="F20" t="s">
        <v>25</v>
      </c>
      <c r="G20" t="s">
        <v>40</v>
      </c>
      <c r="H20" t="s">
        <v>39</v>
      </c>
      <c r="I20" t="s">
        <v>41</v>
      </c>
      <c r="J20" t="s">
        <v>44</v>
      </c>
      <c r="L20" t="s">
        <v>37</v>
      </c>
      <c r="M20" t="s">
        <v>30</v>
      </c>
      <c r="N20" t="s">
        <v>31</v>
      </c>
      <c r="O20" t="s">
        <v>28</v>
      </c>
      <c r="P20" t="s">
        <v>29</v>
      </c>
      <c r="Q20" t="s">
        <v>42</v>
      </c>
    </row>
    <row r="21" spans="2:17" x14ac:dyDescent="0.2">
      <c r="B21" t="s">
        <v>19</v>
      </c>
      <c r="C21" t="s">
        <v>32</v>
      </c>
      <c r="D21">
        <v>1</v>
      </c>
      <c r="E21" s="7">
        <v>1.9999999999999999E-7</v>
      </c>
      <c r="F21">
        <v>0.01</v>
      </c>
      <c r="G21">
        <v>551</v>
      </c>
      <c r="H21">
        <v>5</v>
      </c>
      <c r="I21">
        <v>3</v>
      </c>
      <c r="J21">
        <v>700</v>
      </c>
      <c r="L21">
        <v>-112873.70976100001</v>
      </c>
      <c r="P21" s="3">
        <f t="shared" ref="P21" si="4">L22-L21</f>
        <v>-459.51387299998896</v>
      </c>
      <c r="Q21" s="2">
        <f>L22-(L21-460.15205)</f>
        <v>0.63817700001527555</v>
      </c>
    </row>
    <row r="22" spans="2:17" x14ac:dyDescent="0.2">
      <c r="B22" t="s">
        <v>20</v>
      </c>
      <c r="C22" t="s">
        <v>32</v>
      </c>
      <c r="D22">
        <v>3</v>
      </c>
      <c r="E22" s="7">
        <v>1.9999999999999999E-7</v>
      </c>
      <c r="F22">
        <v>0.01</v>
      </c>
      <c r="G22">
        <v>551</v>
      </c>
      <c r="H22">
        <v>5</v>
      </c>
      <c r="I22">
        <v>3</v>
      </c>
      <c r="J22">
        <v>700</v>
      </c>
      <c r="L22">
        <v>-113333.22363399999</v>
      </c>
      <c r="P22" s="3"/>
      <c r="Q2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F7550-26B1-9F42-8962-2AF833403A4B}">
  <dimension ref="B5:R37"/>
  <sheetViews>
    <sheetView topLeftCell="D1" workbookViewId="0">
      <selection activeCell="Q23" sqref="Q23"/>
    </sheetView>
  </sheetViews>
  <sheetFormatPr baseColWidth="10" defaultRowHeight="16" x14ac:dyDescent="0.2"/>
  <sheetData>
    <row r="5" spans="2:18" x14ac:dyDescent="0.2">
      <c r="B5" t="s">
        <v>65</v>
      </c>
    </row>
    <row r="7" spans="2:18" x14ac:dyDescent="0.2">
      <c r="B7" t="s">
        <v>63</v>
      </c>
      <c r="D7" t="s">
        <v>34</v>
      </c>
      <c r="E7" t="s">
        <v>24</v>
      </c>
      <c r="F7" t="s">
        <v>25</v>
      </c>
      <c r="G7" t="s">
        <v>40</v>
      </c>
      <c r="H7" t="s">
        <v>39</v>
      </c>
      <c r="I7" t="s">
        <v>41</v>
      </c>
      <c r="J7" t="s">
        <v>44</v>
      </c>
      <c r="L7" t="s">
        <v>37</v>
      </c>
      <c r="M7" t="s">
        <v>30</v>
      </c>
      <c r="N7" t="s">
        <v>31</v>
      </c>
      <c r="O7" t="s">
        <v>28</v>
      </c>
      <c r="P7" t="s">
        <v>29</v>
      </c>
      <c r="Q7" t="s">
        <v>42</v>
      </c>
    </row>
    <row r="8" spans="2:18" x14ac:dyDescent="0.2">
      <c r="B8" t="s">
        <v>19</v>
      </c>
      <c r="D8">
        <v>1</v>
      </c>
      <c r="E8" s="7">
        <v>1.9999999999999999E-7</v>
      </c>
      <c r="F8">
        <v>0.01</v>
      </c>
      <c r="G8">
        <v>881</v>
      </c>
      <c r="H8">
        <v>5</v>
      </c>
      <c r="I8">
        <v>3</v>
      </c>
      <c r="J8">
        <v>500</v>
      </c>
      <c r="P8" s="3">
        <f>L9-L8</f>
        <v>0</v>
      </c>
      <c r="Q8" s="2">
        <f>L9-(L8-460.15205)</f>
        <v>460.15204999999997</v>
      </c>
      <c r="R8">
        <f t="shared" ref="R8" si="0">(Q8-$Q$8)/Q8</f>
        <v>0</v>
      </c>
    </row>
    <row r="9" spans="2:18" x14ac:dyDescent="0.2">
      <c r="B9" t="s">
        <v>20</v>
      </c>
      <c r="D9">
        <v>1</v>
      </c>
      <c r="E9" s="7">
        <v>1.9999999999999999E-7</v>
      </c>
      <c r="F9">
        <v>0.01</v>
      </c>
      <c r="G9">
        <v>881</v>
      </c>
      <c r="H9">
        <v>5</v>
      </c>
      <c r="I9">
        <v>3</v>
      </c>
      <c r="J9">
        <v>500</v>
      </c>
      <c r="P9" s="3"/>
      <c r="Q9" s="2"/>
    </row>
    <row r="11" spans="2:18" x14ac:dyDescent="0.2">
      <c r="B11" t="s">
        <v>43</v>
      </c>
      <c r="D11" t="s">
        <v>34</v>
      </c>
      <c r="E11" t="s">
        <v>24</v>
      </c>
      <c r="F11" t="s">
        <v>25</v>
      </c>
      <c r="G11" t="s">
        <v>40</v>
      </c>
      <c r="H11" t="s">
        <v>39</v>
      </c>
      <c r="I11" t="s">
        <v>41</v>
      </c>
      <c r="J11" t="s">
        <v>44</v>
      </c>
      <c r="L11" t="s">
        <v>37</v>
      </c>
      <c r="M11" t="s">
        <v>30</v>
      </c>
      <c r="N11" t="s">
        <v>31</v>
      </c>
      <c r="O11" t="s">
        <v>28</v>
      </c>
      <c r="P11" t="s">
        <v>29</v>
      </c>
      <c r="Q11" t="s">
        <v>42</v>
      </c>
    </row>
    <row r="12" spans="2:18" x14ac:dyDescent="0.2">
      <c r="B12" t="s">
        <v>19</v>
      </c>
      <c r="C12" t="s">
        <v>32</v>
      </c>
      <c r="D12">
        <v>1</v>
      </c>
      <c r="E12" s="7">
        <v>1.9999999999999999E-7</v>
      </c>
      <c r="F12">
        <v>0.01</v>
      </c>
      <c r="G12">
        <v>441</v>
      </c>
      <c r="H12">
        <v>5</v>
      </c>
      <c r="I12">
        <v>3</v>
      </c>
      <c r="J12">
        <v>500</v>
      </c>
      <c r="L12">
        <v>-50166.209935600004</v>
      </c>
      <c r="P12" s="3">
        <f>L13-L12</f>
        <v>-459.15711299999384</v>
      </c>
      <c r="Q12" s="2">
        <f>L13-(L12-460.15205)</f>
        <v>0.99493700000311946</v>
      </c>
      <c r="R12">
        <f t="shared" ref="R12" si="1">(Q12-$Q$8)/Q12</f>
        <v>-461.49365537572453</v>
      </c>
    </row>
    <row r="13" spans="2:18" x14ac:dyDescent="0.2">
      <c r="B13" t="s">
        <v>20</v>
      </c>
      <c r="C13" t="s">
        <v>32</v>
      </c>
      <c r="D13">
        <v>1</v>
      </c>
      <c r="E13" s="7">
        <v>1.9999999999999999E-7</v>
      </c>
      <c r="F13">
        <v>0.01</v>
      </c>
      <c r="G13">
        <v>441</v>
      </c>
      <c r="H13">
        <v>5</v>
      </c>
      <c r="I13">
        <v>3</v>
      </c>
      <c r="J13">
        <v>500</v>
      </c>
      <c r="L13">
        <v>-50625.367048599997</v>
      </c>
      <c r="P13" s="3"/>
      <c r="Q13" s="2">
        <f>L14-(L12-460.15205)</f>
        <v>1.3868776000017533</v>
      </c>
    </row>
    <row r="14" spans="2:18" x14ac:dyDescent="0.2">
      <c r="B14" t="s">
        <v>70</v>
      </c>
      <c r="C14" t="s">
        <v>23</v>
      </c>
      <c r="D14">
        <v>1</v>
      </c>
      <c r="E14" s="7">
        <v>1.9999999999999999E-7</v>
      </c>
      <c r="F14">
        <v>0.01</v>
      </c>
      <c r="G14">
        <v>441</v>
      </c>
      <c r="H14">
        <v>5</v>
      </c>
      <c r="I14">
        <v>3</v>
      </c>
      <c r="J14">
        <v>500</v>
      </c>
      <c r="L14">
        <v>-50624.975107999999</v>
      </c>
    </row>
    <row r="16" spans="2:18" x14ac:dyDescent="0.2">
      <c r="B16" t="s">
        <v>51</v>
      </c>
      <c r="D16" t="s">
        <v>34</v>
      </c>
      <c r="E16" t="s">
        <v>24</v>
      </c>
      <c r="F16" t="s">
        <v>25</v>
      </c>
      <c r="G16" t="s">
        <v>40</v>
      </c>
      <c r="H16" t="s">
        <v>39</v>
      </c>
      <c r="I16" t="s">
        <v>41</v>
      </c>
      <c r="J16" t="s">
        <v>44</v>
      </c>
      <c r="L16" t="s">
        <v>37</v>
      </c>
      <c r="M16" t="s">
        <v>30</v>
      </c>
      <c r="N16" t="s">
        <v>31</v>
      </c>
      <c r="O16" t="s">
        <v>28</v>
      </c>
      <c r="P16" t="s">
        <v>29</v>
      </c>
      <c r="Q16" t="s">
        <v>42</v>
      </c>
    </row>
    <row r="17" spans="2:18" x14ac:dyDescent="0.2">
      <c r="B17" t="s">
        <v>19</v>
      </c>
      <c r="C17" t="s">
        <v>32</v>
      </c>
      <c r="D17">
        <v>4</v>
      </c>
      <c r="E17" s="7">
        <v>1.9999999999999999E-7</v>
      </c>
      <c r="F17">
        <v>0.01</v>
      </c>
      <c r="G17">
        <v>331</v>
      </c>
      <c r="H17">
        <v>5</v>
      </c>
      <c r="I17">
        <v>3</v>
      </c>
      <c r="J17">
        <v>500</v>
      </c>
      <c r="L17">
        <v>-112873.13766199999</v>
      </c>
      <c r="P17" s="3">
        <f>L18-L17</f>
        <v>-459.35717300001124</v>
      </c>
      <c r="Q17" s="2">
        <f>L18-(L17-460.15205)</f>
        <v>0.79487699999299366</v>
      </c>
      <c r="R17">
        <f t="shared" ref="R17" si="2">(Q17-$Q$8)/Q17</f>
        <v>-577.8971752913418</v>
      </c>
    </row>
    <row r="18" spans="2:18" x14ac:dyDescent="0.2">
      <c r="B18" t="s">
        <v>20</v>
      </c>
      <c r="C18" t="s">
        <v>32</v>
      </c>
      <c r="D18">
        <v>3</v>
      </c>
      <c r="E18" s="7">
        <v>1.9999999999999999E-7</v>
      </c>
      <c r="F18">
        <v>0.01</v>
      </c>
      <c r="G18">
        <v>331</v>
      </c>
      <c r="H18">
        <v>5</v>
      </c>
      <c r="I18">
        <v>3</v>
      </c>
      <c r="J18">
        <v>500</v>
      </c>
      <c r="L18">
        <v>-113332.494835</v>
      </c>
      <c r="P18" s="3"/>
      <c r="Q18" s="2">
        <f>L19-(L17-460.15205)</f>
        <v>1.3292979999969248</v>
      </c>
    </row>
    <row r="19" spans="2:18" x14ac:dyDescent="0.2">
      <c r="B19" t="s">
        <v>67</v>
      </c>
      <c r="C19" t="s">
        <v>32</v>
      </c>
      <c r="D19">
        <v>2</v>
      </c>
      <c r="E19" s="7">
        <v>1.9999999999999999E-7</v>
      </c>
      <c r="F19">
        <v>0.01</v>
      </c>
      <c r="G19">
        <v>331</v>
      </c>
      <c r="H19">
        <v>5</v>
      </c>
      <c r="I19">
        <v>3</v>
      </c>
      <c r="J19">
        <v>500</v>
      </c>
      <c r="L19">
        <v>-113331.960414</v>
      </c>
      <c r="P19" s="3"/>
      <c r="Q19" s="2">
        <f>L20-(L17-443.674358207704)</f>
        <v>2.7383792077016551</v>
      </c>
    </row>
    <row r="20" spans="2:18" x14ac:dyDescent="0.2">
      <c r="B20" t="s">
        <v>78</v>
      </c>
      <c r="C20" t="s">
        <v>32</v>
      </c>
      <c r="D20">
        <v>2</v>
      </c>
      <c r="E20" s="7">
        <v>1.9999999999999999E-7</v>
      </c>
      <c r="F20">
        <v>0.01</v>
      </c>
      <c r="G20">
        <v>331</v>
      </c>
      <c r="H20">
        <v>5</v>
      </c>
      <c r="I20">
        <v>3</v>
      </c>
      <c r="J20">
        <v>500</v>
      </c>
      <c r="L20">
        <v>-113314.073641</v>
      </c>
      <c r="P20" s="3"/>
      <c r="Q20" s="2"/>
    </row>
    <row r="22" spans="2:18" x14ac:dyDescent="0.2">
      <c r="B22" t="s">
        <v>45</v>
      </c>
      <c r="D22" t="s">
        <v>34</v>
      </c>
      <c r="E22" t="s">
        <v>24</v>
      </c>
      <c r="F22" t="s">
        <v>25</v>
      </c>
      <c r="G22" t="s">
        <v>40</v>
      </c>
      <c r="H22" t="s">
        <v>39</v>
      </c>
      <c r="I22" t="s">
        <v>41</v>
      </c>
      <c r="J22" t="s">
        <v>44</v>
      </c>
      <c r="L22" t="s">
        <v>37</v>
      </c>
      <c r="M22" t="s">
        <v>30</v>
      </c>
      <c r="N22" t="s">
        <v>31</v>
      </c>
      <c r="O22" t="s">
        <v>28</v>
      </c>
      <c r="P22" t="s">
        <v>29</v>
      </c>
      <c r="Q22" t="s">
        <v>42</v>
      </c>
    </row>
    <row r="23" spans="2:18" x14ac:dyDescent="0.2">
      <c r="B23" t="s">
        <v>19</v>
      </c>
      <c r="C23" t="s">
        <v>23</v>
      </c>
      <c r="D23" t="s">
        <v>68</v>
      </c>
      <c r="E23" s="7">
        <v>1.9999999999999999E-7</v>
      </c>
      <c r="F23">
        <v>0.01</v>
      </c>
      <c r="G23">
        <v>221</v>
      </c>
      <c r="H23">
        <v>5</v>
      </c>
      <c r="I23">
        <v>3</v>
      </c>
      <c r="J23">
        <v>500</v>
      </c>
      <c r="L23">
        <v>-200648.412319</v>
      </c>
      <c r="P23" s="3">
        <f>L24-L23</f>
        <v>-459.63001500000246</v>
      </c>
      <c r="Q23" s="2">
        <f>L24-(L23-460.15205)</f>
        <v>0.52203500000177883</v>
      </c>
      <c r="R23">
        <f t="shared" ref="R23" si="3">(Q23-$Q$8)/Q23</f>
        <v>-880.45823555591483</v>
      </c>
    </row>
    <row r="24" spans="2:18" x14ac:dyDescent="0.2">
      <c r="B24" t="s">
        <v>20</v>
      </c>
      <c r="C24" t="s">
        <v>23</v>
      </c>
      <c r="D24" t="s">
        <v>66</v>
      </c>
      <c r="E24" s="7">
        <v>1.9999999999999999E-7</v>
      </c>
      <c r="F24">
        <v>0.01</v>
      </c>
      <c r="G24">
        <v>221</v>
      </c>
      <c r="H24">
        <v>5</v>
      </c>
      <c r="I24">
        <v>3</v>
      </c>
      <c r="J24">
        <v>500</v>
      </c>
      <c r="L24">
        <v>-201108.042334</v>
      </c>
      <c r="P24" s="3"/>
      <c r="Q24" s="2">
        <f>L25-(L23-460.15205)</f>
        <v>1.2549200000066776</v>
      </c>
    </row>
    <row r="25" spans="2:18" x14ac:dyDescent="0.2">
      <c r="B25" t="s">
        <v>67</v>
      </c>
      <c r="C25" t="s">
        <v>23</v>
      </c>
      <c r="D25" t="s">
        <v>69</v>
      </c>
      <c r="E25" s="7">
        <v>1.9999999999999999E-7</v>
      </c>
      <c r="F25">
        <v>0.01</v>
      </c>
      <c r="G25">
        <v>221</v>
      </c>
      <c r="H25">
        <v>5</v>
      </c>
      <c r="I25">
        <v>3</v>
      </c>
      <c r="J25">
        <v>500</v>
      </c>
      <c r="L25">
        <v>-201107.30944899999</v>
      </c>
    </row>
    <row r="32" spans="2:18" x14ac:dyDescent="0.2">
      <c r="L32">
        <v>-113333.223749</v>
      </c>
    </row>
    <row r="33" spans="2:17" x14ac:dyDescent="0.2">
      <c r="L33">
        <v>-112873.70891099999</v>
      </c>
    </row>
    <row r="34" spans="2:17" x14ac:dyDescent="0.2">
      <c r="L34">
        <f>L32-(L33-460.15205)</f>
        <v>0.63721200000145473</v>
      </c>
    </row>
    <row r="35" spans="2:17" x14ac:dyDescent="0.2">
      <c r="B35" t="s">
        <v>51</v>
      </c>
      <c r="D35" t="s">
        <v>34</v>
      </c>
      <c r="E35" t="s">
        <v>24</v>
      </c>
      <c r="F35" t="s">
        <v>25</v>
      </c>
      <c r="G35" t="s">
        <v>40</v>
      </c>
      <c r="H35" t="s">
        <v>39</v>
      </c>
      <c r="I35" t="s">
        <v>41</v>
      </c>
      <c r="J35" t="s">
        <v>44</v>
      </c>
      <c r="L35" t="s">
        <v>37</v>
      </c>
      <c r="M35" t="s">
        <v>30</v>
      </c>
      <c r="N35" t="s">
        <v>31</v>
      </c>
      <c r="O35" t="s">
        <v>28</v>
      </c>
      <c r="P35" t="s">
        <v>29</v>
      </c>
      <c r="Q35" t="s">
        <v>42</v>
      </c>
    </row>
    <row r="36" spans="2:17" x14ac:dyDescent="0.2">
      <c r="B36" t="s">
        <v>19</v>
      </c>
      <c r="C36" t="s">
        <v>32</v>
      </c>
      <c r="D36">
        <v>4</v>
      </c>
      <c r="E36" s="7">
        <v>1.9999999999999999E-7</v>
      </c>
      <c r="F36">
        <v>0.01</v>
      </c>
      <c r="G36">
        <v>551</v>
      </c>
      <c r="H36">
        <v>5</v>
      </c>
      <c r="I36">
        <v>3</v>
      </c>
      <c r="J36">
        <v>700</v>
      </c>
      <c r="L36">
        <v>-112873.70891099999</v>
      </c>
      <c r="P36" s="3">
        <f>L36-L37</f>
        <v>459.51565500001016</v>
      </c>
      <c r="Q36" s="2">
        <f>L37-(L36-460.15205)</f>
        <v>0.63639499999408145</v>
      </c>
    </row>
    <row r="37" spans="2:17" x14ac:dyDescent="0.2">
      <c r="B37" t="s">
        <v>20</v>
      </c>
      <c r="C37" t="s">
        <v>32</v>
      </c>
      <c r="D37">
        <v>3</v>
      </c>
      <c r="E37" s="7">
        <v>1.9999999999999999E-7</v>
      </c>
      <c r="F37">
        <v>0.01</v>
      </c>
      <c r="G37">
        <v>551</v>
      </c>
      <c r="H37">
        <v>5</v>
      </c>
      <c r="I37">
        <v>3</v>
      </c>
      <c r="J37">
        <v>700</v>
      </c>
      <c r="L37">
        <v>-113333.224566</v>
      </c>
      <c r="P37" s="3"/>
      <c r="Q37" s="2">
        <f>L38-(L37-460.15205)</f>
        <v>113793.37661600001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Lattice matching</vt:lpstr>
      <vt:lpstr>surfaces</vt:lpstr>
      <vt:lpstr>kpts</vt:lpstr>
      <vt:lpstr>vacuum</vt:lpstr>
      <vt:lpstr>layers</vt:lpstr>
      <vt:lpstr>pwcutoff </vt:lpstr>
      <vt:lpstr>coverage</vt:lpstr>
      <vt:lpstr>strain</vt:lpstr>
      <vt:lpstr>low kpts coverage</vt:lpstr>
      <vt:lpstr>bare graphene coverage</vt:lpstr>
      <vt:lpstr>ads study</vt:lpstr>
      <vt:lpstr>C ads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2018-11-23T20:01:11Z</dcterms:created>
  <dcterms:modified xsi:type="dcterms:W3CDTF">2019-01-16T20:16:08Z</dcterms:modified>
</cp:coreProperties>
</file>