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fei\课\多因素实验设计\SPSS\"/>
    </mc:Choice>
  </mc:AlternateContent>
  <xr:revisionPtr revIDLastSave="0" documentId="10_ncr:8100000_{39346B89-0766-469C-ABC9-9F90FD4B7E35}" xr6:coauthVersionLast="32" xr6:coauthVersionMax="32" xr10:uidLastSave="{00000000-0000-0000-0000-000000000000}"/>
  <bookViews>
    <workbookView xWindow="0" yWindow="0" windowWidth="20633" windowHeight="8318" activeTab="4" xr2:uid="{DE4C9586-C7DF-4BB0-A182-F2A665D32ABA}"/>
  </bookViews>
  <sheets>
    <sheet name="单因素完全随机" sheetId="1" r:id="rId1"/>
    <sheet name="单因素重复测量" sheetId="3" r:id="rId2"/>
    <sheet name="两因素被试间" sheetId="2" r:id="rId3"/>
    <sheet name="两因素被试内" sheetId="4" r:id="rId4"/>
    <sheet name="两因素混合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5" l="1"/>
  <c r="H25" i="5"/>
  <c r="K25" i="5" s="1"/>
  <c r="H24" i="5"/>
  <c r="K24" i="5"/>
  <c r="L19" i="5" s="1"/>
  <c r="H36" i="5" l="1"/>
  <c r="H40" i="5" s="1"/>
  <c r="G36" i="5"/>
  <c r="G39" i="5" s="1"/>
  <c r="C49" i="5"/>
  <c r="C51" i="5" s="1"/>
  <c r="B49" i="5"/>
  <c r="B51" i="5" s="1"/>
  <c r="C36" i="5"/>
  <c r="C39" i="5" s="1"/>
  <c r="B36" i="5"/>
  <c r="B41" i="5" s="1"/>
  <c r="O31" i="5"/>
  <c r="N31" i="5"/>
  <c r="M31" i="5"/>
  <c r="O30" i="5"/>
  <c r="N30" i="5"/>
  <c r="M30" i="5"/>
  <c r="O29" i="5"/>
  <c r="N29" i="5"/>
  <c r="M29" i="5"/>
  <c r="O28" i="5"/>
  <c r="N28" i="5"/>
  <c r="M28" i="5"/>
  <c r="N26" i="5"/>
  <c r="M26" i="5"/>
  <c r="N25" i="5"/>
  <c r="M25" i="5"/>
  <c r="N24" i="5"/>
  <c r="M24" i="5"/>
  <c r="N23" i="5"/>
  <c r="M23" i="5"/>
  <c r="R11" i="5"/>
  <c r="Q11" i="5"/>
  <c r="P11" i="5"/>
  <c r="O11" i="5"/>
  <c r="N11" i="5"/>
  <c r="M11" i="5"/>
  <c r="R10" i="5"/>
  <c r="Q10" i="5"/>
  <c r="P10" i="5"/>
  <c r="O10" i="5"/>
  <c r="N10" i="5"/>
  <c r="M10" i="5"/>
  <c r="R9" i="5"/>
  <c r="Q9" i="5"/>
  <c r="P9" i="5"/>
  <c r="O9" i="5"/>
  <c r="N9" i="5"/>
  <c r="M9" i="5"/>
  <c r="R8" i="5"/>
  <c r="Q8" i="5"/>
  <c r="P8" i="5"/>
  <c r="O8" i="5"/>
  <c r="N8" i="5"/>
  <c r="M8" i="5"/>
  <c r="H8" i="5"/>
  <c r="R4" i="5" s="1"/>
  <c r="G8" i="5"/>
  <c r="F8" i="5"/>
  <c r="E8" i="5"/>
  <c r="D8" i="5"/>
  <c r="C8" i="5"/>
  <c r="B8" i="5"/>
  <c r="G7" i="5"/>
  <c r="R20" i="5" s="1"/>
  <c r="F7" i="5"/>
  <c r="Q20" i="5" s="1"/>
  <c r="E7" i="5"/>
  <c r="D7" i="5"/>
  <c r="C7" i="5"/>
  <c r="B7" i="5"/>
  <c r="M20" i="5" s="1"/>
  <c r="K5" i="5"/>
  <c r="L5" i="5" s="1"/>
  <c r="K4" i="5"/>
  <c r="L4" i="5" s="1"/>
  <c r="K3" i="5"/>
  <c r="L3" i="5" s="1"/>
  <c r="L2" i="5"/>
  <c r="K2" i="5"/>
  <c r="L21" i="4"/>
  <c r="L22" i="4"/>
  <c r="L23" i="4"/>
  <c r="L24" i="4"/>
  <c r="L20" i="4"/>
  <c r="K20" i="4"/>
  <c r="K21" i="4"/>
  <c r="K22" i="4"/>
  <c r="K23" i="4"/>
  <c r="K24" i="4"/>
  <c r="K25" i="4"/>
  <c r="K26" i="4"/>
  <c r="K27" i="4"/>
  <c r="K28" i="4"/>
  <c r="K29" i="4"/>
  <c r="K68" i="4"/>
  <c r="K69" i="4"/>
  <c r="K70" i="4"/>
  <c r="K71" i="4"/>
  <c r="J69" i="4"/>
  <c r="J70" i="4"/>
  <c r="J71" i="4"/>
  <c r="J68" i="4"/>
  <c r="K55" i="4"/>
  <c r="K56" i="4"/>
  <c r="K57" i="4"/>
  <c r="K58" i="4"/>
  <c r="J56" i="4"/>
  <c r="J57" i="4"/>
  <c r="J58" i="4"/>
  <c r="J55" i="4"/>
  <c r="M50" i="4"/>
  <c r="M51" i="4"/>
  <c r="M53" i="4" s="1"/>
  <c r="M52" i="4"/>
  <c r="M49" i="4"/>
  <c r="M63" i="4"/>
  <c r="M64" i="4"/>
  <c r="M65" i="4"/>
  <c r="M62" i="4"/>
  <c r="L66" i="4"/>
  <c r="K66" i="4"/>
  <c r="J66" i="4"/>
  <c r="L65" i="4"/>
  <c r="L64" i="4"/>
  <c r="L63" i="4"/>
  <c r="L62" i="4"/>
  <c r="L53" i="4"/>
  <c r="K53" i="4"/>
  <c r="J53" i="4"/>
  <c r="L52" i="4"/>
  <c r="L51" i="4"/>
  <c r="L50" i="4"/>
  <c r="L49" i="4"/>
  <c r="M42" i="4"/>
  <c r="M40" i="4"/>
  <c r="M41" i="4"/>
  <c r="L40" i="4"/>
  <c r="M39" i="4" s="1"/>
  <c r="M43" i="4" s="1"/>
  <c r="K45" i="4"/>
  <c r="J45" i="4"/>
  <c r="K44" i="4"/>
  <c r="J44" i="4"/>
  <c r="K43" i="4"/>
  <c r="J43" i="4"/>
  <c r="K42" i="4"/>
  <c r="J42" i="4"/>
  <c r="M37" i="4"/>
  <c r="M38" i="4"/>
  <c r="M36" i="4"/>
  <c r="L39" i="4"/>
  <c r="L38" i="4"/>
  <c r="L37" i="4"/>
  <c r="L36" i="4"/>
  <c r="K40" i="4"/>
  <c r="J40" i="4"/>
  <c r="F51" i="4"/>
  <c r="C56" i="4"/>
  <c r="B56" i="4"/>
  <c r="C55" i="4"/>
  <c r="E53" i="4"/>
  <c r="D53" i="4"/>
  <c r="D57" i="4" s="1"/>
  <c r="C53" i="4"/>
  <c r="C58" i="4" s="1"/>
  <c r="B53" i="4"/>
  <c r="B58" i="4" s="1"/>
  <c r="E52" i="4"/>
  <c r="F52" i="4" s="1"/>
  <c r="E51" i="4"/>
  <c r="E50" i="4"/>
  <c r="F50" i="4" s="1"/>
  <c r="E49" i="4"/>
  <c r="F49" i="4" s="1"/>
  <c r="F43" i="4"/>
  <c r="F42" i="4"/>
  <c r="B43" i="4"/>
  <c r="C43" i="4"/>
  <c r="D43" i="4"/>
  <c r="B44" i="4"/>
  <c r="C44" i="4"/>
  <c r="D44" i="4"/>
  <c r="B45" i="4"/>
  <c r="C45" i="4"/>
  <c r="D45" i="4"/>
  <c r="C42" i="4"/>
  <c r="D42" i="4"/>
  <c r="B42" i="4"/>
  <c r="C40" i="4"/>
  <c r="D40" i="4"/>
  <c r="B40" i="4"/>
  <c r="F37" i="4"/>
  <c r="F38" i="4"/>
  <c r="F39" i="4"/>
  <c r="F40" i="4" s="1"/>
  <c r="F36" i="4"/>
  <c r="E39" i="4"/>
  <c r="E37" i="4"/>
  <c r="E38" i="4"/>
  <c r="E36" i="4"/>
  <c r="E40" i="4"/>
  <c r="H24" i="4"/>
  <c r="H23" i="4"/>
  <c r="H22" i="4"/>
  <c r="H21" i="4"/>
  <c r="H20" i="4"/>
  <c r="H16" i="2"/>
  <c r="C40" i="5" l="1"/>
  <c r="C38" i="5"/>
  <c r="T2" i="5"/>
  <c r="T3" i="5" s="1"/>
  <c r="B40" i="5"/>
  <c r="P20" i="5"/>
  <c r="D16" i="5"/>
  <c r="C41" i="5"/>
  <c r="N20" i="5"/>
  <c r="C53" i="5"/>
  <c r="O20" i="5"/>
  <c r="D15" i="5" s="1"/>
  <c r="B38" i="5"/>
  <c r="D12" i="5"/>
  <c r="M5" i="5"/>
  <c r="B54" i="5"/>
  <c r="N2" i="5"/>
  <c r="P5" i="5"/>
  <c r="G38" i="5"/>
  <c r="N4" i="5"/>
  <c r="Q2" i="5"/>
  <c r="H38" i="5"/>
  <c r="N17" i="5"/>
  <c r="H20" i="5" s="1"/>
  <c r="K20" i="5" s="1"/>
  <c r="L20" i="5" s="1"/>
  <c r="G40" i="5"/>
  <c r="G41" i="5"/>
  <c r="O3" i="5"/>
  <c r="H41" i="5"/>
  <c r="M3" i="5"/>
  <c r="N5" i="5"/>
  <c r="C54" i="5"/>
  <c r="O2" i="5"/>
  <c r="M17" i="5"/>
  <c r="H19" i="5" s="1"/>
  <c r="K19" i="5" s="1"/>
  <c r="P2" i="5"/>
  <c r="N3" i="5"/>
  <c r="M4" i="5"/>
  <c r="O5" i="5"/>
  <c r="B39" i="5"/>
  <c r="O17" i="5"/>
  <c r="H21" i="5" s="1"/>
  <c r="K21" i="5" s="1"/>
  <c r="B53" i="5"/>
  <c r="H39" i="5"/>
  <c r="P3" i="5"/>
  <c r="P4" i="5"/>
  <c r="M14" i="5"/>
  <c r="H22" i="5" s="1"/>
  <c r="K22" i="5" s="1"/>
  <c r="B52" i="5"/>
  <c r="H7" i="5"/>
  <c r="D11" i="5" s="1"/>
  <c r="Q3" i="5"/>
  <c r="R3" i="5"/>
  <c r="Q4" i="5"/>
  <c r="N14" i="5"/>
  <c r="H23" i="5" s="1"/>
  <c r="K23" i="5" s="1"/>
  <c r="C52" i="5"/>
  <c r="R2" i="5"/>
  <c r="O4" i="5"/>
  <c r="Q5" i="5"/>
  <c r="R5" i="5"/>
  <c r="M2" i="5"/>
  <c r="M67" i="4"/>
  <c r="M66" i="4"/>
  <c r="M68" i="4"/>
  <c r="M69" i="4" s="1"/>
  <c r="M54" i="4"/>
  <c r="M55" i="4"/>
  <c r="B57" i="4"/>
  <c r="C57" i="4"/>
  <c r="B55" i="4"/>
  <c r="F55" i="4"/>
  <c r="F53" i="4"/>
  <c r="D58" i="4"/>
  <c r="D56" i="4"/>
  <c r="D55" i="4"/>
  <c r="O30" i="4"/>
  <c r="O31" i="4"/>
  <c r="O32" i="4"/>
  <c r="N30" i="4"/>
  <c r="N31" i="4"/>
  <c r="N32" i="4"/>
  <c r="N29" i="4"/>
  <c r="O29" i="4"/>
  <c r="M30" i="4"/>
  <c r="M31" i="4"/>
  <c r="M32" i="4"/>
  <c r="M29" i="4"/>
  <c r="D18" i="4" s="1"/>
  <c r="N25" i="4"/>
  <c r="N26" i="4"/>
  <c r="N27" i="4"/>
  <c r="N24" i="4"/>
  <c r="M25" i="4"/>
  <c r="M26" i="4"/>
  <c r="M27" i="4"/>
  <c r="M24" i="4"/>
  <c r="D17" i="4" s="1"/>
  <c r="L4" i="4"/>
  <c r="K3" i="4"/>
  <c r="L3" i="4" s="1"/>
  <c r="K4" i="4"/>
  <c r="K5" i="4"/>
  <c r="L5" i="4" s="1"/>
  <c r="K2" i="4"/>
  <c r="L2" i="4" s="1"/>
  <c r="D16" i="4" s="1"/>
  <c r="R12" i="4"/>
  <c r="Q12" i="4"/>
  <c r="P12" i="4"/>
  <c r="O12" i="4"/>
  <c r="N12" i="4"/>
  <c r="M12" i="4"/>
  <c r="R11" i="4"/>
  <c r="Q11" i="4"/>
  <c r="P11" i="4"/>
  <c r="O11" i="4"/>
  <c r="N11" i="4"/>
  <c r="M11" i="4"/>
  <c r="R10" i="4"/>
  <c r="Q10" i="4"/>
  <c r="P10" i="4"/>
  <c r="O10" i="4"/>
  <c r="N10" i="4"/>
  <c r="M10" i="4"/>
  <c r="R9" i="4"/>
  <c r="Q9" i="4"/>
  <c r="P9" i="4"/>
  <c r="O9" i="4"/>
  <c r="N9" i="4"/>
  <c r="M9" i="4"/>
  <c r="H8" i="4"/>
  <c r="M6" i="4" s="1"/>
  <c r="G8" i="4"/>
  <c r="F8" i="4"/>
  <c r="E8" i="4"/>
  <c r="D8" i="4"/>
  <c r="C8" i="4"/>
  <c r="B8" i="4"/>
  <c r="G7" i="4"/>
  <c r="R21" i="4" s="1"/>
  <c r="F7" i="4"/>
  <c r="Q21" i="4" s="1"/>
  <c r="E7" i="4"/>
  <c r="D7" i="4"/>
  <c r="C7" i="4"/>
  <c r="N21" i="4" s="1"/>
  <c r="B7" i="4"/>
  <c r="M21" i="4" s="1"/>
  <c r="D26" i="2"/>
  <c r="D24" i="2"/>
  <c r="M24" i="2"/>
  <c r="N23" i="2"/>
  <c r="O23" i="2"/>
  <c r="P23" i="2"/>
  <c r="Q23" i="2"/>
  <c r="R23" i="2"/>
  <c r="M23" i="2"/>
  <c r="H23" i="2"/>
  <c r="L19" i="2"/>
  <c r="L20" i="2"/>
  <c r="K19" i="2"/>
  <c r="K20" i="2"/>
  <c r="H19" i="2"/>
  <c r="H20" i="2"/>
  <c r="L17" i="2"/>
  <c r="L18" i="2"/>
  <c r="L16" i="2"/>
  <c r="K18" i="2"/>
  <c r="K17" i="2"/>
  <c r="K16" i="2"/>
  <c r="H17" i="2"/>
  <c r="H18" i="2"/>
  <c r="T4" i="2"/>
  <c r="T3" i="2"/>
  <c r="U3" i="2"/>
  <c r="T2" i="2"/>
  <c r="L13" i="2"/>
  <c r="L14" i="2"/>
  <c r="L12" i="2"/>
  <c r="K12" i="2"/>
  <c r="K13" i="2"/>
  <c r="K14" i="2"/>
  <c r="K15" i="2"/>
  <c r="K11" i="2"/>
  <c r="H15" i="2"/>
  <c r="H14" i="2"/>
  <c r="H13" i="2"/>
  <c r="H12" i="2"/>
  <c r="H11" i="2"/>
  <c r="D15" i="2"/>
  <c r="N21" i="2"/>
  <c r="O21" i="2"/>
  <c r="P21" i="2"/>
  <c r="Q21" i="2"/>
  <c r="R21" i="2"/>
  <c r="M21" i="2"/>
  <c r="O18" i="2"/>
  <c r="N18" i="2"/>
  <c r="M18" i="2"/>
  <c r="D13" i="2"/>
  <c r="N15" i="2"/>
  <c r="M15" i="2"/>
  <c r="D12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N9" i="2"/>
  <c r="O9" i="2"/>
  <c r="P9" i="2"/>
  <c r="Q9" i="2"/>
  <c r="R9" i="2"/>
  <c r="M9" i="2"/>
  <c r="N3" i="2"/>
  <c r="O3" i="2"/>
  <c r="P3" i="2"/>
  <c r="Q3" i="2"/>
  <c r="R3" i="2"/>
  <c r="N4" i="2"/>
  <c r="O4" i="2"/>
  <c r="P4" i="2"/>
  <c r="Q4" i="2"/>
  <c r="R4" i="2"/>
  <c r="N5" i="2"/>
  <c r="O5" i="2"/>
  <c r="P5" i="2"/>
  <c r="Q5" i="2"/>
  <c r="R5" i="2"/>
  <c r="N6" i="2"/>
  <c r="O6" i="2"/>
  <c r="P6" i="2"/>
  <c r="Q6" i="2"/>
  <c r="R6" i="2"/>
  <c r="M4" i="2"/>
  <c r="M5" i="2"/>
  <c r="M6" i="2"/>
  <c r="M3" i="2"/>
  <c r="D11" i="2"/>
  <c r="H8" i="2"/>
  <c r="C8" i="2"/>
  <c r="D8" i="2"/>
  <c r="E8" i="2"/>
  <c r="F8" i="2"/>
  <c r="G8" i="2"/>
  <c r="B8" i="2"/>
  <c r="H7" i="2"/>
  <c r="C7" i="2"/>
  <c r="D7" i="2"/>
  <c r="E7" i="2"/>
  <c r="F7" i="2"/>
  <c r="G7" i="2"/>
  <c r="B7" i="2"/>
  <c r="K38" i="3"/>
  <c r="H36" i="3"/>
  <c r="H37" i="3"/>
  <c r="D36" i="3"/>
  <c r="H38" i="3"/>
  <c r="H15" i="3"/>
  <c r="H16" i="3"/>
  <c r="H17" i="3"/>
  <c r="H18" i="3"/>
  <c r="H19" i="3"/>
  <c r="H20" i="3"/>
  <c r="H21" i="3"/>
  <c r="H14" i="3"/>
  <c r="A15" i="3"/>
  <c r="A16" i="3"/>
  <c r="A17" i="3"/>
  <c r="A18" i="3"/>
  <c r="A19" i="3"/>
  <c r="A20" i="3"/>
  <c r="A21" i="3"/>
  <c r="A14" i="3"/>
  <c r="H35" i="3"/>
  <c r="P34" i="3"/>
  <c r="O34" i="3"/>
  <c r="O35" i="3"/>
  <c r="O36" i="3"/>
  <c r="O37" i="3"/>
  <c r="O33" i="3"/>
  <c r="K37" i="3"/>
  <c r="K36" i="3"/>
  <c r="F15" i="3"/>
  <c r="F16" i="3"/>
  <c r="F17" i="3"/>
  <c r="F18" i="3"/>
  <c r="F19" i="3"/>
  <c r="F20" i="3"/>
  <c r="F21" i="3"/>
  <c r="F14" i="3"/>
  <c r="B15" i="3"/>
  <c r="B16" i="3"/>
  <c r="B17" i="3"/>
  <c r="B18" i="3"/>
  <c r="B19" i="3"/>
  <c r="B20" i="3"/>
  <c r="B21" i="3"/>
  <c r="B14" i="3"/>
  <c r="G15" i="1"/>
  <c r="F15" i="1"/>
  <c r="F16" i="1"/>
  <c r="F14" i="1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1" i="3"/>
  <c r="F11" i="3"/>
  <c r="J9" i="3" s="1"/>
  <c r="E11" i="3"/>
  <c r="P2" i="3" s="1"/>
  <c r="D11" i="3"/>
  <c r="O9" i="3" s="1"/>
  <c r="C11" i="3"/>
  <c r="N7" i="3" s="1"/>
  <c r="B11" i="3"/>
  <c r="M11" i="3" s="1"/>
  <c r="E10" i="3"/>
  <c r="F10" i="3" s="1"/>
  <c r="D26" i="3" s="1"/>
  <c r="D10" i="3"/>
  <c r="O22" i="3" s="1"/>
  <c r="C10" i="3"/>
  <c r="N22" i="3" s="1"/>
  <c r="B10" i="3"/>
  <c r="M22" i="3" s="1"/>
  <c r="P9" i="3"/>
  <c r="M9" i="3"/>
  <c r="K9" i="3"/>
  <c r="I9" i="3"/>
  <c r="P8" i="3"/>
  <c r="M8" i="3"/>
  <c r="K8" i="3"/>
  <c r="I8" i="3"/>
  <c r="H8" i="3"/>
  <c r="P7" i="3"/>
  <c r="M7" i="3"/>
  <c r="K7" i="3"/>
  <c r="I7" i="3"/>
  <c r="H7" i="3"/>
  <c r="P6" i="3"/>
  <c r="M6" i="3"/>
  <c r="I6" i="3"/>
  <c r="H6" i="3"/>
  <c r="P5" i="3"/>
  <c r="M5" i="3"/>
  <c r="K5" i="3"/>
  <c r="J5" i="3"/>
  <c r="H5" i="3"/>
  <c r="P4" i="3"/>
  <c r="M4" i="3"/>
  <c r="K4" i="3"/>
  <c r="J4" i="3"/>
  <c r="I4" i="3"/>
  <c r="P3" i="3"/>
  <c r="M3" i="3"/>
  <c r="K3" i="3"/>
  <c r="J3" i="3"/>
  <c r="I3" i="3"/>
  <c r="H3" i="3"/>
  <c r="M2" i="3"/>
  <c r="K2" i="3"/>
  <c r="J2" i="3"/>
  <c r="I2" i="3"/>
  <c r="H2" i="3"/>
  <c r="H23" i="1"/>
  <c r="H22" i="1"/>
  <c r="H21" i="1"/>
  <c r="H20" i="1"/>
  <c r="D22" i="1"/>
  <c r="N22" i="1"/>
  <c r="O22" i="1"/>
  <c r="P22" i="1"/>
  <c r="M22" i="1"/>
  <c r="D21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P13" i="1"/>
  <c r="N13" i="1"/>
  <c r="O13" i="1"/>
  <c r="M13" i="1"/>
  <c r="D20" i="1"/>
  <c r="B17" i="1"/>
  <c r="B15" i="1"/>
  <c r="N11" i="1"/>
  <c r="O11" i="1"/>
  <c r="P11" i="1"/>
  <c r="M11" i="1"/>
  <c r="B16" i="1"/>
  <c r="N2" i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M3" i="1"/>
  <c r="M4" i="1"/>
  <c r="M5" i="1"/>
  <c r="M6" i="1"/>
  <c r="M7" i="1"/>
  <c r="M8" i="1"/>
  <c r="M9" i="1"/>
  <c r="M2" i="1"/>
  <c r="B14" i="1"/>
  <c r="K9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H3" i="1"/>
  <c r="H4" i="1"/>
  <c r="H5" i="1"/>
  <c r="H6" i="1"/>
  <c r="H7" i="1"/>
  <c r="H8" i="1"/>
  <c r="H9" i="1"/>
  <c r="H2" i="1"/>
  <c r="F11" i="1"/>
  <c r="C11" i="1"/>
  <c r="D11" i="1"/>
  <c r="E11" i="1"/>
  <c r="B11" i="1"/>
  <c r="F10" i="1"/>
  <c r="C10" i="1"/>
  <c r="D10" i="1"/>
  <c r="E10" i="1"/>
  <c r="B10" i="1"/>
  <c r="L21" i="5" l="1"/>
  <c r="H11" i="5"/>
  <c r="K11" i="5" s="1"/>
  <c r="H12" i="5"/>
  <c r="K12" i="5" s="1"/>
  <c r="U3" i="5"/>
  <c r="T4" i="5" s="1"/>
  <c r="E37" i="5"/>
  <c r="J37" i="5"/>
  <c r="H26" i="5" s="1"/>
  <c r="K26" i="5" s="1"/>
  <c r="E50" i="5"/>
  <c r="D14" i="5"/>
  <c r="H16" i="5" s="1"/>
  <c r="K16" i="5" s="1"/>
  <c r="D13" i="5"/>
  <c r="H13" i="5" s="1"/>
  <c r="H17" i="5" s="1"/>
  <c r="M56" i="4"/>
  <c r="F54" i="4"/>
  <c r="F56" i="4" s="1"/>
  <c r="F41" i="4"/>
  <c r="P5" i="4"/>
  <c r="M5" i="4"/>
  <c r="N5" i="4"/>
  <c r="D12" i="4"/>
  <c r="M18" i="4"/>
  <c r="M3" i="4"/>
  <c r="O3" i="4"/>
  <c r="P6" i="4"/>
  <c r="N6" i="4"/>
  <c r="O6" i="4"/>
  <c r="M4" i="4"/>
  <c r="R6" i="4"/>
  <c r="O4" i="4"/>
  <c r="N18" i="4"/>
  <c r="O18" i="4"/>
  <c r="N3" i="4"/>
  <c r="N4" i="4"/>
  <c r="O5" i="4"/>
  <c r="Q6" i="4"/>
  <c r="H7" i="4"/>
  <c r="D11" i="4" s="1"/>
  <c r="H11" i="4" s="1"/>
  <c r="O21" i="4"/>
  <c r="T2" i="4"/>
  <c r="P3" i="4"/>
  <c r="P4" i="4"/>
  <c r="Q5" i="4"/>
  <c r="M15" i="4"/>
  <c r="P21" i="4"/>
  <c r="Q3" i="4"/>
  <c r="Q4" i="4"/>
  <c r="R5" i="4"/>
  <c r="N15" i="4"/>
  <c r="R3" i="4"/>
  <c r="R4" i="4"/>
  <c r="D14" i="2"/>
  <c r="H33" i="3"/>
  <c r="H34" i="3"/>
  <c r="N6" i="3"/>
  <c r="N5" i="3"/>
  <c r="N9" i="3"/>
  <c r="N3" i="3"/>
  <c r="N8" i="3"/>
  <c r="D27" i="3"/>
  <c r="N11" i="3"/>
  <c r="K27" i="3" s="1"/>
  <c r="O27" i="3" s="1"/>
  <c r="N4" i="3"/>
  <c r="N2" i="3"/>
  <c r="H4" i="3"/>
  <c r="I5" i="3"/>
  <c r="K26" i="3" s="1"/>
  <c r="O26" i="3" s="1"/>
  <c r="K6" i="3"/>
  <c r="H9" i="3"/>
  <c r="O11" i="3"/>
  <c r="H26" i="3"/>
  <c r="P22" i="3"/>
  <c r="D28" i="3" s="1"/>
  <c r="O2" i="3"/>
  <c r="O3" i="3"/>
  <c r="O4" i="3"/>
  <c r="O5" i="3"/>
  <c r="O6" i="3"/>
  <c r="O7" i="3"/>
  <c r="O8" i="3"/>
  <c r="J6" i="3"/>
  <c r="J7" i="3"/>
  <c r="J8" i="3"/>
  <c r="H14" i="5" l="1"/>
  <c r="H15" i="5"/>
  <c r="H18" i="5" s="1"/>
  <c r="K14" i="5"/>
  <c r="H12" i="4"/>
  <c r="H13" i="4" s="1"/>
  <c r="D13" i="4"/>
  <c r="D15" i="4"/>
  <c r="K11" i="4"/>
  <c r="D14" i="4"/>
  <c r="T3" i="4"/>
  <c r="U3" i="4"/>
  <c r="K28" i="3"/>
  <c r="H27" i="3"/>
  <c r="H28" i="3"/>
  <c r="H29" i="3" s="1"/>
  <c r="K18" i="5" l="1"/>
  <c r="H27" i="5"/>
  <c r="K27" i="5" s="1"/>
  <c r="L16" i="5"/>
  <c r="K13" i="5"/>
  <c r="L13" i="5" s="1"/>
  <c r="K17" i="5"/>
  <c r="K15" i="5"/>
  <c r="K13" i="4"/>
  <c r="H15" i="4"/>
  <c r="H18" i="4"/>
  <c r="K18" i="4" s="1"/>
  <c r="K12" i="4"/>
  <c r="H14" i="4"/>
  <c r="K14" i="4" s="1"/>
  <c r="H17" i="4"/>
  <c r="K17" i="4" s="1"/>
  <c r="T4" i="4"/>
  <c r="K29" i="3"/>
  <c r="O28" i="3"/>
  <c r="P27" i="3" s="1"/>
  <c r="L23" i="5" l="1"/>
  <c r="L17" i="5"/>
  <c r="L14" i="4"/>
  <c r="H16" i="4"/>
  <c r="K16" i="4" s="1"/>
  <c r="K15" i="4"/>
  <c r="L15" i="4" s="1"/>
  <c r="H19" i="4" l="1"/>
  <c r="K19" i="4" s="1"/>
  <c r="L16" i="4"/>
</calcChain>
</file>

<file path=xl/sharedStrings.xml><?xml version="1.0" encoding="utf-8"?>
<sst xmlns="http://schemas.openxmlformats.org/spreadsheetml/2006/main" count="539" uniqueCount="165">
  <si>
    <t>因素</t>
    <phoneticPr fontId="1" type="noConversion"/>
  </si>
  <si>
    <t>水平1</t>
    <phoneticPr fontId="1" type="noConversion"/>
  </si>
  <si>
    <t>水平2</t>
  </si>
  <si>
    <t>水平3</t>
  </si>
  <si>
    <t>水平4</t>
  </si>
  <si>
    <t>求和</t>
    <phoneticPr fontId="1" type="noConversion"/>
  </si>
  <si>
    <t>总分</t>
    <phoneticPr fontId="1" type="noConversion"/>
  </si>
  <si>
    <t>平均</t>
    <phoneticPr fontId="1" type="noConversion"/>
  </si>
  <si>
    <t>总平均</t>
    <phoneticPr fontId="1" type="noConversion"/>
  </si>
  <si>
    <t>SS组间</t>
  </si>
  <si>
    <t>SS组间</t>
    <phoneticPr fontId="1" type="noConversion"/>
  </si>
  <si>
    <t>SS总</t>
  </si>
  <si>
    <t>SS总</t>
    <phoneticPr fontId="1" type="noConversion"/>
  </si>
  <si>
    <t>SS组内</t>
  </si>
  <si>
    <t>SS组内</t>
    <phoneticPr fontId="1" type="noConversion"/>
  </si>
  <si>
    <t>组间+组内</t>
    <phoneticPr fontId="1" type="noConversion"/>
  </si>
  <si>
    <t>p</t>
    <phoneticPr fontId="1" type="noConversion"/>
  </si>
  <si>
    <t>n</t>
    <phoneticPr fontId="1" type="noConversion"/>
  </si>
  <si>
    <t>N</t>
    <phoneticPr fontId="1" type="noConversion"/>
  </si>
  <si>
    <t>需要乘n</t>
  </si>
  <si>
    <t>需要乘n</t>
    <phoneticPr fontId="1" type="noConversion"/>
  </si>
  <si>
    <t>df</t>
  </si>
  <si>
    <t>df</t>
    <phoneticPr fontId="1" type="noConversion"/>
  </si>
  <si>
    <t>N-1</t>
  </si>
  <si>
    <t>N-1</t>
    <phoneticPr fontId="1" type="noConversion"/>
  </si>
  <si>
    <t>p-1</t>
  </si>
  <si>
    <t>p-1</t>
    <phoneticPr fontId="1" type="noConversion"/>
  </si>
  <si>
    <t>(n-1)*(p-1)</t>
    <phoneticPr fontId="1" type="noConversion"/>
  </si>
  <si>
    <t>(n-1)*p</t>
  </si>
  <si>
    <t>(n-1)*p</t>
    <phoneticPr fontId="1" type="noConversion"/>
  </si>
  <si>
    <t>使用原始定义计算</t>
    <phoneticPr fontId="1" type="noConversion"/>
  </si>
  <si>
    <t>[Y]</t>
    <phoneticPr fontId="1" type="noConversion"/>
  </si>
  <si>
    <t>[AS]</t>
    <phoneticPr fontId="1" type="noConversion"/>
  </si>
  <si>
    <t>[A]</t>
    <phoneticPr fontId="1" type="noConversion"/>
  </si>
  <si>
    <t>总分^2/np</t>
    <phoneticPr fontId="1" type="noConversion"/>
  </si>
  <si>
    <t>求和（每组和^2/n）</t>
    <phoneticPr fontId="1" type="noConversion"/>
  </si>
  <si>
    <t>求和（每一个^2）</t>
    <phoneticPr fontId="1" type="noConversion"/>
  </si>
  <si>
    <t>使用书上方法计算</t>
    <phoneticPr fontId="1" type="noConversion"/>
  </si>
  <si>
    <t>SS组间使用的(组平均-总平均）^2</t>
    <phoneticPr fontId="1" type="noConversion"/>
  </si>
  <si>
    <t>SS组内使用的每一个-组平均）^2</t>
    <phoneticPr fontId="1" type="noConversion"/>
  </si>
  <si>
    <t>SS总使用的(每一个-总平均）^2</t>
    <phoneticPr fontId="1" type="noConversion"/>
  </si>
  <si>
    <t>[AS]使用的每一个^2</t>
    <phoneticPr fontId="1" type="noConversion"/>
  </si>
  <si>
    <t>[A]使用的每组和^2/n</t>
    <phoneticPr fontId="1" type="noConversion"/>
  </si>
  <si>
    <t>[AS]-[Y]</t>
    <phoneticPr fontId="1" type="noConversion"/>
  </si>
  <si>
    <t>[A]-[Y]</t>
    <phoneticPr fontId="1" type="noConversion"/>
  </si>
  <si>
    <t>SS总-SS组间</t>
    <phoneticPr fontId="1" type="noConversion"/>
  </si>
  <si>
    <t>[AS]-[A]</t>
    <phoneticPr fontId="1" type="noConversion"/>
  </si>
  <si>
    <t>MS</t>
  </si>
  <si>
    <t>MS</t>
    <phoneticPr fontId="1" type="noConversion"/>
  </si>
  <si>
    <t>F</t>
  </si>
  <si>
    <t>F</t>
    <phoneticPr fontId="1" type="noConversion"/>
  </si>
  <si>
    <t>进一步将组内分为被试间和残差，所以按书上就是被试间和被试内（包括组间和残差）</t>
    <phoneticPr fontId="1" type="noConversion"/>
  </si>
  <si>
    <t>SS被试间</t>
    <phoneticPr fontId="1" type="noConversion"/>
  </si>
  <si>
    <t>被试平均值</t>
    <phoneticPr fontId="1" type="noConversion"/>
  </si>
  <si>
    <t>SS被试间使用的（被试平均值-总平均）^2</t>
    <phoneticPr fontId="1" type="noConversion"/>
  </si>
  <si>
    <t>需要乘p</t>
    <phoneticPr fontId="1" type="noConversion"/>
  </si>
  <si>
    <t>SS残差</t>
    <phoneticPr fontId="1" type="noConversion"/>
  </si>
  <si>
    <t>n-1</t>
    <phoneticPr fontId="1" type="noConversion"/>
  </si>
  <si>
    <t>[S]</t>
    <phoneticPr fontId="1" type="noConversion"/>
  </si>
  <si>
    <t>被试和</t>
    <phoneticPr fontId="1" type="noConversion"/>
  </si>
  <si>
    <t>[S]使用被试和</t>
    <phoneticPr fontId="1" type="noConversion"/>
  </si>
  <si>
    <t>求和（每被试和^2/p）</t>
    <phoneticPr fontId="1" type="noConversion"/>
  </si>
  <si>
    <t>[S]使用被试和^2/p</t>
    <phoneticPr fontId="1" type="noConversion"/>
  </si>
  <si>
    <t>[AS]-[S]</t>
    <phoneticPr fontId="1" type="noConversion"/>
  </si>
  <si>
    <t>SS被试内</t>
    <phoneticPr fontId="1" type="noConversion"/>
  </si>
  <si>
    <t>SS被试内-SS组间</t>
    <phoneticPr fontId="1" type="noConversion"/>
  </si>
  <si>
    <t>[S]-[Y]</t>
    <phoneticPr fontId="1" type="noConversion"/>
  </si>
  <si>
    <t>因素a</t>
    <phoneticPr fontId="1" type="noConversion"/>
  </si>
  <si>
    <t>水平a1</t>
    <phoneticPr fontId="1" type="noConversion"/>
  </si>
  <si>
    <t>水平a2</t>
    <phoneticPr fontId="1" type="noConversion"/>
  </si>
  <si>
    <t>因素b</t>
    <phoneticPr fontId="1" type="noConversion"/>
  </si>
  <si>
    <t>水平b1</t>
    <phoneticPr fontId="1" type="noConversion"/>
  </si>
  <si>
    <t>水平b2</t>
  </si>
  <si>
    <t>水平b3</t>
  </si>
  <si>
    <t>q</t>
    <phoneticPr fontId="1" type="noConversion"/>
  </si>
  <si>
    <t>平均值</t>
    <phoneticPr fontId="1" type="noConversion"/>
  </si>
  <si>
    <t>[ABS]</t>
    <phoneticPr fontId="1" type="noConversion"/>
  </si>
  <si>
    <t>[ABS]使用的每一个^2</t>
    <phoneticPr fontId="1" type="noConversion"/>
  </si>
  <si>
    <t>总分^2/npq</t>
    <phoneticPr fontId="1" type="noConversion"/>
  </si>
  <si>
    <t>[B]</t>
    <phoneticPr fontId="1" type="noConversion"/>
  </si>
  <si>
    <t>[AB]</t>
    <phoneticPr fontId="1" type="noConversion"/>
  </si>
  <si>
    <t>[B]使用的b每一个水平和^2</t>
    <phoneticPr fontId="1" type="noConversion"/>
  </si>
  <si>
    <t>[A]使用的a每一个水平和^2</t>
    <phoneticPr fontId="1" type="noConversion"/>
  </si>
  <si>
    <t>[AB]使用的ab每一个水平和^2</t>
    <phoneticPr fontId="1" type="noConversion"/>
  </si>
  <si>
    <t>[ABS]-[Y]</t>
    <phoneticPr fontId="1" type="noConversion"/>
  </si>
  <si>
    <t>SSA</t>
    <phoneticPr fontId="1" type="noConversion"/>
  </si>
  <si>
    <t>SSB</t>
    <phoneticPr fontId="1" type="noConversion"/>
  </si>
  <si>
    <t>SSAB</t>
    <phoneticPr fontId="1" type="noConversion"/>
  </si>
  <si>
    <t>[B]-[Y]</t>
    <phoneticPr fontId="1" type="noConversion"/>
  </si>
  <si>
    <t>[AB]-[Y]-SSA-SSB</t>
    <phoneticPr fontId="1" type="noConversion"/>
  </si>
  <si>
    <t>SS误差</t>
    <phoneticPr fontId="1" type="noConversion"/>
  </si>
  <si>
    <t>SS</t>
    <phoneticPr fontId="1" type="noConversion"/>
  </si>
  <si>
    <t>MF</t>
    <phoneticPr fontId="1" type="noConversion"/>
  </si>
  <si>
    <t>q-1</t>
  </si>
  <si>
    <t>q-1</t>
    <phoneticPr fontId="1" type="noConversion"/>
  </si>
  <si>
    <t>(p-1)(q-1)</t>
  </si>
  <si>
    <t>(p-1)(q-1)</t>
    <phoneticPr fontId="1" type="noConversion"/>
  </si>
  <si>
    <t>SS总-SSA-SSB-SSAB</t>
    <phoneticPr fontId="1" type="noConversion"/>
  </si>
  <si>
    <t>pq(n-1)</t>
  </si>
  <si>
    <t>pq(n-1)</t>
    <phoneticPr fontId="1" type="noConversion"/>
  </si>
  <si>
    <t>简单效应</t>
    <phoneticPr fontId="1" type="noConversion"/>
  </si>
  <si>
    <t>A-b1</t>
    <phoneticPr fontId="1" type="noConversion"/>
  </si>
  <si>
    <t>A-b2</t>
  </si>
  <si>
    <t>A-b3</t>
  </si>
  <si>
    <t>B-a1</t>
    <phoneticPr fontId="1" type="noConversion"/>
  </si>
  <si>
    <t>B-a2</t>
  </si>
  <si>
    <t>(a1b1,a2b1-b1平均)^2</t>
    <phoneticPr fontId="1" type="noConversion"/>
  </si>
  <si>
    <t>(a1b2,a2b2-b2平均)^2</t>
    <phoneticPr fontId="1" type="noConversion"/>
  </si>
  <si>
    <t>(a1b3,a2b3-b3平均)^2</t>
    <phoneticPr fontId="1" type="noConversion"/>
  </si>
  <si>
    <t>(a1b1,a1b2,a1b3-a1平均)^2</t>
    <phoneticPr fontId="1" type="noConversion"/>
  </si>
  <si>
    <t>(a2b1,a2b2,a2b3-a2平均)^2</t>
    <phoneticPr fontId="1" type="noConversion"/>
  </si>
  <si>
    <t>使用原始方法计算</t>
    <phoneticPr fontId="1" type="noConversion"/>
  </si>
  <si>
    <t>SS组间使用的（ab每一个水平-总平均）^2</t>
    <phoneticPr fontId="1" type="noConversion"/>
  </si>
  <si>
    <t>要乘n</t>
    <phoneticPr fontId="1" type="noConversion"/>
  </si>
  <si>
    <t>验证</t>
    <phoneticPr fontId="1" type="noConversion"/>
  </si>
  <si>
    <t>SS误差（SS组内）</t>
    <phoneticPr fontId="1" type="noConversion"/>
  </si>
  <si>
    <t>[BS]</t>
    <phoneticPr fontId="1" type="noConversion"/>
  </si>
  <si>
    <t>被试和^2/pq</t>
    <phoneticPr fontId="1" type="noConversion"/>
  </si>
  <si>
    <t>求和（每被试和^2/pq）</t>
    <phoneticPr fontId="1" type="noConversion"/>
  </si>
  <si>
    <t>求和（每a组每被试和^2/q）</t>
    <phoneticPr fontId="1" type="noConversion"/>
  </si>
  <si>
    <t>求和（每b组每被试和^2/p）</t>
    <phoneticPr fontId="1" type="noConversion"/>
  </si>
  <si>
    <t>[AS]使用的a每一个水平每个被试和^2</t>
    <phoneticPr fontId="1" type="noConversion"/>
  </si>
  <si>
    <t>[BS]使用的a每一个水平每个被试和^2</t>
    <phoneticPr fontId="1" type="noConversion"/>
  </si>
  <si>
    <t>SSA被试</t>
    <phoneticPr fontId="1" type="noConversion"/>
  </si>
  <si>
    <t>SSB被试</t>
    <phoneticPr fontId="1" type="noConversion"/>
  </si>
  <si>
    <t>SSAB被试</t>
    <phoneticPr fontId="1" type="noConversion"/>
  </si>
  <si>
    <t>[AS]-[A]-SS被试间</t>
    <phoneticPr fontId="1" type="noConversion"/>
  </si>
  <si>
    <t>[BS]-[B]-SS被试间</t>
    <phoneticPr fontId="1" type="noConversion"/>
  </si>
  <si>
    <t>SS被试内-其它5个</t>
    <phoneticPr fontId="1" type="noConversion"/>
  </si>
  <si>
    <t>n(pq-1)</t>
    <phoneticPr fontId="1" type="noConversion"/>
  </si>
  <si>
    <t>(p-1)(n-1)</t>
    <phoneticPr fontId="1" type="noConversion"/>
  </si>
  <si>
    <t>(q-1)(n-1)</t>
    <phoneticPr fontId="1" type="noConversion"/>
  </si>
  <si>
    <t>(p-1)(q-1)(n-1)</t>
    <phoneticPr fontId="1" type="noConversion"/>
  </si>
  <si>
    <t>SS总-SS被试间=[ABS]-[S]</t>
    <phoneticPr fontId="1" type="noConversion"/>
  </si>
  <si>
    <t>SSAb1</t>
    <phoneticPr fontId="1" type="noConversion"/>
  </si>
  <si>
    <t>SSAb2</t>
    <phoneticPr fontId="1" type="noConversion"/>
  </si>
  <si>
    <t>SSAb3</t>
  </si>
  <si>
    <t>SSBa1</t>
    <phoneticPr fontId="1" type="noConversion"/>
  </si>
  <si>
    <t>SSBa2</t>
    <phoneticPr fontId="1" type="noConversion"/>
  </si>
  <si>
    <t>被试平均</t>
    <phoneticPr fontId="1" type="noConversion"/>
  </si>
  <si>
    <t>(被试平均-总平均)^2</t>
    <phoneticPr fontId="1" type="noConversion"/>
  </si>
  <si>
    <t>乘q</t>
    <phoneticPr fontId="1" type="noConversion"/>
  </si>
  <si>
    <t>组平均</t>
    <phoneticPr fontId="1" type="noConversion"/>
  </si>
  <si>
    <t>组内</t>
    <phoneticPr fontId="1" type="noConversion"/>
  </si>
  <si>
    <t>SS组内</t>
    <phoneticPr fontId="1" type="noConversion"/>
  </si>
  <si>
    <t>SS被试间</t>
    <phoneticPr fontId="1" type="noConversion"/>
  </si>
  <si>
    <t>SS误差</t>
    <phoneticPr fontId="1" type="noConversion"/>
  </si>
  <si>
    <t>水平a1</t>
    <phoneticPr fontId="1" type="noConversion"/>
  </si>
  <si>
    <t>水平a2</t>
  </si>
  <si>
    <t>乘p</t>
    <phoneticPr fontId="1" type="noConversion"/>
  </si>
  <si>
    <t>SSAb3</t>
    <phoneticPr fontId="1" type="noConversion"/>
  </si>
  <si>
    <t>求和（每a组和^2/nq）</t>
    <phoneticPr fontId="1" type="noConversion"/>
  </si>
  <si>
    <t>求和（每b组和^2/np）</t>
    <phoneticPr fontId="1" type="noConversion"/>
  </si>
  <si>
    <t>求和（每ab组和^2/n）</t>
    <phoneticPr fontId="1" type="noConversion"/>
  </si>
  <si>
    <t>SS被试A</t>
    <phoneticPr fontId="1" type="noConversion"/>
  </si>
  <si>
    <t>SSBa</t>
    <phoneticPr fontId="1" type="noConversion"/>
  </si>
  <si>
    <t>SS被试内-SSB-SSAB</t>
    <phoneticPr fontId="1" type="noConversion"/>
  </si>
  <si>
    <t>np-1</t>
    <phoneticPr fontId="1" type="noConversion"/>
  </si>
  <si>
    <t>p(n-1)</t>
    <phoneticPr fontId="1" type="noConversion"/>
  </si>
  <si>
    <t>np(q-1)</t>
    <phoneticPr fontId="1" type="noConversion"/>
  </si>
  <si>
    <t>p(q-1)(n-1)</t>
    <phoneticPr fontId="1" type="noConversion"/>
  </si>
  <si>
    <t>使用SS被试B</t>
    <phoneticPr fontId="1" type="noConversion"/>
  </si>
  <si>
    <t>相当于单因素被试间</t>
    <phoneticPr fontId="1" type="noConversion"/>
  </si>
  <si>
    <t>相当于单因素被试内</t>
    <phoneticPr fontId="1" type="noConversion"/>
  </si>
  <si>
    <t>SSB×被试A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</si>
</sst>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);[Red]\(0.00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9" borderId="0" xfId="0" applyFill="1">
      <alignment vertical="center"/>
    </xf>
    <xf numFmtId="0" fontId="0" fillId="0" borderId="0" xfId="0" applyFill="1" applyAlignment="1">
      <alignment vertical="center"/>
    </xf>
    <xf numFmtId="0" fontId="0" fillId="10" borderId="0" xfId="0" applyFill="1">
      <alignment vertical="center"/>
    </xf>
    <xf numFmtId="0" fontId="0" fillId="6" borderId="0" xfId="0" applyFill="1" applyAlignment="1">
      <alignment vertical="center"/>
    </xf>
    <xf numFmtId="0" fontId="0" fillId="11" borderId="0" xfId="0" applyFill="1">
      <alignment vertical="center"/>
    </xf>
    <xf numFmtId="0" fontId="0" fillId="13" borderId="0" xfId="0" applyFill="1">
      <alignment vertical="center"/>
    </xf>
    <xf numFmtId="176" fontId="0" fillId="0" borderId="0" xfId="0" applyNumberFormat="1">
      <alignment vertical="center"/>
    </xf>
    <xf numFmtId="0" fontId="0" fillId="14" borderId="0" xfId="0" applyFill="1">
      <alignment vertical="center"/>
    </xf>
    <xf numFmtId="0" fontId="0" fillId="8" borderId="0" xfId="0" applyFill="1">
      <alignment vertical="center"/>
    </xf>
    <xf numFmtId="0" fontId="3" fillId="12" borderId="0" xfId="0" applyFont="1" applyFill="1">
      <alignment vertical="center"/>
    </xf>
    <xf numFmtId="0" fontId="0" fillId="15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6825</xdr:colOff>
      <xdr:row>22</xdr:row>
      <xdr:rowOff>13028</xdr:rowOff>
    </xdr:from>
    <xdr:to>
      <xdr:col>6</xdr:col>
      <xdr:colOff>755929</xdr:colOff>
      <xdr:row>23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0140377-9ED0-4DB4-975E-1FC538011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288" y="3916288"/>
          <a:ext cx="1404196" cy="287222"/>
        </a:xfrm>
        <a:prstGeom prst="rect">
          <a:avLst/>
        </a:prstGeom>
      </xdr:spPr>
    </xdr:pic>
    <xdr:clientData/>
  </xdr:twoCellAnchor>
  <xdr:twoCellAnchor editAs="oneCell">
    <xdr:from>
      <xdr:col>5</xdr:col>
      <xdr:colOff>6825</xdr:colOff>
      <xdr:row>22</xdr:row>
      <xdr:rowOff>286603</xdr:rowOff>
    </xdr:from>
    <xdr:to>
      <xdr:col>6</xdr:col>
      <xdr:colOff>766474</xdr:colOff>
      <xdr:row>24</xdr:row>
      <xdr:rowOff>6824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F1B51C6-191F-4162-8F98-ED62354E2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2288" y="4189863"/>
          <a:ext cx="1414741" cy="32072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1</xdr:rowOff>
    </xdr:from>
    <xdr:to>
      <xdr:col>6</xdr:col>
      <xdr:colOff>764275</xdr:colOff>
      <xdr:row>25</xdr:row>
      <xdr:rowOff>56796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08D8D10-8CE8-43C5-B4BF-8C8E8124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5463" y="4503762"/>
          <a:ext cx="1419367" cy="357046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25</xdr:row>
      <xdr:rowOff>54592</xdr:rowOff>
    </xdr:from>
    <xdr:to>
      <xdr:col>7</xdr:col>
      <xdr:colOff>13649</xdr:colOff>
      <xdr:row>25</xdr:row>
      <xdr:rowOff>287150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9AA10AE-2B92-49BF-84FE-4A89DDB02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5464" y="4858604"/>
          <a:ext cx="1453486" cy="232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6728B-C3BE-4C26-8720-829D529F4EF6}">
  <dimension ref="A1:P23"/>
  <sheetViews>
    <sheetView workbookViewId="0">
      <selection activeCell="M12" sqref="M12:P12"/>
    </sheetView>
  </sheetViews>
  <sheetFormatPr defaultRowHeight="1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26" t="s">
        <v>40</v>
      </c>
      <c r="I1" s="26"/>
      <c r="J1" s="26"/>
      <c r="K1" s="26"/>
      <c r="M1" s="27" t="s">
        <v>39</v>
      </c>
      <c r="N1" s="27"/>
      <c r="O1" s="27"/>
      <c r="P1" s="27"/>
    </row>
    <row r="2" spans="1:16" x14ac:dyDescent="0.3">
      <c r="B2">
        <v>3</v>
      </c>
      <c r="C2">
        <v>4</v>
      </c>
      <c r="D2">
        <v>8</v>
      </c>
      <c r="E2">
        <v>9</v>
      </c>
      <c r="H2">
        <f>(B2-$F$11)^2</f>
        <v>10.97265625</v>
      </c>
      <c r="I2">
        <f t="shared" ref="I2:K9" si="0">(C2-$F$11)^2</f>
        <v>5.34765625</v>
      </c>
      <c r="J2">
        <f t="shared" si="0"/>
        <v>2.84765625</v>
      </c>
      <c r="K2">
        <f t="shared" si="0"/>
        <v>7.22265625</v>
      </c>
      <c r="M2">
        <f>(B2-B$11)^2</f>
        <v>1.890625</v>
      </c>
      <c r="N2">
        <f t="shared" ref="N2:P9" si="1">(C2-C$11)^2</f>
        <v>1.5625E-2</v>
      </c>
      <c r="O2">
        <f t="shared" si="1"/>
        <v>1</v>
      </c>
      <c r="P2">
        <f t="shared" si="1"/>
        <v>1</v>
      </c>
    </row>
    <row r="3" spans="1:16" x14ac:dyDescent="0.3">
      <c r="B3">
        <v>6</v>
      </c>
      <c r="C3">
        <v>6</v>
      </c>
      <c r="D3">
        <v>9</v>
      </c>
      <c r="E3">
        <v>8</v>
      </c>
      <c r="H3">
        <f t="shared" ref="H3:H9" si="2">(B3-$F$11)^2</f>
        <v>9.765625E-2</v>
      </c>
      <c r="I3">
        <f t="shared" si="0"/>
        <v>9.765625E-2</v>
      </c>
      <c r="J3">
        <f t="shared" si="0"/>
        <v>7.22265625</v>
      </c>
      <c r="K3">
        <f t="shared" si="0"/>
        <v>2.84765625</v>
      </c>
      <c r="M3">
        <f t="shared" ref="M3:M9" si="3">(B3-B$11)^2</f>
        <v>2.640625</v>
      </c>
      <c r="N3">
        <f t="shared" si="1"/>
        <v>4.515625</v>
      </c>
      <c r="O3">
        <f t="shared" si="1"/>
        <v>4</v>
      </c>
      <c r="P3">
        <f t="shared" si="1"/>
        <v>4</v>
      </c>
    </row>
    <row r="4" spans="1:16" x14ac:dyDescent="0.3">
      <c r="B4">
        <v>4</v>
      </c>
      <c r="C4">
        <v>4</v>
      </c>
      <c r="D4">
        <v>8</v>
      </c>
      <c r="E4">
        <v>8</v>
      </c>
      <c r="H4">
        <f t="shared" si="2"/>
        <v>5.34765625</v>
      </c>
      <c r="I4">
        <f t="shared" si="0"/>
        <v>5.34765625</v>
      </c>
      <c r="J4">
        <f t="shared" si="0"/>
        <v>2.84765625</v>
      </c>
      <c r="K4">
        <f t="shared" si="0"/>
        <v>2.84765625</v>
      </c>
      <c r="M4">
        <f t="shared" si="3"/>
        <v>0.140625</v>
      </c>
      <c r="N4">
        <f t="shared" si="1"/>
        <v>1.5625E-2</v>
      </c>
      <c r="O4">
        <f t="shared" si="1"/>
        <v>1</v>
      </c>
      <c r="P4">
        <f t="shared" si="1"/>
        <v>4</v>
      </c>
    </row>
    <row r="5" spans="1:16" x14ac:dyDescent="0.3">
      <c r="B5">
        <v>3</v>
      </c>
      <c r="C5">
        <v>2</v>
      </c>
      <c r="D5">
        <v>7</v>
      </c>
      <c r="E5">
        <v>7</v>
      </c>
      <c r="H5">
        <f t="shared" si="2"/>
        <v>10.97265625</v>
      </c>
      <c r="I5">
        <f t="shared" si="0"/>
        <v>18.59765625</v>
      </c>
      <c r="J5">
        <f t="shared" si="0"/>
        <v>0.47265625</v>
      </c>
      <c r="K5">
        <f t="shared" si="0"/>
        <v>0.47265625</v>
      </c>
      <c r="M5">
        <f t="shared" si="3"/>
        <v>1.890625</v>
      </c>
      <c r="N5">
        <f t="shared" si="1"/>
        <v>3.515625</v>
      </c>
      <c r="O5">
        <f t="shared" si="1"/>
        <v>0</v>
      </c>
      <c r="P5">
        <f t="shared" si="1"/>
        <v>9</v>
      </c>
    </row>
    <row r="6" spans="1:16" x14ac:dyDescent="0.3">
      <c r="B6">
        <v>5</v>
      </c>
      <c r="C6">
        <v>4</v>
      </c>
      <c r="D6">
        <v>5</v>
      </c>
      <c r="E6">
        <v>12</v>
      </c>
      <c r="H6">
        <f t="shared" si="2"/>
        <v>1.72265625</v>
      </c>
      <c r="I6">
        <f t="shared" si="0"/>
        <v>5.34765625</v>
      </c>
      <c r="J6">
        <f t="shared" si="0"/>
        <v>1.72265625</v>
      </c>
      <c r="K6">
        <f t="shared" si="0"/>
        <v>32.34765625</v>
      </c>
      <c r="M6">
        <f t="shared" si="3"/>
        <v>0.390625</v>
      </c>
      <c r="N6">
        <f t="shared" si="1"/>
        <v>1.5625E-2</v>
      </c>
      <c r="O6">
        <f t="shared" si="1"/>
        <v>4</v>
      </c>
      <c r="P6">
        <f t="shared" si="1"/>
        <v>4</v>
      </c>
    </row>
    <row r="7" spans="1:16" x14ac:dyDescent="0.3">
      <c r="B7">
        <v>7</v>
      </c>
      <c r="C7">
        <v>5</v>
      </c>
      <c r="D7">
        <v>6</v>
      </c>
      <c r="E7">
        <v>13</v>
      </c>
      <c r="H7">
        <f t="shared" si="2"/>
        <v>0.47265625</v>
      </c>
      <c r="I7">
        <f t="shared" si="0"/>
        <v>1.72265625</v>
      </c>
      <c r="J7">
        <f t="shared" si="0"/>
        <v>9.765625E-2</v>
      </c>
      <c r="K7">
        <f t="shared" si="0"/>
        <v>44.72265625</v>
      </c>
      <c r="M7">
        <f t="shared" si="3"/>
        <v>6.890625</v>
      </c>
      <c r="N7">
        <f t="shared" si="1"/>
        <v>1.265625</v>
      </c>
      <c r="O7">
        <f t="shared" si="1"/>
        <v>1</v>
      </c>
      <c r="P7">
        <f t="shared" si="1"/>
        <v>9</v>
      </c>
    </row>
    <row r="8" spans="1:16" x14ac:dyDescent="0.3">
      <c r="B8">
        <v>5</v>
      </c>
      <c r="C8">
        <v>3</v>
      </c>
      <c r="D8">
        <v>7</v>
      </c>
      <c r="E8">
        <v>12</v>
      </c>
      <c r="H8">
        <f t="shared" si="2"/>
        <v>1.72265625</v>
      </c>
      <c r="I8">
        <f t="shared" si="0"/>
        <v>10.97265625</v>
      </c>
      <c r="J8">
        <f t="shared" si="0"/>
        <v>0.47265625</v>
      </c>
      <c r="K8">
        <f t="shared" si="0"/>
        <v>32.34765625</v>
      </c>
      <c r="M8">
        <f t="shared" si="3"/>
        <v>0.390625</v>
      </c>
      <c r="N8">
        <f t="shared" si="1"/>
        <v>0.765625</v>
      </c>
      <c r="O8">
        <f t="shared" si="1"/>
        <v>0</v>
      </c>
      <c r="P8">
        <f t="shared" si="1"/>
        <v>4</v>
      </c>
    </row>
    <row r="9" spans="1:16" x14ac:dyDescent="0.3">
      <c r="B9">
        <v>2</v>
      </c>
      <c r="C9">
        <v>3</v>
      </c>
      <c r="D9">
        <v>6</v>
      </c>
      <c r="E9">
        <v>11</v>
      </c>
      <c r="H9">
        <f t="shared" si="2"/>
        <v>18.59765625</v>
      </c>
      <c r="I9">
        <f t="shared" si="0"/>
        <v>10.97265625</v>
      </c>
      <c r="J9">
        <f t="shared" si="0"/>
        <v>9.765625E-2</v>
      </c>
      <c r="K9">
        <f>(E9-$F$11)^2</f>
        <v>21.97265625</v>
      </c>
      <c r="M9">
        <f t="shared" si="3"/>
        <v>5.640625</v>
      </c>
      <c r="N9">
        <f t="shared" si="1"/>
        <v>0.765625</v>
      </c>
      <c r="O9">
        <f t="shared" si="1"/>
        <v>1</v>
      </c>
      <c r="P9">
        <f t="shared" si="1"/>
        <v>1</v>
      </c>
    </row>
    <row r="10" spans="1:16" x14ac:dyDescent="0.3">
      <c r="A10" t="s">
        <v>5</v>
      </c>
      <c r="B10">
        <f>SUM(B2:B9)</f>
        <v>35</v>
      </c>
      <c r="C10">
        <f t="shared" ref="C10:E10" si="4">SUM(C2:C9)</f>
        <v>31</v>
      </c>
      <c r="D10">
        <f t="shared" si="4"/>
        <v>56</v>
      </c>
      <c r="E10">
        <f t="shared" si="4"/>
        <v>80</v>
      </c>
      <c r="F10" s="4">
        <f>SUM(B10:E10)</f>
        <v>202</v>
      </c>
      <c r="G10" s="4" t="s">
        <v>6</v>
      </c>
      <c r="I10" s="4" t="s">
        <v>16</v>
      </c>
      <c r="J10" s="4" t="s">
        <v>17</v>
      </c>
      <c r="K10" s="4" t="s">
        <v>18</v>
      </c>
      <c r="M10" s="28" t="s">
        <v>38</v>
      </c>
      <c r="N10" s="28"/>
      <c r="O10" s="28"/>
      <c r="P10" s="28"/>
    </row>
    <row r="11" spans="1:16" x14ac:dyDescent="0.3">
      <c r="A11" t="s">
        <v>7</v>
      </c>
      <c r="B11">
        <f>AVERAGE(B2:B9)</f>
        <v>4.375</v>
      </c>
      <c r="C11">
        <f t="shared" ref="C11:E11" si="5">AVERAGE(C2:C9)</f>
        <v>3.875</v>
      </c>
      <c r="D11">
        <f t="shared" si="5"/>
        <v>7</v>
      </c>
      <c r="E11">
        <f t="shared" si="5"/>
        <v>10</v>
      </c>
      <c r="F11" s="4">
        <f>AVERAGE(B2:E9)</f>
        <v>6.3125</v>
      </c>
      <c r="G11" s="4" t="s">
        <v>8</v>
      </c>
      <c r="I11" s="4">
        <v>4</v>
      </c>
      <c r="J11" s="4">
        <v>8</v>
      </c>
      <c r="K11" s="4">
        <v>32</v>
      </c>
      <c r="M11">
        <f>(B11-$F$11)^2</f>
        <v>3.75390625</v>
      </c>
      <c r="N11">
        <f t="shared" ref="N11:P11" si="6">(C11-$F$11)^2</f>
        <v>5.94140625</v>
      </c>
      <c r="O11">
        <f t="shared" si="6"/>
        <v>0.47265625</v>
      </c>
      <c r="P11">
        <f t="shared" si="6"/>
        <v>13.59765625</v>
      </c>
    </row>
    <row r="12" spans="1:16" x14ac:dyDescent="0.3">
      <c r="A12" s="25" t="s">
        <v>30</v>
      </c>
      <c r="B12" s="25"/>
      <c r="C12" s="25"/>
      <c r="D12" s="25"/>
      <c r="E12" s="25"/>
      <c r="F12" s="25"/>
      <c r="G12" s="25"/>
      <c r="M12" s="24" t="s">
        <v>41</v>
      </c>
      <c r="N12" s="24"/>
      <c r="O12" s="24"/>
      <c r="P12" s="24"/>
    </row>
    <row r="13" spans="1:16" x14ac:dyDescent="0.3">
      <c r="D13" t="s">
        <v>22</v>
      </c>
      <c r="F13" t="s">
        <v>48</v>
      </c>
      <c r="G13" t="s">
        <v>50</v>
      </c>
      <c r="M13">
        <f>B2^2</f>
        <v>9</v>
      </c>
      <c r="N13">
        <f t="shared" ref="N13:O13" si="7">C2^2</f>
        <v>16</v>
      </c>
      <c r="O13">
        <f t="shared" si="7"/>
        <v>64</v>
      </c>
      <c r="P13">
        <f>E2^2</f>
        <v>81</v>
      </c>
    </row>
    <row r="14" spans="1:16" x14ac:dyDescent="0.3">
      <c r="A14" s="1" t="s">
        <v>12</v>
      </c>
      <c r="B14">
        <f>SUM(H2:K9)</f>
        <v>268.875</v>
      </c>
      <c r="D14" t="s">
        <v>24</v>
      </c>
      <c r="E14">
        <v>31</v>
      </c>
      <c r="F14">
        <f>B14/E14</f>
        <v>8.6733870967741939</v>
      </c>
      <c r="M14">
        <f t="shared" ref="M14:M20" si="8">B3^2</f>
        <v>36</v>
      </c>
      <c r="N14">
        <f t="shared" ref="N14:N20" si="9">C3^2</f>
        <v>36</v>
      </c>
      <c r="O14">
        <f t="shared" ref="O14:P20" si="10">D3^2</f>
        <v>81</v>
      </c>
      <c r="P14">
        <f t="shared" si="10"/>
        <v>64</v>
      </c>
    </row>
    <row r="15" spans="1:16" x14ac:dyDescent="0.3">
      <c r="A15" s="3" t="s">
        <v>10</v>
      </c>
      <c r="B15">
        <f>SUM(M11:P11)*J11</f>
        <v>190.125</v>
      </c>
      <c r="C15" s="6" t="s">
        <v>20</v>
      </c>
      <c r="D15" t="s">
        <v>26</v>
      </c>
      <c r="E15">
        <v>3</v>
      </c>
      <c r="F15">
        <f t="shared" ref="F15:F16" si="11">B15/E15</f>
        <v>63.375</v>
      </c>
      <c r="G15">
        <f>F15/F16</f>
        <v>22.533333333333335</v>
      </c>
      <c r="M15">
        <f t="shared" si="8"/>
        <v>16</v>
      </c>
      <c r="N15">
        <f t="shared" si="9"/>
        <v>16</v>
      </c>
      <c r="O15">
        <f t="shared" si="10"/>
        <v>64</v>
      </c>
      <c r="P15">
        <f t="shared" ref="P15:P20" si="12">E4^2</f>
        <v>64</v>
      </c>
    </row>
    <row r="16" spans="1:16" x14ac:dyDescent="0.3">
      <c r="A16" s="2" t="s">
        <v>14</v>
      </c>
      <c r="B16">
        <f>SUM(M2:P9)</f>
        <v>78.75</v>
      </c>
      <c r="D16" t="s">
        <v>29</v>
      </c>
      <c r="E16">
        <v>28</v>
      </c>
      <c r="F16">
        <f t="shared" si="11"/>
        <v>2.8125</v>
      </c>
      <c r="M16">
        <f t="shared" si="8"/>
        <v>9</v>
      </c>
      <c r="N16">
        <f t="shared" si="9"/>
        <v>4</v>
      </c>
      <c r="O16">
        <f t="shared" si="10"/>
        <v>49</v>
      </c>
      <c r="P16">
        <f t="shared" si="12"/>
        <v>49</v>
      </c>
    </row>
    <row r="17" spans="1:16" x14ac:dyDescent="0.3">
      <c r="A17" t="s">
        <v>15</v>
      </c>
      <c r="B17">
        <f>B16+B15</f>
        <v>268.875</v>
      </c>
      <c r="M17">
        <f t="shared" si="8"/>
        <v>25</v>
      </c>
      <c r="N17">
        <f t="shared" si="9"/>
        <v>16</v>
      </c>
      <c r="O17">
        <f t="shared" si="10"/>
        <v>25</v>
      </c>
      <c r="P17">
        <f t="shared" si="12"/>
        <v>144</v>
      </c>
    </row>
    <row r="18" spans="1:16" x14ac:dyDescent="0.3">
      <c r="M18">
        <f t="shared" si="8"/>
        <v>49</v>
      </c>
      <c r="N18">
        <f t="shared" si="9"/>
        <v>25</v>
      </c>
      <c r="O18">
        <f t="shared" si="10"/>
        <v>36</v>
      </c>
      <c r="P18">
        <f t="shared" si="12"/>
        <v>169</v>
      </c>
    </row>
    <row r="19" spans="1:16" x14ac:dyDescent="0.3">
      <c r="A19" s="25" t="s">
        <v>37</v>
      </c>
      <c r="B19" s="25"/>
      <c r="C19" s="25"/>
      <c r="D19" s="25"/>
      <c r="E19" s="25"/>
      <c r="F19" s="25"/>
      <c r="G19" s="25"/>
      <c r="H19" s="25"/>
      <c r="M19">
        <f t="shared" si="8"/>
        <v>25</v>
      </c>
      <c r="N19">
        <f t="shared" si="9"/>
        <v>9</v>
      </c>
      <c r="O19">
        <f t="shared" si="10"/>
        <v>49</v>
      </c>
      <c r="P19">
        <f t="shared" si="12"/>
        <v>144</v>
      </c>
    </row>
    <row r="20" spans="1:16" x14ac:dyDescent="0.3">
      <c r="A20" t="s">
        <v>31</v>
      </c>
      <c r="B20" s="23" t="s">
        <v>34</v>
      </c>
      <c r="C20" s="23"/>
      <c r="D20">
        <f>F10^2/(J11*I11)</f>
        <v>1275.125</v>
      </c>
      <c r="E20" s="1" t="s">
        <v>12</v>
      </c>
      <c r="F20" s="23" t="s">
        <v>43</v>
      </c>
      <c r="G20" s="23"/>
      <c r="H20">
        <f>D21-D20</f>
        <v>268.875</v>
      </c>
      <c r="M20">
        <f t="shared" si="8"/>
        <v>4</v>
      </c>
      <c r="N20">
        <f t="shared" si="9"/>
        <v>9</v>
      </c>
      <c r="O20">
        <f t="shared" si="10"/>
        <v>36</v>
      </c>
      <c r="P20">
        <f t="shared" si="12"/>
        <v>121</v>
      </c>
    </row>
    <row r="21" spans="1:16" x14ac:dyDescent="0.3">
      <c r="A21" t="s">
        <v>32</v>
      </c>
      <c r="B21" s="23" t="s">
        <v>36</v>
      </c>
      <c r="C21" s="23"/>
      <c r="D21">
        <f>SUM(M13:P20)</f>
        <v>1544</v>
      </c>
      <c r="E21" s="3" t="s">
        <v>10</v>
      </c>
      <c r="F21" s="23" t="s">
        <v>44</v>
      </c>
      <c r="G21" s="23"/>
      <c r="H21">
        <f>D22-D20</f>
        <v>190.125</v>
      </c>
      <c r="M21" s="24" t="s">
        <v>42</v>
      </c>
      <c r="N21" s="24"/>
      <c r="O21" s="24"/>
      <c r="P21" s="24"/>
    </row>
    <row r="22" spans="1:16" x14ac:dyDescent="0.3">
      <c r="A22" t="s">
        <v>33</v>
      </c>
      <c r="B22" s="23" t="s">
        <v>35</v>
      </c>
      <c r="C22" s="23"/>
      <c r="D22">
        <f>SUM(M22:P22)</f>
        <v>1465.25</v>
      </c>
      <c r="E22" s="2" t="s">
        <v>14</v>
      </c>
      <c r="F22" s="23" t="s">
        <v>46</v>
      </c>
      <c r="G22" s="23"/>
      <c r="H22">
        <f>D21-D22</f>
        <v>78.75</v>
      </c>
      <c r="M22">
        <f>B10^2/$J$11</f>
        <v>153.125</v>
      </c>
      <c r="N22">
        <f t="shared" ref="N22:P22" si="13">C10^2/$J$11</f>
        <v>120.125</v>
      </c>
      <c r="O22">
        <f t="shared" si="13"/>
        <v>392</v>
      </c>
      <c r="P22">
        <f t="shared" si="13"/>
        <v>800</v>
      </c>
    </row>
    <row r="23" spans="1:16" x14ac:dyDescent="0.3">
      <c r="E23" t="s">
        <v>15</v>
      </c>
      <c r="H23">
        <f>H22+H21</f>
        <v>268.875</v>
      </c>
    </row>
  </sheetData>
  <mergeCells count="13">
    <mergeCell ref="H1:K1"/>
    <mergeCell ref="M1:P1"/>
    <mergeCell ref="M10:P10"/>
    <mergeCell ref="B20:C20"/>
    <mergeCell ref="B21:C21"/>
    <mergeCell ref="B22:C22"/>
    <mergeCell ref="M12:P12"/>
    <mergeCell ref="M21:P21"/>
    <mergeCell ref="F20:G20"/>
    <mergeCell ref="F21:G21"/>
    <mergeCell ref="F22:G22"/>
    <mergeCell ref="A12:G12"/>
    <mergeCell ref="A19:H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01EE-0756-41A7-90C9-00312557EECA}">
  <dimension ref="A1:P38"/>
  <sheetViews>
    <sheetView topLeftCell="A15" workbookViewId="0">
      <selection activeCell="K28" sqref="K28"/>
    </sheetView>
  </sheetViews>
  <sheetFormatPr defaultRowHeight="1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26" t="s">
        <v>40</v>
      </c>
      <c r="I1" s="26"/>
      <c r="J1" s="26"/>
      <c r="K1" s="26"/>
      <c r="M1" s="27" t="s">
        <v>39</v>
      </c>
      <c r="N1" s="27"/>
      <c r="O1" s="27"/>
      <c r="P1" s="27"/>
    </row>
    <row r="2" spans="1:16" x14ac:dyDescent="0.3">
      <c r="B2">
        <v>3</v>
      </c>
      <c r="C2">
        <v>4</v>
      </c>
      <c r="D2">
        <v>8</v>
      </c>
      <c r="E2">
        <v>9</v>
      </c>
      <c r="H2">
        <f>(B2-$F$11)^2</f>
        <v>10.97265625</v>
      </c>
      <c r="I2">
        <f t="shared" ref="I2:K9" si="0">(C2-$F$11)^2</f>
        <v>5.34765625</v>
      </c>
      <c r="J2">
        <f t="shared" si="0"/>
        <v>2.84765625</v>
      </c>
      <c r="K2">
        <f t="shared" si="0"/>
        <v>7.22265625</v>
      </c>
      <c r="M2">
        <f>(B2-B$11)^2</f>
        <v>1.890625</v>
      </c>
      <c r="N2">
        <f t="shared" ref="N2:P9" si="1">(C2-C$11)^2</f>
        <v>1.5625E-2</v>
      </c>
      <c r="O2">
        <f t="shared" si="1"/>
        <v>1</v>
      </c>
      <c r="P2">
        <f t="shared" si="1"/>
        <v>1</v>
      </c>
    </row>
    <row r="3" spans="1:16" x14ac:dyDescent="0.3">
      <c r="B3">
        <v>6</v>
      </c>
      <c r="C3">
        <v>6</v>
      </c>
      <c r="D3">
        <v>9</v>
      </c>
      <c r="E3">
        <v>8</v>
      </c>
      <c r="H3">
        <f t="shared" ref="H3:H9" si="2">(B3-$F$11)^2</f>
        <v>9.765625E-2</v>
      </c>
      <c r="I3">
        <f t="shared" si="0"/>
        <v>9.765625E-2</v>
      </c>
      <c r="J3">
        <f t="shared" si="0"/>
        <v>7.22265625</v>
      </c>
      <c r="K3">
        <f t="shared" si="0"/>
        <v>2.84765625</v>
      </c>
      <c r="M3">
        <f t="shared" ref="M3:M9" si="3">(B3-B$11)^2</f>
        <v>2.640625</v>
      </c>
      <c r="N3">
        <f t="shared" si="1"/>
        <v>4.515625</v>
      </c>
      <c r="O3">
        <f t="shared" si="1"/>
        <v>4</v>
      </c>
      <c r="P3">
        <f t="shared" si="1"/>
        <v>4</v>
      </c>
    </row>
    <row r="4" spans="1:16" x14ac:dyDescent="0.3">
      <c r="B4">
        <v>4</v>
      </c>
      <c r="C4">
        <v>4</v>
      </c>
      <c r="D4">
        <v>8</v>
      </c>
      <c r="E4">
        <v>8</v>
      </c>
      <c r="H4">
        <f t="shared" si="2"/>
        <v>5.34765625</v>
      </c>
      <c r="I4">
        <f t="shared" si="0"/>
        <v>5.34765625</v>
      </c>
      <c r="J4">
        <f t="shared" si="0"/>
        <v>2.84765625</v>
      </c>
      <c r="K4">
        <f t="shared" si="0"/>
        <v>2.84765625</v>
      </c>
      <c r="M4">
        <f t="shared" si="3"/>
        <v>0.140625</v>
      </c>
      <c r="N4">
        <f t="shared" si="1"/>
        <v>1.5625E-2</v>
      </c>
      <c r="O4">
        <f t="shared" si="1"/>
        <v>1</v>
      </c>
      <c r="P4">
        <f t="shared" si="1"/>
        <v>4</v>
      </c>
    </row>
    <row r="5" spans="1:16" x14ac:dyDescent="0.3">
      <c r="B5">
        <v>3</v>
      </c>
      <c r="C5">
        <v>2</v>
      </c>
      <c r="D5">
        <v>7</v>
      </c>
      <c r="E5">
        <v>7</v>
      </c>
      <c r="H5">
        <f t="shared" si="2"/>
        <v>10.97265625</v>
      </c>
      <c r="I5">
        <f t="shared" si="0"/>
        <v>18.59765625</v>
      </c>
      <c r="J5">
        <f t="shared" si="0"/>
        <v>0.47265625</v>
      </c>
      <c r="K5">
        <f t="shared" si="0"/>
        <v>0.47265625</v>
      </c>
      <c r="M5">
        <f t="shared" si="3"/>
        <v>1.890625</v>
      </c>
      <c r="N5">
        <f t="shared" si="1"/>
        <v>3.515625</v>
      </c>
      <c r="O5">
        <f t="shared" si="1"/>
        <v>0</v>
      </c>
      <c r="P5">
        <f t="shared" si="1"/>
        <v>9</v>
      </c>
    </row>
    <row r="6" spans="1:16" x14ac:dyDescent="0.3">
      <c r="B6">
        <v>5</v>
      </c>
      <c r="C6">
        <v>4</v>
      </c>
      <c r="D6">
        <v>5</v>
      </c>
      <c r="E6">
        <v>12</v>
      </c>
      <c r="H6">
        <f t="shared" si="2"/>
        <v>1.72265625</v>
      </c>
      <c r="I6">
        <f t="shared" si="0"/>
        <v>5.34765625</v>
      </c>
      <c r="J6">
        <f t="shared" si="0"/>
        <v>1.72265625</v>
      </c>
      <c r="K6">
        <f t="shared" si="0"/>
        <v>32.34765625</v>
      </c>
      <c r="M6">
        <f t="shared" si="3"/>
        <v>0.390625</v>
      </c>
      <c r="N6">
        <f t="shared" si="1"/>
        <v>1.5625E-2</v>
      </c>
      <c r="O6">
        <f t="shared" si="1"/>
        <v>4</v>
      </c>
      <c r="P6">
        <f t="shared" si="1"/>
        <v>4</v>
      </c>
    </row>
    <row r="7" spans="1:16" x14ac:dyDescent="0.3">
      <c r="B7">
        <v>7</v>
      </c>
      <c r="C7">
        <v>5</v>
      </c>
      <c r="D7">
        <v>6</v>
      </c>
      <c r="E7">
        <v>13</v>
      </c>
      <c r="H7">
        <f t="shared" si="2"/>
        <v>0.47265625</v>
      </c>
      <c r="I7">
        <f t="shared" si="0"/>
        <v>1.72265625</v>
      </c>
      <c r="J7">
        <f t="shared" si="0"/>
        <v>9.765625E-2</v>
      </c>
      <c r="K7">
        <f t="shared" si="0"/>
        <v>44.72265625</v>
      </c>
      <c r="M7">
        <f t="shared" si="3"/>
        <v>6.890625</v>
      </c>
      <c r="N7">
        <f t="shared" si="1"/>
        <v>1.265625</v>
      </c>
      <c r="O7">
        <f t="shared" si="1"/>
        <v>1</v>
      </c>
      <c r="P7">
        <f t="shared" si="1"/>
        <v>9</v>
      </c>
    </row>
    <row r="8" spans="1:16" x14ac:dyDescent="0.3">
      <c r="B8">
        <v>5</v>
      </c>
      <c r="C8">
        <v>3</v>
      </c>
      <c r="D8">
        <v>7</v>
      </c>
      <c r="E8">
        <v>12</v>
      </c>
      <c r="H8">
        <f t="shared" si="2"/>
        <v>1.72265625</v>
      </c>
      <c r="I8">
        <f t="shared" si="0"/>
        <v>10.97265625</v>
      </c>
      <c r="J8">
        <f t="shared" si="0"/>
        <v>0.47265625</v>
      </c>
      <c r="K8">
        <f t="shared" si="0"/>
        <v>32.34765625</v>
      </c>
      <c r="M8">
        <f t="shared" si="3"/>
        <v>0.390625</v>
      </c>
      <c r="N8">
        <f t="shared" si="1"/>
        <v>0.765625</v>
      </c>
      <c r="O8">
        <f t="shared" si="1"/>
        <v>0</v>
      </c>
      <c r="P8">
        <f t="shared" si="1"/>
        <v>4</v>
      </c>
    </row>
    <row r="9" spans="1:16" x14ac:dyDescent="0.3">
      <c r="B9">
        <v>2</v>
      </c>
      <c r="C9">
        <v>3</v>
      </c>
      <c r="D9">
        <v>6</v>
      </c>
      <c r="E9">
        <v>11</v>
      </c>
      <c r="H9">
        <f t="shared" si="2"/>
        <v>18.59765625</v>
      </c>
      <c r="I9">
        <f t="shared" si="0"/>
        <v>10.97265625</v>
      </c>
      <c r="J9">
        <f t="shared" si="0"/>
        <v>9.765625E-2</v>
      </c>
      <c r="K9">
        <f>(E9-$F$11)^2</f>
        <v>21.97265625</v>
      </c>
      <c r="M9">
        <f t="shared" si="3"/>
        <v>5.640625</v>
      </c>
      <c r="N9">
        <f t="shared" si="1"/>
        <v>0.765625</v>
      </c>
      <c r="O9">
        <f t="shared" si="1"/>
        <v>1</v>
      </c>
      <c r="P9">
        <f t="shared" si="1"/>
        <v>1</v>
      </c>
    </row>
    <row r="10" spans="1:16" x14ac:dyDescent="0.3">
      <c r="A10" t="s">
        <v>5</v>
      </c>
      <c r="B10">
        <f>SUM(B2:B9)</f>
        <v>35</v>
      </c>
      <c r="C10">
        <f t="shared" ref="C10:E10" si="4">SUM(C2:C9)</f>
        <v>31</v>
      </c>
      <c r="D10">
        <f t="shared" si="4"/>
        <v>56</v>
      </c>
      <c r="E10">
        <f t="shared" si="4"/>
        <v>80</v>
      </c>
      <c r="F10" s="4">
        <f>SUM(B10:E10)</f>
        <v>202</v>
      </c>
      <c r="G10" s="4" t="s">
        <v>6</v>
      </c>
      <c r="I10" s="4" t="s">
        <v>16</v>
      </c>
      <c r="J10" s="4" t="s">
        <v>17</v>
      </c>
      <c r="K10" s="4" t="s">
        <v>18</v>
      </c>
      <c r="M10" s="28" t="s">
        <v>38</v>
      </c>
      <c r="N10" s="28"/>
      <c r="O10" s="28"/>
      <c r="P10" s="28"/>
    </row>
    <row r="11" spans="1:16" x14ac:dyDescent="0.3">
      <c r="A11" t="s">
        <v>7</v>
      </c>
      <c r="B11">
        <f>AVERAGE(B2:B9)</f>
        <v>4.375</v>
      </c>
      <c r="C11">
        <f t="shared" ref="C11:E11" si="5">AVERAGE(C2:C9)</f>
        <v>3.875</v>
      </c>
      <c r="D11">
        <f t="shared" si="5"/>
        <v>7</v>
      </c>
      <c r="E11">
        <f t="shared" si="5"/>
        <v>10</v>
      </c>
      <c r="F11" s="4">
        <f>AVERAGE(B2:E9)</f>
        <v>6.3125</v>
      </c>
      <c r="G11" s="4" t="s">
        <v>8</v>
      </c>
      <c r="I11" s="4">
        <v>4</v>
      </c>
      <c r="J11" s="4">
        <v>8</v>
      </c>
      <c r="K11" s="4">
        <v>32</v>
      </c>
      <c r="M11">
        <f>(B11-$F$11)^2</f>
        <v>3.75390625</v>
      </c>
      <c r="N11">
        <f t="shared" ref="N11:P11" si="6">(C11-$F$11)^2</f>
        <v>5.94140625</v>
      </c>
      <c r="O11">
        <f t="shared" si="6"/>
        <v>0.47265625</v>
      </c>
      <c r="P11">
        <f t="shared" si="6"/>
        <v>13.59765625</v>
      </c>
    </row>
    <row r="12" spans="1:16" x14ac:dyDescent="0.3">
      <c r="M12" s="24" t="s">
        <v>41</v>
      </c>
      <c r="N12" s="24"/>
      <c r="O12" s="24"/>
      <c r="P12" s="24"/>
    </row>
    <row r="13" spans="1:16" x14ac:dyDescent="0.3">
      <c r="A13" s="12" t="s">
        <v>60</v>
      </c>
      <c r="B13" s="8" t="s">
        <v>53</v>
      </c>
      <c r="C13" s="31" t="s">
        <v>54</v>
      </c>
      <c r="D13" s="31"/>
      <c r="E13" s="31"/>
      <c r="F13" s="31"/>
      <c r="G13" s="29" t="s">
        <v>62</v>
      </c>
      <c r="H13" s="29"/>
      <c r="I13" s="10"/>
      <c r="J13" s="10"/>
      <c r="K13" s="10"/>
      <c r="M13">
        <f>B2^2</f>
        <v>9</v>
      </c>
      <c r="N13">
        <f t="shared" ref="N13:P20" si="7">C2^2</f>
        <v>16</v>
      </c>
      <c r="O13">
        <f t="shared" si="7"/>
        <v>64</v>
      </c>
      <c r="P13">
        <f>E2^2</f>
        <v>81</v>
      </c>
    </row>
    <row r="14" spans="1:16" x14ac:dyDescent="0.3">
      <c r="A14">
        <f>SUM(B2:E2)</f>
        <v>24</v>
      </c>
      <c r="B14">
        <f>AVERAGE(B2:E2)</f>
        <v>6</v>
      </c>
      <c r="F14">
        <f>(B14-$F$11)^2</f>
        <v>9.765625E-2</v>
      </c>
      <c r="H14">
        <f>A14^2/$I$11</f>
        <v>144</v>
      </c>
      <c r="M14">
        <f t="shared" ref="M14:M20" si="8">B3^2</f>
        <v>36</v>
      </c>
      <c r="N14">
        <f t="shared" si="7"/>
        <v>36</v>
      </c>
      <c r="O14">
        <f t="shared" si="7"/>
        <v>81</v>
      </c>
      <c r="P14">
        <f t="shared" si="7"/>
        <v>64</v>
      </c>
    </row>
    <row r="15" spans="1:16" x14ac:dyDescent="0.3">
      <c r="A15">
        <f t="shared" ref="A15:A21" si="9">SUM(B3:E3)</f>
        <v>29</v>
      </c>
      <c r="B15">
        <f t="shared" ref="B15:B21" si="10">AVERAGE(B3:E3)</f>
        <v>7.25</v>
      </c>
      <c r="F15">
        <f t="shared" ref="F15:F21" si="11">(B15-$F$11)^2</f>
        <v>0.87890625</v>
      </c>
      <c r="H15">
        <f t="shared" ref="H15:H21" si="12">A15^2/$I$11</f>
        <v>210.25</v>
      </c>
      <c r="M15">
        <f t="shared" si="8"/>
        <v>16</v>
      </c>
      <c r="N15">
        <f t="shared" si="7"/>
        <v>16</v>
      </c>
      <c r="O15">
        <f t="shared" si="7"/>
        <v>64</v>
      </c>
      <c r="P15">
        <f t="shared" si="7"/>
        <v>64</v>
      </c>
    </row>
    <row r="16" spans="1:16" x14ac:dyDescent="0.3">
      <c r="A16">
        <f t="shared" si="9"/>
        <v>24</v>
      </c>
      <c r="B16">
        <f t="shared" si="10"/>
        <v>6</v>
      </c>
      <c r="F16">
        <f t="shared" si="11"/>
        <v>9.765625E-2</v>
      </c>
      <c r="H16">
        <f t="shared" si="12"/>
        <v>144</v>
      </c>
      <c r="M16">
        <f t="shared" si="8"/>
        <v>9</v>
      </c>
      <c r="N16">
        <f t="shared" si="7"/>
        <v>4</v>
      </c>
      <c r="O16">
        <f t="shared" si="7"/>
        <v>49</v>
      </c>
      <c r="P16">
        <f t="shared" si="7"/>
        <v>49</v>
      </c>
    </row>
    <row r="17" spans="1:16" x14ac:dyDescent="0.3">
      <c r="A17">
        <f t="shared" si="9"/>
        <v>19</v>
      </c>
      <c r="B17">
        <f t="shared" si="10"/>
        <v>4.75</v>
      </c>
      <c r="F17">
        <f t="shared" si="11"/>
        <v>2.44140625</v>
      </c>
      <c r="H17">
        <f t="shared" si="12"/>
        <v>90.25</v>
      </c>
      <c r="M17">
        <f t="shared" si="8"/>
        <v>25</v>
      </c>
      <c r="N17">
        <f t="shared" si="7"/>
        <v>16</v>
      </c>
      <c r="O17">
        <f t="shared" si="7"/>
        <v>25</v>
      </c>
      <c r="P17">
        <f t="shared" si="7"/>
        <v>144</v>
      </c>
    </row>
    <row r="18" spans="1:16" x14ac:dyDescent="0.3">
      <c r="A18">
        <f t="shared" si="9"/>
        <v>26</v>
      </c>
      <c r="B18">
        <f t="shared" si="10"/>
        <v>6.5</v>
      </c>
      <c r="F18">
        <f t="shared" si="11"/>
        <v>3.515625E-2</v>
      </c>
      <c r="H18">
        <f t="shared" si="12"/>
        <v>169</v>
      </c>
      <c r="M18">
        <f t="shared" si="8"/>
        <v>49</v>
      </c>
      <c r="N18">
        <f t="shared" si="7"/>
        <v>25</v>
      </c>
      <c r="O18">
        <f t="shared" si="7"/>
        <v>36</v>
      </c>
      <c r="P18">
        <f t="shared" si="7"/>
        <v>169</v>
      </c>
    </row>
    <row r="19" spans="1:16" x14ac:dyDescent="0.3">
      <c r="A19">
        <f t="shared" si="9"/>
        <v>31</v>
      </c>
      <c r="B19">
        <f t="shared" si="10"/>
        <v>7.75</v>
      </c>
      <c r="F19">
        <f t="shared" si="11"/>
        <v>2.06640625</v>
      </c>
      <c r="H19">
        <f t="shared" si="12"/>
        <v>240.25</v>
      </c>
      <c r="M19">
        <f t="shared" si="8"/>
        <v>25</v>
      </c>
      <c r="N19">
        <f t="shared" si="7"/>
        <v>9</v>
      </c>
      <c r="O19">
        <f t="shared" si="7"/>
        <v>49</v>
      </c>
      <c r="P19">
        <f t="shared" si="7"/>
        <v>144</v>
      </c>
    </row>
    <row r="20" spans="1:16" x14ac:dyDescent="0.3">
      <c r="A20">
        <f t="shared" si="9"/>
        <v>27</v>
      </c>
      <c r="B20">
        <f t="shared" si="10"/>
        <v>6.75</v>
      </c>
      <c r="F20">
        <f t="shared" si="11"/>
        <v>0.19140625</v>
      </c>
      <c r="H20">
        <f t="shared" si="12"/>
        <v>182.25</v>
      </c>
      <c r="M20">
        <f t="shared" si="8"/>
        <v>4</v>
      </c>
      <c r="N20">
        <f t="shared" si="7"/>
        <v>9</v>
      </c>
      <c r="O20">
        <f t="shared" si="7"/>
        <v>36</v>
      </c>
      <c r="P20">
        <f t="shared" si="7"/>
        <v>121</v>
      </c>
    </row>
    <row r="21" spans="1:16" x14ac:dyDescent="0.3">
      <c r="A21">
        <f t="shared" si="9"/>
        <v>22</v>
      </c>
      <c r="B21">
        <f t="shared" si="10"/>
        <v>5.5</v>
      </c>
      <c r="F21">
        <f t="shared" si="11"/>
        <v>0.66015625</v>
      </c>
      <c r="H21">
        <f t="shared" si="12"/>
        <v>121</v>
      </c>
      <c r="M21" s="24" t="s">
        <v>42</v>
      </c>
      <c r="N21" s="24"/>
      <c r="O21" s="24"/>
      <c r="P21" s="24"/>
    </row>
    <row r="22" spans="1:16" x14ac:dyDescent="0.3">
      <c r="M22">
        <f>B10^2/$J$11</f>
        <v>153.125</v>
      </c>
      <c r="N22">
        <f t="shared" ref="N22:P22" si="13">C10^2/$J$11</f>
        <v>120.125</v>
      </c>
      <c r="O22">
        <f t="shared" si="13"/>
        <v>392</v>
      </c>
      <c r="P22">
        <f t="shared" si="13"/>
        <v>800</v>
      </c>
    </row>
    <row r="24" spans="1:16" x14ac:dyDescent="0.3">
      <c r="J24" s="23" t="s">
        <v>30</v>
      </c>
      <c r="K24" s="23"/>
      <c r="L24" s="23"/>
      <c r="M24" s="23"/>
      <c r="N24" s="23"/>
      <c r="O24" s="23"/>
      <c r="P24" s="23"/>
    </row>
    <row r="25" spans="1:16" x14ac:dyDescent="0.3">
      <c r="A25" s="23" t="s">
        <v>37</v>
      </c>
      <c r="B25" s="23"/>
      <c r="C25" s="23"/>
      <c r="D25" s="23"/>
      <c r="E25" s="23"/>
      <c r="F25" s="23"/>
      <c r="G25" s="23"/>
      <c r="H25" s="23"/>
      <c r="M25" t="s">
        <v>22</v>
      </c>
      <c r="O25" t="s">
        <v>48</v>
      </c>
      <c r="P25" t="s">
        <v>50</v>
      </c>
    </row>
    <row r="26" spans="1:16" x14ac:dyDescent="0.3">
      <c r="A26" t="s">
        <v>31</v>
      </c>
      <c r="B26" s="23" t="s">
        <v>34</v>
      </c>
      <c r="C26" s="23"/>
      <c r="D26">
        <f>F10^2/(J11*I11)</f>
        <v>1275.125</v>
      </c>
      <c r="E26" s="1" t="s">
        <v>12</v>
      </c>
      <c r="F26" s="23" t="s">
        <v>43</v>
      </c>
      <c r="G26" s="23"/>
      <c r="H26">
        <f>D27-D26</f>
        <v>268.875</v>
      </c>
      <c r="J26" s="1" t="s">
        <v>12</v>
      </c>
      <c r="K26">
        <f>SUM(H2:K9)</f>
        <v>268.875</v>
      </c>
      <c r="M26" t="s">
        <v>24</v>
      </c>
      <c r="N26">
        <v>31</v>
      </c>
      <c r="O26">
        <f>K26/N26</f>
        <v>8.6733870967741939</v>
      </c>
    </row>
    <row r="27" spans="1:16" x14ac:dyDescent="0.3">
      <c r="A27" t="s">
        <v>32</v>
      </c>
      <c r="B27" s="23" t="s">
        <v>36</v>
      </c>
      <c r="C27" s="23"/>
      <c r="D27">
        <f>SUM(M13:P20)</f>
        <v>1544</v>
      </c>
      <c r="E27" s="3" t="s">
        <v>10</v>
      </c>
      <c r="F27" s="23" t="s">
        <v>44</v>
      </c>
      <c r="G27" s="23"/>
      <c r="H27">
        <f>D28-D26</f>
        <v>190.125</v>
      </c>
      <c r="J27" s="3" t="s">
        <v>10</v>
      </c>
      <c r="K27">
        <f>SUM(M11:P11)*J11</f>
        <v>190.125</v>
      </c>
      <c r="L27" s="6" t="s">
        <v>20</v>
      </c>
      <c r="M27" t="s">
        <v>26</v>
      </c>
      <c r="N27">
        <v>3</v>
      </c>
      <c r="O27">
        <f t="shared" ref="O27:O28" si="14">K27/N27</f>
        <v>63.375</v>
      </c>
      <c r="P27">
        <f>O27/O28</f>
        <v>22.533333333333335</v>
      </c>
    </row>
    <row r="28" spans="1:16" x14ac:dyDescent="0.3">
      <c r="A28" t="s">
        <v>33</v>
      </c>
      <c r="B28" s="23" t="s">
        <v>35</v>
      </c>
      <c r="C28" s="23"/>
      <c r="D28">
        <f>SUM(M22:P22)</f>
        <v>1465.25</v>
      </c>
      <c r="E28" s="2" t="s">
        <v>14</v>
      </c>
      <c r="F28" s="23" t="s">
        <v>46</v>
      </c>
      <c r="G28" s="23"/>
      <c r="H28">
        <f>D27-D28</f>
        <v>78.75</v>
      </c>
      <c r="J28" s="2" t="s">
        <v>14</v>
      </c>
      <c r="K28">
        <f>SUM(M2:P9)</f>
        <v>78.75</v>
      </c>
      <c r="M28" t="s">
        <v>29</v>
      </c>
      <c r="N28">
        <v>28</v>
      </c>
      <c r="O28">
        <f t="shared" si="14"/>
        <v>2.8125</v>
      </c>
    </row>
    <row r="29" spans="1:16" x14ac:dyDescent="0.3">
      <c r="E29" t="s">
        <v>15</v>
      </c>
      <c r="H29">
        <f>H28+H27</f>
        <v>268.875</v>
      </c>
      <c r="J29" t="s">
        <v>15</v>
      </c>
      <c r="K29">
        <f>K28+K27</f>
        <v>268.875</v>
      </c>
    </row>
    <row r="30" spans="1:16" x14ac:dyDescent="0.3">
      <c r="A30" s="30" t="s">
        <v>51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x14ac:dyDescent="0.3">
      <c r="J31" s="23" t="s">
        <v>30</v>
      </c>
      <c r="K31" s="23"/>
      <c r="L31" s="23"/>
      <c r="M31" s="23"/>
      <c r="N31" s="23"/>
      <c r="O31" s="23"/>
      <c r="P31" s="23"/>
    </row>
    <row r="32" spans="1:16" x14ac:dyDescent="0.3">
      <c r="A32" s="23" t="s">
        <v>37</v>
      </c>
      <c r="B32" s="23"/>
      <c r="C32" s="23"/>
      <c r="D32" s="23"/>
      <c r="E32" s="23"/>
      <c r="F32" s="23"/>
      <c r="G32" s="23"/>
      <c r="H32" s="23"/>
      <c r="M32" t="s">
        <v>21</v>
      </c>
      <c r="O32" t="s">
        <v>47</v>
      </c>
      <c r="P32" t="s">
        <v>49</v>
      </c>
    </row>
    <row r="33" spans="1:16" x14ac:dyDescent="0.3">
      <c r="A33" t="s">
        <v>31</v>
      </c>
      <c r="B33" s="23" t="s">
        <v>34</v>
      </c>
      <c r="C33" s="23"/>
      <c r="D33">
        <v>1275.125</v>
      </c>
      <c r="E33" s="1" t="s">
        <v>12</v>
      </c>
      <c r="F33" s="23" t="s">
        <v>43</v>
      </c>
      <c r="G33" s="23"/>
      <c r="H33">
        <f>D34-D33</f>
        <v>268.875</v>
      </c>
      <c r="J33" s="1" t="s">
        <v>11</v>
      </c>
      <c r="K33">
        <v>268.875</v>
      </c>
      <c r="M33" t="s">
        <v>23</v>
      </c>
      <c r="N33">
        <v>31</v>
      </c>
      <c r="O33">
        <f>K33/N33</f>
        <v>8.6733870967741939</v>
      </c>
    </row>
    <row r="34" spans="1:16" x14ac:dyDescent="0.3">
      <c r="A34" t="s">
        <v>32</v>
      </c>
      <c r="B34" s="23" t="s">
        <v>36</v>
      </c>
      <c r="C34" s="23"/>
      <c r="D34">
        <v>1544</v>
      </c>
      <c r="E34" s="3" t="s">
        <v>10</v>
      </c>
      <c r="F34" s="23" t="s">
        <v>44</v>
      </c>
      <c r="G34" s="23"/>
      <c r="H34">
        <f>D35-D33</f>
        <v>190.125</v>
      </c>
      <c r="J34" s="3" t="s">
        <v>9</v>
      </c>
      <c r="K34">
        <v>190.125</v>
      </c>
      <c r="L34" s="6" t="s">
        <v>19</v>
      </c>
      <c r="M34" t="s">
        <v>25</v>
      </c>
      <c r="N34">
        <v>3</v>
      </c>
      <c r="O34">
        <f t="shared" ref="O34:O37" si="15">K34/N34</f>
        <v>63.375</v>
      </c>
      <c r="P34">
        <f>O34/O37</f>
        <v>25.170212765957448</v>
      </c>
    </row>
    <row r="35" spans="1:16" x14ac:dyDescent="0.3">
      <c r="A35" t="s">
        <v>33</v>
      </c>
      <c r="B35" s="23" t="s">
        <v>35</v>
      </c>
      <c r="C35" s="23"/>
      <c r="D35">
        <v>1465.25</v>
      </c>
      <c r="E35" s="2" t="s">
        <v>14</v>
      </c>
      <c r="F35" s="23" t="s">
        <v>46</v>
      </c>
      <c r="G35" s="23"/>
      <c r="H35">
        <f>D34-D35</f>
        <v>78.75</v>
      </c>
      <c r="J35" s="2" t="s">
        <v>13</v>
      </c>
      <c r="K35">
        <v>78.75</v>
      </c>
      <c r="M35" t="s">
        <v>28</v>
      </c>
      <c r="N35">
        <v>28</v>
      </c>
      <c r="O35">
        <f t="shared" si="15"/>
        <v>2.8125</v>
      </c>
    </row>
    <row r="36" spans="1:16" x14ac:dyDescent="0.3">
      <c r="A36" t="s">
        <v>58</v>
      </c>
      <c r="B36" s="23" t="s">
        <v>61</v>
      </c>
      <c r="C36" s="23"/>
      <c r="D36">
        <f>SUM(H14:H21)</f>
        <v>1301</v>
      </c>
      <c r="E36" s="9" t="s">
        <v>52</v>
      </c>
      <c r="F36" s="23" t="s">
        <v>66</v>
      </c>
      <c r="G36" s="23"/>
      <c r="H36">
        <f>D36-D33</f>
        <v>25.875</v>
      </c>
      <c r="J36" s="9" t="s">
        <v>52</v>
      </c>
      <c r="K36">
        <f>SUM(F14:F21)*I11</f>
        <v>25.875</v>
      </c>
      <c r="L36" s="6" t="s">
        <v>55</v>
      </c>
      <c r="M36" t="s">
        <v>57</v>
      </c>
      <c r="N36">
        <v>7</v>
      </c>
      <c r="O36">
        <f t="shared" si="15"/>
        <v>3.6964285714285716</v>
      </c>
    </row>
    <row r="37" spans="1:16" x14ac:dyDescent="0.3">
      <c r="E37" s="11" t="s">
        <v>56</v>
      </c>
      <c r="F37" s="23" t="s">
        <v>65</v>
      </c>
      <c r="G37" s="23"/>
      <c r="H37">
        <f>H38-H34</f>
        <v>52.875</v>
      </c>
      <c r="J37" s="11" t="s">
        <v>56</v>
      </c>
      <c r="K37">
        <f>K35-K36</f>
        <v>52.875</v>
      </c>
      <c r="M37" t="s">
        <v>27</v>
      </c>
      <c r="N37">
        <v>21</v>
      </c>
      <c r="O37">
        <f t="shared" si="15"/>
        <v>2.5178571428571428</v>
      </c>
    </row>
    <row r="38" spans="1:16" x14ac:dyDescent="0.3">
      <c r="E38" s="5" t="s">
        <v>64</v>
      </c>
      <c r="F38" s="23" t="s">
        <v>63</v>
      </c>
      <c r="G38" s="23"/>
      <c r="H38">
        <f>D34-D36</f>
        <v>243</v>
      </c>
      <c r="J38" s="5" t="s">
        <v>64</v>
      </c>
      <c r="K38">
        <f>K37+K34</f>
        <v>243</v>
      </c>
    </row>
  </sheetData>
  <mergeCells count="28">
    <mergeCell ref="M21:P21"/>
    <mergeCell ref="B28:C28"/>
    <mergeCell ref="F28:G28"/>
    <mergeCell ref="H1:K1"/>
    <mergeCell ref="M1:P1"/>
    <mergeCell ref="M10:P10"/>
    <mergeCell ref="M12:P12"/>
    <mergeCell ref="C13:F13"/>
    <mergeCell ref="B26:C26"/>
    <mergeCell ref="F26:G26"/>
    <mergeCell ref="B27:C27"/>
    <mergeCell ref="F27:G27"/>
    <mergeCell ref="B35:C35"/>
    <mergeCell ref="F35:G35"/>
    <mergeCell ref="B36:C36"/>
    <mergeCell ref="G13:H13"/>
    <mergeCell ref="F38:G38"/>
    <mergeCell ref="F37:G37"/>
    <mergeCell ref="F36:G36"/>
    <mergeCell ref="B33:C33"/>
    <mergeCell ref="F33:G33"/>
    <mergeCell ref="B34:C34"/>
    <mergeCell ref="F34:G34"/>
    <mergeCell ref="A32:H32"/>
    <mergeCell ref="A30:P30"/>
    <mergeCell ref="J24:P24"/>
    <mergeCell ref="J31:P31"/>
    <mergeCell ref="A25:H2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25B8-3B6F-42F2-AF96-1645E2B0CEAA}">
  <dimension ref="A1:U32"/>
  <sheetViews>
    <sheetView workbookViewId="0">
      <selection activeCell="B13" sqref="B13:C15"/>
    </sheetView>
  </sheetViews>
  <sheetFormatPr defaultRowHeight="14" x14ac:dyDescent="0.3"/>
  <cols>
    <col min="7" max="7" width="10.453125" customWidth="1"/>
    <col min="20" max="20" width="9.7265625" bestFit="1" customWidth="1"/>
  </cols>
  <sheetData>
    <row r="1" spans="1:21" x14ac:dyDescent="0.3">
      <c r="A1" t="s">
        <v>67</v>
      </c>
      <c r="B1" s="23" t="s">
        <v>68</v>
      </c>
      <c r="C1" s="23"/>
      <c r="D1" s="23"/>
      <c r="E1" s="23" t="s">
        <v>69</v>
      </c>
      <c r="F1" s="23"/>
      <c r="G1" s="23"/>
      <c r="I1" s="4" t="s">
        <v>16</v>
      </c>
      <c r="J1" s="4">
        <v>2</v>
      </c>
      <c r="K1" s="7"/>
      <c r="S1" s="15"/>
      <c r="T1" s="15"/>
      <c r="U1" s="15"/>
    </row>
    <row r="2" spans="1:21" x14ac:dyDescent="0.3">
      <c r="A2" t="s">
        <v>70</v>
      </c>
      <c r="B2" t="s">
        <v>71</v>
      </c>
      <c r="C2" t="s">
        <v>72</v>
      </c>
      <c r="D2" t="s">
        <v>73</v>
      </c>
      <c r="E2" t="s">
        <v>71</v>
      </c>
      <c r="F2" t="s">
        <v>72</v>
      </c>
      <c r="G2" t="s">
        <v>73</v>
      </c>
      <c r="I2" s="4" t="s">
        <v>74</v>
      </c>
      <c r="J2" s="4">
        <v>3</v>
      </c>
      <c r="K2" s="7"/>
      <c r="M2" s="26" t="s">
        <v>40</v>
      </c>
      <c r="N2" s="26"/>
      <c r="O2" s="26"/>
      <c r="P2" s="26"/>
      <c r="Q2" s="26"/>
      <c r="R2" s="26"/>
      <c r="S2" s="15"/>
      <c r="T2" s="15">
        <f>(B7+E7)/8</f>
        <v>3.875</v>
      </c>
      <c r="U2" s="15"/>
    </row>
    <row r="3" spans="1:21" x14ac:dyDescent="0.3">
      <c r="B3">
        <v>3</v>
      </c>
      <c r="C3">
        <v>4</v>
      </c>
      <c r="D3">
        <v>5</v>
      </c>
      <c r="E3">
        <v>4</v>
      </c>
      <c r="F3">
        <v>8</v>
      </c>
      <c r="G3">
        <v>12</v>
      </c>
      <c r="I3" s="4" t="s">
        <v>17</v>
      </c>
      <c r="J3" s="4">
        <v>4</v>
      </c>
      <c r="K3" s="7"/>
      <c r="M3">
        <f>(B3-$H$8)^2</f>
        <v>9.5069444444444429</v>
      </c>
      <c r="N3">
        <f t="shared" ref="N3:R6" si="0">(C3-$H$8)^2</f>
        <v>4.3402777777777768</v>
      </c>
      <c r="O3">
        <f t="shared" si="0"/>
        <v>1.1736111111111105</v>
      </c>
      <c r="P3">
        <f t="shared" si="0"/>
        <v>4.3402777777777768</v>
      </c>
      <c r="Q3">
        <f t="shared" si="0"/>
        <v>3.673611111111112</v>
      </c>
      <c r="R3">
        <f t="shared" si="0"/>
        <v>35.00694444444445</v>
      </c>
      <c r="S3" s="15"/>
      <c r="T3" s="15">
        <f>(B8-$T$2)^2</f>
        <v>1.5625E-2</v>
      </c>
      <c r="U3" s="15">
        <f>(E8-$T$2)^2</f>
        <v>1.5625E-2</v>
      </c>
    </row>
    <row r="4" spans="1:21" x14ac:dyDescent="0.3">
      <c r="B4">
        <v>6</v>
      </c>
      <c r="C4">
        <v>6</v>
      </c>
      <c r="D4">
        <v>7</v>
      </c>
      <c r="E4">
        <v>5</v>
      </c>
      <c r="F4">
        <v>9</v>
      </c>
      <c r="G4">
        <v>13</v>
      </c>
      <c r="I4" s="4" t="s">
        <v>18</v>
      </c>
      <c r="J4" s="4">
        <v>24</v>
      </c>
      <c r="K4" s="7"/>
      <c r="M4">
        <f t="shared" ref="M4:M6" si="1">(B4-$H$8)^2</f>
        <v>6.9444444444443955E-3</v>
      </c>
      <c r="N4">
        <f t="shared" si="0"/>
        <v>6.9444444444443955E-3</v>
      </c>
      <c r="O4">
        <f t="shared" si="0"/>
        <v>0.84027777777777835</v>
      </c>
      <c r="P4">
        <f t="shared" si="0"/>
        <v>1.1736111111111105</v>
      </c>
      <c r="Q4">
        <f t="shared" si="0"/>
        <v>8.5069444444444464</v>
      </c>
      <c r="R4">
        <f t="shared" si="0"/>
        <v>47.840277777777779</v>
      </c>
      <c r="S4" s="15"/>
      <c r="T4" s="15">
        <f>SUM(T3:U3)*4</f>
        <v>0.125</v>
      </c>
      <c r="U4" s="15"/>
    </row>
    <row r="5" spans="1:21" x14ac:dyDescent="0.3">
      <c r="B5">
        <v>4</v>
      </c>
      <c r="C5">
        <v>4</v>
      </c>
      <c r="D5">
        <v>5</v>
      </c>
      <c r="E5">
        <v>3</v>
      </c>
      <c r="F5">
        <v>8</v>
      </c>
      <c r="G5">
        <v>12</v>
      </c>
      <c r="M5">
        <f t="shared" si="1"/>
        <v>4.3402777777777768</v>
      </c>
      <c r="N5">
        <f t="shared" si="0"/>
        <v>4.3402777777777768</v>
      </c>
      <c r="O5">
        <f t="shared" si="0"/>
        <v>1.1736111111111105</v>
      </c>
      <c r="P5">
        <f t="shared" si="0"/>
        <v>9.5069444444444429</v>
      </c>
      <c r="Q5">
        <f t="shared" si="0"/>
        <v>3.673611111111112</v>
      </c>
      <c r="R5">
        <f t="shared" si="0"/>
        <v>35.00694444444445</v>
      </c>
      <c r="S5" s="15"/>
      <c r="T5" s="15"/>
      <c r="U5" s="15"/>
    </row>
    <row r="6" spans="1:21" x14ac:dyDescent="0.3">
      <c r="B6">
        <v>3</v>
      </c>
      <c r="C6">
        <v>2</v>
      </c>
      <c r="D6">
        <v>2</v>
      </c>
      <c r="E6">
        <v>3</v>
      </c>
      <c r="F6">
        <v>7</v>
      </c>
      <c r="G6">
        <v>11</v>
      </c>
      <c r="M6">
        <f t="shared" si="1"/>
        <v>9.5069444444444429</v>
      </c>
      <c r="N6">
        <f t="shared" si="0"/>
        <v>16.673611111111107</v>
      </c>
      <c r="O6">
        <f t="shared" si="0"/>
        <v>16.673611111111107</v>
      </c>
      <c r="P6">
        <f t="shared" si="0"/>
        <v>9.5069444444444429</v>
      </c>
      <c r="Q6">
        <f t="shared" si="0"/>
        <v>0.84027777777777835</v>
      </c>
      <c r="R6">
        <f t="shared" si="0"/>
        <v>24.173611111111114</v>
      </c>
      <c r="S6" s="15"/>
      <c r="T6" s="15"/>
      <c r="U6" s="15"/>
    </row>
    <row r="7" spans="1:21" x14ac:dyDescent="0.3">
      <c r="A7" t="s">
        <v>6</v>
      </c>
      <c r="B7">
        <f>SUM(B3:B6)</f>
        <v>16</v>
      </c>
      <c r="C7">
        <f t="shared" ref="C7:G7" si="2">SUM(C3:C6)</f>
        <v>16</v>
      </c>
      <c r="D7">
        <f t="shared" si="2"/>
        <v>19</v>
      </c>
      <c r="E7">
        <f t="shared" si="2"/>
        <v>15</v>
      </c>
      <c r="F7">
        <f t="shared" si="2"/>
        <v>32</v>
      </c>
      <c r="G7">
        <f t="shared" si="2"/>
        <v>48</v>
      </c>
      <c r="H7" s="4">
        <f>SUM(B7:G7)</f>
        <v>146</v>
      </c>
      <c r="I7" s="4" t="s">
        <v>6</v>
      </c>
      <c r="S7" s="15"/>
      <c r="U7" s="15"/>
    </row>
    <row r="8" spans="1:21" x14ac:dyDescent="0.3">
      <c r="A8" t="s">
        <v>75</v>
      </c>
      <c r="B8">
        <f>AVERAGE(B3:B6)</f>
        <v>4</v>
      </c>
      <c r="C8">
        <f t="shared" ref="C8:G8" si="3">AVERAGE(C3:C6)</f>
        <v>4</v>
      </c>
      <c r="D8">
        <f t="shared" si="3"/>
        <v>4.75</v>
      </c>
      <c r="E8">
        <f t="shared" si="3"/>
        <v>3.75</v>
      </c>
      <c r="F8">
        <f t="shared" si="3"/>
        <v>8</v>
      </c>
      <c r="G8">
        <f t="shared" si="3"/>
        <v>12</v>
      </c>
      <c r="H8" s="4">
        <f>AVERAGE(B3:G6)</f>
        <v>6.083333333333333</v>
      </c>
      <c r="I8" s="4" t="s">
        <v>8</v>
      </c>
      <c r="M8" s="24" t="s">
        <v>77</v>
      </c>
      <c r="N8" s="24"/>
      <c r="O8" s="24"/>
      <c r="P8" s="24"/>
      <c r="Q8" s="24"/>
      <c r="R8" s="24"/>
      <c r="S8" s="15"/>
      <c r="T8" s="15"/>
      <c r="U8" s="15"/>
    </row>
    <row r="9" spans="1:21" x14ac:dyDescent="0.3">
      <c r="A9" s="25" t="s">
        <v>37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>
        <f>B3^2</f>
        <v>9</v>
      </c>
      <c r="N9">
        <f t="shared" ref="N9:R9" si="4">C3^2</f>
        <v>16</v>
      </c>
      <c r="O9">
        <f t="shared" si="4"/>
        <v>25</v>
      </c>
      <c r="P9">
        <f t="shared" si="4"/>
        <v>16</v>
      </c>
      <c r="Q9">
        <f t="shared" si="4"/>
        <v>64</v>
      </c>
      <c r="R9">
        <f t="shared" si="4"/>
        <v>144</v>
      </c>
      <c r="S9" s="15"/>
      <c r="T9" s="15"/>
      <c r="U9" s="15"/>
    </row>
    <row r="10" spans="1:21" x14ac:dyDescent="0.3">
      <c r="H10" t="s">
        <v>91</v>
      </c>
      <c r="I10" s="23" t="s">
        <v>22</v>
      </c>
      <c r="J10" s="23"/>
      <c r="K10" t="s">
        <v>92</v>
      </c>
      <c r="L10" t="s">
        <v>50</v>
      </c>
      <c r="M10">
        <f t="shared" ref="M10:M12" si="5">B4^2</f>
        <v>36</v>
      </c>
      <c r="N10">
        <f t="shared" ref="N10:N12" si="6">C4^2</f>
        <v>36</v>
      </c>
      <c r="O10">
        <f t="shared" ref="O10:O12" si="7">D4^2</f>
        <v>49</v>
      </c>
      <c r="P10">
        <f t="shared" ref="P10:P12" si="8">E4^2</f>
        <v>25</v>
      </c>
      <c r="Q10">
        <f t="shared" ref="Q10:Q12" si="9">F4^2</f>
        <v>81</v>
      </c>
      <c r="R10">
        <f t="shared" ref="R10:R12" si="10">G4^2</f>
        <v>169</v>
      </c>
      <c r="S10" s="15"/>
      <c r="T10" s="15"/>
      <c r="U10" s="15"/>
    </row>
    <row r="11" spans="1:21" x14ac:dyDescent="0.3">
      <c r="A11" t="s">
        <v>31</v>
      </c>
      <c r="B11" s="23" t="s">
        <v>78</v>
      </c>
      <c r="C11" s="23"/>
      <c r="D11">
        <f>H7^2/(J1*J2*J3)</f>
        <v>888.16666666666663</v>
      </c>
      <c r="E11" s="1" t="s">
        <v>12</v>
      </c>
      <c r="F11" s="23" t="s">
        <v>84</v>
      </c>
      <c r="G11" s="23"/>
      <c r="H11">
        <f>D12-D11</f>
        <v>251.83333333333337</v>
      </c>
      <c r="I11" t="s">
        <v>24</v>
      </c>
      <c r="J11">
        <v>23</v>
      </c>
      <c r="K11">
        <f>H11/J11</f>
        <v>10.949275362318842</v>
      </c>
      <c r="M11">
        <f t="shared" si="5"/>
        <v>16</v>
      </c>
      <c r="N11">
        <f t="shared" si="6"/>
        <v>16</v>
      </c>
      <c r="O11">
        <f t="shared" si="7"/>
        <v>25</v>
      </c>
      <c r="P11">
        <f t="shared" si="8"/>
        <v>9</v>
      </c>
      <c r="Q11">
        <f t="shared" si="9"/>
        <v>64</v>
      </c>
      <c r="R11">
        <f t="shared" si="10"/>
        <v>144</v>
      </c>
      <c r="S11" s="15"/>
      <c r="T11" s="15"/>
      <c r="U11" s="15"/>
    </row>
    <row r="12" spans="1:21" x14ac:dyDescent="0.3">
      <c r="A12" t="s">
        <v>76</v>
      </c>
      <c r="B12" s="23" t="s">
        <v>36</v>
      </c>
      <c r="C12" s="23"/>
      <c r="D12">
        <f>SUM(M9:R12)</f>
        <v>1140</v>
      </c>
      <c r="E12" s="14" t="s">
        <v>85</v>
      </c>
      <c r="F12" s="23" t="s">
        <v>44</v>
      </c>
      <c r="G12" s="23"/>
      <c r="H12">
        <f>D13-D11</f>
        <v>80.666666666666742</v>
      </c>
      <c r="I12" t="s">
        <v>26</v>
      </c>
      <c r="J12">
        <v>1</v>
      </c>
      <c r="K12">
        <f t="shared" ref="K12:K20" si="11">H12/J12</f>
        <v>80.666666666666742</v>
      </c>
      <c r="L12">
        <f>K12/$K$15</f>
        <v>43.34328358208959</v>
      </c>
      <c r="M12">
        <f t="shared" si="5"/>
        <v>9</v>
      </c>
      <c r="N12">
        <f t="shared" si="6"/>
        <v>4</v>
      </c>
      <c r="O12">
        <f t="shared" si="7"/>
        <v>4</v>
      </c>
      <c r="P12">
        <f t="shared" si="8"/>
        <v>9</v>
      </c>
      <c r="Q12">
        <f t="shared" si="9"/>
        <v>49</v>
      </c>
      <c r="R12">
        <f t="shared" si="10"/>
        <v>121</v>
      </c>
      <c r="S12" s="15"/>
      <c r="T12" s="15"/>
      <c r="U12" s="15"/>
    </row>
    <row r="13" spans="1:21" x14ac:dyDescent="0.3">
      <c r="A13" t="s">
        <v>33</v>
      </c>
      <c r="B13" s="23" t="s">
        <v>151</v>
      </c>
      <c r="C13" s="23"/>
      <c r="D13">
        <f>SUM(M15:N15)/(J3*J2)</f>
        <v>968.83333333333337</v>
      </c>
      <c r="E13" s="14" t="s">
        <v>86</v>
      </c>
      <c r="F13" s="23" t="s">
        <v>88</v>
      </c>
      <c r="G13" s="23"/>
      <c r="H13">
        <f>D14-D11</f>
        <v>81.083333333333371</v>
      </c>
      <c r="I13" t="s">
        <v>94</v>
      </c>
      <c r="J13">
        <v>2</v>
      </c>
      <c r="K13">
        <f t="shared" si="11"/>
        <v>40.541666666666686</v>
      </c>
      <c r="L13">
        <f t="shared" ref="L13:L14" si="12">K13/$K$15</f>
        <v>21.783582089552247</v>
      </c>
      <c r="S13" s="15"/>
      <c r="T13" s="15"/>
      <c r="U13" s="15"/>
    </row>
    <row r="14" spans="1:21" x14ac:dyDescent="0.3">
      <c r="A14" t="s">
        <v>79</v>
      </c>
      <c r="B14" s="23" t="s">
        <v>152</v>
      </c>
      <c r="C14" s="23"/>
      <c r="D14">
        <f>SUM(M18:O18)/(J3*J1)</f>
        <v>969.25</v>
      </c>
      <c r="E14" s="14" t="s">
        <v>87</v>
      </c>
      <c r="F14" s="23" t="s">
        <v>89</v>
      </c>
      <c r="G14" s="23"/>
      <c r="H14">
        <f>D15-D11-H12-H13</f>
        <v>56.583333333333258</v>
      </c>
      <c r="I14" t="s">
        <v>96</v>
      </c>
      <c r="J14">
        <v>2</v>
      </c>
      <c r="K14">
        <f t="shared" si="11"/>
        <v>28.291666666666629</v>
      </c>
      <c r="L14">
        <f t="shared" si="12"/>
        <v>15.201492537313412</v>
      </c>
      <c r="M14" s="24" t="s">
        <v>82</v>
      </c>
      <c r="N14" s="24"/>
      <c r="O14" s="24"/>
      <c r="P14" s="24"/>
      <c r="Q14" s="24"/>
      <c r="R14" s="24"/>
      <c r="S14" s="15"/>
      <c r="T14" s="15"/>
      <c r="U14" s="15"/>
    </row>
    <row r="15" spans="1:21" x14ac:dyDescent="0.3">
      <c r="A15" t="s">
        <v>80</v>
      </c>
      <c r="B15" s="23" t="s">
        <v>153</v>
      </c>
      <c r="C15" s="23"/>
      <c r="D15">
        <f>SUM(M21:R21)/J3</f>
        <v>1106.5</v>
      </c>
      <c r="E15" s="2" t="s">
        <v>90</v>
      </c>
      <c r="F15" s="23" t="s">
        <v>97</v>
      </c>
      <c r="G15" s="23"/>
      <c r="H15">
        <f>H11-H12-H13-H14</f>
        <v>33.5</v>
      </c>
      <c r="I15" t="s">
        <v>99</v>
      </c>
      <c r="J15">
        <v>18</v>
      </c>
      <c r="K15">
        <f t="shared" si="11"/>
        <v>1.8611111111111112</v>
      </c>
      <c r="M15">
        <f>SUM(B7:D7)^2</f>
        <v>2601</v>
      </c>
      <c r="N15">
        <f>SUM(E7:G7)^2</f>
        <v>9025</v>
      </c>
      <c r="S15" s="15"/>
      <c r="T15" s="15"/>
      <c r="U15" s="15"/>
    </row>
    <row r="16" spans="1:21" x14ac:dyDescent="0.3">
      <c r="A16" s="33" t="s">
        <v>100</v>
      </c>
      <c r="B16" s="33"/>
      <c r="C16" s="33"/>
      <c r="D16" s="33"/>
      <c r="E16" s="13" t="s">
        <v>101</v>
      </c>
      <c r="F16" s="23" t="s">
        <v>106</v>
      </c>
      <c r="G16" s="23"/>
      <c r="H16">
        <f>B7^2/J3+E7^2/J3-M18/(J3*J1)</f>
        <v>0.125</v>
      </c>
      <c r="I16" t="s">
        <v>26</v>
      </c>
      <c r="J16">
        <v>1</v>
      </c>
      <c r="K16">
        <f t="shared" si="11"/>
        <v>0.125</v>
      </c>
      <c r="L16">
        <f>K16/$K$15</f>
        <v>6.7164179104477612E-2</v>
      </c>
      <c r="S16" s="15"/>
      <c r="T16" s="15"/>
      <c r="U16" s="15"/>
    </row>
    <row r="17" spans="1:21" x14ac:dyDescent="0.3">
      <c r="E17" s="13" t="s">
        <v>102</v>
      </c>
      <c r="F17" s="23" t="s">
        <v>107</v>
      </c>
      <c r="G17" s="23"/>
      <c r="H17">
        <f>C7^2/J3+F7^2/J3-N18/(J3*J1)</f>
        <v>32</v>
      </c>
      <c r="I17" t="s">
        <v>26</v>
      </c>
      <c r="J17">
        <v>1</v>
      </c>
      <c r="K17">
        <f t="shared" si="11"/>
        <v>32</v>
      </c>
      <c r="L17">
        <f t="shared" ref="L17:L20" si="13">K17/$K$15</f>
        <v>17.194029850746269</v>
      </c>
      <c r="M17" s="24" t="s">
        <v>81</v>
      </c>
      <c r="N17" s="24"/>
      <c r="O17" s="24"/>
      <c r="P17" s="24"/>
      <c r="Q17" s="24"/>
      <c r="R17" s="24"/>
      <c r="S17" s="15"/>
      <c r="T17" s="15"/>
      <c r="U17" s="15"/>
    </row>
    <row r="18" spans="1:21" x14ac:dyDescent="0.3">
      <c r="E18" s="13" t="s">
        <v>103</v>
      </c>
      <c r="F18" s="23" t="s">
        <v>108</v>
      </c>
      <c r="G18" s="23"/>
      <c r="H18">
        <f>D7^2/J3+G7^2/J3-O18/(J3*J1)</f>
        <v>105.125</v>
      </c>
      <c r="I18" t="s">
        <v>26</v>
      </c>
      <c r="J18">
        <v>1</v>
      </c>
      <c r="K18">
        <f t="shared" si="11"/>
        <v>105.125</v>
      </c>
      <c r="L18">
        <f t="shared" si="13"/>
        <v>56.485074626865668</v>
      </c>
      <c r="M18">
        <f>SUM(B7,E7)^2</f>
        <v>961</v>
      </c>
      <c r="N18">
        <f>SUM(C7,F7)^2</f>
        <v>2304</v>
      </c>
      <c r="O18">
        <f>SUM(D7,G7)^2</f>
        <v>4489</v>
      </c>
      <c r="S18" s="15"/>
      <c r="T18" s="15"/>
      <c r="U18" s="15"/>
    </row>
    <row r="19" spans="1:21" x14ac:dyDescent="0.3">
      <c r="E19" s="16" t="s">
        <v>104</v>
      </c>
      <c r="F19" s="23" t="s">
        <v>109</v>
      </c>
      <c r="G19" s="23"/>
      <c r="H19">
        <f>(B7^2+C7^2+D7^2)/J3-M15/(J3*J2)</f>
        <v>1.5</v>
      </c>
      <c r="I19" t="s">
        <v>94</v>
      </c>
      <c r="J19">
        <v>2</v>
      </c>
      <c r="K19">
        <f t="shared" si="11"/>
        <v>0.75</v>
      </c>
      <c r="L19">
        <f t="shared" si="13"/>
        <v>0.40298507462686567</v>
      </c>
      <c r="S19" s="15"/>
      <c r="T19" s="15"/>
      <c r="U19" s="15"/>
    </row>
    <row r="20" spans="1:21" x14ac:dyDescent="0.3">
      <c r="E20" s="16" t="s">
        <v>105</v>
      </c>
      <c r="F20" s="23" t="s">
        <v>110</v>
      </c>
      <c r="G20" s="23"/>
      <c r="H20">
        <f>(E7^2+F7^2+G7^2)/J3-N15/(J3*J2)</f>
        <v>136.16666666666663</v>
      </c>
      <c r="I20" t="s">
        <v>94</v>
      </c>
      <c r="J20">
        <v>2</v>
      </c>
      <c r="K20">
        <f t="shared" si="11"/>
        <v>68.083333333333314</v>
      </c>
      <c r="L20">
        <f t="shared" si="13"/>
        <v>36.582089552238791</v>
      </c>
      <c r="M20" s="24" t="s">
        <v>83</v>
      </c>
      <c r="N20" s="24"/>
      <c r="O20" s="24"/>
      <c r="P20" s="24"/>
      <c r="Q20" s="24"/>
      <c r="R20" s="24"/>
      <c r="S20" s="15"/>
      <c r="T20" s="15"/>
      <c r="U20" s="15"/>
    </row>
    <row r="21" spans="1:21" x14ac:dyDescent="0.3">
      <c r="A21" s="25" t="s">
        <v>111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>
        <f>B7^2</f>
        <v>256</v>
      </c>
      <c r="N21">
        <f t="shared" ref="N21:R21" si="14">C7^2</f>
        <v>256</v>
      </c>
      <c r="O21">
        <f t="shared" si="14"/>
        <v>361</v>
      </c>
      <c r="P21">
        <f t="shared" si="14"/>
        <v>225</v>
      </c>
      <c r="Q21">
        <f t="shared" si="14"/>
        <v>1024</v>
      </c>
      <c r="R21">
        <f t="shared" si="14"/>
        <v>2304</v>
      </c>
      <c r="S21" s="15"/>
      <c r="T21" s="15"/>
      <c r="U21" s="15"/>
    </row>
    <row r="22" spans="1:21" x14ac:dyDescent="0.3">
      <c r="H22" t="s">
        <v>91</v>
      </c>
      <c r="I22" s="23" t="s">
        <v>22</v>
      </c>
      <c r="J22" s="23"/>
      <c r="K22" t="s">
        <v>92</v>
      </c>
      <c r="L22" t="s">
        <v>50</v>
      </c>
      <c r="M22" s="32" t="s">
        <v>112</v>
      </c>
      <c r="N22" s="32"/>
      <c r="O22" s="32"/>
      <c r="P22" s="32"/>
      <c r="Q22" s="32"/>
      <c r="R22" s="32"/>
      <c r="S22" s="15"/>
      <c r="T22" s="15"/>
      <c r="U22" s="15"/>
    </row>
    <row r="23" spans="1:21" ht="23.65" customHeight="1" x14ac:dyDescent="0.3">
      <c r="E23" s="1" t="s">
        <v>12</v>
      </c>
      <c r="F23" s="23"/>
      <c r="G23" s="23"/>
      <c r="H23">
        <f>SUM(M3:R6)</f>
        <v>251.83333333333334</v>
      </c>
      <c r="I23" t="s">
        <v>23</v>
      </c>
      <c r="J23">
        <v>23</v>
      </c>
      <c r="K23">
        <v>10.949275362318842</v>
      </c>
      <c r="M23">
        <f>(B8-$H$8)^2</f>
        <v>4.3402777777777768</v>
      </c>
      <c r="N23">
        <f t="shared" ref="N23:R23" si="15">(C8-$H$8)^2</f>
        <v>4.3402777777777768</v>
      </c>
      <c r="O23">
        <f t="shared" si="15"/>
        <v>1.777777777777777</v>
      </c>
      <c r="P23">
        <f t="shared" si="15"/>
        <v>5.4444444444444429</v>
      </c>
      <c r="Q23">
        <f t="shared" si="15"/>
        <v>3.673611111111112</v>
      </c>
      <c r="R23">
        <f t="shared" si="15"/>
        <v>35.00694444444445</v>
      </c>
      <c r="S23" s="15"/>
      <c r="T23" s="15"/>
      <c r="U23" s="15"/>
    </row>
    <row r="24" spans="1:21" ht="23.65" customHeight="1" x14ac:dyDescent="0.3">
      <c r="C24" s="14" t="s">
        <v>10</v>
      </c>
      <c r="D24" s="14">
        <f>SUM(M23:R23)*J3</f>
        <v>218.33333333333334</v>
      </c>
      <c r="E24" s="14" t="s">
        <v>85</v>
      </c>
      <c r="F24" s="23"/>
      <c r="G24" s="23"/>
      <c r="H24">
        <v>80.666666666666742</v>
      </c>
      <c r="I24" t="s">
        <v>25</v>
      </c>
      <c r="J24">
        <v>1</v>
      </c>
      <c r="K24">
        <v>80.666666666666742</v>
      </c>
      <c r="L24">
        <v>43.34328358208959</v>
      </c>
      <c r="M24">
        <f>SUM(M23:R23)*4</f>
        <v>218.33333333333334</v>
      </c>
      <c r="S24" s="15"/>
      <c r="T24" s="15"/>
      <c r="U24" s="15"/>
    </row>
    <row r="25" spans="1:21" ht="23.65" customHeight="1" x14ac:dyDescent="0.3">
      <c r="C25" s="14"/>
      <c r="D25" s="6" t="s">
        <v>113</v>
      </c>
      <c r="E25" s="14" t="s">
        <v>86</v>
      </c>
      <c r="F25" s="23"/>
      <c r="G25" s="23"/>
      <c r="H25">
        <v>81.083333333333371</v>
      </c>
      <c r="I25" t="s">
        <v>93</v>
      </c>
      <c r="J25">
        <v>2</v>
      </c>
      <c r="K25">
        <v>40.541666666666686</v>
      </c>
      <c r="L25">
        <v>21.783582089552247</v>
      </c>
      <c r="S25" s="15"/>
      <c r="T25" s="15"/>
      <c r="U25" s="15"/>
    </row>
    <row r="26" spans="1:21" ht="23.65" customHeight="1" x14ac:dyDescent="0.3">
      <c r="C26" s="14" t="s">
        <v>114</v>
      </c>
      <c r="D26" s="14">
        <f>SUM(H24:H26)</f>
        <v>218.33333333333337</v>
      </c>
      <c r="E26" s="14" t="s">
        <v>87</v>
      </c>
      <c r="F26" s="23"/>
      <c r="G26" s="23"/>
      <c r="H26">
        <v>56.583333333333258</v>
      </c>
      <c r="I26" t="s">
        <v>95</v>
      </c>
      <c r="J26">
        <v>2</v>
      </c>
      <c r="K26">
        <v>28.291666666666629</v>
      </c>
      <c r="L26">
        <v>15.201492537313412</v>
      </c>
    </row>
    <row r="27" spans="1:21" ht="23.65" customHeight="1" x14ac:dyDescent="0.3">
      <c r="E27" s="2" t="s">
        <v>115</v>
      </c>
      <c r="F27" s="23" t="s">
        <v>45</v>
      </c>
      <c r="G27" s="23"/>
      <c r="H27">
        <v>33.5</v>
      </c>
      <c r="I27" t="s">
        <v>98</v>
      </c>
      <c r="J27">
        <v>18</v>
      </c>
      <c r="K27">
        <v>1.8611111111111112</v>
      </c>
    </row>
    <row r="28" spans="1:21" x14ac:dyDescent="0.3">
      <c r="A28" s="33" t="s">
        <v>100</v>
      </c>
      <c r="B28" s="33"/>
      <c r="C28" s="33"/>
      <c r="D28" s="33"/>
      <c r="E28" s="13" t="s">
        <v>101</v>
      </c>
      <c r="F28" s="23" t="s">
        <v>106</v>
      </c>
      <c r="G28" s="23"/>
      <c r="H28">
        <v>0.125</v>
      </c>
      <c r="I28" t="s">
        <v>25</v>
      </c>
      <c r="J28">
        <v>1</v>
      </c>
      <c r="K28">
        <v>0.125</v>
      </c>
      <c r="L28">
        <v>6.7164179104477612E-2</v>
      </c>
    </row>
    <row r="29" spans="1:21" x14ac:dyDescent="0.3">
      <c r="E29" s="13" t="s">
        <v>102</v>
      </c>
      <c r="F29" s="23" t="s">
        <v>107</v>
      </c>
      <c r="G29" s="23"/>
      <c r="H29">
        <v>32</v>
      </c>
      <c r="I29" t="s">
        <v>25</v>
      </c>
      <c r="J29">
        <v>1</v>
      </c>
      <c r="K29">
        <v>32</v>
      </c>
      <c r="L29">
        <v>17.194029850746269</v>
      </c>
    </row>
    <row r="30" spans="1:21" x14ac:dyDescent="0.3">
      <c r="E30" s="13" t="s">
        <v>103</v>
      </c>
      <c r="F30" s="23" t="s">
        <v>108</v>
      </c>
      <c r="G30" s="23"/>
      <c r="H30">
        <v>105.125</v>
      </c>
      <c r="I30" t="s">
        <v>25</v>
      </c>
      <c r="J30">
        <v>1</v>
      </c>
      <c r="K30">
        <v>105.125</v>
      </c>
      <c r="L30">
        <v>56.485074626865668</v>
      </c>
    </row>
    <row r="31" spans="1:21" x14ac:dyDescent="0.3">
      <c r="E31" s="16" t="s">
        <v>104</v>
      </c>
      <c r="F31" s="23" t="s">
        <v>109</v>
      </c>
      <c r="G31" s="23"/>
      <c r="H31">
        <v>1.5</v>
      </c>
      <c r="I31" t="s">
        <v>93</v>
      </c>
      <c r="J31">
        <v>2</v>
      </c>
      <c r="K31">
        <v>0.75</v>
      </c>
      <c r="L31">
        <v>0.40298507462686567</v>
      </c>
    </row>
    <row r="32" spans="1:21" x14ac:dyDescent="0.3">
      <c r="E32" s="16" t="s">
        <v>105</v>
      </c>
      <c r="F32" s="23" t="s">
        <v>110</v>
      </c>
      <c r="G32" s="23"/>
      <c r="H32">
        <v>136.16666666666663</v>
      </c>
      <c r="I32" t="s">
        <v>93</v>
      </c>
      <c r="J32">
        <v>2</v>
      </c>
      <c r="K32">
        <v>68.083333333333314</v>
      </c>
      <c r="L32">
        <v>36.582089552238791</v>
      </c>
    </row>
  </sheetData>
  <mergeCells count="39">
    <mergeCell ref="B1:D1"/>
    <mergeCell ref="E1:G1"/>
    <mergeCell ref="B11:C11"/>
    <mergeCell ref="F11:G11"/>
    <mergeCell ref="B12:C12"/>
    <mergeCell ref="F12:G12"/>
    <mergeCell ref="B13:C13"/>
    <mergeCell ref="F13:G13"/>
    <mergeCell ref="M2:R2"/>
    <mergeCell ref="M8:R8"/>
    <mergeCell ref="I10:J10"/>
    <mergeCell ref="A9:L9"/>
    <mergeCell ref="B14:C14"/>
    <mergeCell ref="B15:C15"/>
    <mergeCell ref="M14:R14"/>
    <mergeCell ref="M17:R17"/>
    <mergeCell ref="M20:R20"/>
    <mergeCell ref="F14:G14"/>
    <mergeCell ref="F15:G15"/>
    <mergeCell ref="A16:D16"/>
    <mergeCell ref="F16:G16"/>
    <mergeCell ref="F17:G17"/>
    <mergeCell ref="F18:G18"/>
    <mergeCell ref="F19:G19"/>
    <mergeCell ref="F20:G20"/>
    <mergeCell ref="A21:L21"/>
    <mergeCell ref="F23:G23"/>
    <mergeCell ref="F31:G31"/>
    <mergeCell ref="F32:G32"/>
    <mergeCell ref="I22:J22"/>
    <mergeCell ref="A28:D28"/>
    <mergeCell ref="F29:G29"/>
    <mergeCell ref="F30:G30"/>
    <mergeCell ref="M22:R22"/>
    <mergeCell ref="F25:G25"/>
    <mergeCell ref="F26:G26"/>
    <mergeCell ref="F27:G27"/>
    <mergeCell ref="F28:G28"/>
    <mergeCell ref="F24:G24"/>
  </mergeCells>
  <phoneticPr fontId="1" type="noConversion"/>
  <pageMargins left="0.7" right="0.7" top="0.75" bottom="0.75" header="0.3" footer="0.3"/>
  <pageSetup paperSize="9" orientation="portrait" r:id="rId1"/>
  <ignoredErrors>
    <ignoredError sqref="D2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864B-3B0B-4C65-9A70-28CDBDBBC44A}">
  <dimension ref="A1:U71"/>
  <sheetViews>
    <sheetView workbookViewId="0">
      <selection activeCell="F29" sqref="F29:G29"/>
    </sheetView>
  </sheetViews>
  <sheetFormatPr defaultRowHeight="14" x14ac:dyDescent="0.3"/>
  <cols>
    <col min="3" max="3" width="12" customWidth="1"/>
    <col min="7" max="7" width="10.453125" customWidth="1"/>
    <col min="12" max="12" width="10.81640625" customWidth="1"/>
    <col min="20" max="20" width="9.7265625" bestFit="1" customWidth="1"/>
  </cols>
  <sheetData>
    <row r="1" spans="1:21" x14ac:dyDescent="0.3">
      <c r="A1" t="s">
        <v>67</v>
      </c>
      <c r="B1" s="23" t="s">
        <v>68</v>
      </c>
      <c r="C1" s="23"/>
      <c r="D1" s="23"/>
      <c r="E1" s="23" t="s">
        <v>69</v>
      </c>
      <c r="F1" s="23"/>
      <c r="G1" s="23"/>
      <c r="I1" s="4" t="s">
        <v>16</v>
      </c>
      <c r="J1" s="4">
        <v>2</v>
      </c>
      <c r="K1" s="7" t="s">
        <v>59</v>
      </c>
      <c r="L1" s="5" t="s">
        <v>117</v>
      </c>
      <c r="S1" s="15"/>
      <c r="T1" s="15"/>
      <c r="U1" s="15"/>
    </row>
    <row r="2" spans="1:21" x14ac:dyDescent="0.3">
      <c r="A2" t="s">
        <v>70</v>
      </c>
      <c r="B2" t="s">
        <v>71</v>
      </c>
      <c r="C2" t="s">
        <v>72</v>
      </c>
      <c r="D2" t="s">
        <v>73</v>
      </c>
      <c r="E2" t="s">
        <v>71</v>
      </c>
      <c r="F2" t="s">
        <v>72</v>
      </c>
      <c r="G2" t="s">
        <v>73</v>
      </c>
      <c r="I2" s="4" t="s">
        <v>74</v>
      </c>
      <c r="J2" s="4">
        <v>3</v>
      </c>
      <c r="K2" s="7">
        <f>SUM(B3:G3)</f>
        <v>36</v>
      </c>
      <c r="L2">
        <f>K2^2/($J$1*$J$2)</f>
        <v>216</v>
      </c>
      <c r="M2" s="26" t="s">
        <v>40</v>
      </c>
      <c r="N2" s="26"/>
      <c r="O2" s="26"/>
      <c r="P2" s="26"/>
      <c r="Q2" s="26"/>
      <c r="R2" s="26"/>
      <c r="S2" s="15"/>
      <c r="T2" s="15">
        <f>(B7+E7)/8</f>
        <v>3.875</v>
      </c>
      <c r="U2" s="15"/>
    </row>
    <row r="3" spans="1:21" x14ac:dyDescent="0.3">
      <c r="B3">
        <v>3</v>
      </c>
      <c r="C3">
        <v>4</v>
      </c>
      <c r="D3">
        <v>5</v>
      </c>
      <c r="E3">
        <v>4</v>
      </c>
      <c r="F3">
        <v>8</v>
      </c>
      <c r="G3">
        <v>12</v>
      </c>
      <c r="I3" s="4" t="s">
        <v>17</v>
      </c>
      <c r="J3" s="4">
        <v>4</v>
      </c>
      <c r="K3" s="7">
        <f t="shared" ref="K3:K5" si="0">SUM(B4:G4)</f>
        <v>46</v>
      </c>
      <c r="L3">
        <f t="shared" ref="L3:L5" si="1">K3^2/($J$1*$J$2)</f>
        <v>352.66666666666669</v>
      </c>
      <c r="M3">
        <f>(B3-$H$8)^2</f>
        <v>9.5069444444444429</v>
      </c>
      <c r="N3">
        <f t="shared" ref="N3:R6" si="2">(C3-$H$8)^2</f>
        <v>4.3402777777777768</v>
      </c>
      <c r="O3">
        <f t="shared" si="2"/>
        <v>1.1736111111111105</v>
      </c>
      <c r="P3">
        <f t="shared" si="2"/>
        <v>4.3402777777777768</v>
      </c>
      <c r="Q3">
        <f t="shared" si="2"/>
        <v>3.673611111111112</v>
      </c>
      <c r="R3">
        <f t="shared" si="2"/>
        <v>35.00694444444445</v>
      </c>
      <c r="S3" s="15"/>
      <c r="T3" s="15">
        <f>(B8-$T$2)^2</f>
        <v>1.5625E-2</v>
      </c>
      <c r="U3" s="15">
        <f>(E8-$T$2)^2</f>
        <v>1.5625E-2</v>
      </c>
    </row>
    <row r="4" spans="1:21" x14ac:dyDescent="0.3">
      <c r="B4">
        <v>6</v>
      </c>
      <c r="C4">
        <v>6</v>
      </c>
      <c r="D4">
        <v>7</v>
      </c>
      <c r="E4">
        <v>5</v>
      </c>
      <c r="F4">
        <v>9</v>
      </c>
      <c r="G4">
        <v>13</v>
      </c>
      <c r="I4" s="4" t="s">
        <v>18</v>
      </c>
      <c r="J4" s="4">
        <v>24</v>
      </c>
      <c r="K4" s="7">
        <f t="shared" si="0"/>
        <v>36</v>
      </c>
      <c r="L4">
        <f t="shared" si="1"/>
        <v>216</v>
      </c>
      <c r="M4">
        <f t="shared" ref="M4:M6" si="3">(B4-$H$8)^2</f>
        <v>6.9444444444443955E-3</v>
      </c>
      <c r="N4">
        <f t="shared" si="2"/>
        <v>6.9444444444443955E-3</v>
      </c>
      <c r="O4">
        <f t="shared" si="2"/>
        <v>0.84027777777777835</v>
      </c>
      <c r="P4">
        <f t="shared" si="2"/>
        <v>1.1736111111111105</v>
      </c>
      <c r="Q4">
        <f t="shared" si="2"/>
        <v>8.5069444444444464</v>
      </c>
      <c r="R4">
        <f t="shared" si="2"/>
        <v>47.840277777777779</v>
      </c>
      <c r="S4" s="15"/>
      <c r="T4" s="15">
        <f>SUM(T3:U3)*4</f>
        <v>0.125</v>
      </c>
      <c r="U4" s="15"/>
    </row>
    <row r="5" spans="1:21" x14ac:dyDescent="0.3">
      <c r="B5">
        <v>4</v>
      </c>
      <c r="C5">
        <v>4</v>
      </c>
      <c r="D5">
        <v>5</v>
      </c>
      <c r="E5">
        <v>3</v>
      </c>
      <c r="F5">
        <v>8</v>
      </c>
      <c r="G5">
        <v>12</v>
      </c>
      <c r="K5" s="7">
        <f t="shared" si="0"/>
        <v>28</v>
      </c>
      <c r="L5">
        <f t="shared" si="1"/>
        <v>130.66666666666666</v>
      </c>
      <c r="M5">
        <f t="shared" si="3"/>
        <v>4.3402777777777768</v>
      </c>
      <c r="N5">
        <f t="shared" si="2"/>
        <v>4.3402777777777768</v>
      </c>
      <c r="O5">
        <f t="shared" si="2"/>
        <v>1.1736111111111105</v>
      </c>
      <c r="P5">
        <f t="shared" si="2"/>
        <v>9.5069444444444429</v>
      </c>
      <c r="Q5">
        <f t="shared" si="2"/>
        <v>3.673611111111112</v>
      </c>
      <c r="R5">
        <f t="shared" si="2"/>
        <v>35.00694444444445</v>
      </c>
      <c r="S5" s="15"/>
      <c r="T5" s="15"/>
      <c r="U5" s="15"/>
    </row>
    <row r="6" spans="1:21" x14ac:dyDescent="0.3">
      <c r="B6">
        <v>3</v>
      </c>
      <c r="C6">
        <v>2</v>
      </c>
      <c r="D6">
        <v>2</v>
      </c>
      <c r="E6">
        <v>3</v>
      </c>
      <c r="F6">
        <v>7</v>
      </c>
      <c r="G6">
        <v>11</v>
      </c>
      <c r="M6">
        <f t="shared" si="3"/>
        <v>9.5069444444444429</v>
      </c>
      <c r="N6">
        <f t="shared" si="2"/>
        <v>16.673611111111107</v>
      </c>
      <c r="O6">
        <f t="shared" si="2"/>
        <v>16.673611111111107</v>
      </c>
      <c r="P6">
        <f t="shared" si="2"/>
        <v>9.5069444444444429</v>
      </c>
      <c r="Q6">
        <f t="shared" si="2"/>
        <v>0.84027777777777835</v>
      </c>
      <c r="R6">
        <f t="shared" si="2"/>
        <v>24.173611111111114</v>
      </c>
      <c r="S6" s="15"/>
      <c r="T6" s="15"/>
      <c r="U6" s="15"/>
    </row>
    <row r="7" spans="1:21" x14ac:dyDescent="0.3">
      <c r="A7" t="s">
        <v>6</v>
      </c>
      <c r="B7">
        <f>SUM(B3:B6)</f>
        <v>16</v>
      </c>
      <c r="C7">
        <f t="shared" ref="C7:G7" si="4">SUM(C3:C6)</f>
        <v>16</v>
      </c>
      <c r="D7">
        <f t="shared" si="4"/>
        <v>19</v>
      </c>
      <c r="E7">
        <f t="shared" si="4"/>
        <v>15</v>
      </c>
      <c r="F7">
        <f t="shared" si="4"/>
        <v>32</v>
      </c>
      <c r="G7">
        <f t="shared" si="4"/>
        <v>48</v>
      </c>
      <c r="H7" s="4">
        <f>SUM(B7:G7)</f>
        <v>146</v>
      </c>
      <c r="I7" s="4" t="s">
        <v>6</v>
      </c>
      <c r="S7" s="15"/>
      <c r="U7" s="15"/>
    </row>
    <row r="8" spans="1:21" x14ac:dyDescent="0.3">
      <c r="A8" t="s">
        <v>75</v>
      </c>
      <c r="B8">
        <f>AVERAGE(B3:B6)</f>
        <v>4</v>
      </c>
      <c r="C8">
        <f t="shared" ref="C8:G8" si="5">AVERAGE(C3:C6)</f>
        <v>4</v>
      </c>
      <c r="D8">
        <f t="shared" si="5"/>
        <v>4.75</v>
      </c>
      <c r="E8">
        <f t="shared" si="5"/>
        <v>3.75</v>
      </c>
      <c r="F8">
        <f t="shared" si="5"/>
        <v>8</v>
      </c>
      <c r="G8">
        <f t="shared" si="5"/>
        <v>12</v>
      </c>
      <c r="H8" s="4">
        <f>AVERAGE(B3:G6)</f>
        <v>6.083333333333333</v>
      </c>
      <c r="I8" s="4" t="s">
        <v>8</v>
      </c>
      <c r="M8" s="24" t="s">
        <v>77</v>
      </c>
      <c r="N8" s="24"/>
      <c r="O8" s="24"/>
      <c r="P8" s="24"/>
      <c r="Q8" s="24"/>
      <c r="R8" s="24"/>
      <c r="S8" s="15"/>
      <c r="T8" s="15"/>
      <c r="U8" s="15"/>
    </row>
    <row r="9" spans="1:21" x14ac:dyDescent="0.3">
      <c r="A9" s="25" t="s">
        <v>37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>
        <f>B3^2</f>
        <v>9</v>
      </c>
      <c r="N9">
        <f t="shared" ref="N9:R12" si="6">C3^2</f>
        <v>16</v>
      </c>
      <c r="O9">
        <f t="shared" si="6"/>
        <v>25</v>
      </c>
      <c r="P9">
        <f t="shared" si="6"/>
        <v>16</v>
      </c>
      <c r="Q9">
        <f t="shared" si="6"/>
        <v>64</v>
      </c>
      <c r="R9">
        <f t="shared" si="6"/>
        <v>144</v>
      </c>
      <c r="S9" s="15"/>
      <c r="T9" s="15"/>
      <c r="U9" s="15"/>
    </row>
    <row r="10" spans="1:21" x14ac:dyDescent="0.3">
      <c r="H10" t="s">
        <v>91</v>
      </c>
      <c r="I10" s="23" t="s">
        <v>22</v>
      </c>
      <c r="J10" s="23"/>
      <c r="K10" t="s">
        <v>92</v>
      </c>
      <c r="L10" t="s">
        <v>50</v>
      </c>
      <c r="M10">
        <f t="shared" ref="M10:M12" si="7">B4^2</f>
        <v>36</v>
      </c>
      <c r="N10">
        <f t="shared" si="6"/>
        <v>36</v>
      </c>
      <c r="O10">
        <f t="shared" si="6"/>
        <v>49</v>
      </c>
      <c r="P10">
        <f t="shared" si="6"/>
        <v>25</v>
      </c>
      <c r="Q10">
        <f t="shared" si="6"/>
        <v>81</v>
      </c>
      <c r="R10">
        <f t="shared" si="6"/>
        <v>169</v>
      </c>
      <c r="S10" s="15"/>
      <c r="T10" s="15"/>
      <c r="U10" s="15"/>
    </row>
    <row r="11" spans="1:21" x14ac:dyDescent="0.3">
      <c r="A11" t="s">
        <v>31</v>
      </c>
      <c r="B11" s="23" t="s">
        <v>78</v>
      </c>
      <c r="C11" s="23"/>
      <c r="D11">
        <f>H7^2/(J1*J2*J3)</f>
        <v>888.16666666666663</v>
      </c>
      <c r="E11" s="1" t="s">
        <v>12</v>
      </c>
      <c r="F11" s="23" t="s">
        <v>84</v>
      </c>
      <c r="G11" s="23"/>
      <c r="H11">
        <f>D12-D11</f>
        <v>251.83333333333337</v>
      </c>
      <c r="I11" t="s">
        <v>24</v>
      </c>
      <c r="J11">
        <v>23</v>
      </c>
      <c r="K11">
        <f>H11/J11</f>
        <v>10.949275362318842</v>
      </c>
      <c r="M11">
        <f t="shared" si="7"/>
        <v>16</v>
      </c>
      <c r="N11">
        <f t="shared" si="6"/>
        <v>16</v>
      </c>
      <c r="O11">
        <f t="shared" si="6"/>
        <v>25</v>
      </c>
      <c r="P11">
        <f t="shared" si="6"/>
        <v>9</v>
      </c>
      <c r="Q11">
        <f t="shared" si="6"/>
        <v>64</v>
      </c>
      <c r="R11">
        <f t="shared" si="6"/>
        <v>144</v>
      </c>
      <c r="S11" s="15"/>
      <c r="T11" s="15"/>
      <c r="U11" s="15"/>
    </row>
    <row r="12" spans="1:21" x14ac:dyDescent="0.3">
      <c r="A12" t="s">
        <v>76</v>
      </c>
      <c r="B12" s="23" t="s">
        <v>36</v>
      </c>
      <c r="C12" s="23"/>
      <c r="D12">
        <f>SUM(M9:R12)</f>
        <v>1140</v>
      </c>
      <c r="E12" s="17" t="s">
        <v>52</v>
      </c>
      <c r="F12" s="23" t="s">
        <v>66</v>
      </c>
      <c r="G12" s="23"/>
      <c r="H12">
        <f>D16-D11</f>
        <v>27.166666666666742</v>
      </c>
      <c r="I12" t="s">
        <v>57</v>
      </c>
      <c r="J12">
        <v>3</v>
      </c>
      <c r="K12">
        <f t="shared" ref="K12:K29" si="8">H12/J12</f>
        <v>9.0555555555555802</v>
      </c>
      <c r="M12">
        <f t="shared" si="7"/>
        <v>9</v>
      </c>
      <c r="N12">
        <f t="shared" si="6"/>
        <v>4</v>
      </c>
      <c r="O12">
        <f t="shared" si="6"/>
        <v>4</v>
      </c>
      <c r="P12">
        <f t="shared" si="6"/>
        <v>9</v>
      </c>
      <c r="Q12">
        <f t="shared" si="6"/>
        <v>49</v>
      </c>
      <c r="R12">
        <f t="shared" si="6"/>
        <v>121</v>
      </c>
      <c r="S12" s="15"/>
      <c r="T12" s="15"/>
      <c r="U12" s="15"/>
    </row>
    <row r="13" spans="1:21" x14ac:dyDescent="0.3">
      <c r="A13" t="s">
        <v>33</v>
      </c>
      <c r="B13" s="23" t="s">
        <v>151</v>
      </c>
      <c r="C13" s="23"/>
      <c r="D13">
        <f>SUM(M15:N15)/(J3*J2)</f>
        <v>968.83333333333337</v>
      </c>
      <c r="E13" s="18" t="s">
        <v>64</v>
      </c>
      <c r="F13" s="23" t="s">
        <v>133</v>
      </c>
      <c r="G13" s="23"/>
      <c r="H13">
        <f>H11-H12</f>
        <v>224.66666666666663</v>
      </c>
      <c r="I13" t="s">
        <v>129</v>
      </c>
      <c r="J13">
        <v>20</v>
      </c>
      <c r="K13">
        <f t="shared" si="8"/>
        <v>11.233333333333331</v>
      </c>
      <c r="S13" s="15"/>
      <c r="T13" s="15"/>
      <c r="U13" s="15"/>
    </row>
    <row r="14" spans="1:21" x14ac:dyDescent="0.3">
      <c r="A14" t="s">
        <v>79</v>
      </c>
      <c r="B14" s="23" t="s">
        <v>152</v>
      </c>
      <c r="C14" s="23"/>
      <c r="D14">
        <f>SUM(M18:O18)/(J3*J1)</f>
        <v>969.25</v>
      </c>
      <c r="E14" s="14" t="s">
        <v>85</v>
      </c>
      <c r="F14" s="23" t="s">
        <v>44</v>
      </c>
      <c r="G14" s="23"/>
      <c r="H14">
        <f>D13-D11</f>
        <v>80.666666666666742</v>
      </c>
      <c r="I14" t="s">
        <v>26</v>
      </c>
      <c r="J14">
        <v>1</v>
      </c>
      <c r="K14">
        <f>H14/J14</f>
        <v>80.666666666666742</v>
      </c>
      <c r="L14">
        <f>K14/K17</f>
        <v>72.600000000001714</v>
      </c>
      <c r="M14" s="24" t="s">
        <v>82</v>
      </c>
      <c r="N14" s="24"/>
      <c r="O14" s="24"/>
      <c r="P14" s="24"/>
      <c r="Q14" s="24"/>
      <c r="R14" s="24"/>
      <c r="S14" s="15"/>
      <c r="T14" s="15"/>
      <c r="U14" s="15"/>
    </row>
    <row r="15" spans="1:21" x14ac:dyDescent="0.3">
      <c r="A15" t="s">
        <v>80</v>
      </c>
      <c r="B15" s="23" t="s">
        <v>153</v>
      </c>
      <c r="C15" s="23"/>
      <c r="D15">
        <f>SUM(M21:R21)/J3</f>
        <v>1106.5</v>
      </c>
      <c r="E15" s="14" t="s">
        <v>86</v>
      </c>
      <c r="F15" s="23" t="s">
        <v>88</v>
      </c>
      <c r="G15" s="23"/>
      <c r="H15">
        <f>D14-D11</f>
        <v>81.083333333333371</v>
      </c>
      <c r="I15" t="s">
        <v>94</v>
      </c>
      <c r="J15">
        <v>2</v>
      </c>
      <c r="K15">
        <f t="shared" si="8"/>
        <v>40.541666666666686</v>
      </c>
      <c r="L15">
        <f>K15/K18</f>
        <v>153.63157894737586</v>
      </c>
      <c r="M15">
        <f>SUM(B7:D7)^2</f>
        <v>2601</v>
      </c>
      <c r="N15">
        <f>SUM(E7:G7)^2</f>
        <v>9025</v>
      </c>
      <c r="S15" s="15"/>
      <c r="T15" s="15"/>
      <c r="U15" s="15"/>
    </row>
    <row r="16" spans="1:21" x14ac:dyDescent="0.3">
      <c r="A16" s="10" t="s">
        <v>58</v>
      </c>
      <c r="B16" s="23" t="s">
        <v>118</v>
      </c>
      <c r="C16" s="23"/>
      <c r="D16" s="10">
        <f>SUM(L2:L5)</f>
        <v>915.33333333333337</v>
      </c>
      <c r="E16" s="14" t="s">
        <v>87</v>
      </c>
      <c r="F16" s="23" t="s">
        <v>89</v>
      </c>
      <c r="G16" s="23"/>
      <c r="H16">
        <f>D15-D11-H14-H15</f>
        <v>56.583333333333258</v>
      </c>
      <c r="I16" t="s">
        <v>96</v>
      </c>
      <c r="J16">
        <v>2</v>
      </c>
      <c r="K16">
        <f t="shared" si="8"/>
        <v>28.291666666666629</v>
      </c>
      <c r="L16">
        <f>K16/K19</f>
        <v>119.82352941175814</v>
      </c>
      <c r="S16" s="15"/>
      <c r="T16" s="15"/>
      <c r="U16" s="15"/>
    </row>
    <row r="17" spans="1:21" x14ac:dyDescent="0.3">
      <c r="A17" s="10" t="s">
        <v>32</v>
      </c>
      <c r="B17" s="23" t="s">
        <v>119</v>
      </c>
      <c r="C17" s="23"/>
      <c r="D17" s="7">
        <f>SUM(M24:N27)/J2</f>
        <v>999.33333333333337</v>
      </c>
      <c r="E17" s="14" t="s">
        <v>123</v>
      </c>
      <c r="F17" s="23" t="s">
        <v>126</v>
      </c>
      <c r="G17" s="23"/>
      <c r="H17">
        <f>D17-D13-H12</f>
        <v>3.3333333333332575</v>
      </c>
      <c r="I17" t="s">
        <v>130</v>
      </c>
      <c r="J17">
        <v>3</v>
      </c>
      <c r="K17">
        <f t="shared" si="8"/>
        <v>1.1111111111110858</v>
      </c>
      <c r="M17" s="24" t="s">
        <v>81</v>
      </c>
      <c r="N17" s="24"/>
      <c r="O17" s="24"/>
      <c r="P17" s="24"/>
      <c r="Q17" s="24"/>
      <c r="R17" s="24"/>
      <c r="S17" s="15"/>
      <c r="T17" s="15"/>
      <c r="U17" s="15"/>
    </row>
    <row r="18" spans="1:21" x14ac:dyDescent="0.3">
      <c r="A18" s="10" t="s">
        <v>116</v>
      </c>
      <c r="B18" s="23" t="s">
        <v>120</v>
      </c>
      <c r="C18" s="23"/>
      <c r="D18" s="7">
        <f>SUM(M29:O32)/J1</f>
        <v>998</v>
      </c>
      <c r="E18" s="14" t="s">
        <v>124</v>
      </c>
      <c r="F18" s="23" t="s">
        <v>127</v>
      </c>
      <c r="G18" s="23"/>
      <c r="H18">
        <f>D18-D14-H12</f>
        <v>1.5833333333332575</v>
      </c>
      <c r="I18" t="s">
        <v>131</v>
      </c>
      <c r="J18">
        <v>6</v>
      </c>
      <c r="K18">
        <f t="shared" si="8"/>
        <v>0.26388888888887624</v>
      </c>
      <c r="M18">
        <f>SUM(B7,E7)^2</f>
        <v>961</v>
      </c>
      <c r="N18">
        <f>SUM(C7,F7)^2</f>
        <v>2304</v>
      </c>
      <c r="O18">
        <f>SUM(D7,G7)^2</f>
        <v>4489</v>
      </c>
      <c r="S18" s="15"/>
      <c r="T18" s="15"/>
      <c r="U18" s="15"/>
    </row>
    <row r="19" spans="1:21" x14ac:dyDescent="0.3">
      <c r="A19" s="7"/>
      <c r="B19" s="7"/>
      <c r="C19" s="7"/>
      <c r="D19" s="7"/>
      <c r="E19" s="14" t="s">
        <v>125</v>
      </c>
      <c r="F19" s="23" t="s">
        <v>128</v>
      </c>
      <c r="G19" s="23"/>
      <c r="H19">
        <f>H13-H14-H15-H16-H17-H18</f>
        <v>1.4166666666667425</v>
      </c>
      <c r="I19" t="s">
        <v>132</v>
      </c>
      <c r="J19">
        <v>6</v>
      </c>
      <c r="K19">
        <f t="shared" si="8"/>
        <v>0.23611111111112373</v>
      </c>
      <c r="S19" s="15"/>
      <c r="T19" s="15"/>
      <c r="U19" s="15"/>
    </row>
    <row r="20" spans="1:21" ht="14" customHeight="1" x14ac:dyDescent="0.3">
      <c r="A20" s="33" t="s">
        <v>100</v>
      </c>
      <c r="B20" s="33"/>
      <c r="C20" s="33"/>
      <c r="D20" s="33"/>
      <c r="E20" s="13" t="s">
        <v>101</v>
      </c>
      <c r="F20" s="23" t="s">
        <v>106</v>
      </c>
      <c r="G20" s="23"/>
      <c r="H20">
        <f>B7^2/J3+E7^2/J3-M18/(J3*J1)</f>
        <v>0.125</v>
      </c>
      <c r="I20" t="s">
        <v>25</v>
      </c>
      <c r="J20">
        <v>1</v>
      </c>
      <c r="K20">
        <f t="shared" si="8"/>
        <v>0.125</v>
      </c>
      <c r="L20">
        <f>K20/K25</f>
        <v>0.27272727272727276</v>
      </c>
      <c r="M20" s="24" t="s">
        <v>83</v>
      </c>
      <c r="N20" s="24"/>
      <c r="O20" s="24"/>
      <c r="P20" s="24"/>
      <c r="Q20" s="24"/>
      <c r="R20" s="24"/>
      <c r="S20" s="15"/>
      <c r="T20" s="15"/>
      <c r="U20" s="15"/>
    </row>
    <row r="21" spans="1:21" ht="14" customHeight="1" x14ac:dyDescent="0.3">
      <c r="A21" s="7"/>
      <c r="E21" s="13" t="s">
        <v>102</v>
      </c>
      <c r="F21" s="23" t="s">
        <v>107</v>
      </c>
      <c r="G21" s="23"/>
      <c r="H21">
        <f>C7^2/J3+F7^2/J3-N18/(J3*J1)</f>
        <v>32</v>
      </c>
      <c r="I21" t="s">
        <v>25</v>
      </c>
      <c r="J21">
        <v>1</v>
      </c>
      <c r="K21">
        <f t="shared" si="8"/>
        <v>32</v>
      </c>
      <c r="L21">
        <f t="shared" ref="L21:L24" si="9">K21/K26</f>
        <v>96</v>
      </c>
      <c r="M21">
        <f>B7^2</f>
        <v>256</v>
      </c>
      <c r="N21">
        <f t="shared" ref="N21:R21" si="10">C7^2</f>
        <v>256</v>
      </c>
      <c r="O21">
        <f t="shared" si="10"/>
        <v>361</v>
      </c>
      <c r="P21">
        <f t="shared" si="10"/>
        <v>225</v>
      </c>
      <c r="Q21">
        <f t="shared" si="10"/>
        <v>1024</v>
      </c>
      <c r="R21">
        <f t="shared" si="10"/>
        <v>2304</v>
      </c>
      <c r="S21" s="15"/>
      <c r="T21" s="15"/>
      <c r="U21" s="15"/>
    </row>
    <row r="22" spans="1:21" ht="14" customHeight="1" x14ac:dyDescent="0.3">
      <c r="E22" s="13" t="s">
        <v>103</v>
      </c>
      <c r="F22" s="23" t="s">
        <v>108</v>
      </c>
      <c r="G22" s="23"/>
      <c r="H22">
        <f>D7^2/J3+G7^2/J3-O18/(J3*J1)</f>
        <v>105.125</v>
      </c>
      <c r="I22" t="s">
        <v>25</v>
      </c>
      <c r="J22">
        <v>1</v>
      </c>
      <c r="K22">
        <f t="shared" si="8"/>
        <v>105.125</v>
      </c>
      <c r="L22">
        <f t="shared" si="9"/>
        <v>132.78947368421052</v>
      </c>
      <c r="S22" s="15"/>
      <c r="T22" s="15"/>
      <c r="U22" s="15"/>
    </row>
    <row r="23" spans="1:21" ht="14" customHeight="1" x14ac:dyDescent="0.3">
      <c r="E23" s="16" t="s">
        <v>104</v>
      </c>
      <c r="F23" s="23" t="s">
        <v>109</v>
      </c>
      <c r="G23" s="23"/>
      <c r="H23">
        <f>(B7^2+C7^2+D7^2)/J3-M15/(J3*J2)</f>
        <v>1.5</v>
      </c>
      <c r="I23" t="s">
        <v>93</v>
      </c>
      <c r="J23">
        <v>2</v>
      </c>
      <c r="K23">
        <f t="shared" si="8"/>
        <v>0.75</v>
      </c>
      <c r="L23">
        <f t="shared" si="9"/>
        <v>1.7999999999999998</v>
      </c>
      <c r="M23" s="24" t="s">
        <v>121</v>
      </c>
      <c r="N23" s="24"/>
      <c r="O23" s="24"/>
      <c r="P23" s="24"/>
      <c r="Q23" s="24"/>
      <c r="R23" s="24"/>
      <c r="S23" s="15"/>
      <c r="T23" s="15"/>
      <c r="U23" s="15"/>
    </row>
    <row r="24" spans="1:21" ht="14" customHeight="1" x14ac:dyDescent="0.3">
      <c r="E24" s="16" t="s">
        <v>105</v>
      </c>
      <c r="F24" s="23" t="s">
        <v>110</v>
      </c>
      <c r="G24" s="23"/>
      <c r="H24">
        <f>(E7^2+F7^2+G7^2)/J3-N15/(J3*J2)</f>
        <v>136.16666666666663</v>
      </c>
      <c r="I24" t="s">
        <v>93</v>
      </c>
      <c r="J24">
        <v>2</v>
      </c>
      <c r="K24">
        <f t="shared" si="8"/>
        <v>68.083333333333314</v>
      </c>
      <c r="L24">
        <f t="shared" si="9"/>
        <v>816.99999999999977</v>
      </c>
      <c r="M24">
        <f>SUM(B3:D3)^2</f>
        <v>144</v>
      </c>
      <c r="N24">
        <f>SUM(E3:G3)^2</f>
        <v>576</v>
      </c>
      <c r="S24" s="15"/>
      <c r="T24" s="15"/>
      <c r="U24" s="15"/>
    </row>
    <row r="25" spans="1:21" ht="14" customHeight="1" x14ac:dyDescent="0.3">
      <c r="E25" s="14" t="s">
        <v>134</v>
      </c>
      <c r="F25" s="23" t="s">
        <v>163</v>
      </c>
      <c r="G25" s="23"/>
      <c r="H25">
        <v>1.375</v>
      </c>
      <c r="I25" t="s">
        <v>130</v>
      </c>
      <c r="J25">
        <v>3</v>
      </c>
      <c r="K25">
        <f t="shared" si="8"/>
        <v>0.45833333333333331</v>
      </c>
      <c r="M25">
        <f t="shared" ref="M25" si="11">SUM(B4:D4)^2</f>
        <v>361</v>
      </c>
      <c r="N25">
        <f t="shared" ref="N25:N27" si="12">SUM(E4:G4)^2</f>
        <v>729</v>
      </c>
      <c r="S25" s="15"/>
      <c r="T25" s="15"/>
      <c r="U25" s="15"/>
    </row>
    <row r="26" spans="1:21" ht="14" customHeight="1" x14ac:dyDescent="0.3">
      <c r="E26" s="14" t="s">
        <v>135</v>
      </c>
      <c r="F26" s="23" t="s">
        <v>163</v>
      </c>
      <c r="G26" s="23"/>
      <c r="H26">
        <v>1</v>
      </c>
      <c r="I26" t="s">
        <v>130</v>
      </c>
      <c r="J26">
        <v>3</v>
      </c>
      <c r="K26">
        <f t="shared" si="8"/>
        <v>0.33333333333333331</v>
      </c>
      <c r="M26">
        <f t="shared" ref="M26" si="13">SUM(B5:D5)^2</f>
        <v>169</v>
      </c>
      <c r="N26">
        <f t="shared" si="12"/>
        <v>529</v>
      </c>
    </row>
    <row r="27" spans="1:21" ht="14" customHeight="1" x14ac:dyDescent="0.3">
      <c r="E27" s="14" t="s">
        <v>136</v>
      </c>
      <c r="F27" s="23" t="s">
        <v>163</v>
      </c>
      <c r="G27" s="23"/>
      <c r="H27">
        <v>2.375</v>
      </c>
      <c r="I27" t="s">
        <v>130</v>
      </c>
      <c r="J27">
        <v>3</v>
      </c>
      <c r="K27">
        <f t="shared" si="8"/>
        <v>0.79166666666666663</v>
      </c>
      <c r="M27">
        <f t="shared" ref="M27" si="14">SUM(B6:D6)^2</f>
        <v>49</v>
      </c>
      <c r="N27">
        <f t="shared" si="12"/>
        <v>441</v>
      </c>
    </row>
    <row r="28" spans="1:21" x14ac:dyDescent="0.3">
      <c r="E28" s="19" t="s">
        <v>137</v>
      </c>
      <c r="F28" s="23" t="s">
        <v>163</v>
      </c>
      <c r="G28" s="23"/>
      <c r="H28">
        <v>2.5</v>
      </c>
      <c r="I28" t="s">
        <v>132</v>
      </c>
      <c r="J28">
        <v>6</v>
      </c>
      <c r="K28">
        <f t="shared" si="8"/>
        <v>0.41666666666666669</v>
      </c>
      <c r="M28" s="24" t="s">
        <v>122</v>
      </c>
      <c r="N28" s="24"/>
      <c r="O28" s="24"/>
      <c r="P28" s="24"/>
      <c r="Q28" s="24"/>
      <c r="R28" s="24"/>
    </row>
    <row r="29" spans="1:21" x14ac:dyDescent="0.3">
      <c r="E29" s="19" t="s">
        <v>138</v>
      </c>
      <c r="F29" s="23" t="s">
        <v>163</v>
      </c>
      <c r="G29" s="23"/>
      <c r="H29">
        <v>0.5</v>
      </c>
      <c r="I29" t="s">
        <v>132</v>
      </c>
      <c r="J29">
        <v>6</v>
      </c>
      <c r="K29">
        <f t="shared" si="8"/>
        <v>8.3333333333333329E-2</v>
      </c>
      <c r="M29">
        <f>SUM(B3,E3)^2</f>
        <v>49</v>
      </c>
      <c r="N29">
        <f>SUM(C3,F3)^2</f>
        <v>144</v>
      </c>
      <c r="O29">
        <f t="shared" ref="O29:O32" si="15">SUM(D3,G3)^2</f>
        <v>289</v>
      </c>
    </row>
    <row r="30" spans="1:21" x14ac:dyDescent="0.3">
      <c r="M30">
        <f t="shared" ref="M30:M32" si="16">SUM(B4,E4)^2</f>
        <v>121</v>
      </c>
      <c r="N30">
        <f t="shared" ref="N30:N32" si="17">SUM(C4,F4)^2</f>
        <v>225</v>
      </c>
      <c r="O30">
        <f t="shared" si="15"/>
        <v>400</v>
      </c>
    </row>
    <row r="31" spans="1:21" x14ac:dyDescent="0.3">
      <c r="M31">
        <f t="shared" si="16"/>
        <v>49</v>
      </c>
      <c r="N31">
        <f t="shared" si="17"/>
        <v>144</v>
      </c>
      <c r="O31">
        <f t="shared" si="15"/>
        <v>289</v>
      </c>
    </row>
    <row r="32" spans="1:21" x14ac:dyDescent="0.3">
      <c r="M32">
        <f t="shared" si="16"/>
        <v>36</v>
      </c>
      <c r="N32">
        <f t="shared" si="17"/>
        <v>81</v>
      </c>
      <c r="O32">
        <f t="shared" si="15"/>
        <v>169</v>
      </c>
    </row>
    <row r="33" spans="1:15" x14ac:dyDescent="0.3">
      <c r="A33" s="34" t="s">
        <v>137</v>
      </c>
      <c r="B33" s="34"/>
      <c r="C33" s="34"/>
      <c r="D33" s="34"/>
      <c r="E33" s="34"/>
      <c r="F33" s="34"/>
      <c r="G33" s="34"/>
      <c r="I33" s="35" t="s">
        <v>134</v>
      </c>
      <c r="J33" s="35"/>
      <c r="K33" s="35"/>
      <c r="L33" s="35"/>
      <c r="M33" s="35"/>
      <c r="N33" s="35"/>
      <c r="O33" s="10"/>
    </row>
    <row r="34" spans="1:15" x14ac:dyDescent="0.3">
      <c r="A34" t="s">
        <v>67</v>
      </c>
      <c r="B34" s="23" t="s">
        <v>68</v>
      </c>
      <c r="C34" s="23"/>
      <c r="D34" s="23"/>
      <c r="I34" t="s">
        <v>67</v>
      </c>
      <c r="J34" t="s">
        <v>147</v>
      </c>
      <c r="K34" t="s">
        <v>148</v>
      </c>
    </row>
    <row r="35" spans="1:15" x14ac:dyDescent="0.3">
      <c r="A35" t="s">
        <v>70</v>
      </c>
      <c r="B35" t="s">
        <v>71</v>
      </c>
      <c r="C35" t="s">
        <v>72</v>
      </c>
      <c r="D35" t="s">
        <v>73</v>
      </c>
      <c r="E35" s="21" t="s">
        <v>139</v>
      </c>
      <c r="F35" s="23" t="s">
        <v>140</v>
      </c>
      <c r="G35" s="23"/>
      <c r="I35" t="s">
        <v>70</v>
      </c>
      <c r="J35" t="s">
        <v>71</v>
      </c>
      <c r="K35" t="s">
        <v>71</v>
      </c>
      <c r="L35" s="21" t="s">
        <v>139</v>
      </c>
      <c r="M35" s="23" t="s">
        <v>140</v>
      </c>
      <c r="N35" s="23"/>
    </row>
    <row r="36" spans="1:15" x14ac:dyDescent="0.3">
      <c r="B36">
        <v>3</v>
      </c>
      <c r="C36">
        <v>4</v>
      </c>
      <c r="D36">
        <v>5</v>
      </c>
      <c r="E36" s="21">
        <f>AVERAGE(B36:D36)</f>
        <v>4</v>
      </c>
      <c r="F36">
        <f>(E36-$E$40)^2</f>
        <v>6.25E-2</v>
      </c>
      <c r="J36">
        <v>3</v>
      </c>
      <c r="K36">
        <v>4</v>
      </c>
      <c r="L36" s="21">
        <f>AVERAGE(I36:K36)</f>
        <v>3.5</v>
      </c>
      <c r="M36">
        <f>(L36-$L$40)^2</f>
        <v>0.140625</v>
      </c>
    </row>
    <row r="37" spans="1:15" x14ac:dyDescent="0.3">
      <c r="B37">
        <v>6</v>
      </c>
      <c r="C37">
        <v>6</v>
      </c>
      <c r="D37">
        <v>7</v>
      </c>
      <c r="E37" s="21">
        <f>AVERAGE(B37:D37)</f>
        <v>6.333333333333333</v>
      </c>
      <c r="F37">
        <f>(E37-$E$40)^2</f>
        <v>4.3402777777777768</v>
      </c>
      <c r="J37">
        <v>6</v>
      </c>
      <c r="K37">
        <v>5</v>
      </c>
      <c r="L37" s="21">
        <f>AVERAGE(I37:K37)</f>
        <v>5.5</v>
      </c>
      <c r="M37">
        <f t="shared" ref="M37:M39" si="18">(L37-$L$40)^2</f>
        <v>2.640625</v>
      </c>
    </row>
    <row r="38" spans="1:15" x14ac:dyDescent="0.3">
      <c r="B38">
        <v>4</v>
      </c>
      <c r="C38">
        <v>4</v>
      </c>
      <c r="D38">
        <v>5</v>
      </c>
      <c r="E38" s="21">
        <f>AVERAGE(B38:D38)</f>
        <v>4.333333333333333</v>
      </c>
      <c r="F38">
        <f>(E38-$E$40)^2</f>
        <v>6.9444444444443955E-3</v>
      </c>
      <c r="J38">
        <v>4</v>
      </c>
      <c r="K38">
        <v>3</v>
      </c>
      <c r="L38" s="21">
        <f>AVERAGE(I38:K38)</f>
        <v>3.5</v>
      </c>
      <c r="M38">
        <f t="shared" si="18"/>
        <v>0.140625</v>
      </c>
    </row>
    <row r="39" spans="1:15" x14ac:dyDescent="0.3">
      <c r="B39">
        <v>3</v>
      </c>
      <c r="C39">
        <v>2</v>
      </c>
      <c r="D39">
        <v>2</v>
      </c>
      <c r="E39" s="21">
        <f>AVERAGE(B39:D39)</f>
        <v>2.3333333333333335</v>
      </c>
      <c r="F39">
        <f>(E39-$E$40)^2</f>
        <v>3.6736111111111107</v>
      </c>
      <c r="J39">
        <v>3</v>
      </c>
      <c r="K39">
        <v>3</v>
      </c>
      <c r="L39" s="21">
        <f>AVERAGE(I39:K39)</f>
        <v>3</v>
      </c>
      <c r="M39">
        <f t="shared" si="18"/>
        <v>0.765625</v>
      </c>
    </row>
    <row r="40" spans="1:15" x14ac:dyDescent="0.3">
      <c r="A40" s="21" t="s">
        <v>142</v>
      </c>
      <c r="B40" s="21">
        <f>AVERAGE(B36:B39)</f>
        <v>4</v>
      </c>
      <c r="C40" s="21">
        <f>AVERAGE(C36:C39)</f>
        <v>4</v>
      </c>
      <c r="D40" s="21">
        <f>AVERAGE(D36:D39)</f>
        <v>4.75</v>
      </c>
      <c r="E40" s="20">
        <f>AVERAGE(B36:D39)</f>
        <v>4.25</v>
      </c>
      <c r="F40">
        <f>SUM(F36:F39)*J2</f>
        <v>24.249999999999996</v>
      </c>
      <c r="G40" s="6" t="s">
        <v>141</v>
      </c>
      <c r="I40" s="21" t="s">
        <v>142</v>
      </c>
      <c r="J40" s="21">
        <f>AVERAGE(J36:J39)</f>
        <v>4</v>
      </c>
      <c r="K40" s="21">
        <f>AVERAGE(K36:K39)</f>
        <v>3.75</v>
      </c>
      <c r="L40" s="20">
        <f>AVERAGE(I36:K39)</f>
        <v>3.875</v>
      </c>
      <c r="M40">
        <f>SUM(M36:M39)*J1</f>
        <v>7.375</v>
      </c>
      <c r="N40" s="6" t="s">
        <v>149</v>
      </c>
    </row>
    <row r="41" spans="1:15" x14ac:dyDescent="0.3">
      <c r="B41" s="23" t="s">
        <v>143</v>
      </c>
      <c r="C41" s="23"/>
      <c r="D41" s="23"/>
      <c r="E41" s="19" t="s">
        <v>144</v>
      </c>
      <c r="F41" s="19">
        <f>SUM(B42:D45)</f>
        <v>26.75</v>
      </c>
      <c r="J41" s="23" t="s">
        <v>143</v>
      </c>
      <c r="K41" s="23"/>
      <c r="L41" s="14" t="s">
        <v>144</v>
      </c>
      <c r="M41" s="14">
        <f>SUM(I42:K45)</f>
        <v>8.75</v>
      </c>
    </row>
    <row r="42" spans="1:15" x14ac:dyDescent="0.3">
      <c r="B42">
        <f>(B36-B$40)^2</f>
        <v>1</v>
      </c>
      <c r="C42">
        <f t="shared" ref="C42:D42" si="19">(C36-C$40)^2</f>
        <v>0</v>
      </c>
      <c r="D42">
        <f t="shared" si="19"/>
        <v>6.25E-2</v>
      </c>
      <c r="E42" s="19" t="s">
        <v>145</v>
      </c>
      <c r="F42" s="19">
        <f>SUM(F36:F39)*J2</f>
        <v>24.249999999999996</v>
      </c>
      <c r="J42">
        <f>(J36-J$40)^2</f>
        <v>1</v>
      </c>
      <c r="K42">
        <f t="shared" ref="K42" si="20">(K36-K$40)^2</f>
        <v>6.25E-2</v>
      </c>
      <c r="L42" s="14" t="s">
        <v>145</v>
      </c>
      <c r="M42" s="14">
        <f>M40</f>
        <v>7.375</v>
      </c>
    </row>
    <row r="43" spans="1:15" x14ac:dyDescent="0.3">
      <c r="B43">
        <f t="shared" ref="B43:D43" si="21">(B37-B$40)^2</f>
        <v>4</v>
      </c>
      <c r="C43">
        <f t="shared" si="21"/>
        <v>4</v>
      </c>
      <c r="D43">
        <f t="shared" si="21"/>
        <v>5.0625</v>
      </c>
      <c r="E43" s="19" t="s">
        <v>146</v>
      </c>
      <c r="F43" s="19">
        <f>F41-F42</f>
        <v>2.5000000000000036</v>
      </c>
      <c r="J43">
        <f t="shared" ref="J43:K43" si="22">(J37-J$40)^2</f>
        <v>4</v>
      </c>
      <c r="K43">
        <f t="shared" si="22"/>
        <v>1.5625</v>
      </c>
      <c r="L43" s="14" t="s">
        <v>146</v>
      </c>
      <c r="M43" s="14">
        <f>M41-M42</f>
        <v>1.375</v>
      </c>
    </row>
    <row r="44" spans="1:15" x14ac:dyDescent="0.3">
      <c r="B44">
        <f t="shared" ref="B44:D44" si="23">(B38-B$40)^2</f>
        <v>0</v>
      </c>
      <c r="C44">
        <f t="shared" si="23"/>
        <v>0</v>
      </c>
      <c r="D44">
        <f t="shared" si="23"/>
        <v>6.25E-2</v>
      </c>
      <c r="J44">
        <f t="shared" ref="J44:K44" si="24">(J38-J$40)^2</f>
        <v>0</v>
      </c>
      <c r="K44">
        <f t="shared" si="24"/>
        <v>0.5625</v>
      </c>
    </row>
    <row r="45" spans="1:15" x14ac:dyDescent="0.3">
      <c r="B45">
        <f t="shared" ref="B45:D45" si="25">(B39-B$40)^2</f>
        <v>1</v>
      </c>
      <c r="C45">
        <f t="shared" si="25"/>
        <v>4</v>
      </c>
      <c r="D45">
        <f t="shared" si="25"/>
        <v>7.5625</v>
      </c>
      <c r="J45">
        <f t="shared" ref="J45:K45" si="26">(J39-J$40)^2</f>
        <v>1</v>
      </c>
      <c r="K45">
        <f t="shared" si="26"/>
        <v>0.5625</v>
      </c>
    </row>
    <row r="46" spans="1:15" x14ac:dyDescent="0.3">
      <c r="A46" s="34" t="s">
        <v>138</v>
      </c>
      <c r="B46" s="34"/>
      <c r="C46" s="34"/>
      <c r="D46" s="34"/>
      <c r="E46" s="34"/>
      <c r="F46" s="34"/>
      <c r="G46" s="34"/>
      <c r="I46" s="35" t="s">
        <v>135</v>
      </c>
      <c r="J46" s="35"/>
      <c r="K46" s="35"/>
      <c r="L46" s="35"/>
      <c r="M46" s="35"/>
      <c r="N46" s="35"/>
    </row>
    <row r="47" spans="1:15" x14ac:dyDescent="0.3">
      <c r="B47" s="23" t="s">
        <v>69</v>
      </c>
      <c r="C47" s="23"/>
      <c r="D47" s="23"/>
      <c r="I47" t="s">
        <v>67</v>
      </c>
      <c r="J47" t="s">
        <v>147</v>
      </c>
      <c r="K47" t="s">
        <v>148</v>
      </c>
    </row>
    <row r="48" spans="1:15" x14ac:dyDescent="0.3">
      <c r="B48" t="s">
        <v>71</v>
      </c>
      <c r="C48" t="s">
        <v>72</v>
      </c>
      <c r="D48" t="s">
        <v>73</v>
      </c>
      <c r="E48" s="21" t="s">
        <v>139</v>
      </c>
      <c r="F48" s="23" t="s">
        <v>140</v>
      </c>
      <c r="G48" s="23"/>
      <c r="I48" t="s">
        <v>70</v>
      </c>
      <c r="J48" t="s">
        <v>72</v>
      </c>
      <c r="K48" t="s">
        <v>72</v>
      </c>
      <c r="L48" s="21" t="s">
        <v>139</v>
      </c>
      <c r="M48" s="23" t="s">
        <v>140</v>
      </c>
      <c r="N48" s="23"/>
    </row>
    <row r="49" spans="1:14" x14ac:dyDescent="0.3">
      <c r="B49">
        <v>4</v>
      </c>
      <c r="C49">
        <v>8</v>
      </c>
      <c r="D49">
        <v>12</v>
      </c>
      <c r="E49" s="21">
        <f>AVERAGE(B49:D49)</f>
        <v>8</v>
      </c>
      <c r="F49">
        <f>(E49-$E$53)^2</f>
        <v>6.9444444444443955E-3</v>
      </c>
      <c r="J49">
        <v>4</v>
      </c>
      <c r="K49">
        <v>8</v>
      </c>
      <c r="L49" s="21">
        <f>AVERAGE(I49:K49)</f>
        <v>6</v>
      </c>
      <c r="M49">
        <f>(L49-$L$53)^2</f>
        <v>0</v>
      </c>
    </row>
    <row r="50" spans="1:14" x14ac:dyDescent="0.3">
      <c r="B50">
        <v>5</v>
      </c>
      <c r="C50">
        <v>9</v>
      </c>
      <c r="D50">
        <v>13</v>
      </c>
      <c r="E50" s="21">
        <f>AVERAGE(B50:D50)</f>
        <v>9</v>
      </c>
      <c r="F50">
        <f>(E50-$E$53)^2</f>
        <v>1.1736111111111105</v>
      </c>
      <c r="J50">
        <v>6</v>
      </c>
      <c r="K50">
        <v>9</v>
      </c>
      <c r="L50" s="21">
        <f>AVERAGE(I50:K50)</f>
        <v>7.5</v>
      </c>
      <c r="M50">
        <f t="shared" ref="M50:M52" si="27">(L50-$L$53)^2</f>
        <v>2.25</v>
      </c>
    </row>
    <row r="51" spans="1:14" x14ac:dyDescent="0.3">
      <c r="B51">
        <v>3</v>
      </c>
      <c r="C51">
        <v>8</v>
      </c>
      <c r="D51">
        <v>12</v>
      </c>
      <c r="E51" s="21">
        <f>AVERAGE(B51:D51)</f>
        <v>7.666666666666667</v>
      </c>
      <c r="F51">
        <f>(E51-$E$53)^2</f>
        <v>6.25E-2</v>
      </c>
      <c r="J51">
        <v>4</v>
      </c>
      <c r="K51">
        <v>8</v>
      </c>
      <c r="L51" s="21">
        <f>AVERAGE(I51:K51)</f>
        <v>6</v>
      </c>
      <c r="M51">
        <f t="shared" si="27"/>
        <v>0</v>
      </c>
    </row>
    <row r="52" spans="1:14" x14ac:dyDescent="0.3">
      <c r="B52">
        <v>3</v>
      </c>
      <c r="C52">
        <v>7</v>
      </c>
      <c r="D52">
        <v>11</v>
      </c>
      <c r="E52" s="21">
        <f>AVERAGE(B52:D52)</f>
        <v>7</v>
      </c>
      <c r="F52">
        <f>(E52-$E$53)^2</f>
        <v>0.84027777777777835</v>
      </c>
      <c r="J52">
        <v>2</v>
      </c>
      <c r="K52">
        <v>7</v>
      </c>
      <c r="L52" s="21">
        <f>AVERAGE(I52:K52)</f>
        <v>4.5</v>
      </c>
      <c r="M52">
        <f t="shared" si="27"/>
        <v>2.25</v>
      </c>
    </row>
    <row r="53" spans="1:14" x14ac:dyDescent="0.3">
      <c r="A53" s="21" t="s">
        <v>142</v>
      </c>
      <c r="B53" s="21">
        <f>AVERAGE(B49:B52)</f>
        <v>3.75</v>
      </c>
      <c r="C53" s="21">
        <f>AVERAGE(C49:C52)</f>
        <v>8</v>
      </c>
      <c r="D53" s="21">
        <f>AVERAGE(D49:D52)</f>
        <v>12</v>
      </c>
      <c r="E53" s="20">
        <f>AVERAGE(B49:D52)</f>
        <v>7.916666666666667</v>
      </c>
      <c r="F53">
        <f>SUM(F49:F52)*J2</f>
        <v>6.2499999999999991</v>
      </c>
      <c r="G53" s="6" t="s">
        <v>141</v>
      </c>
      <c r="I53" s="21" t="s">
        <v>142</v>
      </c>
      <c r="J53" s="21">
        <f>AVERAGE(J49:J52)</f>
        <v>4</v>
      </c>
      <c r="K53" s="21">
        <f>AVERAGE(K49:K52)</f>
        <v>8</v>
      </c>
      <c r="L53" s="20">
        <f>AVERAGE(I49:K52)</f>
        <v>6</v>
      </c>
      <c r="M53">
        <f>SUM(M49:M52)*J1</f>
        <v>9</v>
      </c>
      <c r="N53" s="6" t="s">
        <v>149</v>
      </c>
    </row>
    <row r="54" spans="1:14" x14ac:dyDescent="0.3">
      <c r="B54" s="23" t="s">
        <v>143</v>
      </c>
      <c r="C54" s="23"/>
      <c r="D54" s="23"/>
      <c r="E54" s="19" t="s">
        <v>144</v>
      </c>
      <c r="F54" s="19">
        <f>SUM(B55:D58)</f>
        <v>6.75</v>
      </c>
      <c r="J54" s="23" t="s">
        <v>143</v>
      </c>
      <c r="K54" s="23"/>
      <c r="L54" s="14" t="s">
        <v>144</v>
      </c>
      <c r="M54" s="14">
        <f>SUM(I55:K58)</f>
        <v>10</v>
      </c>
    </row>
    <row r="55" spans="1:14" x14ac:dyDescent="0.3">
      <c r="B55">
        <f t="shared" ref="B55:D58" si="28">(B49-B$53)^2</f>
        <v>6.25E-2</v>
      </c>
      <c r="C55">
        <f t="shared" si="28"/>
        <v>0</v>
      </c>
      <c r="D55">
        <f t="shared" si="28"/>
        <v>0</v>
      </c>
      <c r="E55" s="19" t="s">
        <v>145</v>
      </c>
      <c r="F55" s="19">
        <f>SUM(F49:F52)*J2</f>
        <v>6.2499999999999991</v>
      </c>
      <c r="J55">
        <f>(J49-J$53)^2</f>
        <v>0</v>
      </c>
      <c r="K55">
        <f>(K49-K$53)^2</f>
        <v>0</v>
      </c>
      <c r="L55" s="14" t="s">
        <v>145</v>
      </c>
      <c r="M55" s="14">
        <f>M53</f>
        <v>9</v>
      </c>
    </row>
    <row r="56" spans="1:14" x14ac:dyDescent="0.3">
      <c r="B56">
        <f t="shared" si="28"/>
        <v>1.5625</v>
      </c>
      <c r="C56">
        <f t="shared" si="28"/>
        <v>1</v>
      </c>
      <c r="D56">
        <f t="shared" si="28"/>
        <v>1</v>
      </c>
      <c r="E56" s="19" t="s">
        <v>146</v>
      </c>
      <c r="F56" s="19">
        <f>F54-F55</f>
        <v>0.50000000000000089</v>
      </c>
      <c r="J56">
        <f t="shared" ref="J56:K58" si="29">(J50-J$53)^2</f>
        <v>4</v>
      </c>
      <c r="K56">
        <f t="shared" si="29"/>
        <v>1</v>
      </c>
      <c r="L56" s="14" t="s">
        <v>146</v>
      </c>
      <c r="M56" s="14">
        <f>M54-M55</f>
        <v>1</v>
      </c>
    </row>
    <row r="57" spans="1:14" x14ac:dyDescent="0.3">
      <c r="B57">
        <f t="shared" si="28"/>
        <v>0.5625</v>
      </c>
      <c r="C57">
        <f t="shared" si="28"/>
        <v>0</v>
      </c>
      <c r="D57">
        <f t="shared" si="28"/>
        <v>0</v>
      </c>
      <c r="J57">
        <f t="shared" si="29"/>
        <v>0</v>
      </c>
      <c r="K57">
        <f t="shared" si="29"/>
        <v>0</v>
      </c>
    </row>
    <row r="58" spans="1:14" x14ac:dyDescent="0.3">
      <c r="B58">
        <f t="shared" si="28"/>
        <v>0.5625</v>
      </c>
      <c r="C58">
        <f t="shared" si="28"/>
        <v>1</v>
      </c>
      <c r="D58">
        <f t="shared" si="28"/>
        <v>1</v>
      </c>
      <c r="J58">
        <f t="shared" si="29"/>
        <v>4</v>
      </c>
      <c r="K58">
        <f t="shared" si="29"/>
        <v>1</v>
      </c>
    </row>
    <row r="59" spans="1:14" x14ac:dyDescent="0.3">
      <c r="I59" s="35" t="s">
        <v>150</v>
      </c>
      <c r="J59" s="35"/>
      <c r="K59" s="35"/>
      <c r="L59" s="35"/>
      <c r="M59" s="35"/>
      <c r="N59" s="35"/>
    </row>
    <row r="60" spans="1:14" x14ac:dyDescent="0.3">
      <c r="I60" t="s">
        <v>67</v>
      </c>
      <c r="J60" t="s">
        <v>147</v>
      </c>
      <c r="K60" t="s">
        <v>148</v>
      </c>
    </row>
    <row r="61" spans="1:14" x14ac:dyDescent="0.3">
      <c r="I61" t="s">
        <v>70</v>
      </c>
      <c r="J61" t="s">
        <v>73</v>
      </c>
      <c r="K61" t="s">
        <v>73</v>
      </c>
      <c r="L61" s="21" t="s">
        <v>139</v>
      </c>
      <c r="M61" s="23" t="s">
        <v>140</v>
      </c>
      <c r="N61" s="23"/>
    </row>
    <row r="62" spans="1:14" x14ac:dyDescent="0.3">
      <c r="J62">
        <v>5</v>
      </c>
      <c r="K62">
        <v>12</v>
      </c>
      <c r="L62" s="21">
        <f>AVERAGE(I62:K62)</f>
        <v>8.5</v>
      </c>
      <c r="M62">
        <f>(L62-$L$66)^2</f>
        <v>1.5625E-2</v>
      </c>
    </row>
    <row r="63" spans="1:14" x14ac:dyDescent="0.3">
      <c r="J63">
        <v>7</v>
      </c>
      <c r="K63">
        <v>13</v>
      </c>
      <c r="L63" s="21">
        <f>AVERAGE(I63:K63)</f>
        <v>10</v>
      </c>
      <c r="M63">
        <f t="shared" ref="M63:M65" si="30">(L63-$L$66)^2</f>
        <v>2.640625</v>
      </c>
    </row>
    <row r="64" spans="1:14" x14ac:dyDescent="0.3">
      <c r="J64">
        <v>5</v>
      </c>
      <c r="K64">
        <v>12</v>
      </c>
      <c r="L64" s="21">
        <f>AVERAGE(I64:K64)</f>
        <v>8.5</v>
      </c>
      <c r="M64">
        <f t="shared" si="30"/>
        <v>1.5625E-2</v>
      </c>
    </row>
    <row r="65" spans="9:14" x14ac:dyDescent="0.3">
      <c r="J65">
        <v>2</v>
      </c>
      <c r="K65">
        <v>11</v>
      </c>
      <c r="L65" s="21">
        <f>AVERAGE(I65:K65)</f>
        <v>6.5</v>
      </c>
      <c r="M65">
        <f t="shared" si="30"/>
        <v>3.515625</v>
      </c>
    </row>
    <row r="66" spans="9:14" x14ac:dyDescent="0.3">
      <c r="I66" s="21" t="s">
        <v>142</v>
      </c>
      <c r="J66" s="21">
        <f>AVERAGE(J62:J65)</f>
        <v>4.75</v>
      </c>
      <c r="K66" s="21">
        <f>AVERAGE(K62:K65)</f>
        <v>12</v>
      </c>
      <c r="L66" s="20">
        <f>AVERAGE(I62:K65)</f>
        <v>8.375</v>
      </c>
      <c r="M66">
        <f>SUM(M62:M65)*J1</f>
        <v>12.375</v>
      </c>
      <c r="N66" s="6" t="s">
        <v>149</v>
      </c>
    </row>
    <row r="67" spans="9:14" x14ac:dyDescent="0.3">
      <c r="J67" s="23" t="s">
        <v>143</v>
      </c>
      <c r="K67" s="23"/>
      <c r="L67" s="14" t="s">
        <v>144</v>
      </c>
      <c r="M67" s="14">
        <f>SUM(I68:K71)</f>
        <v>14.75</v>
      </c>
    </row>
    <row r="68" spans="9:14" x14ac:dyDescent="0.3">
      <c r="J68">
        <f>(J62-J$66)^2</f>
        <v>6.25E-2</v>
      </c>
      <c r="K68">
        <f>(K62-K$66)^2</f>
        <v>0</v>
      </c>
      <c r="L68" s="14" t="s">
        <v>145</v>
      </c>
      <c r="M68" s="14">
        <f>M66</f>
        <v>12.375</v>
      </c>
    </row>
    <row r="69" spans="9:14" x14ac:dyDescent="0.3">
      <c r="J69">
        <f t="shared" ref="J69:K71" si="31">(J63-J$66)^2</f>
        <v>5.0625</v>
      </c>
      <c r="K69">
        <f t="shared" si="31"/>
        <v>1</v>
      </c>
      <c r="L69" s="14" t="s">
        <v>146</v>
      </c>
      <c r="M69" s="14">
        <f>M67-M68</f>
        <v>2.375</v>
      </c>
    </row>
    <row r="70" spans="9:14" x14ac:dyDescent="0.3">
      <c r="J70">
        <f t="shared" si="31"/>
        <v>6.25E-2</v>
      </c>
      <c r="K70">
        <f t="shared" si="31"/>
        <v>0</v>
      </c>
    </row>
    <row r="71" spans="9:14" x14ac:dyDescent="0.3">
      <c r="J71">
        <f t="shared" si="31"/>
        <v>7.5625</v>
      </c>
      <c r="K71">
        <f t="shared" si="31"/>
        <v>1</v>
      </c>
    </row>
  </sheetData>
  <mergeCells count="56">
    <mergeCell ref="M61:N61"/>
    <mergeCell ref="J67:K67"/>
    <mergeCell ref="I33:N33"/>
    <mergeCell ref="I46:N46"/>
    <mergeCell ref="I59:N59"/>
    <mergeCell ref="F48:G48"/>
    <mergeCell ref="B54:D54"/>
    <mergeCell ref="A33:G33"/>
    <mergeCell ref="A46:G46"/>
    <mergeCell ref="M35:N35"/>
    <mergeCell ref="J41:K41"/>
    <mergeCell ref="M48:N48"/>
    <mergeCell ref="J54:K54"/>
    <mergeCell ref="I10:J10"/>
    <mergeCell ref="B34:D34"/>
    <mergeCell ref="B47:D47"/>
    <mergeCell ref="F35:G35"/>
    <mergeCell ref="B41:D41"/>
    <mergeCell ref="B11:C11"/>
    <mergeCell ref="F11:G11"/>
    <mergeCell ref="B12:C12"/>
    <mergeCell ref="F12:G12"/>
    <mergeCell ref="B13:C13"/>
    <mergeCell ref="F13:G13"/>
    <mergeCell ref="F26:G26"/>
    <mergeCell ref="F27:G27"/>
    <mergeCell ref="F28:G28"/>
    <mergeCell ref="F29:G29"/>
    <mergeCell ref="B1:D1"/>
    <mergeCell ref="E1:G1"/>
    <mergeCell ref="M2:R2"/>
    <mergeCell ref="M8:R8"/>
    <mergeCell ref="A9:L9"/>
    <mergeCell ref="M20:R20"/>
    <mergeCell ref="B14:C14"/>
    <mergeCell ref="F14:G14"/>
    <mergeCell ref="M14:R14"/>
    <mergeCell ref="B15:C15"/>
    <mergeCell ref="F15:G15"/>
    <mergeCell ref="F16:G16"/>
    <mergeCell ref="M28:R28"/>
    <mergeCell ref="F23:G23"/>
    <mergeCell ref="F24:G24"/>
    <mergeCell ref="B16:C16"/>
    <mergeCell ref="B17:C17"/>
    <mergeCell ref="B18:C18"/>
    <mergeCell ref="M23:R23"/>
    <mergeCell ref="A20:D20"/>
    <mergeCell ref="F20:G20"/>
    <mergeCell ref="F21:G21"/>
    <mergeCell ref="F22:G22"/>
    <mergeCell ref="F17:G17"/>
    <mergeCell ref="M17:R17"/>
    <mergeCell ref="F18:G18"/>
    <mergeCell ref="F19:G19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9A75-E5BA-4D7D-A4B0-17348DC65981}">
  <dimension ref="A1:U62"/>
  <sheetViews>
    <sheetView tabSelected="1" workbookViewId="0">
      <selection activeCell="E18" sqref="E18"/>
    </sheetView>
  </sheetViews>
  <sheetFormatPr defaultRowHeight="14" x14ac:dyDescent="0.3"/>
  <cols>
    <col min="3" max="3" width="12" customWidth="1"/>
    <col min="7" max="7" width="10.453125" customWidth="1"/>
    <col min="12" max="12" width="10.81640625" customWidth="1"/>
    <col min="20" max="20" width="9.7265625" bestFit="1" customWidth="1"/>
  </cols>
  <sheetData>
    <row r="1" spans="1:21" x14ac:dyDescent="0.3">
      <c r="A1" t="s">
        <v>67</v>
      </c>
      <c r="B1" s="23" t="s">
        <v>68</v>
      </c>
      <c r="C1" s="23"/>
      <c r="D1" s="23"/>
      <c r="E1" s="23" t="s">
        <v>69</v>
      </c>
      <c r="F1" s="23"/>
      <c r="G1" s="23"/>
      <c r="I1" s="4" t="s">
        <v>16</v>
      </c>
      <c r="J1" s="4">
        <v>2</v>
      </c>
      <c r="K1" s="7" t="s">
        <v>59</v>
      </c>
      <c r="L1" s="5" t="s">
        <v>117</v>
      </c>
      <c r="M1" s="26" t="s">
        <v>40</v>
      </c>
      <c r="N1" s="26"/>
      <c r="O1" s="26"/>
      <c r="P1" s="26"/>
      <c r="Q1" s="26"/>
      <c r="R1" s="26"/>
      <c r="S1" s="15"/>
      <c r="T1" s="15"/>
      <c r="U1" s="15"/>
    </row>
    <row r="2" spans="1:21" x14ac:dyDescent="0.3">
      <c r="A2" t="s">
        <v>70</v>
      </c>
      <c r="B2" t="s">
        <v>71</v>
      </c>
      <c r="C2" t="s">
        <v>72</v>
      </c>
      <c r="D2" t="s">
        <v>73</v>
      </c>
      <c r="E2" t="s">
        <v>71</v>
      </c>
      <c r="F2" t="s">
        <v>72</v>
      </c>
      <c r="G2" t="s">
        <v>73</v>
      </c>
      <c r="I2" s="4" t="s">
        <v>74</v>
      </c>
      <c r="J2" s="4">
        <v>3</v>
      </c>
      <c r="K2" s="7">
        <f>SUM(B3:G3)</f>
        <v>36</v>
      </c>
      <c r="L2">
        <f>K2^2/($J$1*$J$2)</f>
        <v>216</v>
      </c>
      <c r="M2">
        <f>(B3-$H$8)^2</f>
        <v>9.5069444444444429</v>
      </c>
      <c r="N2">
        <f t="shared" ref="N2:R5" si="0">(C3-$H$8)^2</f>
        <v>4.3402777777777768</v>
      </c>
      <c r="O2">
        <f t="shared" si="0"/>
        <v>1.1736111111111105</v>
      </c>
      <c r="P2">
        <f t="shared" si="0"/>
        <v>4.3402777777777768</v>
      </c>
      <c r="Q2">
        <f t="shared" si="0"/>
        <v>3.673611111111112</v>
      </c>
      <c r="R2">
        <f t="shared" si="0"/>
        <v>35.00694444444445</v>
      </c>
      <c r="S2" s="15"/>
      <c r="T2" s="15">
        <f>(B7+E7)/8</f>
        <v>3.875</v>
      </c>
      <c r="U2" s="15"/>
    </row>
    <row r="3" spans="1:21" x14ac:dyDescent="0.3">
      <c r="B3">
        <v>3</v>
      </c>
      <c r="C3">
        <v>4</v>
      </c>
      <c r="D3">
        <v>5</v>
      </c>
      <c r="E3">
        <v>4</v>
      </c>
      <c r="F3">
        <v>8</v>
      </c>
      <c r="G3">
        <v>12</v>
      </c>
      <c r="I3" s="4" t="s">
        <v>17</v>
      </c>
      <c r="J3" s="4">
        <v>4</v>
      </c>
      <c r="K3" s="7">
        <f t="shared" ref="K3:K5" si="1">SUM(B4:G4)</f>
        <v>46</v>
      </c>
      <c r="L3">
        <f t="shared" ref="L3:L5" si="2">K3^2/($J$1*$J$2)</f>
        <v>352.66666666666669</v>
      </c>
      <c r="M3">
        <f t="shared" ref="M3:M5" si="3">(B4-$H$8)^2</f>
        <v>6.9444444444443955E-3</v>
      </c>
      <c r="N3">
        <f t="shared" si="0"/>
        <v>6.9444444444443955E-3</v>
      </c>
      <c r="O3">
        <f t="shared" si="0"/>
        <v>0.84027777777777835</v>
      </c>
      <c r="P3">
        <f t="shared" si="0"/>
        <v>1.1736111111111105</v>
      </c>
      <c r="Q3">
        <f t="shared" si="0"/>
        <v>8.5069444444444464</v>
      </c>
      <c r="R3">
        <f t="shared" si="0"/>
        <v>47.840277777777779</v>
      </c>
      <c r="S3" s="15"/>
      <c r="T3" s="15">
        <f>(B8-$T$2)^2</f>
        <v>1.5625E-2</v>
      </c>
      <c r="U3" s="15">
        <f>(E8-$T$2)^2</f>
        <v>1.5625E-2</v>
      </c>
    </row>
    <row r="4" spans="1:21" x14ac:dyDescent="0.3">
      <c r="B4">
        <v>6</v>
      </c>
      <c r="C4">
        <v>6</v>
      </c>
      <c r="D4">
        <v>7</v>
      </c>
      <c r="E4">
        <v>5</v>
      </c>
      <c r="F4">
        <v>9</v>
      </c>
      <c r="G4">
        <v>13</v>
      </c>
      <c r="I4" s="4" t="s">
        <v>18</v>
      </c>
      <c r="J4" s="4">
        <v>24</v>
      </c>
      <c r="K4" s="7">
        <f t="shared" si="1"/>
        <v>36</v>
      </c>
      <c r="L4">
        <f t="shared" si="2"/>
        <v>216</v>
      </c>
      <c r="M4">
        <f t="shared" si="3"/>
        <v>4.3402777777777768</v>
      </c>
      <c r="N4">
        <f t="shared" si="0"/>
        <v>4.3402777777777768</v>
      </c>
      <c r="O4">
        <f t="shared" si="0"/>
        <v>1.1736111111111105</v>
      </c>
      <c r="P4">
        <f t="shared" si="0"/>
        <v>9.5069444444444429</v>
      </c>
      <c r="Q4">
        <f t="shared" si="0"/>
        <v>3.673611111111112</v>
      </c>
      <c r="R4">
        <f t="shared" si="0"/>
        <v>35.00694444444445</v>
      </c>
      <c r="S4" s="15"/>
      <c r="T4" s="15">
        <f>SUM(T3:U3)*4</f>
        <v>0.125</v>
      </c>
      <c r="U4" s="15"/>
    </row>
    <row r="5" spans="1:21" x14ac:dyDescent="0.3">
      <c r="B5">
        <v>4</v>
      </c>
      <c r="C5">
        <v>4</v>
      </c>
      <c r="D5">
        <v>5</v>
      </c>
      <c r="E5">
        <v>3</v>
      </c>
      <c r="F5">
        <v>8</v>
      </c>
      <c r="G5">
        <v>12</v>
      </c>
      <c r="K5" s="7">
        <f t="shared" si="1"/>
        <v>28</v>
      </c>
      <c r="L5">
        <f t="shared" si="2"/>
        <v>130.66666666666666</v>
      </c>
      <c r="M5">
        <f t="shared" si="3"/>
        <v>9.5069444444444429</v>
      </c>
      <c r="N5">
        <f t="shared" si="0"/>
        <v>16.673611111111107</v>
      </c>
      <c r="O5">
        <f t="shared" si="0"/>
        <v>16.673611111111107</v>
      </c>
      <c r="P5">
        <f t="shared" si="0"/>
        <v>9.5069444444444429</v>
      </c>
      <c r="Q5">
        <f t="shared" si="0"/>
        <v>0.84027777777777835</v>
      </c>
      <c r="R5">
        <f t="shared" si="0"/>
        <v>24.173611111111114</v>
      </c>
      <c r="S5" s="15"/>
      <c r="T5" s="15"/>
      <c r="U5" s="15"/>
    </row>
    <row r="6" spans="1:21" x14ac:dyDescent="0.3">
      <c r="B6">
        <v>3</v>
      </c>
      <c r="C6">
        <v>2</v>
      </c>
      <c r="D6">
        <v>2</v>
      </c>
      <c r="E6">
        <v>3</v>
      </c>
      <c r="F6">
        <v>7</v>
      </c>
      <c r="G6">
        <v>11</v>
      </c>
      <c r="S6" s="15"/>
      <c r="T6" s="15"/>
      <c r="U6" s="15"/>
    </row>
    <row r="7" spans="1:21" x14ac:dyDescent="0.3">
      <c r="A7" t="s">
        <v>6</v>
      </c>
      <c r="B7">
        <f>SUM(B3:B6)</f>
        <v>16</v>
      </c>
      <c r="C7">
        <f t="shared" ref="C7:G7" si="4">SUM(C3:C6)</f>
        <v>16</v>
      </c>
      <c r="D7">
        <f t="shared" si="4"/>
        <v>19</v>
      </c>
      <c r="E7">
        <f t="shared" si="4"/>
        <v>15</v>
      </c>
      <c r="F7">
        <f t="shared" si="4"/>
        <v>32</v>
      </c>
      <c r="G7">
        <f t="shared" si="4"/>
        <v>48</v>
      </c>
      <c r="H7" s="4">
        <f>SUM(B7:G7)</f>
        <v>146</v>
      </c>
      <c r="I7" s="4" t="s">
        <v>6</v>
      </c>
      <c r="M7" s="24" t="s">
        <v>77</v>
      </c>
      <c r="N7" s="24"/>
      <c r="O7" s="24"/>
      <c r="P7" s="24"/>
      <c r="Q7" s="24"/>
      <c r="R7" s="24"/>
      <c r="S7" s="15"/>
      <c r="U7" s="15"/>
    </row>
    <row r="8" spans="1:21" x14ac:dyDescent="0.3">
      <c r="A8" t="s">
        <v>75</v>
      </c>
      <c r="B8">
        <f>AVERAGE(B3:B6)</f>
        <v>4</v>
      </c>
      <c r="C8">
        <f t="shared" ref="C8:G8" si="5">AVERAGE(C3:C6)</f>
        <v>4</v>
      </c>
      <c r="D8">
        <f t="shared" si="5"/>
        <v>4.75</v>
      </c>
      <c r="E8">
        <f t="shared" si="5"/>
        <v>3.75</v>
      </c>
      <c r="F8">
        <f t="shared" si="5"/>
        <v>8</v>
      </c>
      <c r="G8">
        <f t="shared" si="5"/>
        <v>12</v>
      </c>
      <c r="H8" s="4">
        <f>AVERAGE(B3:G6)</f>
        <v>6.083333333333333</v>
      </c>
      <c r="I8" s="4" t="s">
        <v>8</v>
      </c>
      <c r="M8">
        <f>B3^2</f>
        <v>9</v>
      </c>
      <c r="N8">
        <f t="shared" ref="N8:R11" si="6">C3^2</f>
        <v>16</v>
      </c>
      <c r="O8">
        <f t="shared" si="6"/>
        <v>25</v>
      </c>
      <c r="P8">
        <f t="shared" si="6"/>
        <v>16</v>
      </c>
      <c r="Q8">
        <f t="shared" si="6"/>
        <v>64</v>
      </c>
      <c r="R8">
        <f t="shared" si="6"/>
        <v>144</v>
      </c>
      <c r="S8" s="15"/>
      <c r="T8" s="15"/>
      <c r="U8" s="15"/>
    </row>
    <row r="9" spans="1:21" x14ac:dyDescent="0.3">
      <c r="A9" s="25" t="s">
        <v>37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>
        <f t="shared" ref="M9:M11" si="7">B4^2</f>
        <v>36</v>
      </c>
      <c r="N9">
        <f t="shared" si="6"/>
        <v>36</v>
      </c>
      <c r="O9">
        <f t="shared" si="6"/>
        <v>49</v>
      </c>
      <c r="P9">
        <f t="shared" si="6"/>
        <v>25</v>
      </c>
      <c r="Q9">
        <f t="shared" si="6"/>
        <v>81</v>
      </c>
      <c r="R9">
        <f t="shared" si="6"/>
        <v>169</v>
      </c>
      <c r="S9" s="15"/>
      <c r="T9" s="15"/>
      <c r="U9" s="15"/>
    </row>
    <row r="10" spans="1:21" x14ac:dyDescent="0.3">
      <c r="H10" t="s">
        <v>91</v>
      </c>
      <c r="I10" s="23" t="s">
        <v>22</v>
      </c>
      <c r="J10" s="23"/>
      <c r="K10" t="s">
        <v>92</v>
      </c>
      <c r="L10" t="s">
        <v>50</v>
      </c>
      <c r="M10">
        <f t="shared" si="7"/>
        <v>16</v>
      </c>
      <c r="N10">
        <f t="shared" si="6"/>
        <v>16</v>
      </c>
      <c r="O10">
        <f t="shared" si="6"/>
        <v>25</v>
      </c>
      <c r="P10">
        <f t="shared" si="6"/>
        <v>9</v>
      </c>
      <c r="Q10">
        <f t="shared" si="6"/>
        <v>64</v>
      </c>
      <c r="R10">
        <f t="shared" si="6"/>
        <v>144</v>
      </c>
      <c r="S10" s="15"/>
      <c r="T10" s="15"/>
      <c r="U10" s="15"/>
    </row>
    <row r="11" spans="1:21" x14ac:dyDescent="0.3">
      <c r="A11" t="s">
        <v>31</v>
      </c>
      <c r="B11" s="23" t="s">
        <v>78</v>
      </c>
      <c r="C11" s="23"/>
      <c r="D11">
        <f>H7^2/(J1*J2*J3)</f>
        <v>888.16666666666663</v>
      </c>
      <c r="E11" s="1" t="s">
        <v>12</v>
      </c>
      <c r="F11" s="23" t="s">
        <v>84</v>
      </c>
      <c r="G11" s="23"/>
      <c r="H11">
        <f>D12-D11</f>
        <v>251.83333333333337</v>
      </c>
      <c r="I11" t="s">
        <v>24</v>
      </c>
      <c r="J11">
        <v>23</v>
      </c>
      <c r="K11">
        <f>H11/J11</f>
        <v>10.949275362318842</v>
      </c>
      <c r="M11">
        <f t="shared" si="7"/>
        <v>9</v>
      </c>
      <c r="N11">
        <f t="shared" si="6"/>
        <v>4</v>
      </c>
      <c r="O11">
        <f t="shared" si="6"/>
        <v>4</v>
      </c>
      <c r="P11">
        <f t="shared" si="6"/>
        <v>9</v>
      </c>
      <c r="Q11">
        <f t="shared" si="6"/>
        <v>49</v>
      </c>
      <c r="R11">
        <f t="shared" si="6"/>
        <v>121</v>
      </c>
      <c r="S11" s="15"/>
      <c r="T11" s="15"/>
      <c r="U11" s="15"/>
    </row>
    <row r="12" spans="1:21" x14ac:dyDescent="0.3">
      <c r="A12" t="s">
        <v>76</v>
      </c>
      <c r="B12" s="23" t="s">
        <v>36</v>
      </c>
      <c r="C12" s="23"/>
      <c r="D12">
        <f>SUM(M8:R11)</f>
        <v>1140</v>
      </c>
      <c r="E12" s="17" t="s">
        <v>52</v>
      </c>
      <c r="F12" s="23" t="s">
        <v>43</v>
      </c>
      <c r="G12" s="23"/>
      <c r="H12">
        <f>D16-D11</f>
        <v>111.16666666666674</v>
      </c>
      <c r="I12" t="s">
        <v>157</v>
      </c>
      <c r="J12">
        <v>7</v>
      </c>
      <c r="K12">
        <f t="shared" ref="K12:K27" si="8">H12/J12</f>
        <v>15.880952380952392</v>
      </c>
      <c r="S12" s="15"/>
      <c r="T12" s="15"/>
      <c r="U12" s="15"/>
    </row>
    <row r="13" spans="1:21" x14ac:dyDescent="0.3">
      <c r="A13" t="s">
        <v>33</v>
      </c>
      <c r="B13" s="23" t="s">
        <v>151</v>
      </c>
      <c r="C13" s="23"/>
      <c r="D13">
        <f>SUM(M14:N14)/(J3*J2)</f>
        <v>968.83333333333337</v>
      </c>
      <c r="E13" s="14" t="s">
        <v>85</v>
      </c>
      <c r="F13" s="23" t="s">
        <v>44</v>
      </c>
      <c r="G13" s="23"/>
      <c r="H13">
        <f>D13-D11</f>
        <v>80.666666666666742</v>
      </c>
      <c r="I13" t="s">
        <v>26</v>
      </c>
      <c r="J13">
        <v>1</v>
      </c>
      <c r="K13">
        <f>H13/J13</f>
        <v>80.666666666666742</v>
      </c>
      <c r="L13">
        <f>K13/K14</f>
        <v>15.868852459016409</v>
      </c>
      <c r="M13" s="24" t="s">
        <v>82</v>
      </c>
      <c r="N13" s="24"/>
      <c r="O13" s="24"/>
      <c r="P13" s="24"/>
      <c r="Q13" s="24"/>
      <c r="R13" s="24"/>
      <c r="S13" s="15"/>
      <c r="T13" s="15"/>
      <c r="U13" s="15"/>
    </row>
    <row r="14" spans="1:21" x14ac:dyDescent="0.3">
      <c r="A14" t="s">
        <v>79</v>
      </c>
      <c r="B14" s="23" t="s">
        <v>152</v>
      </c>
      <c r="C14" s="23"/>
      <c r="D14">
        <f>SUM(M17:O17)/(J3*J1)</f>
        <v>969.25</v>
      </c>
      <c r="E14" s="14" t="s">
        <v>154</v>
      </c>
      <c r="F14" s="23" t="s">
        <v>46</v>
      </c>
      <c r="G14" s="23"/>
      <c r="H14">
        <f>D16-D13</f>
        <v>30.5</v>
      </c>
      <c r="I14" t="s">
        <v>158</v>
      </c>
      <c r="J14">
        <v>6</v>
      </c>
      <c r="K14">
        <f>H14/J14</f>
        <v>5.083333333333333</v>
      </c>
      <c r="M14">
        <f>SUM(B7:D7)^2</f>
        <v>2601</v>
      </c>
      <c r="N14">
        <f>SUM(E7:G7)^2</f>
        <v>9025</v>
      </c>
      <c r="S14" s="15"/>
      <c r="T14" s="15"/>
      <c r="U14" s="15"/>
    </row>
    <row r="15" spans="1:21" x14ac:dyDescent="0.3">
      <c r="A15" t="s">
        <v>80</v>
      </c>
      <c r="B15" s="23" t="s">
        <v>153</v>
      </c>
      <c r="C15" s="23"/>
      <c r="D15">
        <f>SUM(M20:R20)/J3</f>
        <v>1106.5</v>
      </c>
      <c r="E15" s="18" t="s">
        <v>64</v>
      </c>
      <c r="F15" s="23" t="s">
        <v>133</v>
      </c>
      <c r="G15" s="23"/>
      <c r="H15">
        <f>H11-H12</f>
        <v>140.66666666666663</v>
      </c>
      <c r="I15" t="s">
        <v>159</v>
      </c>
      <c r="J15">
        <v>16</v>
      </c>
      <c r="K15">
        <f>H15/J15</f>
        <v>8.7916666666666643</v>
      </c>
      <c r="S15" s="15"/>
      <c r="T15" s="15"/>
      <c r="U15" s="15"/>
    </row>
    <row r="16" spans="1:21" x14ac:dyDescent="0.3">
      <c r="A16" s="10" t="s">
        <v>32</v>
      </c>
      <c r="B16" s="23" t="s">
        <v>119</v>
      </c>
      <c r="C16" s="23"/>
      <c r="D16" s="7">
        <f>SUM(M23:N26)/J2</f>
        <v>999.33333333333337</v>
      </c>
      <c r="E16" s="14" t="s">
        <v>86</v>
      </c>
      <c r="F16" s="23" t="s">
        <v>88</v>
      </c>
      <c r="G16" s="23"/>
      <c r="H16">
        <f>D14-D11</f>
        <v>81.083333333333371</v>
      </c>
      <c r="I16" t="s">
        <v>94</v>
      </c>
      <c r="J16">
        <v>2</v>
      </c>
      <c r="K16">
        <f>H16/J16</f>
        <v>40.541666666666686</v>
      </c>
      <c r="L16">
        <f>K16/K18</f>
        <v>162.16666666666674</v>
      </c>
      <c r="M16" s="24" t="s">
        <v>81</v>
      </c>
      <c r="N16" s="24"/>
      <c r="O16" s="24"/>
      <c r="P16" s="24"/>
      <c r="Q16" s="24"/>
      <c r="R16" s="24"/>
      <c r="S16" s="15"/>
      <c r="T16" s="15"/>
      <c r="U16" s="15"/>
    </row>
    <row r="17" spans="1:21" x14ac:dyDescent="0.3">
      <c r="E17" s="14" t="s">
        <v>87</v>
      </c>
      <c r="F17" s="23" t="s">
        <v>89</v>
      </c>
      <c r="G17" s="23"/>
      <c r="H17">
        <f>D15-D11-H13-H16</f>
        <v>56.583333333333258</v>
      </c>
      <c r="I17" t="s">
        <v>96</v>
      </c>
      <c r="J17">
        <v>2</v>
      </c>
      <c r="K17">
        <f>H17/J17</f>
        <v>28.291666666666629</v>
      </c>
      <c r="L17">
        <f>K17/K18</f>
        <v>113.16666666666652</v>
      </c>
      <c r="M17">
        <f>SUM(B7,E7)^2</f>
        <v>961</v>
      </c>
      <c r="N17">
        <f>SUM(C7,F7)^2</f>
        <v>2304</v>
      </c>
      <c r="O17">
        <f>SUM(D7,G7)^2</f>
        <v>4489</v>
      </c>
      <c r="S17" s="15"/>
      <c r="T17" s="15"/>
      <c r="U17" s="15"/>
    </row>
    <row r="18" spans="1:21" x14ac:dyDescent="0.3">
      <c r="A18" s="10"/>
      <c r="B18" s="23"/>
      <c r="C18" s="23"/>
      <c r="D18" s="7"/>
      <c r="E18" s="14" t="s">
        <v>164</v>
      </c>
      <c r="F18" s="23" t="s">
        <v>156</v>
      </c>
      <c r="G18" s="23"/>
      <c r="H18">
        <f>H15-H16-H17</f>
        <v>3</v>
      </c>
      <c r="I18" t="s">
        <v>160</v>
      </c>
      <c r="J18">
        <v>12</v>
      </c>
      <c r="K18">
        <f t="shared" si="8"/>
        <v>0.25</v>
      </c>
      <c r="S18" s="15"/>
      <c r="T18" s="15"/>
      <c r="U18" s="15"/>
    </row>
    <row r="19" spans="1:21" x14ac:dyDescent="0.3">
      <c r="A19" s="33" t="s">
        <v>100</v>
      </c>
      <c r="B19" s="33"/>
      <c r="C19" s="33"/>
      <c r="D19" s="33"/>
      <c r="E19" s="13" t="s">
        <v>101</v>
      </c>
      <c r="F19" s="23" t="s">
        <v>106</v>
      </c>
      <c r="G19" s="23"/>
      <c r="H19">
        <f>B7^2/J3+E7^2/J3-M17/(J3*J1)</f>
        <v>0.125</v>
      </c>
      <c r="I19" t="s">
        <v>25</v>
      </c>
      <c r="J19">
        <v>1</v>
      </c>
      <c r="K19">
        <f t="shared" si="8"/>
        <v>0.125</v>
      </c>
      <c r="L19">
        <f>K19/K24</f>
        <v>8.5714285714285715E-2</v>
      </c>
      <c r="M19" s="24" t="s">
        <v>83</v>
      </c>
      <c r="N19" s="24"/>
      <c r="O19" s="24"/>
      <c r="P19" s="24"/>
      <c r="Q19" s="24"/>
      <c r="R19" s="24"/>
      <c r="S19" s="15"/>
      <c r="T19" s="15"/>
      <c r="U19" s="15"/>
    </row>
    <row r="20" spans="1:21" ht="14" customHeight="1" x14ac:dyDescent="0.3">
      <c r="A20" s="7"/>
      <c r="E20" s="13" t="s">
        <v>102</v>
      </c>
      <c r="F20" s="23" t="s">
        <v>107</v>
      </c>
      <c r="G20" s="23"/>
      <c r="H20">
        <f>C7^2/J3+F7^2/J3-N17/(J3*J1)</f>
        <v>32</v>
      </c>
      <c r="I20" t="s">
        <v>25</v>
      </c>
      <c r="J20">
        <v>1</v>
      </c>
      <c r="K20">
        <f t="shared" si="8"/>
        <v>32</v>
      </c>
      <c r="L20">
        <f t="shared" ref="L20:L21" si="9">K20/K25</f>
        <v>19.2</v>
      </c>
      <c r="M20">
        <f>B7^2</f>
        <v>256</v>
      </c>
      <c r="N20">
        <f t="shared" ref="N20:R20" si="10">C7^2</f>
        <v>256</v>
      </c>
      <c r="O20">
        <f t="shared" si="10"/>
        <v>361</v>
      </c>
      <c r="P20">
        <f t="shared" si="10"/>
        <v>225</v>
      </c>
      <c r="Q20">
        <f t="shared" si="10"/>
        <v>1024</v>
      </c>
      <c r="R20">
        <f t="shared" si="10"/>
        <v>2304</v>
      </c>
      <c r="S20" s="15"/>
      <c r="T20" s="15"/>
      <c r="U20" s="15"/>
    </row>
    <row r="21" spans="1:21" ht="14" customHeight="1" x14ac:dyDescent="0.3">
      <c r="E21" s="13" t="s">
        <v>103</v>
      </c>
      <c r="F21" s="23" t="s">
        <v>108</v>
      </c>
      <c r="G21" s="23"/>
      <c r="H21">
        <f>D7^2/J3+G7^2/J3-O17/(J3*J1)</f>
        <v>105.125</v>
      </c>
      <c r="I21" t="s">
        <v>25</v>
      </c>
      <c r="J21">
        <v>1</v>
      </c>
      <c r="K21">
        <f t="shared" si="8"/>
        <v>105.125</v>
      </c>
      <c r="L21">
        <f t="shared" si="9"/>
        <v>42.762711864406775</v>
      </c>
      <c r="S21" s="15"/>
      <c r="T21" s="15"/>
      <c r="U21" s="15"/>
    </row>
    <row r="22" spans="1:21" ht="14" customHeight="1" x14ac:dyDescent="0.3">
      <c r="E22" s="16" t="s">
        <v>104</v>
      </c>
      <c r="F22" s="23" t="s">
        <v>109</v>
      </c>
      <c r="G22" s="23"/>
      <c r="H22">
        <f>(B7^2+C7^2+D7^2)/J3-M14/(J3*J2)</f>
        <v>1.5</v>
      </c>
      <c r="I22" t="s">
        <v>93</v>
      </c>
      <c r="J22">
        <v>2</v>
      </c>
      <c r="K22">
        <f t="shared" si="8"/>
        <v>0.75</v>
      </c>
      <c r="L22">
        <f>K22/K27</f>
        <v>3</v>
      </c>
      <c r="M22" s="24" t="s">
        <v>121</v>
      </c>
      <c r="N22" s="24"/>
      <c r="O22" s="24"/>
      <c r="P22" s="24"/>
      <c r="Q22" s="24"/>
      <c r="R22" s="24"/>
      <c r="S22" s="15"/>
      <c r="T22" s="15"/>
      <c r="U22" s="15"/>
    </row>
    <row r="23" spans="1:21" ht="14" customHeight="1" x14ac:dyDescent="0.3">
      <c r="E23" s="16" t="s">
        <v>105</v>
      </c>
      <c r="F23" s="23" t="s">
        <v>110</v>
      </c>
      <c r="G23" s="23"/>
      <c r="H23">
        <f>(E7^2+F7^2+G7^2)/J3-N14/(J3*J2)</f>
        <v>136.16666666666663</v>
      </c>
      <c r="I23" t="s">
        <v>93</v>
      </c>
      <c r="J23">
        <v>2</v>
      </c>
      <c r="K23">
        <f t="shared" si="8"/>
        <v>68.083333333333314</v>
      </c>
      <c r="L23">
        <f>K23/K27</f>
        <v>272.33333333333326</v>
      </c>
      <c r="M23">
        <f>SUM(B3:D3)^2</f>
        <v>144</v>
      </c>
      <c r="N23">
        <f>SUM(E3:G3)^2</f>
        <v>576</v>
      </c>
      <c r="S23" s="15"/>
      <c r="T23" s="15"/>
      <c r="U23" s="15"/>
    </row>
    <row r="24" spans="1:21" ht="14" customHeight="1" x14ac:dyDescent="0.3">
      <c r="E24" s="14" t="s">
        <v>134</v>
      </c>
      <c r="F24" s="23" t="s">
        <v>162</v>
      </c>
      <c r="G24" s="23"/>
      <c r="H24">
        <f>E37</f>
        <v>8.75</v>
      </c>
      <c r="I24" t="s">
        <v>158</v>
      </c>
      <c r="J24">
        <v>6</v>
      </c>
      <c r="K24">
        <f t="shared" si="8"/>
        <v>1.4583333333333333</v>
      </c>
      <c r="M24">
        <f t="shared" ref="M24:M26" si="11">SUM(B4:D4)^2</f>
        <v>361</v>
      </c>
      <c r="N24">
        <f t="shared" ref="N24:N26" si="12">SUM(E4:G4)^2</f>
        <v>729</v>
      </c>
      <c r="S24" s="15"/>
      <c r="T24" s="15"/>
      <c r="U24" s="15"/>
    </row>
    <row r="25" spans="1:21" ht="14" customHeight="1" x14ac:dyDescent="0.3">
      <c r="E25" s="14" t="s">
        <v>135</v>
      </c>
      <c r="F25" s="23" t="s">
        <v>162</v>
      </c>
      <c r="G25" s="23"/>
      <c r="H25">
        <f>E50</f>
        <v>10</v>
      </c>
      <c r="I25" t="s">
        <v>158</v>
      </c>
      <c r="J25">
        <v>6</v>
      </c>
      <c r="K25">
        <f t="shared" si="8"/>
        <v>1.6666666666666667</v>
      </c>
      <c r="M25">
        <f t="shared" si="11"/>
        <v>169</v>
      </c>
      <c r="N25">
        <f t="shared" si="12"/>
        <v>529</v>
      </c>
      <c r="S25" s="15"/>
      <c r="T25" s="15"/>
      <c r="U25" s="15"/>
    </row>
    <row r="26" spans="1:21" ht="14" customHeight="1" x14ac:dyDescent="0.3">
      <c r="E26" s="14" t="s">
        <v>136</v>
      </c>
      <c r="F26" s="23" t="s">
        <v>162</v>
      </c>
      <c r="G26" s="23"/>
      <c r="H26">
        <f>J37</f>
        <v>14.75</v>
      </c>
      <c r="I26" t="s">
        <v>158</v>
      </c>
      <c r="J26">
        <v>6</v>
      </c>
      <c r="K26">
        <f t="shared" si="8"/>
        <v>2.4583333333333335</v>
      </c>
      <c r="M26">
        <f t="shared" si="11"/>
        <v>49</v>
      </c>
      <c r="N26">
        <f t="shared" si="12"/>
        <v>441</v>
      </c>
    </row>
    <row r="27" spans="1:21" ht="14" customHeight="1" x14ac:dyDescent="0.3">
      <c r="E27" s="19" t="s">
        <v>155</v>
      </c>
      <c r="F27" s="23" t="s">
        <v>161</v>
      </c>
      <c r="G27" s="23"/>
      <c r="H27">
        <f>H18</f>
        <v>3</v>
      </c>
      <c r="I27" t="s">
        <v>160</v>
      </c>
      <c r="J27">
        <v>12</v>
      </c>
      <c r="K27">
        <f t="shared" si="8"/>
        <v>0.25</v>
      </c>
      <c r="M27" s="24" t="s">
        <v>122</v>
      </c>
      <c r="N27" s="24"/>
      <c r="O27" s="24"/>
      <c r="P27" s="24"/>
      <c r="Q27" s="24"/>
      <c r="R27" s="24"/>
    </row>
    <row r="28" spans="1:21" x14ac:dyDescent="0.3">
      <c r="E28" s="7"/>
      <c r="M28">
        <f>SUM(B3,E3)^2</f>
        <v>49</v>
      </c>
      <c r="N28">
        <f>SUM(C3,F3)^2</f>
        <v>144</v>
      </c>
      <c r="O28">
        <f t="shared" ref="O28:O31" si="13">SUM(D3,G3)^2</f>
        <v>289</v>
      </c>
    </row>
    <row r="29" spans="1:21" x14ac:dyDescent="0.3">
      <c r="A29" s="35" t="s">
        <v>134</v>
      </c>
      <c r="B29" s="35"/>
      <c r="C29" s="35"/>
      <c r="D29" s="35"/>
      <c r="E29" s="35"/>
      <c r="F29" s="35" t="s">
        <v>150</v>
      </c>
      <c r="G29" s="35"/>
      <c r="H29" s="35"/>
      <c r="I29" s="35"/>
      <c r="J29" s="35"/>
      <c r="M29">
        <f t="shared" ref="M29:N31" si="14">SUM(B4,E4)^2</f>
        <v>121</v>
      </c>
      <c r="N29">
        <f t="shared" si="14"/>
        <v>225</v>
      </c>
      <c r="O29">
        <f t="shared" si="13"/>
        <v>400</v>
      </c>
    </row>
    <row r="30" spans="1:21" x14ac:dyDescent="0.3">
      <c r="A30" t="s">
        <v>67</v>
      </c>
      <c r="B30" t="s">
        <v>147</v>
      </c>
      <c r="C30" t="s">
        <v>148</v>
      </c>
      <c r="F30" t="s">
        <v>67</v>
      </c>
      <c r="G30" t="s">
        <v>147</v>
      </c>
      <c r="H30" t="s">
        <v>148</v>
      </c>
      <c r="M30">
        <f t="shared" si="14"/>
        <v>49</v>
      </c>
      <c r="N30">
        <f t="shared" si="14"/>
        <v>144</v>
      </c>
      <c r="O30">
        <f t="shared" si="13"/>
        <v>289</v>
      </c>
    </row>
    <row r="31" spans="1:21" x14ac:dyDescent="0.3">
      <c r="A31" t="s">
        <v>70</v>
      </c>
      <c r="B31" t="s">
        <v>71</v>
      </c>
      <c r="C31" t="s">
        <v>71</v>
      </c>
      <c r="D31" s="7"/>
      <c r="E31" s="10"/>
      <c r="F31" t="s">
        <v>70</v>
      </c>
      <c r="G31" t="s">
        <v>73</v>
      </c>
      <c r="H31" t="s">
        <v>73</v>
      </c>
      <c r="I31" s="7"/>
      <c r="J31" s="8"/>
      <c r="M31">
        <f t="shared" si="14"/>
        <v>36</v>
      </c>
      <c r="N31">
        <f t="shared" si="14"/>
        <v>81</v>
      </c>
      <c r="O31">
        <f t="shared" si="13"/>
        <v>169</v>
      </c>
    </row>
    <row r="32" spans="1:21" x14ac:dyDescent="0.3">
      <c r="B32">
        <v>3</v>
      </c>
      <c r="C32">
        <v>4</v>
      </c>
      <c r="D32" s="7"/>
      <c r="E32" s="7"/>
      <c r="G32">
        <v>5</v>
      </c>
      <c r="H32">
        <v>12</v>
      </c>
      <c r="I32" s="7"/>
      <c r="O32" s="10"/>
    </row>
    <row r="33" spans="1:10" x14ac:dyDescent="0.3">
      <c r="B33">
        <v>6</v>
      </c>
      <c r="C33">
        <v>5</v>
      </c>
      <c r="D33" s="7"/>
      <c r="E33" s="7"/>
      <c r="G33">
        <v>7</v>
      </c>
      <c r="H33">
        <v>13</v>
      </c>
      <c r="I33" s="7"/>
    </row>
    <row r="34" spans="1:10" x14ac:dyDescent="0.3">
      <c r="B34">
        <v>4</v>
      </c>
      <c r="C34">
        <v>3</v>
      </c>
      <c r="D34" s="7"/>
      <c r="E34" s="7"/>
      <c r="G34">
        <v>5</v>
      </c>
      <c r="H34">
        <v>12</v>
      </c>
      <c r="I34" s="7"/>
    </row>
    <row r="35" spans="1:10" x14ac:dyDescent="0.3">
      <c r="B35">
        <v>3</v>
      </c>
      <c r="C35">
        <v>3</v>
      </c>
      <c r="D35" s="7"/>
      <c r="E35" s="7"/>
      <c r="G35">
        <v>2</v>
      </c>
      <c r="H35">
        <v>11</v>
      </c>
      <c r="I35" s="7"/>
    </row>
    <row r="36" spans="1:10" x14ac:dyDescent="0.3">
      <c r="A36" s="21" t="s">
        <v>142</v>
      </c>
      <c r="B36" s="21">
        <f>AVERAGE(B32:B35)</f>
        <v>4</v>
      </c>
      <c r="C36" s="21">
        <f>AVERAGE(C32:C35)</f>
        <v>3.75</v>
      </c>
      <c r="D36" s="7"/>
      <c r="E36" s="7"/>
      <c r="F36" s="21" t="s">
        <v>142</v>
      </c>
      <c r="G36" s="21">
        <f>AVERAGE(G32:G35)</f>
        <v>4.75</v>
      </c>
      <c r="H36" s="21">
        <f>AVERAGE(H32:H35)</f>
        <v>12</v>
      </c>
      <c r="I36" s="7"/>
    </row>
    <row r="37" spans="1:10" x14ac:dyDescent="0.3">
      <c r="B37" s="23" t="s">
        <v>143</v>
      </c>
      <c r="C37" s="23"/>
      <c r="D37" s="14" t="s">
        <v>144</v>
      </c>
      <c r="E37" s="14">
        <f>SUM(A38:C41)</f>
        <v>8.75</v>
      </c>
      <c r="G37" s="23" t="s">
        <v>143</v>
      </c>
      <c r="H37" s="23"/>
      <c r="I37" s="14" t="s">
        <v>144</v>
      </c>
      <c r="J37" s="14">
        <f>SUM(F38:H41)</f>
        <v>14.75</v>
      </c>
    </row>
    <row r="38" spans="1:10" x14ac:dyDescent="0.3">
      <c r="B38">
        <f t="shared" ref="B38:C41" si="15">(B32-B$36)^2</f>
        <v>1</v>
      </c>
      <c r="C38">
        <f t="shared" si="15"/>
        <v>6.25E-2</v>
      </c>
      <c r="D38" s="7"/>
      <c r="E38" s="7"/>
      <c r="G38">
        <f t="shared" ref="G38:H41" si="16">(G32-G$36)^2</f>
        <v>6.25E-2</v>
      </c>
      <c r="H38">
        <f t="shared" si="16"/>
        <v>0</v>
      </c>
      <c r="I38" s="7"/>
      <c r="J38" s="7"/>
    </row>
    <row r="39" spans="1:10" x14ac:dyDescent="0.3">
      <c r="B39">
        <f t="shared" si="15"/>
        <v>4</v>
      </c>
      <c r="C39">
        <f t="shared" si="15"/>
        <v>1.5625</v>
      </c>
      <c r="D39" s="7"/>
      <c r="E39" s="7"/>
      <c r="G39">
        <f t="shared" si="16"/>
        <v>5.0625</v>
      </c>
      <c r="H39">
        <f t="shared" si="16"/>
        <v>1</v>
      </c>
      <c r="I39" s="7"/>
      <c r="J39" s="7"/>
    </row>
    <row r="40" spans="1:10" x14ac:dyDescent="0.3">
      <c r="B40">
        <f t="shared" si="15"/>
        <v>0</v>
      </c>
      <c r="C40">
        <f t="shared" si="15"/>
        <v>0.5625</v>
      </c>
      <c r="G40">
        <f t="shared" si="16"/>
        <v>6.25E-2</v>
      </c>
      <c r="H40">
        <f t="shared" si="16"/>
        <v>0</v>
      </c>
    </row>
    <row r="41" spans="1:10" x14ac:dyDescent="0.3">
      <c r="B41">
        <f t="shared" si="15"/>
        <v>1</v>
      </c>
      <c r="C41">
        <f t="shared" si="15"/>
        <v>0.5625</v>
      </c>
      <c r="G41">
        <f t="shared" si="16"/>
        <v>7.5625</v>
      </c>
      <c r="H41">
        <f t="shared" si="16"/>
        <v>1</v>
      </c>
    </row>
    <row r="42" spans="1:10" x14ac:dyDescent="0.3">
      <c r="A42" s="35" t="s">
        <v>135</v>
      </c>
      <c r="B42" s="35"/>
      <c r="C42" s="35"/>
      <c r="D42" s="35"/>
      <c r="E42" s="35"/>
      <c r="F42" s="22"/>
    </row>
    <row r="43" spans="1:10" x14ac:dyDescent="0.3">
      <c r="A43" t="s">
        <v>67</v>
      </c>
      <c r="B43" t="s">
        <v>147</v>
      </c>
      <c r="C43" t="s">
        <v>148</v>
      </c>
      <c r="D43" s="7"/>
      <c r="E43" s="7"/>
      <c r="F43" s="7"/>
    </row>
    <row r="44" spans="1:10" x14ac:dyDescent="0.3">
      <c r="A44" t="s">
        <v>70</v>
      </c>
      <c r="B44" t="s">
        <v>72</v>
      </c>
      <c r="C44" t="s">
        <v>72</v>
      </c>
      <c r="D44" s="7"/>
      <c r="E44" s="10"/>
      <c r="F44" s="10"/>
    </row>
    <row r="45" spans="1:10" x14ac:dyDescent="0.3">
      <c r="B45">
        <v>4</v>
      </c>
      <c r="C45">
        <v>8</v>
      </c>
      <c r="D45" s="7"/>
      <c r="E45" s="7"/>
      <c r="F45" s="7"/>
    </row>
    <row r="46" spans="1:10" x14ac:dyDescent="0.3">
      <c r="B46">
        <v>6</v>
      </c>
      <c r="C46">
        <v>9</v>
      </c>
      <c r="D46" s="7"/>
      <c r="E46" s="7"/>
      <c r="F46" s="7"/>
    </row>
    <row r="47" spans="1:10" x14ac:dyDescent="0.3">
      <c r="B47">
        <v>4</v>
      </c>
      <c r="C47">
        <v>8</v>
      </c>
      <c r="D47" s="7"/>
      <c r="E47" s="7"/>
      <c r="F47" s="7"/>
    </row>
    <row r="48" spans="1:10" x14ac:dyDescent="0.3">
      <c r="B48">
        <v>2</v>
      </c>
      <c r="C48">
        <v>7</v>
      </c>
      <c r="D48" s="7"/>
      <c r="E48" s="7"/>
      <c r="F48" s="7"/>
    </row>
    <row r="49" spans="1:6" x14ac:dyDescent="0.3">
      <c r="A49" s="21" t="s">
        <v>142</v>
      </c>
      <c r="B49" s="21">
        <f>AVERAGE(B45:B48)</f>
        <v>4</v>
      </c>
      <c r="C49" s="21">
        <f>AVERAGE(C45:C48)</f>
        <v>8</v>
      </c>
      <c r="D49" s="7"/>
      <c r="E49" s="7"/>
      <c r="F49" s="7"/>
    </row>
    <row r="50" spans="1:6" x14ac:dyDescent="0.3">
      <c r="B50" s="23" t="s">
        <v>143</v>
      </c>
      <c r="C50" s="23"/>
      <c r="D50" s="14" t="s">
        <v>144</v>
      </c>
      <c r="E50" s="14">
        <f>SUM(A51:C54)</f>
        <v>10</v>
      </c>
    </row>
    <row r="51" spans="1:6" x14ac:dyDescent="0.3">
      <c r="B51">
        <f t="shared" ref="B51:C54" si="17">(B45-B$49)^2</f>
        <v>0</v>
      </c>
      <c r="C51">
        <f t="shared" si="17"/>
        <v>0</v>
      </c>
      <c r="D51" s="7"/>
      <c r="E51" s="7"/>
    </row>
    <row r="52" spans="1:6" x14ac:dyDescent="0.3">
      <c r="B52">
        <f t="shared" si="17"/>
        <v>4</v>
      </c>
      <c r="C52">
        <f t="shared" si="17"/>
        <v>1</v>
      </c>
      <c r="D52" s="7"/>
      <c r="E52" s="7"/>
    </row>
    <row r="53" spans="1:6" x14ac:dyDescent="0.3">
      <c r="B53">
        <f t="shared" si="17"/>
        <v>0</v>
      </c>
      <c r="C53">
        <f t="shared" si="17"/>
        <v>0</v>
      </c>
    </row>
    <row r="54" spans="1:6" x14ac:dyDescent="0.3">
      <c r="B54">
        <f t="shared" si="17"/>
        <v>4</v>
      </c>
      <c r="C54">
        <f t="shared" si="17"/>
        <v>1</v>
      </c>
    </row>
    <row r="55" spans="1:6" x14ac:dyDescent="0.3">
      <c r="F55" s="22"/>
    </row>
    <row r="57" spans="1:6" x14ac:dyDescent="0.3">
      <c r="F57" s="8"/>
    </row>
    <row r="62" spans="1:6" x14ac:dyDescent="0.3">
      <c r="F62" s="7"/>
    </row>
  </sheetData>
  <mergeCells count="42">
    <mergeCell ref="F23:G23"/>
    <mergeCell ref="M27:R27"/>
    <mergeCell ref="B37:C37"/>
    <mergeCell ref="B50:C50"/>
    <mergeCell ref="G37:H37"/>
    <mergeCell ref="F13:G13"/>
    <mergeCell ref="M13:R13"/>
    <mergeCell ref="B15:C15"/>
    <mergeCell ref="F16:G16"/>
    <mergeCell ref="F22:G22"/>
    <mergeCell ref="M22:R22"/>
    <mergeCell ref="B16:C16"/>
    <mergeCell ref="F14:G14"/>
    <mergeCell ref="M16:R16"/>
    <mergeCell ref="B18:C18"/>
    <mergeCell ref="F18:G18"/>
    <mergeCell ref="A19:D19"/>
    <mergeCell ref="F19:G19"/>
    <mergeCell ref="M19:R19"/>
    <mergeCell ref="F20:G20"/>
    <mergeCell ref="F21:G21"/>
    <mergeCell ref="B1:D1"/>
    <mergeCell ref="E1:G1"/>
    <mergeCell ref="M1:R1"/>
    <mergeCell ref="M7:R7"/>
    <mergeCell ref="A9:L9"/>
    <mergeCell ref="I10:J10"/>
    <mergeCell ref="F27:G27"/>
    <mergeCell ref="F29:J29"/>
    <mergeCell ref="A42:E42"/>
    <mergeCell ref="A29:E29"/>
    <mergeCell ref="F24:G24"/>
    <mergeCell ref="F25:G25"/>
    <mergeCell ref="F26:G26"/>
    <mergeCell ref="F17:G17"/>
    <mergeCell ref="B11:C11"/>
    <mergeCell ref="F11:G11"/>
    <mergeCell ref="B12:C12"/>
    <mergeCell ref="F12:G12"/>
    <mergeCell ref="B13:C13"/>
    <mergeCell ref="F15:G15"/>
    <mergeCell ref="B14:C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单因素完全随机</vt:lpstr>
      <vt:lpstr>单因素重复测量</vt:lpstr>
      <vt:lpstr>两因素被试间</vt:lpstr>
      <vt:lpstr>两因素被试内</vt:lpstr>
      <vt:lpstr>两因素混合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gu</dc:creator>
  <cp:lastModifiedBy>fei gu</cp:lastModifiedBy>
  <dcterms:created xsi:type="dcterms:W3CDTF">2018-05-15T05:53:00Z</dcterms:created>
  <dcterms:modified xsi:type="dcterms:W3CDTF">2018-05-22T04:01:04Z</dcterms:modified>
</cp:coreProperties>
</file>