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xampp\htdocs\FLATHTML\"/>
    </mc:Choice>
  </mc:AlternateContent>
  <xr:revisionPtr revIDLastSave="0" documentId="13_ncr:1_{F2970B14-2F41-4FE9-B598-8750A60E19D1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References" sheetId="1" r:id="rId1"/>
    <sheet name="Financial-Data" sheetId="2" r:id="rId2"/>
    <sheet name="Valuation-mode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3" l="1"/>
  <c r="C19" i="3"/>
  <c r="C21" i="3" s="1"/>
  <c r="F15" i="3" s="1"/>
  <c r="G17" i="3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E17" i="3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C17" i="3"/>
  <c r="E16" i="3"/>
  <c r="L15" i="3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I15" i="3"/>
  <c r="N15" i="3" s="1"/>
  <c r="G15" i="3"/>
  <c r="G16" i="3" s="1"/>
  <c r="J59" i="2"/>
  <c r="F59" i="2"/>
  <c r="B59" i="2"/>
  <c r="K58" i="2"/>
  <c r="J58" i="2"/>
  <c r="I58" i="2"/>
  <c r="I59" i="2" s="1"/>
  <c r="H58" i="2"/>
  <c r="H59" i="2" s="1"/>
  <c r="G58" i="2"/>
  <c r="F58" i="2"/>
  <c r="E58" i="2"/>
  <c r="E59" i="2" s="1"/>
  <c r="D58" i="2"/>
  <c r="D59" i="2" s="1"/>
  <c r="C58" i="2"/>
  <c r="B58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H50" i="2"/>
  <c r="G50" i="2"/>
  <c r="D50" i="2"/>
  <c r="C50" i="2"/>
  <c r="J49" i="2"/>
  <c r="I49" i="2"/>
  <c r="H49" i="2"/>
  <c r="G49" i="2"/>
  <c r="F49" i="2"/>
  <c r="E49" i="2"/>
  <c r="D49" i="2"/>
  <c r="C49" i="2"/>
  <c r="B49" i="2"/>
  <c r="K46" i="2"/>
  <c r="J46" i="2"/>
  <c r="J50" i="2" s="1"/>
  <c r="I46" i="2"/>
  <c r="I50" i="2" s="1"/>
  <c r="H46" i="2"/>
  <c r="G46" i="2"/>
  <c r="F46" i="2"/>
  <c r="F50" i="2" s="1"/>
  <c r="E46" i="2"/>
  <c r="E50" i="2" s="1"/>
  <c r="D46" i="2"/>
  <c r="C46" i="2"/>
  <c r="B46" i="2"/>
  <c r="B50" i="2" s="1"/>
  <c r="K45" i="2"/>
  <c r="K59" i="2" s="1"/>
  <c r="K60" i="2" s="1"/>
  <c r="J45" i="2"/>
  <c r="I45" i="2"/>
  <c r="H45" i="2"/>
  <c r="G45" i="2"/>
  <c r="G59" i="2" s="1"/>
  <c r="F45" i="2"/>
  <c r="E45" i="2"/>
  <c r="D45" i="2"/>
  <c r="C45" i="2"/>
  <c r="C59" i="2" s="1"/>
  <c r="B45" i="2"/>
  <c r="K43" i="2"/>
  <c r="J43" i="2"/>
  <c r="I43" i="2"/>
  <c r="H43" i="2"/>
  <c r="G43" i="2"/>
  <c r="F43" i="2"/>
  <c r="E43" i="2"/>
  <c r="D43" i="2"/>
  <c r="C43" i="2"/>
  <c r="B43" i="2"/>
  <c r="K41" i="2"/>
  <c r="J41" i="2"/>
  <c r="I41" i="2"/>
  <c r="H41" i="2"/>
  <c r="G41" i="2"/>
  <c r="F41" i="2"/>
  <c r="E41" i="2"/>
  <c r="D41" i="2"/>
  <c r="C41" i="2"/>
  <c r="B41" i="2"/>
  <c r="K39" i="2"/>
  <c r="J39" i="2"/>
  <c r="I39" i="2"/>
  <c r="H39" i="2"/>
  <c r="G39" i="2"/>
  <c r="F39" i="2"/>
  <c r="E39" i="2"/>
  <c r="D39" i="2"/>
  <c r="C39" i="2"/>
  <c r="B39" i="2"/>
  <c r="K37" i="2"/>
  <c r="J37" i="2"/>
  <c r="I37" i="2"/>
  <c r="H37" i="2"/>
  <c r="G37" i="2"/>
  <c r="F37" i="2"/>
  <c r="E37" i="2"/>
  <c r="D37" i="2"/>
  <c r="C37" i="2"/>
  <c r="B37" i="2"/>
  <c r="K26" i="2"/>
  <c r="J26" i="2"/>
  <c r="I26" i="2"/>
  <c r="H26" i="2"/>
  <c r="G26" i="2"/>
  <c r="F26" i="2"/>
  <c r="E26" i="2"/>
  <c r="D26" i="2"/>
  <c r="C26" i="2"/>
  <c r="B26" i="2"/>
  <c r="I18" i="2"/>
  <c r="H18" i="2"/>
  <c r="E18" i="2"/>
  <c r="D18" i="2"/>
  <c r="K16" i="2"/>
  <c r="K18" i="2" s="1"/>
  <c r="J16" i="2"/>
  <c r="J18" i="2" s="1"/>
  <c r="I16" i="2"/>
  <c r="H16" i="2"/>
  <c r="G16" i="2"/>
  <c r="G18" i="2" s="1"/>
  <c r="F16" i="2"/>
  <c r="F18" i="2" s="1"/>
  <c r="E16" i="2"/>
  <c r="D16" i="2"/>
  <c r="C16" i="2"/>
  <c r="C18" i="2" s="1"/>
  <c r="B16" i="2"/>
  <c r="B18" i="2" s="1"/>
  <c r="D1" i="2"/>
  <c r="E1" i="2" s="1"/>
  <c r="F1" i="2" s="1"/>
  <c r="G1" i="2" s="1"/>
  <c r="H1" i="2" s="1"/>
  <c r="I1" i="2" s="1"/>
  <c r="J1" i="2" s="1"/>
  <c r="K1" i="2" s="1"/>
  <c r="C1" i="2"/>
  <c r="A3" i="1"/>
  <c r="A4" i="1" s="1"/>
  <c r="A5" i="1" s="1"/>
  <c r="A6" i="1" s="1"/>
  <c r="A7" i="1" s="1"/>
  <c r="J60" i="2" l="1"/>
  <c r="I60" i="2" s="1"/>
  <c r="H60" i="2" s="1"/>
  <c r="G60" i="2" s="1"/>
  <c r="F60" i="2" s="1"/>
  <c r="E60" i="2" s="1"/>
  <c r="D60" i="2" s="1"/>
  <c r="C60" i="2" s="1"/>
  <c r="B60" i="2" s="1"/>
  <c r="B61" i="2" s="1"/>
  <c r="F16" i="3"/>
  <c r="H15" i="3"/>
  <c r="J15" i="3" s="1"/>
  <c r="I16" i="3"/>
  <c r="K15" i="3" l="1"/>
  <c r="M15" i="3" s="1"/>
  <c r="O15" i="3" s="1"/>
  <c r="P15" i="3" s="1"/>
  <c r="I17" i="3"/>
  <c r="N16" i="3"/>
  <c r="F17" i="3"/>
  <c r="H16" i="3"/>
  <c r="J16" i="3" s="1"/>
  <c r="N17" i="3" l="1"/>
  <c r="K16" i="3"/>
  <c r="M16" i="3" s="1"/>
  <c r="O16" i="3" s="1"/>
  <c r="P16" i="3" s="1"/>
  <c r="I18" i="3"/>
  <c r="H17" i="3"/>
  <c r="J17" i="3" s="1"/>
  <c r="F18" i="3"/>
  <c r="H18" i="3" l="1"/>
  <c r="J18" i="3" s="1"/>
  <c r="F19" i="3"/>
  <c r="I19" i="3"/>
  <c r="N18" i="3"/>
  <c r="K17" i="3"/>
  <c r="M17" i="3" s="1"/>
  <c r="O17" i="3" s="1"/>
  <c r="P17" i="3" s="1"/>
  <c r="F20" i="3" l="1"/>
  <c r="H19" i="3"/>
  <c r="J19" i="3" s="1"/>
  <c r="O18" i="3"/>
  <c r="P18" i="3" s="1"/>
  <c r="I20" i="3"/>
  <c r="N19" i="3"/>
  <c r="K18" i="3"/>
  <c r="M18" i="3" s="1"/>
  <c r="O19" i="3" l="1"/>
  <c r="P19" i="3" s="1"/>
  <c r="F21" i="3"/>
  <c r="H20" i="3"/>
  <c r="J20" i="3" s="1"/>
  <c r="K19" i="3"/>
  <c r="M19" i="3" s="1"/>
  <c r="I21" i="3"/>
  <c r="N20" i="3"/>
  <c r="N21" i="3" l="1"/>
  <c r="K20" i="3"/>
  <c r="M20" i="3" s="1"/>
  <c r="O20" i="3" s="1"/>
  <c r="P20" i="3" s="1"/>
  <c r="I22" i="3"/>
  <c r="F22" i="3"/>
  <c r="H21" i="3"/>
  <c r="J21" i="3" s="1"/>
  <c r="F23" i="3" l="1"/>
  <c r="H22" i="3"/>
  <c r="J22" i="3" s="1"/>
  <c r="N22" i="3"/>
  <c r="I23" i="3"/>
  <c r="K21" i="3"/>
  <c r="M21" i="3" s="1"/>
  <c r="O21" i="3" s="1"/>
  <c r="P21" i="3" s="1"/>
  <c r="F24" i="3" l="1"/>
  <c r="H23" i="3"/>
  <c r="J23" i="3" s="1"/>
  <c r="N23" i="3"/>
  <c r="I24" i="3"/>
  <c r="K22" i="3"/>
  <c r="M22" i="3" s="1"/>
  <c r="O22" i="3" s="1"/>
  <c r="P22" i="3" s="1"/>
  <c r="H24" i="3" l="1"/>
  <c r="J24" i="3" s="1"/>
  <c r="F25" i="3"/>
  <c r="I25" i="3"/>
  <c r="N24" i="3"/>
  <c r="K23" i="3"/>
  <c r="M23" i="3" s="1"/>
  <c r="O23" i="3" s="1"/>
  <c r="P23" i="3" s="1"/>
  <c r="H25" i="3" l="1"/>
  <c r="J25" i="3" s="1"/>
  <c r="F26" i="3"/>
  <c r="O24" i="3"/>
  <c r="P24" i="3" s="1"/>
  <c r="I26" i="3"/>
  <c r="N25" i="3"/>
  <c r="K24" i="3"/>
  <c r="M24" i="3" s="1"/>
  <c r="C7" i="3" l="1"/>
  <c r="H26" i="3"/>
  <c r="J26" i="3" s="1"/>
  <c r="F27" i="3"/>
  <c r="I27" i="3"/>
  <c r="K25" i="3"/>
  <c r="M25" i="3" s="1"/>
  <c r="O25" i="3" s="1"/>
  <c r="P25" i="3" s="1"/>
  <c r="N26" i="3"/>
  <c r="H27" i="3" l="1"/>
  <c r="J27" i="3" s="1"/>
  <c r="F28" i="3"/>
  <c r="I28" i="3"/>
  <c r="K26" i="3"/>
  <c r="M26" i="3" s="1"/>
  <c r="O26" i="3" s="1"/>
  <c r="P26" i="3" s="1"/>
  <c r="N27" i="3"/>
  <c r="H28" i="3" l="1"/>
  <c r="J28" i="3" s="1"/>
  <c r="F29" i="3"/>
  <c r="O27" i="3"/>
  <c r="P27" i="3" s="1"/>
  <c r="I29" i="3"/>
  <c r="K27" i="3"/>
  <c r="M27" i="3" s="1"/>
  <c r="N28" i="3"/>
  <c r="H29" i="3" l="1"/>
  <c r="J29" i="3" s="1"/>
  <c r="F30" i="3"/>
  <c r="I30" i="3"/>
  <c r="K28" i="3"/>
  <c r="M28" i="3" s="1"/>
  <c r="O28" i="3" s="1"/>
  <c r="P28" i="3" s="1"/>
  <c r="N29" i="3"/>
  <c r="H30" i="3" l="1"/>
  <c r="J30" i="3" s="1"/>
  <c r="F31" i="3"/>
  <c r="O29" i="3"/>
  <c r="P29" i="3" s="1"/>
  <c r="I31" i="3"/>
  <c r="K29" i="3"/>
  <c r="M29" i="3" s="1"/>
  <c r="N30" i="3"/>
  <c r="H31" i="3" l="1"/>
  <c r="J31" i="3" s="1"/>
  <c r="F32" i="3"/>
  <c r="O30" i="3"/>
  <c r="P30" i="3" s="1"/>
  <c r="I32" i="3"/>
  <c r="K30" i="3"/>
  <c r="M30" i="3" s="1"/>
  <c r="N31" i="3"/>
  <c r="H32" i="3" l="1"/>
  <c r="J32" i="3" s="1"/>
  <c r="F33" i="3"/>
  <c r="I33" i="3"/>
  <c r="K31" i="3"/>
  <c r="M31" i="3" s="1"/>
  <c r="O31" i="3" s="1"/>
  <c r="P31" i="3" s="1"/>
  <c r="N32" i="3"/>
  <c r="H33" i="3" l="1"/>
  <c r="J33" i="3" s="1"/>
  <c r="F34" i="3"/>
  <c r="O32" i="3"/>
  <c r="P32" i="3" s="1"/>
  <c r="I34" i="3"/>
  <c r="K32" i="3"/>
  <c r="M32" i="3" s="1"/>
  <c r="N33" i="3"/>
  <c r="H34" i="3" l="1"/>
  <c r="J34" i="3" s="1"/>
  <c r="F35" i="3"/>
  <c r="O33" i="3"/>
  <c r="P33" i="3" s="1"/>
  <c r="I35" i="3"/>
  <c r="K33" i="3"/>
  <c r="M33" i="3" s="1"/>
  <c r="N34" i="3"/>
  <c r="H35" i="3" l="1"/>
  <c r="J35" i="3" s="1"/>
  <c r="F36" i="3"/>
  <c r="O34" i="3"/>
  <c r="P34" i="3" s="1"/>
  <c r="I36" i="3"/>
  <c r="K34" i="3"/>
  <c r="M34" i="3" s="1"/>
  <c r="N35" i="3"/>
  <c r="F37" i="3" l="1"/>
  <c r="H36" i="3"/>
  <c r="J36" i="3" s="1"/>
  <c r="O35" i="3"/>
  <c r="P35" i="3" s="1"/>
  <c r="N36" i="3"/>
  <c r="I37" i="3"/>
  <c r="K35" i="3"/>
  <c r="M35" i="3" s="1"/>
  <c r="F38" i="3" l="1"/>
  <c r="H37" i="3"/>
  <c r="J37" i="3" s="1"/>
  <c r="N37" i="3"/>
  <c r="I38" i="3"/>
  <c r="K36" i="3"/>
  <c r="M36" i="3" s="1"/>
  <c r="O36" i="3" s="1"/>
  <c r="P36" i="3" s="1"/>
  <c r="F39" i="3" l="1"/>
  <c r="H38" i="3"/>
  <c r="J38" i="3" s="1"/>
  <c r="O37" i="3"/>
  <c r="P37" i="3" s="1"/>
  <c r="N38" i="3"/>
  <c r="I39" i="3"/>
  <c r="K37" i="3"/>
  <c r="M37" i="3" s="1"/>
  <c r="O38" i="3" l="1"/>
  <c r="P38" i="3" s="1"/>
  <c r="N39" i="3"/>
  <c r="I40" i="3"/>
  <c r="K38" i="3"/>
  <c r="M38" i="3" s="1"/>
  <c r="F40" i="3"/>
  <c r="H39" i="3"/>
  <c r="J39" i="3" s="1"/>
  <c r="N40" i="3" l="1"/>
  <c r="I41" i="3"/>
  <c r="K39" i="3"/>
  <c r="M39" i="3" s="1"/>
  <c r="O39" i="3" s="1"/>
  <c r="P39" i="3" s="1"/>
  <c r="F41" i="3"/>
  <c r="H40" i="3"/>
  <c r="J40" i="3" s="1"/>
  <c r="F42" i="3" l="1"/>
  <c r="H41" i="3"/>
  <c r="J41" i="3" s="1"/>
  <c r="O40" i="3"/>
  <c r="P40" i="3" s="1"/>
  <c r="N41" i="3"/>
  <c r="I42" i="3"/>
  <c r="K40" i="3"/>
  <c r="M40" i="3" s="1"/>
  <c r="N42" i="3" l="1"/>
  <c r="I43" i="3"/>
  <c r="K41" i="3"/>
  <c r="M41" i="3" s="1"/>
  <c r="O41" i="3" s="1"/>
  <c r="P41" i="3" s="1"/>
  <c r="F43" i="3"/>
  <c r="H42" i="3"/>
  <c r="J42" i="3" s="1"/>
  <c r="F44" i="3" l="1"/>
  <c r="H43" i="3"/>
  <c r="J43" i="3" s="1"/>
  <c r="N43" i="3"/>
  <c r="I44" i="3"/>
  <c r="K42" i="3"/>
  <c r="M42" i="3" s="1"/>
  <c r="O42" i="3" s="1"/>
  <c r="P42" i="3" s="1"/>
  <c r="N44" i="3" l="1"/>
  <c r="I45" i="3"/>
  <c r="K43" i="3"/>
  <c r="M43" i="3" s="1"/>
  <c r="O43" i="3" s="1"/>
  <c r="P43" i="3" s="1"/>
  <c r="F45" i="3"/>
  <c r="H44" i="3"/>
  <c r="J44" i="3" s="1"/>
  <c r="F46" i="3" l="1"/>
  <c r="H45" i="3"/>
  <c r="J45" i="3" s="1"/>
  <c r="N45" i="3"/>
  <c r="I46" i="3"/>
  <c r="K44" i="3"/>
  <c r="M44" i="3" s="1"/>
  <c r="O44" i="3" s="1"/>
  <c r="P44" i="3" s="1"/>
  <c r="F47" i="3" l="1"/>
  <c r="H46" i="3"/>
  <c r="J46" i="3" s="1"/>
  <c r="N46" i="3"/>
  <c r="I47" i="3"/>
  <c r="K45" i="3"/>
  <c r="M45" i="3" s="1"/>
  <c r="O45" i="3" s="1"/>
  <c r="P45" i="3" s="1"/>
  <c r="F48" i="3" l="1"/>
  <c r="H47" i="3"/>
  <c r="J47" i="3" s="1"/>
  <c r="N47" i="3"/>
  <c r="I48" i="3"/>
  <c r="K46" i="3"/>
  <c r="M46" i="3" s="1"/>
  <c r="O46" i="3" s="1"/>
  <c r="P46" i="3" s="1"/>
  <c r="N48" i="3" l="1"/>
  <c r="I49" i="3"/>
  <c r="K47" i="3"/>
  <c r="M47" i="3" s="1"/>
  <c r="O47" i="3" s="1"/>
  <c r="P47" i="3" s="1"/>
  <c r="F49" i="3"/>
  <c r="H48" i="3"/>
  <c r="J48" i="3" s="1"/>
  <c r="N49" i="3" l="1"/>
  <c r="I50" i="3"/>
  <c r="K48" i="3"/>
  <c r="M48" i="3" s="1"/>
  <c r="O48" i="3" s="1"/>
  <c r="P48" i="3" s="1"/>
  <c r="F50" i="3"/>
  <c r="H49" i="3"/>
  <c r="J49" i="3" s="1"/>
  <c r="N50" i="3" l="1"/>
  <c r="I51" i="3"/>
  <c r="K49" i="3"/>
  <c r="M49" i="3" s="1"/>
  <c r="O49" i="3" s="1"/>
  <c r="P49" i="3" s="1"/>
  <c r="F51" i="3"/>
  <c r="H50" i="3"/>
  <c r="J50" i="3" s="1"/>
  <c r="N51" i="3" l="1"/>
  <c r="I52" i="3"/>
  <c r="K50" i="3"/>
  <c r="M50" i="3" s="1"/>
  <c r="O50" i="3" s="1"/>
  <c r="P50" i="3" s="1"/>
  <c r="F52" i="3"/>
  <c r="H51" i="3"/>
  <c r="J51" i="3" s="1"/>
  <c r="O51" i="3" l="1"/>
  <c r="P51" i="3" s="1"/>
  <c r="N52" i="3"/>
  <c r="I53" i="3"/>
  <c r="K51" i="3"/>
  <c r="M51" i="3" s="1"/>
  <c r="F53" i="3"/>
  <c r="H52" i="3"/>
  <c r="J52" i="3" s="1"/>
  <c r="F54" i="3" l="1"/>
  <c r="H53" i="3"/>
  <c r="J53" i="3" s="1"/>
  <c r="N53" i="3"/>
  <c r="I54" i="3"/>
  <c r="K52" i="3"/>
  <c r="M52" i="3" s="1"/>
  <c r="O52" i="3" s="1"/>
  <c r="P52" i="3" s="1"/>
  <c r="F55" i="3" l="1"/>
  <c r="H54" i="3"/>
  <c r="J54" i="3" s="1"/>
  <c r="N54" i="3"/>
  <c r="I55" i="3"/>
  <c r="K53" i="3"/>
  <c r="M53" i="3" s="1"/>
  <c r="O53" i="3" s="1"/>
  <c r="P53" i="3" s="1"/>
  <c r="O54" i="3" l="1"/>
  <c r="P54" i="3" s="1"/>
  <c r="N55" i="3"/>
  <c r="I56" i="3"/>
  <c r="K54" i="3"/>
  <c r="M54" i="3" s="1"/>
  <c r="F56" i="3"/>
  <c r="H55" i="3"/>
  <c r="J55" i="3" s="1"/>
  <c r="N56" i="3" l="1"/>
  <c r="I57" i="3"/>
  <c r="K55" i="3"/>
  <c r="M55" i="3" s="1"/>
  <c r="O55" i="3" s="1"/>
  <c r="P55" i="3" s="1"/>
  <c r="F57" i="3"/>
  <c r="H56" i="3"/>
  <c r="J56" i="3" s="1"/>
  <c r="N57" i="3" l="1"/>
  <c r="I58" i="3"/>
  <c r="K56" i="3"/>
  <c r="M56" i="3" s="1"/>
  <c r="O56" i="3" s="1"/>
  <c r="P56" i="3" s="1"/>
  <c r="F58" i="3"/>
  <c r="H57" i="3"/>
  <c r="J57" i="3" s="1"/>
  <c r="N58" i="3" l="1"/>
  <c r="I59" i="3"/>
  <c r="K57" i="3"/>
  <c r="M57" i="3" s="1"/>
  <c r="O57" i="3" s="1"/>
  <c r="P57" i="3" s="1"/>
  <c r="F59" i="3"/>
  <c r="H58" i="3"/>
  <c r="J58" i="3" s="1"/>
  <c r="N59" i="3" l="1"/>
  <c r="I60" i="3"/>
  <c r="K58" i="3"/>
  <c r="M58" i="3" s="1"/>
  <c r="O58" i="3" s="1"/>
  <c r="P58" i="3" s="1"/>
  <c r="F60" i="3"/>
  <c r="H59" i="3"/>
  <c r="J59" i="3" s="1"/>
  <c r="F61" i="3" l="1"/>
  <c r="H60" i="3"/>
  <c r="J60" i="3" s="1"/>
  <c r="N60" i="3"/>
  <c r="I61" i="3"/>
  <c r="K59" i="3"/>
  <c r="M59" i="3" s="1"/>
  <c r="O59" i="3" s="1"/>
  <c r="P59" i="3" s="1"/>
  <c r="F62" i="3" l="1"/>
  <c r="H61" i="3"/>
  <c r="J61" i="3" s="1"/>
  <c r="N61" i="3"/>
  <c r="I62" i="3"/>
  <c r="K60" i="3"/>
  <c r="M60" i="3" s="1"/>
  <c r="O60" i="3" s="1"/>
  <c r="P60" i="3" s="1"/>
  <c r="N62" i="3" l="1"/>
  <c r="I63" i="3"/>
  <c r="K61" i="3"/>
  <c r="M61" i="3" s="1"/>
  <c r="O61" i="3" s="1"/>
  <c r="P61" i="3" s="1"/>
  <c r="F63" i="3"/>
  <c r="H62" i="3"/>
  <c r="J62" i="3" s="1"/>
  <c r="F64" i="3" l="1"/>
  <c r="H64" i="3" s="1"/>
  <c r="J64" i="3" s="1"/>
  <c r="H63" i="3"/>
  <c r="J63" i="3" s="1"/>
  <c r="O63" i="3" s="1"/>
  <c r="N63" i="3"/>
  <c r="I64" i="3"/>
  <c r="K63" i="3" s="1"/>
  <c r="M63" i="3" s="1"/>
  <c r="K62" i="3"/>
  <c r="M62" i="3" s="1"/>
  <c r="O62" i="3" s="1"/>
  <c r="P62" i="3" s="1"/>
  <c r="P63" i="3" s="1"/>
  <c r="C8" i="3" s="1"/>
  <c r="C9" i="3" s="1"/>
  <c r="C11" i="3" s="1"/>
</calcChain>
</file>

<file path=xl/sharedStrings.xml><?xml version="1.0" encoding="utf-8"?>
<sst xmlns="http://schemas.openxmlformats.org/spreadsheetml/2006/main" count="109" uniqueCount="109">
  <si>
    <t>S.NO</t>
  </si>
  <si>
    <t>REPORT</t>
  </si>
  <si>
    <t xml:space="preserve">ULTA BEAUTY (ULTA) VALUATION </t>
  </si>
  <si>
    <t>LINK</t>
  </si>
  <si>
    <t>Annual Report - Ending Jan 2019</t>
  </si>
  <si>
    <t xml:space="preserve">CORE ASSUMPTIONS  </t>
  </si>
  <si>
    <t>https://www.sec.gov/Archives/edgar/data/1403568/000155837019002739/ulta-20190202x10k.htm</t>
  </si>
  <si>
    <t>All Figures in Millions - Except Value / Share</t>
  </si>
  <si>
    <t>1. In 10 years Ulta Beauty would have 2,000 stores each having sales of around $10 million thus having a net Sales of $20 billion.</t>
  </si>
  <si>
    <t>Annual Report - Ending Jan 2017</t>
  </si>
  <si>
    <t>https://www.sec.gov/Archives/edgar/data/1403568/000119312517099261/d329810d10k.htm#tx329810_102</t>
  </si>
  <si>
    <t>VALUATION DATE</t>
  </si>
  <si>
    <r>
      <t xml:space="preserve">BALANCE SHEET DATA - </t>
    </r>
    <r>
      <rPr>
        <i/>
        <sz val="10"/>
        <rFont val="Arial"/>
      </rPr>
      <t>Ending January - All figures in $ Millions</t>
    </r>
  </si>
  <si>
    <t>2. In 10 years the USA beauty Products industry will grow from the current figure of $86 billion to $140 billion. This is based on the data that the Industry grew from $52 billion in 2009 to $86 billion in 2018.</t>
  </si>
  <si>
    <t>(A) Cash + Short term Inv</t>
  </si>
  <si>
    <t>Annual Report - Ending Jan 2015</t>
  </si>
  <si>
    <t>https://www.sec.gov/Archives/edgar/data/1403568/000119312515115602/d842591d10k.htm</t>
  </si>
  <si>
    <t xml:space="preserve">(A) Cash &amp; Equiv </t>
  </si>
  <si>
    <t>3. In 10 years Ulta Beauty would have 15% of the USA beauty products  market. This is based on the data that the company's market share has grown from 2.5% in 2009 to 7.5% in 2018.</t>
  </si>
  <si>
    <t>(B) Debt (Deferred Taxes + Other long term liab)</t>
  </si>
  <si>
    <t>(CH)  Discounted Cash Flows : First 10 years</t>
  </si>
  <si>
    <t>Annual Report - Ending Jan 2013</t>
  </si>
  <si>
    <t>https://www.sec.gov/Archives/edgar/data/1403568/000119312513140116/d466694d10k.htm</t>
  </si>
  <si>
    <t>(TH) Terminal Value</t>
  </si>
  <si>
    <t>(B) Short term Inv</t>
  </si>
  <si>
    <t>(EH) Total Equity Value (A) - (B) + (CH) + (TJ)</t>
  </si>
  <si>
    <t>(S) Shares Outstanding</t>
  </si>
  <si>
    <t>Annual Report - Ending Jan 2011</t>
  </si>
  <si>
    <t>https://www.sec.gov/Archives/edgar/data/1403568/000095012311030900/c63694e10vk.htm</t>
  </si>
  <si>
    <t>Receivables</t>
  </si>
  <si>
    <t xml:space="preserve">Fair Equity Value / Share = EH / S  </t>
  </si>
  <si>
    <t>Quarterly Report - Ending Aug-2019</t>
  </si>
  <si>
    <t>https://www.sec.gov/ix?doc=/Archives/edgar/data/1403568/000155837019008397/ulta-20190803x10q.htm</t>
  </si>
  <si>
    <t>Inventories</t>
  </si>
  <si>
    <t xml:space="preserve"> VALUATION INPUTS  </t>
  </si>
  <si>
    <t>(C) TOTAL CURRENT ASSETS</t>
  </si>
  <si>
    <t xml:space="preserve">DISCOUNTED CASH FLOW SCHEDULE </t>
  </si>
  <si>
    <t>DISCOUNT RATE</t>
  </si>
  <si>
    <t>YEAR#</t>
  </si>
  <si>
    <t>(A) EARNING POWER / STORE</t>
  </si>
  <si>
    <t>(B) DISCOUNT RATE</t>
  </si>
  <si>
    <t>(C) = (A) x (B) : DISCOUNTED EARNING POWER / STORE</t>
  </si>
  <si>
    <t>(D) # OF STORES</t>
  </si>
  <si>
    <t>(E) = (C) x (D) :CASH GENERATED BY ALL STORES</t>
  </si>
  <si>
    <t>(F) # OF NEW STORES</t>
  </si>
  <si>
    <t>(G) :CAP EXP/ NEW STORE</t>
  </si>
  <si>
    <t>(H) = (F) x (G) :CAP EXP ON NEW STORES</t>
  </si>
  <si>
    <r>
      <t>(W) WORKING CAPITAL (</t>
    </r>
    <r>
      <rPr>
        <i/>
        <sz val="10"/>
        <rFont val="Arial"/>
      </rPr>
      <t>It grows as the number of stores grow</t>
    </r>
    <r>
      <rPr>
        <sz val="10"/>
        <color rgb="FF000000"/>
        <rFont val="Arial"/>
      </rPr>
      <t>)</t>
    </r>
  </si>
  <si>
    <t>(I) = (E) - (H) - (W): NET CASH GENERATED AFTER CAP EXP &amp; GROWTH IN WORKING CAPITAL NEEDS</t>
  </si>
  <si>
    <t xml:space="preserve">CUMULATIVE NET CASH  </t>
  </si>
  <si>
    <t>PP&amp;E</t>
  </si>
  <si>
    <t>SALES (S)</t>
  </si>
  <si>
    <t>TOTAL ASSETS</t>
  </si>
  <si>
    <t>Accounts Payables</t>
  </si>
  <si>
    <t>Accrued Liab</t>
  </si>
  <si>
    <t>NUMBER OF STORES (T)</t>
  </si>
  <si>
    <t>(D) TOTAL CURRENT LIAB</t>
  </si>
  <si>
    <t>WORKING CAPITAL = C - A - B -D</t>
  </si>
  <si>
    <t>SALES / STORE (S/T)</t>
  </si>
  <si>
    <t># OF  STORES</t>
  </si>
  <si>
    <t>(OM) OPERATING MARGIN</t>
  </si>
  <si>
    <t>WORKING CAPITAL / STORE</t>
  </si>
  <si>
    <t>(PTC) PRE TAX CASH / STORE (S/T) x (OM)</t>
  </si>
  <si>
    <t>Deferred Rent</t>
  </si>
  <si>
    <t>Deferred Income Taxes</t>
  </si>
  <si>
    <t>(T) TAX RATE</t>
  </si>
  <si>
    <t>Other Long Term Liab</t>
  </si>
  <si>
    <t>(L) TOTAL LIAB</t>
  </si>
  <si>
    <t>EARNING POWER / STORE  (PTC) x (T)</t>
  </si>
  <si>
    <t>(E) BOOK VALUE</t>
  </si>
  <si>
    <t>LIAB TO EQUITY RATIO = (L) / (E)</t>
  </si>
  <si>
    <t>GROWTH RATE IN SALES / STORE</t>
  </si>
  <si>
    <t>BOOK VAL / SHARE</t>
  </si>
  <si>
    <t>NOTES ON BALANCE SHEET DATA</t>
  </si>
  <si>
    <t>(TCE) TOTAL CAP EXP IN 2018</t>
  </si>
  <si>
    <t xml:space="preserve">1. ACCOUNTING FOR LEASES : In February 2016, the Financial Accounting Standards Board (FASB) issued Accounting Standards Update (ASU) 2016‑02, Leases (Topic 842). The guidance in ASU 2016-02 and subsequently issued amendments requires lessees to capitalize virtually all leases with terms of more than twelve months on the balance sheet as a right-of-use asset and recognize an associated lease liability. </t>
  </si>
  <si>
    <t>2. The company adopted the new rule in its latest quarterly report (ending Aug-3-2019). The assets increased by $1,499 millions and Liabilities increased by $1,683 million. Thus the leverage`more than doubled (Liab to Equity Ratio) increased from 0.75 to 1.56</t>
  </si>
  <si>
    <r>
      <t xml:space="preserve">INCOME STATEMENT DATA - Ending January - </t>
    </r>
    <r>
      <rPr>
        <i/>
        <sz val="10"/>
        <rFont val="Arial"/>
      </rPr>
      <t>All figures in $ Millions - Except Per Share Data</t>
    </r>
  </si>
  <si>
    <t>SALES</t>
  </si>
  <si>
    <t>(NS) # OF NEW STORES OPENED IN 2018</t>
  </si>
  <si>
    <t>Gross Profit</t>
  </si>
  <si>
    <t>Gross Margin</t>
  </si>
  <si>
    <t>Income Before Taxes</t>
  </si>
  <si>
    <t>CAP EXP / NEW STORE = (TCE) / NS</t>
  </si>
  <si>
    <t>Operating Margin</t>
  </si>
  <si>
    <t>Income Tax Expense</t>
  </si>
  <si>
    <t>GROWTH IN CAP EXP / NEW STORE</t>
  </si>
  <si>
    <t>Tax Rate</t>
  </si>
  <si>
    <t>GROWTH RATE IN # OF STORES (First 10 Years)</t>
  </si>
  <si>
    <t>Net Income</t>
  </si>
  <si>
    <t>Net Margin</t>
  </si>
  <si>
    <t>GROWTH RATE IN # OF STORES (After 10 Years)</t>
  </si>
  <si>
    <t>Diluted EPS</t>
  </si>
  <si>
    <t>Working Capital / Store</t>
  </si>
  <si>
    <t>Shares Outstanding</t>
  </si>
  <si>
    <t>Sales / Store</t>
  </si>
  <si>
    <t>Growth in Working Capital / Store</t>
  </si>
  <si>
    <t>YOY GROWTH FIGURES</t>
  </si>
  <si>
    <t>Growth in Sales</t>
  </si>
  <si>
    <t>Growth in Sales / Store</t>
  </si>
  <si>
    <t>Growth in Net Income</t>
  </si>
  <si>
    <t>Growth in Diluted EPS</t>
  </si>
  <si>
    <t>CASH FLOW STATEMENT DATA - Ending January - All figures in $ Millions - Except Per Share Data</t>
  </si>
  <si>
    <t>(CFO) Cash Flow from Operations</t>
  </si>
  <si>
    <t>(CE) Capital Expenditures</t>
  </si>
  <si>
    <t>FCF (Free Cash Flow) = CFO - CE</t>
  </si>
  <si>
    <t>FCF / Share</t>
  </si>
  <si>
    <t>(CFCF) Cumulative FCF/Share</t>
  </si>
  <si>
    <t>10 Year Avg FCF / Share = CFCF/10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</si>
</sst>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m\-d\-yyyy"/>
    <numFmt numFmtId="165" formatCode="&quot;$&quot;#,##0"/>
    <numFmt numFmtId="166" formatCode="&quot;$&quot;#,##0.00"/>
  </numFmts>
  <fonts count="12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  <font>
      <sz val="12"/>
      <color theme="1"/>
      <name val="Arial"/>
    </font>
    <font>
      <b/>
      <sz val="12"/>
      <color theme="1"/>
      <name val="Arial"/>
    </font>
    <font>
      <u/>
      <sz val="10"/>
      <color rgb="FF0000FF"/>
      <name val="Arial"/>
    </font>
    <font>
      <i/>
      <sz val="9"/>
      <color theme="1"/>
      <name val="Arial"/>
    </font>
    <font>
      <b/>
      <sz val="12"/>
      <name val="Arial"/>
    </font>
    <font>
      <sz val="10"/>
      <color rgb="FFFF0000"/>
      <name val="Arial"/>
    </font>
    <font>
      <b/>
      <sz val="10"/>
      <color rgb="FFFF0000"/>
      <name val="Arial"/>
    </font>
    <font>
      <i/>
      <sz val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0" xfId="0" applyFont="1" applyFill="1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5" fillId="3" borderId="0" xfId="0" applyFont="1" applyFill="1" applyAlignment="1">
      <alignment horizontal="center"/>
    </xf>
    <xf numFmtId="0" fontId="6" fillId="0" borderId="1" xfId="0" applyFont="1" applyBorder="1" applyAlignment="1"/>
    <xf numFmtId="0" fontId="5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1" fillId="0" borderId="0" xfId="0" applyFont="1" applyAlignment="1"/>
    <xf numFmtId="165" fontId="1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8" fillId="7" borderId="1" xfId="0" applyFont="1" applyFill="1" applyBorder="1" applyAlignment="1">
      <alignment wrapText="1"/>
    </xf>
    <xf numFmtId="165" fontId="5" fillId="7" borderId="1" xfId="0" applyNumberFormat="1" applyFont="1" applyFill="1" applyBorder="1" applyAlignment="1">
      <alignment horizontal="center"/>
    </xf>
    <xf numFmtId="0" fontId="1" fillId="8" borderId="0" xfId="0" applyFont="1" applyFill="1" applyAlignment="1">
      <alignment wrapText="1"/>
    </xf>
    <xf numFmtId="165" fontId="1" fillId="8" borderId="0" xfId="0" applyNumberFormat="1" applyFont="1" applyFill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10" fontId="1" fillId="3" borderId="1" xfId="0" applyNumberFormat="1" applyFont="1" applyFill="1" applyBorder="1" applyAlignment="1">
      <alignment wrapText="1"/>
    </xf>
    <xf numFmtId="165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wrapText="1"/>
    </xf>
    <xf numFmtId="165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1" fillId="9" borderId="0" xfId="0" applyFont="1" applyFill="1" applyAlignment="1"/>
    <xf numFmtId="165" fontId="1" fillId="9" borderId="0" xfId="0" applyNumberFormat="1" applyFont="1" applyFill="1" applyAlignment="1">
      <alignment horizontal="center"/>
    </xf>
    <xf numFmtId="10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9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1" fillId="11" borderId="1" xfId="0" applyFont="1" applyFill="1" applyBorder="1" applyAlignment="1"/>
    <xf numFmtId="165" fontId="1" fillId="10" borderId="0" xfId="0" applyNumberFormat="1" applyFont="1" applyFill="1" applyAlignment="1">
      <alignment horizontal="center"/>
    </xf>
    <xf numFmtId="166" fontId="1" fillId="11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wrapText="1"/>
    </xf>
    <xf numFmtId="166" fontId="1" fillId="12" borderId="0" xfId="0" applyNumberFormat="1" applyFont="1" applyFill="1" applyAlignment="1">
      <alignment horizontal="center"/>
    </xf>
    <xf numFmtId="0" fontId="1" fillId="13" borderId="1" xfId="0" applyFont="1" applyFill="1" applyBorder="1" applyAlignment="1"/>
    <xf numFmtId="166" fontId="1" fillId="13" borderId="1" xfId="0" applyNumberFormat="1" applyFont="1" applyFill="1" applyBorder="1" applyAlignment="1">
      <alignment horizontal="center"/>
    </xf>
    <xf numFmtId="0" fontId="1" fillId="10" borderId="0" xfId="0" applyFont="1" applyFill="1" applyAlignment="1"/>
    <xf numFmtId="165" fontId="1" fillId="10" borderId="0" xfId="0" applyNumberFormat="1" applyFont="1" applyFill="1" applyAlignment="1">
      <alignment horizontal="center"/>
    </xf>
    <xf numFmtId="0" fontId="1" fillId="12" borderId="0" xfId="0" applyFont="1" applyFill="1" applyAlignment="1"/>
    <xf numFmtId="4" fontId="1" fillId="12" borderId="0" xfId="0" applyNumberFormat="1" applyFont="1" applyFill="1" applyAlignment="1">
      <alignment horizontal="center"/>
    </xf>
    <xf numFmtId="0" fontId="3" fillId="7" borderId="1" xfId="0" applyFont="1" applyFill="1" applyBorder="1" applyAlignment="1"/>
    <xf numFmtId="10" fontId="3" fillId="7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6" fontId="1" fillId="5" borderId="1" xfId="0" applyNumberFormat="1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10" fontId="1" fillId="12" borderId="0" xfId="0" applyNumberFormat="1" applyFont="1" applyFill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/>
    <xf numFmtId="10" fontId="1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3" fillId="0" borderId="0" xfId="0" applyFont="1" applyAlignment="1"/>
    <xf numFmtId="165" fontId="3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14" borderId="0" xfId="0" applyFont="1" applyFill="1" applyAlignment="1">
      <alignment horizontal="center"/>
    </xf>
    <xf numFmtId="0" fontId="0" fillId="0" borderId="0" xfId="0" applyFont="1" applyAlignment="1"/>
    <xf numFmtId="0" fontId="1" fillId="4" borderId="0" xfId="0" applyFont="1" applyFill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3" fillId="0" borderId="4" xfId="0" applyFont="1" applyBorder="1"/>
    <xf numFmtId="0" fontId="3" fillId="0" borderId="3" xfId="0" applyFont="1" applyBorder="1"/>
    <xf numFmtId="0" fontId="1" fillId="0" borderId="2" xfId="0" applyFont="1" applyBorder="1" applyAlignment="1">
      <alignment horizontal="left" wrapText="1"/>
    </xf>
    <xf numFmtId="0" fontId="9" fillId="0" borderId="2" xfId="0" applyFont="1" applyBorder="1" applyAlignment="1">
      <alignment wrapText="1"/>
    </xf>
    <xf numFmtId="0" fontId="1" fillId="6" borderId="0" xfId="0" applyFont="1" applyFill="1" applyAlignment="1">
      <alignment horizontal="left" wrapText="1"/>
    </xf>
    <xf numFmtId="0" fontId="1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E599"/>
          <bgColor rgb="FFFFE599"/>
        </patternFill>
      </fill>
    </dxf>
  </dxfs>
  <tableStyles count="2">
    <tableStyle name="Financial-Data-style" pivot="0" count="2" xr9:uid="{00000000-0011-0000-FFFF-FFFF00000000}">
      <tableStyleElement type="firstRowStripe" dxfId="3"/>
      <tableStyleElement type="secondRowStripe" dxfId="2"/>
    </tableStyle>
    <tableStyle name="Financial-Data-style 2" pivot="0" count="2" xr9:uid="{00000000-0011-0000-FFFF-FFFF0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K27" headerRowCount="0">
  <tableColumns count="11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</tableColumns>
  <tableStyleInfo name="Financial-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35:K46" headerRowCount="0">
  <tableColumns count="11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</tableColumns>
  <tableStyleInfo name="Financial-Data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1403568/000119312517099261/d329810d10k.htm" TargetMode="External"/><Relationship Id="rId7" Type="http://schemas.openxmlformats.org/officeDocument/2006/relationships/hyperlink" Target="https://www.sec.gov/ix?doc=/Archives/edgar/data/1403568/000155837019008397/ulta-20190803x10q.htm" TargetMode="External"/><Relationship Id="rId2" Type="http://schemas.openxmlformats.org/officeDocument/2006/relationships/hyperlink" Target="https://www.sec.gov/Archives/edgar/data/1403568/000155837019002739/ulta-20190202x10k.htm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https://www.sec.gov/Archives/edgar/data/1403568/000095012311030900/c63694e10vk.htm" TargetMode="External"/><Relationship Id="rId5" Type="http://schemas.openxmlformats.org/officeDocument/2006/relationships/hyperlink" Target="https://www.sec.gov/Archives/edgar/data/1403568/000119312513140116/d466694d10k.htm" TargetMode="External"/><Relationship Id="rId4" Type="http://schemas.openxmlformats.org/officeDocument/2006/relationships/hyperlink" Target="https://www.sec.gov/Archives/edgar/data/1403568/000119312515115602/d842591d10k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7"/>
  <sheetViews>
    <sheetView workbookViewId="0"/>
  </sheetViews>
  <sheetFormatPr defaultColWidth="14.42578125" defaultRowHeight="15.75" customHeight="1" x14ac:dyDescent="0.2"/>
  <cols>
    <col min="1" max="1" width="5.7109375" customWidth="1"/>
    <col min="2" max="2" width="30.85546875" customWidth="1"/>
    <col min="3" max="3" width="99.7109375" customWidth="1"/>
  </cols>
  <sheetData>
    <row r="1" spans="1:3" x14ac:dyDescent="0.2">
      <c r="A1" s="2" t="s">
        <v>0</v>
      </c>
      <c r="B1" s="4" t="s">
        <v>1</v>
      </c>
      <c r="C1" s="4" t="s">
        <v>3</v>
      </c>
    </row>
    <row r="2" spans="1:3" x14ac:dyDescent="0.2">
      <c r="A2" s="5">
        <v>1</v>
      </c>
      <c r="B2" s="6" t="s">
        <v>4</v>
      </c>
      <c r="C2" s="8" t="s">
        <v>6</v>
      </c>
    </row>
    <row r="3" spans="1:3" x14ac:dyDescent="0.2">
      <c r="A3" s="10">
        <f t="shared" ref="A3:A7" si="0">A2+1</f>
        <v>2</v>
      </c>
      <c r="B3" s="6" t="s">
        <v>9</v>
      </c>
      <c r="C3" s="8" t="s">
        <v>10</v>
      </c>
    </row>
    <row r="4" spans="1:3" x14ac:dyDescent="0.2">
      <c r="A4" s="10">
        <f t="shared" si="0"/>
        <v>3</v>
      </c>
      <c r="B4" s="6" t="s">
        <v>15</v>
      </c>
      <c r="C4" s="8" t="s">
        <v>16</v>
      </c>
    </row>
    <row r="5" spans="1:3" x14ac:dyDescent="0.2">
      <c r="A5" s="10">
        <f t="shared" si="0"/>
        <v>4</v>
      </c>
      <c r="B5" s="6" t="s">
        <v>21</v>
      </c>
      <c r="C5" s="8" t="s">
        <v>22</v>
      </c>
    </row>
    <row r="6" spans="1:3" x14ac:dyDescent="0.2">
      <c r="A6" s="10">
        <f t="shared" si="0"/>
        <v>5</v>
      </c>
      <c r="B6" s="6" t="s">
        <v>27</v>
      </c>
      <c r="C6" s="8" t="s">
        <v>28</v>
      </c>
    </row>
    <row r="7" spans="1:3" x14ac:dyDescent="0.2">
      <c r="A7" s="10">
        <f t="shared" si="0"/>
        <v>6</v>
      </c>
      <c r="B7" s="6" t="s">
        <v>31</v>
      </c>
      <c r="C7" s="8" t="s">
        <v>32</v>
      </c>
    </row>
  </sheetData>
  <hyperlinks>
    <hyperlink ref="A1" r:id="rId1" xr:uid="{00000000-0004-0000-0000-000000000000}"/>
    <hyperlink ref="C2" r:id="rId2" xr:uid="{00000000-0004-0000-0000-000001000000}"/>
    <hyperlink ref="C3" r:id="rId3" location="tx329810_102" xr:uid="{00000000-0004-0000-0000-000002000000}"/>
    <hyperlink ref="C4" r:id="rId4" xr:uid="{00000000-0004-0000-0000-000003000000}"/>
    <hyperlink ref="C5" r:id="rId5" xr:uid="{00000000-0004-0000-0000-000004000000}"/>
    <hyperlink ref="C6" r:id="rId6" xr:uid="{00000000-0004-0000-0000-000005000000}"/>
    <hyperlink ref="C7" r:id="rId7" xr:uid="{00000000-0004-0000-0000-000006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6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1.140625" customWidth="1"/>
    <col min="2" max="2" width="11.140625" customWidth="1"/>
    <col min="3" max="3" width="12.140625" customWidth="1"/>
    <col min="4" max="4" width="13.85546875" customWidth="1"/>
    <col min="9" max="9" width="13.5703125" customWidth="1"/>
    <col min="10" max="10" width="13.7109375" customWidth="1"/>
    <col min="11" max="11" width="14" customWidth="1"/>
  </cols>
  <sheetData>
    <row r="1" spans="1:11" x14ac:dyDescent="0.25">
      <c r="A1" s="3"/>
      <c r="B1" s="7">
        <v>2019</v>
      </c>
      <c r="C1" s="9">
        <f t="shared" ref="C1:K1" si="0">B1-1</f>
        <v>2018</v>
      </c>
      <c r="D1" s="9">
        <f t="shared" si="0"/>
        <v>2017</v>
      </c>
      <c r="E1" s="9">
        <f t="shared" si="0"/>
        <v>2016</v>
      </c>
      <c r="F1" s="9">
        <f t="shared" si="0"/>
        <v>2015</v>
      </c>
      <c r="G1" s="9">
        <f t="shared" si="0"/>
        <v>2014</v>
      </c>
      <c r="H1" s="9">
        <f t="shared" si="0"/>
        <v>2013</v>
      </c>
      <c r="I1" s="9">
        <f t="shared" si="0"/>
        <v>2012</v>
      </c>
      <c r="J1" s="9">
        <f t="shared" si="0"/>
        <v>2011</v>
      </c>
      <c r="K1" s="9">
        <f t="shared" si="0"/>
        <v>2010</v>
      </c>
    </row>
    <row r="2" spans="1:11" ht="12.75" x14ac:dyDescent="0.2">
      <c r="A2" s="76" t="s">
        <v>12</v>
      </c>
      <c r="B2" s="75"/>
      <c r="C2" s="75"/>
      <c r="D2" s="75"/>
      <c r="E2" s="75"/>
      <c r="F2" s="75"/>
      <c r="G2" s="75"/>
      <c r="H2" s="75"/>
      <c r="I2" s="75"/>
      <c r="J2" s="75"/>
      <c r="K2" s="75"/>
    </row>
    <row r="3" spans="1:11" ht="12.75" x14ac:dyDescent="0.2">
      <c r="A3" s="14" t="s">
        <v>17</v>
      </c>
      <c r="B3" s="15">
        <v>409</v>
      </c>
      <c r="C3" s="15">
        <v>277</v>
      </c>
      <c r="D3" s="15">
        <v>385</v>
      </c>
      <c r="E3" s="15">
        <v>345</v>
      </c>
      <c r="F3" s="15">
        <v>389</v>
      </c>
      <c r="G3" s="15">
        <v>419</v>
      </c>
      <c r="H3" s="15">
        <v>320</v>
      </c>
      <c r="I3" s="15">
        <v>253</v>
      </c>
      <c r="J3" s="15">
        <v>111</v>
      </c>
      <c r="K3" s="15">
        <v>4</v>
      </c>
    </row>
    <row r="4" spans="1:11" ht="12.75" x14ac:dyDescent="0.2">
      <c r="A4" s="14" t="s">
        <v>24</v>
      </c>
      <c r="B4" s="15">
        <v>0</v>
      </c>
      <c r="C4" s="15">
        <v>120</v>
      </c>
      <c r="D4" s="15">
        <v>30</v>
      </c>
      <c r="E4" s="15">
        <v>130</v>
      </c>
      <c r="F4" s="15">
        <v>150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ht="12.75" x14ac:dyDescent="0.2">
      <c r="A5" s="14" t="s">
        <v>29</v>
      </c>
      <c r="B5" s="15">
        <v>136</v>
      </c>
      <c r="C5" s="15">
        <v>99</v>
      </c>
      <c r="D5" s="15">
        <v>88</v>
      </c>
      <c r="E5" s="15">
        <v>64</v>
      </c>
      <c r="F5" s="15">
        <v>52</v>
      </c>
      <c r="G5" s="15">
        <v>47</v>
      </c>
      <c r="H5" s="15">
        <v>41</v>
      </c>
      <c r="I5" s="15">
        <v>26</v>
      </c>
      <c r="J5" s="15">
        <v>22</v>
      </c>
      <c r="K5" s="15">
        <v>13</v>
      </c>
    </row>
    <row r="6" spans="1:11" ht="12.75" x14ac:dyDescent="0.2">
      <c r="A6" s="14" t="s">
        <v>33</v>
      </c>
      <c r="B6" s="15">
        <v>1214</v>
      </c>
      <c r="C6" s="15">
        <v>1096</v>
      </c>
      <c r="D6" s="15">
        <v>943</v>
      </c>
      <c r="E6" s="15">
        <v>761</v>
      </c>
      <c r="F6" s="15">
        <v>581</v>
      </c>
      <c r="G6" s="15">
        <v>457</v>
      </c>
      <c r="H6" s="15">
        <v>361</v>
      </c>
      <c r="I6" s="15">
        <v>244</v>
      </c>
      <c r="J6" s="15">
        <v>218</v>
      </c>
      <c r="K6" s="15">
        <v>206</v>
      </c>
    </row>
    <row r="7" spans="1:11" ht="12.75" x14ac:dyDescent="0.2">
      <c r="A7" s="21" t="s">
        <v>35</v>
      </c>
      <c r="B7" s="22">
        <v>1914</v>
      </c>
      <c r="C7" s="22">
        <v>1693</v>
      </c>
      <c r="D7" s="22">
        <v>1536</v>
      </c>
      <c r="E7" s="22">
        <v>1375</v>
      </c>
      <c r="F7" s="22">
        <v>1260</v>
      </c>
      <c r="G7" s="22">
        <v>1002</v>
      </c>
      <c r="H7" s="22">
        <v>789</v>
      </c>
      <c r="I7" s="22">
        <v>580</v>
      </c>
      <c r="J7" s="22">
        <v>404</v>
      </c>
      <c r="K7" s="22">
        <v>262</v>
      </c>
    </row>
    <row r="8" spans="1:11" ht="12.75" x14ac:dyDescent="0.2">
      <c r="A8" s="26"/>
      <c r="B8" s="28"/>
      <c r="C8" s="28"/>
      <c r="D8" s="28"/>
      <c r="E8" s="28"/>
      <c r="F8" s="28"/>
      <c r="G8" s="28"/>
      <c r="H8" s="28"/>
      <c r="I8" s="28"/>
      <c r="J8" s="28"/>
      <c r="K8" s="28"/>
    </row>
    <row r="9" spans="1:11" ht="12.75" x14ac:dyDescent="0.2">
      <c r="A9" s="14" t="s">
        <v>50</v>
      </c>
      <c r="B9" s="15">
        <v>1226</v>
      </c>
      <c r="C9" s="15">
        <v>1189</v>
      </c>
      <c r="D9" s="15">
        <v>1004</v>
      </c>
      <c r="E9" s="15">
        <v>847</v>
      </c>
      <c r="F9" s="15">
        <v>717</v>
      </c>
      <c r="G9" s="15">
        <v>595</v>
      </c>
      <c r="H9" s="15">
        <v>483</v>
      </c>
      <c r="I9" s="15">
        <v>376</v>
      </c>
      <c r="J9" s="15">
        <v>326</v>
      </c>
      <c r="K9" s="15">
        <v>290</v>
      </c>
    </row>
    <row r="10" spans="1:11" ht="12.75" x14ac:dyDescent="0.2">
      <c r="A10" s="32" t="s">
        <v>52</v>
      </c>
      <c r="B10" s="33">
        <v>3191</v>
      </c>
      <c r="C10" s="33">
        <v>2908</v>
      </c>
      <c r="D10" s="33">
        <v>2551</v>
      </c>
      <c r="E10" s="33">
        <v>2230</v>
      </c>
      <c r="F10" s="33">
        <v>1983</v>
      </c>
      <c r="G10" s="33">
        <v>1602</v>
      </c>
      <c r="H10" s="33">
        <v>1275</v>
      </c>
      <c r="I10" s="33">
        <v>957</v>
      </c>
      <c r="J10" s="33">
        <v>730</v>
      </c>
      <c r="K10" s="33">
        <v>553</v>
      </c>
    </row>
    <row r="11" spans="1:11" ht="12.75" x14ac:dyDescent="0.2">
      <c r="A11" s="26"/>
      <c r="B11" s="28"/>
      <c r="C11" s="28"/>
      <c r="D11" s="28"/>
      <c r="E11" s="28"/>
      <c r="F11" s="28"/>
      <c r="G11" s="28"/>
      <c r="H11" s="28"/>
      <c r="I11" s="28"/>
      <c r="J11" s="28"/>
      <c r="K11" s="28"/>
    </row>
    <row r="12" spans="1:11" ht="12.75" x14ac:dyDescent="0.2">
      <c r="A12" s="14" t="s">
        <v>53</v>
      </c>
      <c r="B12" s="15">
        <v>404</v>
      </c>
      <c r="C12" s="15">
        <v>325</v>
      </c>
      <c r="D12" s="15">
        <v>259</v>
      </c>
      <c r="E12" s="15">
        <v>196</v>
      </c>
      <c r="F12" s="15">
        <v>190</v>
      </c>
      <c r="G12" s="15">
        <v>148</v>
      </c>
      <c r="H12" s="15">
        <v>118</v>
      </c>
      <c r="I12" s="15">
        <v>86</v>
      </c>
      <c r="J12" s="15">
        <v>87</v>
      </c>
      <c r="K12" s="15">
        <v>56</v>
      </c>
    </row>
    <row r="13" spans="1:11" ht="12.75" x14ac:dyDescent="0.2">
      <c r="A13" s="14" t="s">
        <v>54</v>
      </c>
      <c r="B13" s="15">
        <v>220</v>
      </c>
      <c r="C13" s="15">
        <v>189</v>
      </c>
      <c r="D13" s="15">
        <v>260</v>
      </c>
      <c r="E13" s="15">
        <v>187</v>
      </c>
      <c r="F13" s="15">
        <v>149</v>
      </c>
      <c r="G13" s="15">
        <v>103</v>
      </c>
      <c r="H13" s="15">
        <v>92</v>
      </c>
      <c r="I13" s="15">
        <v>74</v>
      </c>
      <c r="J13" s="15">
        <v>76</v>
      </c>
      <c r="K13" s="15">
        <v>59</v>
      </c>
    </row>
    <row r="14" spans="1:11" ht="12.75" x14ac:dyDescent="0.2">
      <c r="A14" s="37" t="s">
        <v>56</v>
      </c>
      <c r="B14" s="33">
        <v>823</v>
      </c>
      <c r="C14" s="33">
        <v>642</v>
      </c>
      <c r="D14" s="33">
        <v>529</v>
      </c>
      <c r="E14" s="33">
        <v>396</v>
      </c>
      <c r="F14" s="33">
        <v>359</v>
      </c>
      <c r="G14" s="33">
        <v>266</v>
      </c>
      <c r="H14" s="33">
        <v>221</v>
      </c>
      <c r="I14" s="33">
        <v>164</v>
      </c>
      <c r="J14" s="33">
        <v>163</v>
      </c>
      <c r="K14" s="33">
        <v>126</v>
      </c>
    </row>
    <row r="15" spans="1:11" ht="12.75" x14ac:dyDescent="0.2">
      <c r="A15" s="26"/>
      <c r="B15" s="28"/>
      <c r="C15" s="28"/>
      <c r="D15" s="28"/>
      <c r="E15" s="28"/>
      <c r="F15" s="28"/>
      <c r="G15" s="28"/>
      <c r="H15" s="28"/>
      <c r="I15" s="28"/>
      <c r="J15" s="28"/>
      <c r="K15" s="28"/>
    </row>
    <row r="16" spans="1:11" ht="12.75" x14ac:dyDescent="0.2">
      <c r="A16" s="38" t="s">
        <v>57</v>
      </c>
      <c r="B16" s="40">
        <f t="shared" ref="B16:K16" si="1">B7-B3-B4-B14</f>
        <v>682</v>
      </c>
      <c r="C16" s="40">
        <f t="shared" si="1"/>
        <v>654</v>
      </c>
      <c r="D16" s="40">
        <f t="shared" si="1"/>
        <v>592</v>
      </c>
      <c r="E16" s="40">
        <f t="shared" si="1"/>
        <v>504</v>
      </c>
      <c r="F16" s="40">
        <f t="shared" si="1"/>
        <v>362</v>
      </c>
      <c r="G16" s="40">
        <f t="shared" si="1"/>
        <v>317</v>
      </c>
      <c r="H16" s="40">
        <f t="shared" si="1"/>
        <v>248</v>
      </c>
      <c r="I16" s="40">
        <f t="shared" si="1"/>
        <v>163</v>
      </c>
      <c r="J16" s="40">
        <f t="shared" si="1"/>
        <v>130</v>
      </c>
      <c r="K16" s="40">
        <f t="shared" si="1"/>
        <v>132</v>
      </c>
    </row>
    <row r="17" spans="1:11" ht="12.75" x14ac:dyDescent="0.2">
      <c r="A17" s="14" t="s">
        <v>59</v>
      </c>
      <c r="B17" s="42">
        <v>1174</v>
      </c>
      <c r="C17" s="42">
        <v>1074</v>
      </c>
      <c r="D17" s="42">
        <v>974</v>
      </c>
      <c r="E17" s="42">
        <v>874</v>
      </c>
      <c r="F17" s="42">
        <v>774</v>
      </c>
      <c r="G17" s="42">
        <v>675</v>
      </c>
      <c r="H17" s="42">
        <v>550</v>
      </c>
      <c r="I17" s="42">
        <v>449</v>
      </c>
      <c r="J17" s="42">
        <v>389</v>
      </c>
      <c r="K17" s="42">
        <v>346</v>
      </c>
    </row>
    <row r="18" spans="1:11" ht="12.75" x14ac:dyDescent="0.2">
      <c r="A18" s="43" t="s">
        <v>61</v>
      </c>
      <c r="B18" s="44">
        <f t="shared" ref="B18:K18" si="2">B16/B17</f>
        <v>0.5809199318568995</v>
      </c>
      <c r="C18" s="44">
        <f t="shared" si="2"/>
        <v>0.60893854748603349</v>
      </c>
      <c r="D18" s="44">
        <f t="shared" si="2"/>
        <v>0.6078028747433265</v>
      </c>
      <c r="E18" s="44">
        <f t="shared" si="2"/>
        <v>0.57665903890160186</v>
      </c>
      <c r="F18" s="44">
        <f t="shared" si="2"/>
        <v>0.46770025839793283</v>
      </c>
      <c r="G18" s="44">
        <f t="shared" si="2"/>
        <v>0.46962962962962962</v>
      </c>
      <c r="H18" s="44">
        <f t="shared" si="2"/>
        <v>0.45090909090909093</v>
      </c>
      <c r="I18" s="44">
        <f t="shared" si="2"/>
        <v>0.36302895322939865</v>
      </c>
      <c r="J18" s="44">
        <f t="shared" si="2"/>
        <v>0.33419023136246789</v>
      </c>
      <c r="K18" s="44">
        <f t="shared" si="2"/>
        <v>0.38150289017341038</v>
      </c>
    </row>
    <row r="19" spans="1:11" ht="12.75" x14ac:dyDescent="0.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 ht="12.75" x14ac:dyDescent="0.2">
      <c r="A20" s="14" t="s">
        <v>63</v>
      </c>
      <c r="B20" s="15">
        <v>435</v>
      </c>
      <c r="C20" s="15">
        <v>407</v>
      </c>
      <c r="D20" s="15">
        <v>366</v>
      </c>
      <c r="E20" s="15">
        <v>321</v>
      </c>
      <c r="F20" s="15">
        <v>294</v>
      </c>
      <c r="G20" s="15">
        <v>261</v>
      </c>
      <c r="H20" s="15">
        <v>208</v>
      </c>
      <c r="I20" s="15">
        <v>163</v>
      </c>
      <c r="J20" s="15">
        <v>134</v>
      </c>
      <c r="K20" s="15">
        <v>113</v>
      </c>
    </row>
    <row r="21" spans="1:11" ht="12.75" x14ac:dyDescent="0.2">
      <c r="A21" s="14" t="s">
        <v>64</v>
      </c>
      <c r="B21" s="15">
        <v>83</v>
      </c>
      <c r="C21" s="15">
        <v>59</v>
      </c>
      <c r="D21" s="15">
        <v>86</v>
      </c>
      <c r="E21" s="15">
        <v>59</v>
      </c>
      <c r="F21" s="15">
        <v>74</v>
      </c>
      <c r="G21" s="15">
        <v>66</v>
      </c>
      <c r="H21" s="15">
        <v>56</v>
      </c>
      <c r="I21" s="15">
        <v>44</v>
      </c>
      <c r="J21" s="15">
        <v>30</v>
      </c>
      <c r="K21" s="15">
        <v>20</v>
      </c>
    </row>
    <row r="22" spans="1:11" ht="12.75" x14ac:dyDescent="0.2">
      <c r="A22" s="14" t="s">
        <v>66</v>
      </c>
      <c r="B22" s="15">
        <v>28</v>
      </c>
      <c r="C22" s="15">
        <v>24</v>
      </c>
      <c r="D22" s="15">
        <v>19</v>
      </c>
      <c r="E22" s="15">
        <v>10</v>
      </c>
      <c r="F22" s="15">
        <v>7</v>
      </c>
      <c r="G22" s="15">
        <v>4</v>
      </c>
      <c r="H22" s="15">
        <v>2</v>
      </c>
      <c r="I22" s="15">
        <v>0</v>
      </c>
      <c r="J22" s="15">
        <v>0</v>
      </c>
      <c r="K22" s="15">
        <v>0</v>
      </c>
    </row>
    <row r="23" spans="1:11" ht="12.75" x14ac:dyDescent="0.2">
      <c r="A23" s="47" t="s">
        <v>67</v>
      </c>
      <c r="B23" s="48">
        <v>1370</v>
      </c>
      <c r="C23" s="48">
        <v>1134</v>
      </c>
      <c r="D23" s="48">
        <v>1001</v>
      </c>
      <c r="E23" s="48">
        <v>788</v>
      </c>
      <c r="F23" s="48">
        <v>735</v>
      </c>
      <c r="G23" s="48">
        <v>599</v>
      </c>
      <c r="H23" s="48">
        <v>488</v>
      </c>
      <c r="I23" s="48">
        <v>372</v>
      </c>
      <c r="J23" s="48">
        <v>327</v>
      </c>
      <c r="K23" s="48">
        <v>261</v>
      </c>
    </row>
    <row r="24" spans="1:11" ht="12.75" x14ac:dyDescent="0.2">
      <c r="A24" s="26"/>
      <c r="B24" s="28"/>
      <c r="C24" s="28"/>
      <c r="D24" s="28"/>
      <c r="E24" s="28"/>
      <c r="F24" s="28"/>
      <c r="G24" s="28"/>
      <c r="H24" s="28"/>
      <c r="I24" s="28"/>
      <c r="J24" s="28"/>
      <c r="K24" s="28"/>
    </row>
    <row r="25" spans="1:11" ht="12.75" x14ac:dyDescent="0.2">
      <c r="A25" s="14" t="s">
        <v>69</v>
      </c>
      <c r="B25" s="15">
        <v>1820</v>
      </c>
      <c r="C25" s="15">
        <v>1774</v>
      </c>
      <c r="D25" s="15">
        <v>1550</v>
      </c>
      <c r="E25" s="15">
        <v>1442</v>
      </c>
      <c r="F25" s="15">
        <v>1247</v>
      </c>
      <c r="G25" s="15">
        <v>1003</v>
      </c>
      <c r="H25" s="15">
        <v>786</v>
      </c>
      <c r="I25" s="15">
        <v>584</v>
      </c>
      <c r="J25" s="15">
        <v>402</v>
      </c>
      <c r="K25" s="15">
        <v>292</v>
      </c>
    </row>
    <row r="26" spans="1:11" ht="12.75" x14ac:dyDescent="0.2">
      <c r="A26" s="49" t="s">
        <v>70</v>
      </c>
      <c r="B26" s="50">
        <f t="shared" ref="B26:K26" si="3">B23/B25</f>
        <v>0.75274725274725274</v>
      </c>
      <c r="C26" s="50">
        <f t="shared" si="3"/>
        <v>0.63923337091319055</v>
      </c>
      <c r="D26" s="50">
        <f t="shared" si="3"/>
        <v>0.64580645161290318</v>
      </c>
      <c r="E26" s="50">
        <f t="shared" si="3"/>
        <v>0.54646324549237169</v>
      </c>
      <c r="F26" s="50">
        <f t="shared" si="3"/>
        <v>0.58941459502806737</v>
      </c>
      <c r="G26" s="50">
        <f t="shared" si="3"/>
        <v>0.59720837487537393</v>
      </c>
      <c r="H26" s="50">
        <f t="shared" si="3"/>
        <v>0.62086513994910941</v>
      </c>
      <c r="I26" s="50">
        <f t="shared" si="3"/>
        <v>0.63698630136986301</v>
      </c>
      <c r="J26" s="50">
        <f t="shared" si="3"/>
        <v>0.81343283582089554</v>
      </c>
      <c r="K26" s="50">
        <f t="shared" si="3"/>
        <v>0.89383561643835618</v>
      </c>
    </row>
    <row r="27" spans="1:11" ht="12.75" x14ac:dyDescent="0.2">
      <c r="A27" s="14" t="s">
        <v>72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</row>
    <row r="29" spans="1:11" ht="12.75" x14ac:dyDescent="0.2">
      <c r="B29" s="77" t="s">
        <v>73</v>
      </c>
      <c r="C29" s="78"/>
      <c r="D29" s="78"/>
      <c r="E29" s="78"/>
      <c r="F29" s="78"/>
      <c r="G29" s="78"/>
      <c r="H29" s="78"/>
      <c r="I29" s="78"/>
      <c r="J29" s="78"/>
      <c r="K29" s="79"/>
    </row>
    <row r="30" spans="1:11" ht="44.25" customHeight="1" x14ac:dyDescent="0.2">
      <c r="B30" s="80" t="s">
        <v>75</v>
      </c>
      <c r="C30" s="78"/>
      <c r="D30" s="78"/>
      <c r="E30" s="78"/>
      <c r="F30" s="78"/>
      <c r="G30" s="78"/>
      <c r="H30" s="78"/>
      <c r="I30" s="78"/>
      <c r="J30" s="78"/>
      <c r="K30" s="79"/>
    </row>
    <row r="31" spans="1:11" ht="12.75" x14ac:dyDescent="0.2">
      <c r="B31" s="81" t="s">
        <v>76</v>
      </c>
      <c r="C31" s="78"/>
      <c r="D31" s="78"/>
      <c r="E31" s="78"/>
      <c r="F31" s="78"/>
      <c r="G31" s="78"/>
      <c r="H31" s="78"/>
      <c r="I31" s="78"/>
      <c r="J31" s="78"/>
      <c r="K31" s="79"/>
    </row>
    <row r="34" spans="1:11" ht="12.75" x14ac:dyDescent="0.2">
      <c r="A34" s="76" t="s">
        <v>77</v>
      </c>
      <c r="B34" s="75"/>
      <c r="C34" s="75"/>
      <c r="D34" s="75"/>
      <c r="E34" s="75"/>
      <c r="F34" s="75"/>
      <c r="G34" s="75"/>
      <c r="H34" s="75"/>
      <c r="I34" s="75"/>
      <c r="J34" s="75"/>
      <c r="K34" s="75"/>
    </row>
    <row r="35" spans="1:11" ht="12.75" x14ac:dyDescent="0.2">
      <c r="A35" s="14" t="s">
        <v>78</v>
      </c>
      <c r="B35" s="15">
        <v>6716</v>
      </c>
      <c r="C35" s="15">
        <v>5884</v>
      </c>
      <c r="D35" s="15">
        <v>4854</v>
      </c>
      <c r="E35" s="15">
        <v>3924</v>
      </c>
      <c r="F35" s="15">
        <v>3241</v>
      </c>
      <c r="G35" s="15">
        <v>2670</v>
      </c>
      <c r="H35" s="15">
        <v>2220</v>
      </c>
      <c r="I35" s="15">
        <v>1776</v>
      </c>
      <c r="J35" s="15">
        <v>1454</v>
      </c>
      <c r="K35" s="15">
        <v>1222</v>
      </c>
    </row>
    <row r="36" spans="1:11" ht="12.75" x14ac:dyDescent="0.2">
      <c r="A36" s="14" t="s">
        <v>80</v>
      </c>
      <c r="B36" s="15">
        <v>2409</v>
      </c>
      <c r="C36" s="15">
        <v>2096</v>
      </c>
      <c r="D36" s="15">
        <v>1747</v>
      </c>
      <c r="E36" s="15">
        <v>1384</v>
      </c>
      <c r="F36" s="15">
        <v>1136</v>
      </c>
      <c r="G36" s="15">
        <v>941</v>
      </c>
      <c r="H36" s="15">
        <v>783</v>
      </c>
      <c r="I36" s="15">
        <v>616</v>
      </c>
      <c r="J36" s="15">
        <v>484</v>
      </c>
      <c r="K36" s="15">
        <v>376</v>
      </c>
    </row>
    <row r="37" spans="1:11" ht="12.75" x14ac:dyDescent="0.2">
      <c r="A37" s="49" t="s">
        <v>81</v>
      </c>
      <c r="B37" s="56">
        <f t="shared" ref="B37:K37" si="4">B36/B35</f>
        <v>0.35869565217391303</v>
      </c>
      <c r="C37" s="56">
        <f t="shared" si="4"/>
        <v>0.35622025832766824</v>
      </c>
      <c r="D37" s="56">
        <f t="shared" si="4"/>
        <v>0.35990935311083644</v>
      </c>
      <c r="E37" s="56">
        <f t="shared" si="4"/>
        <v>0.35270132517838942</v>
      </c>
      <c r="F37" s="56">
        <f t="shared" si="4"/>
        <v>0.35050910212897252</v>
      </c>
      <c r="G37" s="56">
        <f t="shared" si="4"/>
        <v>0.35243445692883896</v>
      </c>
      <c r="H37" s="56">
        <f t="shared" si="4"/>
        <v>0.35270270270270271</v>
      </c>
      <c r="I37" s="56">
        <f t="shared" si="4"/>
        <v>0.34684684684684686</v>
      </c>
      <c r="J37" s="56">
        <f t="shared" si="4"/>
        <v>0.33287482806052271</v>
      </c>
      <c r="K37" s="56">
        <f t="shared" si="4"/>
        <v>0.30769230769230771</v>
      </c>
    </row>
    <row r="38" spans="1:11" ht="12.75" x14ac:dyDescent="0.2">
      <c r="A38" s="14" t="s">
        <v>82</v>
      </c>
      <c r="B38" s="15">
        <v>859</v>
      </c>
      <c r="C38" s="15">
        <v>786</v>
      </c>
      <c r="D38" s="15">
        <v>655</v>
      </c>
      <c r="E38" s="15">
        <v>507</v>
      </c>
      <c r="F38" s="15">
        <v>411</v>
      </c>
      <c r="G38" s="15">
        <v>327</v>
      </c>
      <c r="H38" s="15">
        <v>279</v>
      </c>
      <c r="I38" s="15">
        <v>195</v>
      </c>
      <c r="J38" s="15">
        <v>118</v>
      </c>
      <c r="K38" s="15">
        <v>65</v>
      </c>
    </row>
    <row r="39" spans="1:11" ht="12.75" x14ac:dyDescent="0.2">
      <c r="A39" s="49" t="s">
        <v>84</v>
      </c>
      <c r="B39" s="56">
        <f t="shared" ref="B39:K39" si="5">B38/B35</f>
        <v>0.12790351399642644</v>
      </c>
      <c r="C39" s="56">
        <f t="shared" si="5"/>
        <v>0.1335825968728756</v>
      </c>
      <c r="D39" s="56">
        <f t="shared" si="5"/>
        <v>0.1349402554594149</v>
      </c>
      <c r="E39" s="56">
        <f t="shared" si="5"/>
        <v>0.12920489296636087</v>
      </c>
      <c r="F39" s="56">
        <f t="shared" si="5"/>
        <v>0.12681271212588707</v>
      </c>
      <c r="G39" s="56">
        <f t="shared" si="5"/>
        <v>0.12247191011235956</v>
      </c>
      <c r="H39" s="56">
        <f t="shared" si="5"/>
        <v>0.12567567567567567</v>
      </c>
      <c r="I39" s="56">
        <f t="shared" si="5"/>
        <v>0.1097972972972973</v>
      </c>
      <c r="J39" s="56">
        <f t="shared" si="5"/>
        <v>8.11554332874828E-2</v>
      </c>
      <c r="K39" s="56">
        <f t="shared" si="5"/>
        <v>5.3191489361702128E-2</v>
      </c>
    </row>
    <row r="40" spans="1:11" ht="12.75" x14ac:dyDescent="0.2">
      <c r="A40" s="14" t="s">
        <v>85</v>
      </c>
      <c r="B40" s="15">
        <v>200</v>
      </c>
      <c r="C40" s="15">
        <v>231</v>
      </c>
      <c r="D40" s="15">
        <v>245</v>
      </c>
      <c r="E40" s="15">
        <v>187</v>
      </c>
      <c r="F40" s="15">
        <v>154</v>
      </c>
      <c r="G40" s="15">
        <v>124</v>
      </c>
      <c r="H40" s="15">
        <v>107</v>
      </c>
      <c r="I40" s="15">
        <v>75</v>
      </c>
      <c r="J40" s="15">
        <v>47</v>
      </c>
      <c r="K40" s="15">
        <v>26</v>
      </c>
    </row>
    <row r="41" spans="1:11" ht="12.75" x14ac:dyDescent="0.2">
      <c r="A41" s="49" t="s">
        <v>87</v>
      </c>
      <c r="B41" s="56">
        <f t="shared" ref="B41:K41" si="6">B40/B38</f>
        <v>0.23282887077997672</v>
      </c>
      <c r="C41" s="56">
        <f t="shared" si="6"/>
        <v>0.29389312977099236</v>
      </c>
      <c r="D41" s="56">
        <f t="shared" si="6"/>
        <v>0.37404580152671757</v>
      </c>
      <c r="E41" s="56">
        <f t="shared" si="6"/>
        <v>0.36883629191321499</v>
      </c>
      <c r="F41" s="56">
        <f t="shared" si="6"/>
        <v>0.37469586374695862</v>
      </c>
      <c r="G41" s="56">
        <f t="shared" si="6"/>
        <v>0.37920489296636084</v>
      </c>
      <c r="H41" s="56">
        <f t="shared" si="6"/>
        <v>0.38351254480286739</v>
      </c>
      <c r="I41" s="56">
        <f t="shared" si="6"/>
        <v>0.38461538461538464</v>
      </c>
      <c r="J41" s="56">
        <f t="shared" si="6"/>
        <v>0.39830508474576271</v>
      </c>
      <c r="K41" s="56">
        <f t="shared" si="6"/>
        <v>0.4</v>
      </c>
    </row>
    <row r="42" spans="1:11" ht="12.75" x14ac:dyDescent="0.2">
      <c r="A42" s="14" t="s">
        <v>89</v>
      </c>
      <c r="B42" s="15">
        <v>658</v>
      </c>
      <c r="C42" s="15">
        <v>555</v>
      </c>
      <c r="D42" s="15">
        <v>409</v>
      </c>
      <c r="E42" s="15">
        <v>320</v>
      </c>
      <c r="F42" s="15">
        <v>257</v>
      </c>
      <c r="G42" s="15">
        <v>202</v>
      </c>
      <c r="H42" s="15">
        <v>172</v>
      </c>
      <c r="I42" s="15">
        <v>120</v>
      </c>
      <c r="J42" s="15">
        <v>71</v>
      </c>
      <c r="K42" s="15">
        <v>39</v>
      </c>
    </row>
    <row r="43" spans="1:11" ht="12.75" x14ac:dyDescent="0.2">
      <c r="A43" s="14" t="s">
        <v>90</v>
      </c>
      <c r="B43" s="59">
        <f t="shared" ref="B43:K43" si="7">B42/B35</f>
        <v>9.797498511018464E-2</v>
      </c>
      <c r="C43" s="59">
        <f t="shared" si="7"/>
        <v>9.4323589394969404E-2</v>
      </c>
      <c r="D43" s="59">
        <f t="shared" si="7"/>
        <v>8.4260403790688096E-2</v>
      </c>
      <c r="E43" s="59">
        <f t="shared" si="7"/>
        <v>8.1549439347604488E-2</v>
      </c>
      <c r="F43" s="59">
        <f t="shared" si="7"/>
        <v>7.9296513421783399E-2</v>
      </c>
      <c r="G43" s="59">
        <f t="shared" si="7"/>
        <v>7.5655430711610488E-2</v>
      </c>
      <c r="H43" s="59">
        <f t="shared" si="7"/>
        <v>7.7477477477477477E-2</v>
      </c>
      <c r="I43" s="59">
        <f t="shared" si="7"/>
        <v>6.7567567567567571E-2</v>
      </c>
      <c r="J43" s="59">
        <f t="shared" si="7"/>
        <v>4.8830811554332873E-2</v>
      </c>
      <c r="K43" s="59">
        <f t="shared" si="7"/>
        <v>3.1914893617021274E-2</v>
      </c>
    </row>
    <row r="44" spans="1:11" ht="12.75" x14ac:dyDescent="0.2">
      <c r="A44" s="14" t="s">
        <v>92</v>
      </c>
      <c r="B44" s="61">
        <v>10.94</v>
      </c>
      <c r="C44" s="61">
        <v>8.9600000000000009</v>
      </c>
      <c r="D44" s="61">
        <v>6.52</v>
      </c>
      <c r="E44" s="61">
        <v>4.9800000000000004</v>
      </c>
      <c r="F44" s="61">
        <v>3.98</v>
      </c>
      <c r="G44" s="61">
        <v>3.15</v>
      </c>
      <c r="H44" s="61">
        <v>2.68</v>
      </c>
      <c r="I44" s="61">
        <v>1.9</v>
      </c>
      <c r="J44" s="61">
        <v>1.1599999999999999</v>
      </c>
      <c r="K44" s="61">
        <v>0.66</v>
      </c>
    </row>
    <row r="45" spans="1:11" ht="12.75" x14ac:dyDescent="0.2">
      <c r="A45" s="14" t="s">
        <v>94</v>
      </c>
      <c r="B45" s="63">
        <f t="shared" ref="B45:K45" si="8">B42/B44</f>
        <v>60.146252285191956</v>
      </c>
      <c r="C45" s="63">
        <f t="shared" si="8"/>
        <v>61.941964285714278</v>
      </c>
      <c r="D45" s="63">
        <f t="shared" si="8"/>
        <v>62.730061349693258</v>
      </c>
      <c r="E45" s="63">
        <f t="shared" si="8"/>
        <v>64.257028112449788</v>
      </c>
      <c r="F45" s="63">
        <f t="shared" si="8"/>
        <v>64.572864321608037</v>
      </c>
      <c r="G45" s="63">
        <f t="shared" si="8"/>
        <v>64.126984126984127</v>
      </c>
      <c r="H45" s="63">
        <f t="shared" si="8"/>
        <v>64.179104477611943</v>
      </c>
      <c r="I45" s="63">
        <f t="shared" si="8"/>
        <v>63.15789473684211</v>
      </c>
      <c r="J45" s="63">
        <f t="shared" si="8"/>
        <v>61.206896551724142</v>
      </c>
      <c r="K45" s="63">
        <f t="shared" si="8"/>
        <v>59.090909090909086</v>
      </c>
    </row>
    <row r="46" spans="1:11" ht="12.75" x14ac:dyDescent="0.2">
      <c r="A46" s="14" t="s">
        <v>95</v>
      </c>
      <c r="B46" s="64">
        <f t="shared" ref="B46:K46" si="9">B35/B17</f>
        <v>5.7206132879045999</v>
      </c>
      <c r="C46" s="64">
        <f t="shared" si="9"/>
        <v>5.4785847299813781</v>
      </c>
      <c r="D46" s="64">
        <f t="shared" si="9"/>
        <v>4.9835728952772076</v>
      </c>
      <c r="E46" s="64">
        <f t="shared" si="9"/>
        <v>4.4897025171624714</v>
      </c>
      <c r="F46" s="64">
        <f t="shared" si="9"/>
        <v>4.1873385012919897</v>
      </c>
      <c r="G46" s="64">
        <f t="shared" si="9"/>
        <v>3.9555555555555557</v>
      </c>
      <c r="H46" s="64">
        <f t="shared" si="9"/>
        <v>4.0363636363636362</v>
      </c>
      <c r="I46" s="64">
        <f t="shared" si="9"/>
        <v>3.9554565701559019</v>
      </c>
      <c r="J46" s="64">
        <f t="shared" si="9"/>
        <v>3.7377892030848328</v>
      </c>
      <c r="K46" s="64">
        <f t="shared" si="9"/>
        <v>3.5317919075144508</v>
      </c>
    </row>
    <row r="47" spans="1:11" ht="12.75" x14ac:dyDescent="0.2">
      <c r="A47" s="65"/>
    </row>
    <row r="48" spans="1:11" ht="12.75" x14ac:dyDescent="0.2">
      <c r="A48" s="74" t="s">
        <v>97</v>
      </c>
      <c r="B48" s="75"/>
      <c r="C48" s="75"/>
      <c r="D48" s="75"/>
      <c r="E48" s="75"/>
      <c r="F48" s="75"/>
      <c r="G48" s="75"/>
      <c r="H48" s="75"/>
      <c r="I48" s="75"/>
      <c r="J48" s="75"/>
      <c r="K48" s="75"/>
    </row>
    <row r="49" spans="1:11" ht="12.75" x14ac:dyDescent="0.2">
      <c r="A49" s="65" t="s">
        <v>98</v>
      </c>
      <c r="B49" s="66">
        <f t="shared" ref="B49:J49" si="10">(B35-C35)/C35</f>
        <v>0.14140040788579197</v>
      </c>
      <c r="C49" s="66">
        <f t="shared" si="10"/>
        <v>0.21219612690564482</v>
      </c>
      <c r="D49" s="66">
        <f t="shared" si="10"/>
        <v>0.23700305810397554</v>
      </c>
      <c r="E49" s="66">
        <f t="shared" si="10"/>
        <v>0.21073742672014811</v>
      </c>
      <c r="F49" s="66">
        <f t="shared" si="10"/>
        <v>0.21385767790262172</v>
      </c>
      <c r="G49" s="66">
        <f t="shared" si="10"/>
        <v>0.20270270270270271</v>
      </c>
      <c r="H49" s="66">
        <f t="shared" si="10"/>
        <v>0.25</v>
      </c>
      <c r="I49" s="66">
        <f t="shared" si="10"/>
        <v>0.22145804676753783</v>
      </c>
      <c r="J49" s="66">
        <f t="shared" si="10"/>
        <v>0.18985270049099837</v>
      </c>
    </row>
    <row r="50" spans="1:11" ht="12.75" x14ac:dyDescent="0.2">
      <c r="A50" s="65" t="s">
        <v>99</v>
      </c>
      <c r="B50" s="66">
        <f t="shared" ref="B50:J50" si="11">(B46-C46)/C46</f>
        <v>4.4177204488365082E-2</v>
      </c>
      <c r="C50" s="66">
        <f t="shared" si="11"/>
        <v>9.9328703543852925E-2</v>
      </c>
      <c r="D50" s="66">
        <f t="shared" si="11"/>
        <v>0.11000069074217111</v>
      </c>
      <c r="E50" s="66">
        <f t="shared" si="11"/>
        <v>7.22091170267673E-2</v>
      </c>
      <c r="F50" s="66">
        <f t="shared" si="11"/>
        <v>5.859681212437938E-2</v>
      </c>
      <c r="G50" s="67">
        <f t="shared" si="11"/>
        <v>-2.002002002001993E-2</v>
      </c>
      <c r="H50" s="66">
        <f t="shared" si="11"/>
        <v>2.0454545454545427E-2</v>
      </c>
      <c r="I50" s="66">
        <f t="shared" si="11"/>
        <v>5.8234254326441477E-2</v>
      </c>
      <c r="J50" s="66">
        <f t="shared" si="11"/>
        <v>5.8326566503561494E-2</v>
      </c>
    </row>
    <row r="51" spans="1:11" ht="12.75" x14ac:dyDescent="0.2">
      <c r="A51" s="65" t="s">
        <v>100</v>
      </c>
      <c r="B51" s="66">
        <f t="shared" ref="B51:J51" si="12">(B42-C42)/C42</f>
        <v>0.18558558558558558</v>
      </c>
      <c r="C51" s="66">
        <f t="shared" si="12"/>
        <v>0.35696821515892418</v>
      </c>
      <c r="D51" s="66">
        <f t="shared" si="12"/>
        <v>0.27812500000000001</v>
      </c>
      <c r="E51" s="66">
        <f t="shared" si="12"/>
        <v>0.24513618677042801</v>
      </c>
      <c r="F51" s="66">
        <f t="shared" si="12"/>
        <v>0.2722772277227723</v>
      </c>
      <c r="G51" s="66">
        <f t="shared" si="12"/>
        <v>0.1744186046511628</v>
      </c>
      <c r="H51" s="66">
        <f t="shared" si="12"/>
        <v>0.43333333333333335</v>
      </c>
      <c r="I51" s="66">
        <f t="shared" si="12"/>
        <v>0.6901408450704225</v>
      </c>
      <c r="J51" s="66">
        <f t="shared" si="12"/>
        <v>0.82051282051282048</v>
      </c>
    </row>
    <row r="52" spans="1:11" ht="12.75" x14ac:dyDescent="0.2">
      <c r="A52" s="65" t="s">
        <v>101</v>
      </c>
      <c r="B52" s="66">
        <f t="shared" ref="B52:J52" si="13">(B44-C44)/C44</f>
        <v>0.22098214285714268</v>
      </c>
      <c r="C52" s="66">
        <f t="shared" si="13"/>
        <v>0.37423312883435605</v>
      </c>
      <c r="D52" s="66">
        <f t="shared" si="13"/>
        <v>0.30923694779116445</v>
      </c>
      <c r="E52" s="66">
        <f t="shared" si="13"/>
        <v>0.25125628140703526</v>
      </c>
      <c r="F52" s="66">
        <f t="shared" si="13"/>
        <v>0.2634920634920635</v>
      </c>
      <c r="G52" s="66">
        <f t="shared" si="13"/>
        <v>0.1753731343283581</v>
      </c>
      <c r="H52" s="66">
        <f t="shared" si="13"/>
        <v>0.41052631578947385</v>
      </c>
      <c r="I52" s="66">
        <f t="shared" si="13"/>
        <v>0.63793103448275867</v>
      </c>
      <c r="J52" s="66">
        <f t="shared" si="13"/>
        <v>0.75757575757575735</v>
      </c>
    </row>
    <row r="55" spans="1:11" ht="12.75" x14ac:dyDescent="0.2">
      <c r="A55" s="76" t="s">
        <v>102</v>
      </c>
      <c r="B55" s="75"/>
      <c r="C55" s="75"/>
      <c r="D55" s="75"/>
      <c r="E55" s="75"/>
      <c r="F55" s="75"/>
      <c r="G55" s="75"/>
      <c r="H55" s="75"/>
      <c r="I55" s="75"/>
      <c r="J55" s="75"/>
      <c r="K55" s="75"/>
    </row>
    <row r="56" spans="1:11" ht="12.75" x14ac:dyDescent="0.2">
      <c r="A56" s="68" t="s">
        <v>103</v>
      </c>
      <c r="B56" s="69">
        <v>956</v>
      </c>
      <c r="C56" s="69">
        <v>779</v>
      </c>
      <c r="D56" s="69">
        <v>634</v>
      </c>
      <c r="E56" s="69">
        <v>375</v>
      </c>
      <c r="F56" s="69">
        <v>696</v>
      </c>
      <c r="G56" s="69">
        <v>327</v>
      </c>
      <c r="H56" s="69">
        <v>239</v>
      </c>
      <c r="I56" s="69">
        <v>220</v>
      </c>
      <c r="J56" s="69">
        <v>176</v>
      </c>
      <c r="K56" s="69">
        <v>172</v>
      </c>
    </row>
    <row r="57" spans="1:11" ht="12.75" x14ac:dyDescent="0.2">
      <c r="A57" s="68" t="s">
        <v>104</v>
      </c>
      <c r="B57" s="69">
        <v>319</v>
      </c>
      <c r="C57" s="69">
        <v>440</v>
      </c>
      <c r="D57" s="69">
        <v>373</v>
      </c>
      <c r="E57" s="69">
        <v>299</v>
      </c>
      <c r="F57" s="69">
        <v>249</v>
      </c>
      <c r="G57" s="69">
        <v>226</v>
      </c>
      <c r="H57" s="69">
        <v>188</v>
      </c>
      <c r="I57" s="69">
        <v>128</v>
      </c>
      <c r="J57" s="69">
        <v>97</v>
      </c>
      <c r="K57" s="69">
        <v>68</v>
      </c>
    </row>
    <row r="58" spans="1:11" ht="12.75" x14ac:dyDescent="0.2">
      <c r="A58" s="65" t="s">
        <v>105</v>
      </c>
      <c r="B58" s="70">
        <f t="shared" ref="B58:K58" si="14">B56-B57</f>
        <v>637</v>
      </c>
      <c r="C58" s="70">
        <f t="shared" si="14"/>
        <v>339</v>
      </c>
      <c r="D58" s="70">
        <f t="shared" si="14"/>
        <v>261</v>
      </c>
      <c r="E58" s="70">
        <f t="shared" si="14"/>
        <v>76</v>
      </c>
      <c r="F58" s="70">
        <f t="shared" si="14"/>
        <v>447</v>
      </c>
      <c r="G58" s="70">
        <f t="shared" si="14"/>
        <v>101</v>
      </c>
      <c r="H58" s="70">
        <f t="shared" si="14"/>
        <v>51</v>
      </c>
      <c r="I58" s="70">
        <f t="shared" si="14"/>
        <v>92</v>
      </c>
      <c r="J58" s="70">
        <f t="shared" si="14"/>
        <v>79</v>
      </c>
      <c r="K58" s="70">
        <f t="shared" si="14"/>
        <v>104</v>
      </c>
    </row>
    <row r="59" spans="1:11" ht="12.75" x14ac:dyDescent="0.2">
      <c r="A59" s="65" t="s">
        <v>106</v>
      </c>
      <c r="B59" s="71">
        <f t="shared" ref="B59:K59" si="15">B58/B45</f>
        <v>10.590851063829787</v>
      </c>
      <c r="C59" s="71">
        <f t="shared" si="15"/>
        <v>5.4728648648648655</v>
      </c>
      <c r="D59" s="71">
        <f t="shared" si="15"/>
        <v>4.1606845965770169</v>
      </c>
      <c r="E59" s="71">
        <f t="shared" si="15"/>
        <v>1.1827500000000002</v>
      </c>
      <c r="F59" s="71">
        <f t="shared" si="15"/>
        <v>6.9224124513618683</v>
      </c>
      <c r="G59" s="71">
        <f t="shared" si="15"/>
        <v>1.575</v>
      </c>
      <c r="H59" s="71">
        <f t="shared" si="15"/>
        <v>0.79465116279069758</v>
      </c>
      <c r="I59" s="71">
        <f t="shared" si="15"/>
        <v>1.4566666666666666</v>
      </c>
      <c r="J59" s="71">
        <f t="shared" si="15"/>
        <v>1.2907042253521126</v>
      </c>
      <c r="K59" s="71">
        <f t="shared" si="15"/>
        <v>1.7600000000000002</v>
      </c>
    </row>
    <row r="60" spans="1:11" ht="12.75" x14ac:dyDescent="0.2">
      <c r="A60" s="68" t="s">
        <v>107</v>
      </c>
      <c r="B60" s="71">
        <f t="shared" ref="B60:J60" si="16">B59+C60</f>
        <v>35.206585031443019</v>
      </c>
      <c r="C60" s="71">
        <f t="shared" si="16"/>
        <v>24.615733967613231</v>
      </c>
      <c r="D60" s="71">
        <f t="shared" si="16"/>
        <v>19.142869102748364</v>
      </c>
      <c r="E60" s="71">
        <f t="shared" si="16"/>
        <v>14.982184506171345</v>
      </c>
      <c r="F60" s="71">
        <f t="shared" si="16"/>
        <v>13.799434506171345</v>
      </c>
      <c r="G60" s="71">
        <f t="shared" si="16"/>
        <v>6.8770220548094763</v>
      </c>
      <c r="H60" s="71">
        <f t="shared" si="16"/>
        <v>5.3020220548094761</v>
      </c>
      <c r="I60" s="71">
        <f t="shared" si="16"/>
        <v>4.5073708920187787</v>
      </c>
      <c r="J60" s="71">
        <f t="shared" si="16"/>
        <v>3.0507042253521126</v>
      </c>
      <c r="K60" s="71">
        <f>K59</f>
        <v>1.7600000000000002</v>
      </c>
    </row>
    <row r="61" spans="1:11" ht="12.75" x14ac:dyDescent="0.2">
      <c r="A61" s="65" t="s">
        <v>108</v>
      </c>
      <c r="B61" s="71">
        <f>B60/10</f>
        <v>3.5206585031443018</v>
      </c>
    </row>
  </sheetData>
  <mergeCells count="7">
    <mergeCell ref="A2:K2"/>
    <mergeCell ref="A34:K34"/>
    <mergeCell ref="A48:K48"/>
    <mergeCell ref="A55:K55"/>
    <mergeCell ref="B29:K29"/>
    <mergeCell ref="B30:K30"/>
    <mergeCell ref="B31:K31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P873"/>
  <sheetViews>
    <sheetView tabSelected="1" workbookViewId="0">
      <selection activeCell="G8" sqref="G8"/>
    </sheetView>
  </sheetViews>
  <sheetFormatPr defaultColWidth="14.42578125" defaultRowHeight="15.75" customHeight="1" x14ac:dyDescent="0.2"/>
  <cols>
    <col min="1" max="1" width="6.7109375" customWidth="1"/>
    <col min="2" max="2" width="43.5703125" customWidth="1"/>
    <col min="3" max="3" width="14" customWidth="1"/>
    <col min="4" max="4" width="7.42578125" customWidth="1"/>
    <col min="5" max="5" width="7.28515625" customWidth="1"/>
    <col min="6" max="6" width="16.85546875" customWidth="1"/>
    <col min="7" max="7" width="11.85546875" customWidth="1"/>
    <col min="8" max="8" width="17.7109375" customWidth="1"/>
    <col min="9" max="9" width="8.7109375" customWidth="1"/>
    <col min="10" max="10" width="18.28515625" customWidth="1"/>
    <col min="11" max="11" width="13" customWidth="1"/>
    <col min="12" max="12" width="18.28515625" customWidth="1"/>
    <col min="13" max="13" width="18.5703125" customWidth="1"/>
    <col min="14" max="15" width="22.7109375" customWidth="1"/>
    <col min="16" max="16" width="17.28515625" customWidth="1"/>
  </cols>
  <sheetData>
    <row r="1" spans="2:16" ht="12.75" x14ac:dyDescent="0.2">
      <c r="E1" s="1"/>
    </row>
    <row r="2" spans="2:16" ht="26.25" customHeight="1" x14ac:dyDescent="0.2">
      <c r="B2" s="84" t="s">
        <v>2</v>
      </c>
      <c r="C2" s="79"/>
      <c r="E2" s="86" t="s">
        <v>5</v>
      </c>
      <c r="F2" s="75"/>
      <c r="G2" s="75"/>
      <c r="H2" s="75"/>
      <c r="I2" s="75"/>
      <c r="J2" s="75"/>
      <c r="K2" s="75"/>
      <c r="L2" s="75"/>
    </row>
    <row r="3" spans="2:16" ht="12.75" x14ac:dyDescent="0.2">
      <c r="B3" s="85" t="s">
        <v>7</v>
      </c>
      <c r="C3" s="79"/>
      <c r="E3" s="82" t="s">
        <v>8</v>
      </c>
      <c r="F3" s="75"/>
      <c r="G3" s="75"/>
      <c r="H3" s="75"/>
      <c r="I3" s="75"/>
      <c r="J3" s="75"/>
      <c r="K3" s="75"/>
      <c r="L3" s="75"/>
    </row>
    <row r="4" spans="2:16" ht="12.75" x14ac:dyDescent="0.2">
      <c r="B4" s="11" t="s">
        <v>11</v>
      </c>
      <c r="C4" s="12">
        <v>43717</v>
      </c>
      <c r="E4" s="82" t="s">
        <v>13</v>
      </c>
      <c r="F4" s="75"/>
      <c r="G4" s="75"/>
      <c r="H4" s="75"/>
      <c r="I4" s="75"/>
      <c r="J4" s="75"/>
      <c r="K4" s="75"/>
      <c r="L4" s="75"/>
    </row>
    <row r="5" spans="2:16" ht="12.75" x14ac:dyDescent="0.2">
      <c r="B5" s="11" t="s">
        <v>14</v>
      </c>
      <c r="C5" s="13">
        <v>409</v>
      </c>
      <c r="E5" s="82" t="s">
        <v>18</v>
      </c>
      <c r="F5" s="75"/>
      <c r="G5" s="75"/>
      <c r="H5" s="75"/>
      <c r="I5" s="75"/>
      <c r="J5" s="75"/>
      <c r="K5" s="75"/>
      <c r="L5" s="75"/>
    </row>
    <row r="6" spans="2:16" ht="12.75" x14ac:dyDescent="0.2">
      <c r="B6" s="6" t="s">
        <v>19</v>
      </c>
      <c r="C6" s="13">
        <v>111</v>
      </c>
      <c r="E6" s="1"/>
    </row>
    <row r="7" spans="2:16" ht="12.75" x14ac:dyDescent="0.2">
      <c r="B7" s="6" t="s">
        <v>20</v>
      </c>
      <c r="C7" s="16">
        <f>P24</f>
        <v>3159.0614126062978</v>
      </c>
      <c r="E7" s="1"/>
    </row>
    <row r="8" spans="2:16" ht="12.75" x14ac:dyDescent="0.2">
      <c r="B8" s="6" t="s">
        <v>23</v>
      </c>
      <c r="C8" s="16">
        <f>P63-P24</f>
        <v>10039.11730889494</v>
      </c>
      <c r="E8" s="1"/>
    </row>
    <row r="9" spans="2:16" ht="12.75" x14ac:dyDescent="0.2">
      <c r="B9" s="6" t="s">
        <v>25</v>
      </c>
      <c r="C9" s="16">
        <f>C5-C6+C7+C8</f>
        <v>13496.178721501237</v>
      </c>
      <c r="E9" s="1"/>
    </row>
    <row r="10" spans="2:16" ht="12.75" x14ac:dyDescent="0.2">
      <c r="B10" s="17" t="s">
        <v>26</v>
      </c>
      <c r="C10" s="18">
        <v>58</v>
      </c>
      <c r="E10" s="1"/>
    </row>
    <row r="11" spans="2:16" x14ac:dyDescent="0.25">
      <c r="B11" s="19" t="s">
        <v>30</v>
      </c>
      <c r="C11" s="20">
        <f>C9/C10</f>
        <v>232.69273657760755</v>
      </c>
      <c r="E11" s="1"/>
    </row>
    <row r="12" spans="2:16" ht="12.75" x14ac:dyDescent="0.2">
      <c r="E12" s="1"/>
    </row>
    <row r="13" spans="2:16" ht="12.75" x14ac:dyDescent="0.2">
      <c r="B13" s="83" t="s">
        <v>34</v>
      </c>
      <c r="C13" s="79"/>
      <c r="E13" s="83" t="s">
        <v>36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9"/>
    </row>
    <row r="14" spans="2:16" ht="63.75" x14ac:dyDescent="0.2">
      <c r="B14" s="11" t="s">
        <v>37</v>
      </c>
      <c r="C14" s="23">
        <v>0.08</v>
      </c>
      <c r="E14" s="24" t="s">
        <v>38</v>
      </c>
      <c r="F14" s="25" t="s">
        <v>39</v>
      </c>
      <c r="G14" s="25" t="s">
        <v>40</v>
      </c>
      <c r="H14" s="25" t="s">
        <v>41</v>
      </c>
      <c r="I14" s="27" t="s">
        <v>42</v>
      </c>
      <c r="J14" s="25" t="s">
        <v>43</v>
      </c>
      <c r="K14" s="25" t="s">
        <v>44</v>
      </c>
      <c r="L14" s="25" t="s">
        <v>45</v>
      </c>
      <c r="M14" s="25" t="s">
        <v>46</v>
      </c>
      <c r="N14" s="25" t="s">
        <v>47</v>
      </c>
      <c r="O14" s="25" t="s">
        <v>48</v>
      </c>
      <c r="P14" s="29" t="s">
        <v>49</v>
      </c>
    </row>
    <row r="15" spans="2:16" ht="12.75" x14ac:dyDescent="0.2">
      <c r="B15" s="11" t="s">
        <v>51</v>
      </c>
      <c r="C15" s="30">
        <v>6716</v>
      </c>
      <c r="E15" s="18">
        <v>1</v>
      </c>
      <c r="F15" s="31">
        <f>C21</f>
        <v>0.55681122448979592</v>
      </c>
      <c r="G15" s="34">
        <f>1-C14</f>
        <v>0.92</v>
      </c>
      <c r="H15" s="31">
        <f t="shared" ref="H15:H64" si="0">F15*G15</f>
        <v>0.51226632653061221</v>
      </c>
      <c r="I15" s="35">
        <f>C16</f>
        <v>1176</v>
      </c>
      <c r="J15" s="16">
        <f t="shared" ref="J15:J64" si="1">H15*I15</f>
        <v>602.42520000000002</v>
      </c>
      <c r="K15" s="35">
        <f t="shared" ref="K15:K63" si="2">I16-I15</f>
        <v>70.560000000000173</v>
      </c>
      <c r="L15" s="31">
        <f>C25</f>
        <v>3.19</v>
      </c>
      <c r="M15" s="16">
        <f t="shared" ref="M15:M63" si="3">K15*L15</f>
        <v>225.08640000000054</v>
      </c>
      <c r="N15" s="31">
        <f t="shared" ref="N15:N16" si="4">I15*$C$29</f>
        <v>705.6</v>
      </c>
      <c r="O15" s="16">
        <f>J15-M15</f>
        <v>377.33879999999948</v>
      </c>
      <c r="P15" s="16">
        <f>O15</f>
        <v>377.33879999999948</v>
      </c>
    </row>
    <row r="16" spans="2:16" ht="12.75" x14ac:dyDescent="0.2">
      <c r="B16" s="11" t="s">
        <v>55</v>
      </c>
      <c r="C16" s="36">
        <v>1176</v>
      </c>
      <c r="E16" s="10">
        <f t="shared" ref="E16:E64" si="5">E15+1</f>
        <v>2</v>
      </c>
      <c r="F16" s="31">
        <f t="shared" ref="F16:F64" si="6">F15+F15*$C$22</f>
        <v>0.58465178571428567</v>
      </c>
      <c r="G16" s="34">
        <f t="shared" ref="G16:G64" si="7">(1-$C$14)*G15</f>
        <v>0.84640000000000004</v>
      </c>
      <c r="H16" s="31">
        <f t="shared" si="0"/>
        <v>0.49484927142857144</v>
      </c>
      <c r="I16" s="35">
        <f t="shared" ref="I16:I24" si="8">I15*(1+$C$27)</f>
        <v>1246.5600000000002</v>
      </c>
      <c r="J16" s="16">
        <f t="shared" si="1"/>
        <v>616.8593077920001</v>
      </c>
      <c r="K16" s="35">
        <f t="shared" si="2"/>
        <v>74.793599999999969</v>
      </c>
      <c r="L16" s="31">
        <f t="shared" ref="L16:L63" si="9">L15+ (L15*$C$26)</f>
        <v>3.2856999999999998</v>
      </c>
      <c r="M16" s="16">
        <f t="shared" si="3"/>
        <v>245.74933151999988</v>
      </c>
      <c r="N16" s="31">
        <f t="shared" si="4"/>
        <v>747.93600000000004</v>
      </c>
      <c r="O16" s="16">
        <f t="shared" ref="O16:O63" si="10">J16-M16 - (N16-N15)</f>
        <v>328.7739762720002</v>
      </c>
      <c r="P16" s="16">
        <f t="shared" ref="P16:P63" si="11">P15+O16</f>
        <v>706.11277627199968</v>
      </c>
    </row>
    <row r="17" spans="2:16" ht="12.75" x14ac:dyDescent="0.2">
      <c r="B17" s="39" t="s">
        <v>58</v>
      </c>
      <c r="C17" s="41">
        <f>C15/C16</f>
        <v>5.7108843537414966</v>
      </c>
      <c r="E17" s="10">
        <f t="shared" si="5"/>
        <v>3</v>
      </c>
      <c r="F17" s="31">
        <f t="shared" si="6"/>
        <v>0.61388437499999993</v>
      </c>
      <c r="G17" s="34">
        <f t="shared" si="7"/>
        <v>0.77868800000000005</v>
      </c>
      <c r="H17" s="31">
        <f t="shared" si="0"/>
        <v>0.47802439619999998</v>
      </c>
      <c r="I17" s="35">
        <f t="shared" si="8"/>
        <v>1321.3536000000001</v>
      </c>
      <c r="J17" s="16">
        <f t="shared" si="1"/>
        <v>631.63925680669638</v>
      </c>
      <c r="K17" s="35">
        <f t="shared" si="2"/>
        <v>79.281216000000086</v>
      </c>
      <c r="L17" s="31">
        <f t="shared" si="9"/>
        <v>3.384271</v>
      </c>
      <c r="M17" s="16">
        <f t="shared" si="3"/>
        <v>268.3091201535363</v>
      </c>
      <c r="N17" s="31">
        <f t="shared" ref="N17:N63" si="12">I17*$C$29*(1+$C$30)</f>
        <v>816.59652480000011</v>
      </c>
      <c r="O17" s="16">
        <f t="shared" si="10"/>
        <v>294.66961185316001</v>
      </c>
      <c r="P17" s="16">
        <f t="shared" si="11"/>
        <v>1000.7823881251597</v>
      </c>
    </row>
    <row r="18" spans="2:16" ht="12.75" x14ac:dyDescent="0.2">
      <c r="B18" s="11" t="s">
        <v>60</v>
      </c>
      <c r="C18" s="23">
        <v>0.13</v>
      </c>
      <c r="E18" s="10">
        <f t="shared" si="5"/>
        <v>4</v>
      </c>
      <c r="F18" s="31">
        <f t="shared" si="6"/>
        <v>0.64457859374999993</v>
      </c>
      <c r="G18" s="34">
        <f t="shared" si="7"/>
        <v>0.71639296000000008</v>
      </c>
      <c r="H18" s="31">
        <f t="shared" si="0"/>
        <v>0.4617715667292</v>
      </c>
      <c r="I18" s="35">
        <f t="shared" si="8"/>
        <v>1400.6348160000002</v>
      </c>
      <c r="J18" s="16">
        <f t="shared" si="1"/>
        <v>646.77333339978486</v>
      </c>
      <c r="K18" s="35">
        <f t="shared" si="2"/>
        <v>84.038088960000096</v>
      </c>
      <c r="L18" s="31">
        <f t="shared" si="9"/>
        <v>3.4857991300000002</v>
      </c>
      <c r="M18" s="16">
        <f t="shared" si="3"/>
        <v>292.93989738363098</v>
      </c>
      <c r="N18" s="31">
        <f t="shared" si="12"/>
        <v>865.59231628800023</v>
      </c>
      <c r="O18" s="16">
        <f t="shared" si="10"/>
        <v>304.83764452815376</v>
      </c>
      <c r="P18" s="16">
        <f t="shared" si="11"/>
        <v>1305.6200326533135</v>
      </c>
    </row>
    <row r="19" spans="2:16" ht="12.75" x14ac:dyDescent="0.2">
      <c r="B19" s="45" t="s">
        <v>62</v>
      </c>
      <c r="C19" s="46">
        <f>C17*C18</f>
        <v>0.74241496598639456</v>
      </c>
      <c r="E19" s="10">
        <f t="shared" si="5"/>
        <v>5</v>
      </c>
      <c r="F19" s="31">
        <f t="shared" si="6"/>
        <v>0.67680752343749995</v>
      </c>
      <c r="G19" s="34">
        <f t="shared" si="7"/>
        <v>0.65908152320000013</v>
      </c>
      <c r="H19" s="31">
        <f t="shared" si="0"/>
        <v>0.44607133346040723</v>
      </c>
      <c r="I19" s="35">
        <f t="shared" si="8"/>
        <v>1484.6729049600003</v>
      </c>
      <c r="J19" s="16">
        <f t="shared" si="1"/>
        <v>662.27002246804375</v>
      </c>
      <c r="K19" s="35">
        <f t="shared" si="2"/>
        <v>89.080374297600201</v>
      </c>
      <c r="L19" s="31">
        <f t="shared" si="9"/>
        <v>3.5903731039000002</v>
      </c>
      <c r="M19" s="16">
        <f t="shared" si="3"/>
        <v>319.83177996344864</v>
      </c>
      <c r="N19" s="31">
        <f t="shared" si="12"/>
        <v>917.52785526528021</v>
      </c>
      <c r="O19" s="16">
        <f t="shared" si="10"/>
        <v>290.50270352731513</v>
      </c>
      <c r="P19" s="16">
        <f t="shared" si="11"/>
        <v>1596.1227361806286</v>
      </c>
    </row>
    <row r="20" spans="2:16" ht="12.75" x14ac:dyDescent="0.2">
      <c r="B20" s="11" t="s">
        <v>65</v>
      </c>
      <c r="C20" s="23">
        <v>0.25</v>
      </c>
      <c r="E20" s="10">
        <f t="shared" si="5"/>
        <v>6</v>
      </c>
      <c r="F20" s="31">
        <f t="shared" si="6"/>
        <v>0.71064789960937491</v>
      </c>
      <c r="G20" s="34">
        <f t="shared" si="7"/>
        <v>0.60635500134400011</v>
      </c>
      <c r="H20" s="31">
        <f t="shared" si="0"/>
        <v>0.43090490812275339</v>
      </c>
      <c r="I20" s="35">
        <f t="shared" si="8"/>
        <v>1573.7532792576005</v>
      </c>
      <c r="J20" s="16">
        <f t="shared" si="1"/>
        <v>678.13801220637822</v>
      </c>
      <c r="K20" s="35">
        <f t="shared" si="2"/>
        <v>94.425196755456227</v>
      </c>
      <c r="L20" s="31">
        <f t="shared" si="9"/>
        <v>3.698084297017</v>
      </c>
      <c r="M20" s="16">
        <f t="shared" si="3"/>
        <v>349.19233736409325</v>
      </c>
      <c r="N20" s="31">
        <f t="shared" si="12"/>
        <v>972.579526581197</v>
      </c>
      <c r="O20" s="16">
        <f t="shared" si="10"/>
        <v>273.89400352636818</v>
      </c>
      <c r="P20" s="16">
        <f t="shared" si="11"/>
        <v>1870.0167397069968</v>
      </c>
    </row>
    <row r="21" spans="2:16" ht="12.75" x14ac:dyDescent="0.2">
      <c r="B21" s="45" t="s">
        <v>68</v>
      </c>
      <c r="C21" s="46">
        <f>C19*(1-C20)</f>
        <v>0.55681122448979592</v>
      </c>
      <c r="E21" s="10">
        <f t="shared" si="5"/>
        <v>7</v>
      </c>
      <c r="F21" s="31">
        <f t="shared" si="6"/>
        <v>0.7461802945898437</v>
      </c>
      <c r="G21" s="34">
        <f t="shared" si="7"/>
        <v>0.55784660123648011</v>
      </c>
      <c r="H21" s="31">
        <f t="shared" si="0"/>
        <v>0.41625414124657978</v>
      </c>
      <c r="I21" s="35">
        <f t="shared" si="8"/>
        <v>1668.1784760130568</v>
      </c>
      <c r="J21" s="16">
        <f t="shared" si="1"/>
        <v>694.38619897884314</v>
      </c>
      <c r="K21" s="35">
        <f t="shared" si="2"/>
        <v>100.09070856078347</v>
      </c>
      <c r="L21" s="31">
        <f t="shared" si="9"/>
        <v>3.8090268259275102</v>
      </c>
      <c r="M21" s="16">
        <f t="shared" si="3"/>
        <v>381.2481939341165</v>
      </c>
      <c r="N21" s="31">
        <f t="shared" si="12"/>
        <v>1030.934298176069</v>
      </c>
      <c r="O21" s="16">
        <f t="shared" si="10"/>
        <v>254.78323344985466</v>
      </c>
      <c r="P21" s="16">
        <f t="shared" si="11"/>
        <v>2124.7999731568516</v>
      </c>
    </row>
    <row r="22" spans="2:16" ht="12.75" x14ac:dyDescent="0.2">
      <c r="B22" s="51" t="s">
        <v>71</v>
      </c>
      <c r="C22" s="52">
        <v>0.05</v>
      </c>
      <c r="E22" s="10">
        <f t="shared" si="5"/>
        <v>8</v>
      </c>
      <c r="F22" s="31">
        <f t="shared" si="6"/>
        <v>0.78348930931933591</v>
      </c>
      <c r="G22" s="34">
        <f t="shared" si="7"/>
        <v>0.51321887313756176</v>
      </c>
      <c r="H22" s="31">
        <f t="shared" si="0"/>
        <v>0.40210150044419612</v>
      </c>
      <c r="I22" s="35">
        <f t="shared" si="8"/>
        <v>1768.2691845738402</v>
      </c>
      <c r="J22" s="16">
        <f t="shared" si="1"/>
        <v>711.02369230637635</v>
      </c>
      <c r="K22" s="35">
        <f t="shared" si="2"/>
        <v>106.09615107443051</v>
      </c>
      <c r="L22" s="31">
        <f t="shared" si="9"/>
        <v>3.9232976307053353</v>
      </c>
      <c r="M22" s="16">
        <f t="shared" si="3"/>
        <v>416.24677813726851</v>
      </c>
      <c r="N22" s="31">
        <f t="shared" si="12"/>
        <v>1092.7903560666334</v>
      </c>
      <c r="O22" s="16">
        <f t="shared" si="10"/>
        <v>232.9208562785434</v>
      </c>
      <c r="P22" s="16">
        <f t="shared" si="11"/>
        <v>2357.720829435395</v>
      </c>
    </row>
    <row r="23" spans="2:16" ht="12.75" x14ac:dyDescent="0.2">
      <c r="B23" s="11" t="s">
        <v>74</v>
      </c>
      <c r="C23" s="30">
        <v>319</v>
      </c>
      <c r="E23" s="10">
        <f t="shared" si="5"/>
        <v>9</v>
      </c>
      <c r="F23" s="31">
        <f t="shared" si="6"/>
        <v>0.82266377478530273</v>
      </c>
      <c r="G23" s="34">
        <f t="shared" si="7"/>
        <v>0.47216136328655683</v>
      </c>
      <c r="H23" s="31">
        <f t="shared" si="0"/>
        <v>0.38843004942909348</v>
      </c>
      <c r="I23" s="35">
        <f t="shared" si="8"/>
        <v>1874.3653356482707</v>
      </c>
      <c r="J23" s="16">
        <f t="shared" si="1"/>
        <v>728.05981997403717</v>
      </c>
      <c r="K23" s="35">
        <f t="shared" si="2"/>
        <v>112.4619201388964</v>
      </c>
      <c r="L23" s="31">
        <f t="shared" si="9"/>
        <v>4.0409965596264952</v>
      </c>
      <c r="M23" s="16">
        <f t="shared" si="3"/>
        <v>454.45823237027003</v>
      </c>
      <c r="N23" s="31">
        <f t="shared" si="12"/>
        <v>1158.3577774306314</v>
      </c>
      <c r="O23" s="16">
        <f t="shared" si="10"/>
        <v>208.03416623976921</v>
      </c>
      <c r="P23" s="16">
        <f t="shared" si="11"/>
        <v>2565.7549956751641</v>
      </c>
    </row>
    <row r="24" spans="2:16" ht="12.75" x14ac:dyDescent="0.2">
      <c r="B24" s="11" t="s">
        <v>79</v>
      </c>
      <c r="C24" s="18">
        <v>100</v>
      </c>
      <c r="E24" s="53">
        <f t="shared" si="5"/>
        <v>10</v>
      </c>
      <c r="F24" s="54">
        <f t="shared" si="6"/>
        <v>0.86379696352456792</v>
      </c>
      <c r="G24" s="55">
        <f t="shared" si="7"/>
        <v>0.43438845422363231</v>
      </c>
      <c r="H24" s="54">
        <f t="shared" si="0"/>
        <v>0.37522342774850437</v>
      </c>
      <c r="I24" s="57">
        <f t="shared" si="8"/>
        <v>1986.8272557871671</v>
      </c>
      <c r="J24" s="58">
        <f t="shared" si="1"/>
        <v>745.50413326061528</v>
      </c>
      <c r="K24" s="57">
        <f t="shared" si="2"/>
        <v>19.868272557871705</v>
      </c>
      <c r="L24" s="54">
        <f t="shared" si="9"/>
        <v>4.16222645641529</v>
      </c>
      <c r="M24" s="58">
        <f t="shared" si="3"/>
        <v>82.696249683643501</v>
      </c>
      <c r="N24" s="54">
        <f t="shared" si="12"/>
        <v>1227.8592440764694</v>
      </c>
      <c r="O24" s="58">
        <f t="shared" si="10"/>
        <v>593.30641693113375</v>
      </c>
      <c r="P24" s="58">
        <f t="shared" si="11"/>
        <v>3159.0614126062978</v>
      </c>
    </row>
    <row r="25" spans="2:16" ht="12.75" x14ac:dyDescent="0.2">
      <c r="B25" s="45" t="s">
        <v>83</v>
      </c>
      <c r="C25" s="46">
        <f>C23/C24</f>
        <v>3.19</v>
      </c>
      <c r="E25" s="10">
        <f t="shared" si="5"/>
        <v>11</v>
      </c>
      <c r="F25" s="31">
        <f t="shared" si="6"/>
        <v>0.90698681170079631</v>
      </c>
      <c r="G25" s="34">
        <f t="shared" si="7"/>
        <v>0.39963737788574177</v>
      </c>
      <c r="H25" s="31">
        <f t="shared" si="0"/>
        <v>0.36246583120505527</v>
      </c>
      <c r="I25" s="35">
        <f t="shared" ref="I25:I64" si="13">I24*(1+$C$28)</f>
        <v>2006.6955283450388</v>
      </c>
      <c r="J25" s="16">
        <f t="shared" si="1"/>
        <v>727.35856265705206</v>
      </c>
      <c r="K25" s="35">
        <f t="shared" si="2"/>
        <v>20.066955283450397</v>
      </c>
      <c r="L25" s="31">
        <f t="shared" si="9"/>
        <v>4.2870932501077483</v>
      </c>
      <c r="M25" s="16">
        <f t="shared" si="3"/>
        <v>86.028908545894211</v>
      </c>
      <c r="N25" s="31">
        <f t="shared" si="12"/>
        <v>1240.1378365172338</v>
      </c>
      <c r="O25" s="16">
        <f t="shared" si="10"/>
        <v>629.05106167039344</v>
      </c>
      <c r="P25" s="16">
        <f t="shared" si="11"/>
        <v>3788.1124742766915</v>
      </c>
    </row>
    <row r="26" spans="2:16" ht="12.75" x14ac:dyDescent="0.2">
      <c r="B26" s="11" t="s">
        <v>86</v>
      </c>
      <c r="C26" s="23">
        <v>0.03</v>
      </c>
      <c r="E26" s="10">
        <f t="shared" si="5"/>
        <v>12</v>
      </c>
      <c r="F26" s="31">
        <f t="shared" si="6"/>
        <v>0.95233615228583612</v>
      </c>
      <c r="G26" s="34">
        <f t="shared" si="7"/>
        <v>0.36766638765488246</v>
      </c>
      <c r="H26" s="31">
        <f t="shared" si="0"/>
        <v>0.35014199294408338</v>
      </c>
      <c r="I26" s="35">
        <f t="shared" si="13"/>
        <v>2026.7624836284892</v>
      </c>
      <c r="J26" s="16">
        <f t="shared" si="1"/>
        <v>709.65465524197941</v>
      </c>
      <c r="K26" s="35">
        <f t="shared" si="2"/>
        <v>20.267624836284995</v>
      </c>
      <c r="L26" s="31">
        <f t="shared" si="9"/>
        <v>4.4157060476109811</v>
      </c>
      <c r="M26" s="16">
        <f t="shared" si="3"/>
        <v>89.495873560294172</v>
      </c>
      <c r="N26" s="31">
        <f t="shared" si="12"/>
        <v>1252.5392148824064</v>
      </c>
      <c r="O26" s="16">
        <f t="shared" si="10"/>
        <v>607.75740331651264</v>
      </c>
      <c r="P26" s="16">
        <f t="shared" si="11"/>
        <v>4395.8698775932044</v>
      </c>
    </row>
    <row r="27" spans="2:16" ht="12.75" x14ac:dyDescent="0.2">
      <c r="B27" s="51" t="s">
        <v>88</v>
      </c>
      <c r="C27" s="52">
        <v>0.06</v>
      </c>
      <c r="E27" s="10">
        <f t="shared" si="5"/>
        <v>13</v>
      </c>
      <c r="F27" s="31">
        <f t="shared" si="6"/>
        <v>0.99995295990012789</v>
      </c>
      <c r="G27" s="34">
        <f t="shared" si="7"/>
        <v>0.33825307664249188</v>
      </c>
      <c r="H27" s="31">
        <f t="shared" si="0"/>
        <v>0.33823716518398456</v>
      </c>
      <c r="I27" s="35">
        <f t="shared" si="13"/>
        <v>2047.0301084647742</v>
      </c>
      <c r="J27" s="16">
        <f t="shared" si="1"/>
        <v>692.38166093338964</v>
      </c>
      <c r="K27" s="35">
        <f t="shared" si="2"/>
        <v>20.470301084647645</v>
      </c>
      <c r="L27" s="31">
        <f t="shared" si="9"/>
        <v>4.5481772290393101</v>
      </c>
      <c r="M27" s="16">
        <f t="shared" si="3"/>
        <v>93.102557264773111</v>
      </c>
      <c r="N27" s="31">
        <f t="shared" si="12"/>
        <v>1265.0646070312305</v>
      </c>
      <c r="O27" s="16">
        <f t="shared" si="10"/>
        <v>586.75371151979243</v>
      </c>
      <c r="P27" s="16">
        <f t="shared" si="11"/>
        <v>4982.6235891129963</v>
      </c>
    </row>
    <row r="28" spans="2:16" ht="12.75" x14ac:dyDescent="0.2">
      <c r="B28" s="6" t="s">
        <v>91</v>
      </c>
      <c r="C28" s="60">
        <v>0.01</v>
      </c>
      <c r="E28" s="10">
        <f t="shared" si="5"/>
        <v>14</v>
      </c>
      <c r="F28" s="31">
        <f t="shared" si="6"/>
        <v>1.0499506078951344</v>
      </c>
      <c r="G28" s="34">
        <f t="shared" si="7"/>
        <v>0.31119283051109253</v>
      </c>
      <c r="H28" s="31">
        <f t="shared" si="0"/>
        <v>0.32673710156772912</v>
      </c>
      <c r="I28" s="35">
        <f t="shared" si="13"/>
        <v>2067.5004095494219</v>
      </c>
      <c r="J28" s="16">
        <f t="shared" si="1"/>
        <v>675.52909130627097</v>
      </c>
      <c r="K28" s="35">
        <f t="shared" si="2"/>
        <v>20.675004095494387</v>
      </c>
      <c r="L28" s="31">
        <f t="shared" si="9"/>
        <v>4.6846225459104893</v>
      </c>
      <c r="M28" s="16">
        <f t="shared" si="3"/>
        <v>96.854590322544709</v>
      </c>
      <c r="N28" s="31">
        <f t="shared" si="12"/>
        <v>1277.7152531015427</v>
      </c>
      <c r="O28" s="16">
        <f t="shared" si="10"/>
        <v>566.02385491341408</v>
      </c>
      <c r="P28" s="16">
        <f t="shared" si="11"/>
        <v>5548.6474440264101</v>
      </c>
    </row>
    <row r="29" spans="2:16" ht="12.75" x14ac:dyDescent="0.2">
      <c r="B29" s="6" t="s">
        <v>93</v>
      </c>
      <c r="C29" s="62">
        <v>0.6</v>
      </c>
      <c r="E29" s="10">
        <f t="shared" si="5"/>
        <v>15</v>
      </c>
      <c r="F29" s="31">
        <f t="shared" si="6"/>
        <v>1.1024481382898912</v>
      </c>
      <c r="G29" s="34">
        <f t="shared" si="7"/>
        <v>0.28629740407020515</v>
      </c>
      <c r="H29" s="31">
        <f t="shared" si="0"/>
        <v>0.31562804011442641</v>
      </c>
      <c r="I29" s="35">
        <f t="shared" si="13"/>
        <v>2088.1754136449163</v>
      </c>
      <c r="J29" s="16">
        <f t="shared" si="1"/>
        <v>659.08671322387659</v>
      </c>
      <c r="K29" s="35">
        <f t="shared" si="2"/>
        <v>20.881754136449217</v>
      </c>
      <c r="L29" s="31">
        <f t="shared" si="9"/>
        <v>4.8251612222878038</v>
      </c>
      <c r="M29" s="16">
        <f t="shared" si="3"/>
        <v>100.75783031254271</v>
      </c>
      <c r="N29" s="31">
        <f t="shared" si="12"/>
        <v>1290.4924056325581</v>
      </c>
      <c r="O29" s="16">
        <f t="shared" si="10"/>
        <v>545.55173038031842</v>
      </c>
      <c r="P29" s="16">
        <f t="shared" si="11"/>
        <v>6094.1991744067282</v>
      </c>
    </row>
    <row r="30" spans="2:16" ht="12.75" x14ac:dyDescent="0.2">
      <c r="B30" s="6" t="s">
        <v>96</v>
      </c>
      <c r="C30" s="60">
        <v>0.03</v>
      </c>
      <c r="E30" s="10">
        <f t="shared" si="5"/>
        <v>16</v>
      </c>
      <c r="F30" s="31">
        <f t="shared" si="6"/>
        <v>1.1575705452043858</v>
      </c>
      <c r="G30" s="34">
        <f t="shared" si="7"/>
        <v>0.26339361174458875</v>
      </c>
      <c r="H30" s="31">
        <f t="shared" si="0"/>
        <v>0.30489668675053594</v>
      </c>
      <c r="I30" s="35">
        <f t="shared" si="13"/>
        <v>2109.0571677813655</v>
      </c>
      <c r="J30" s="16">
        <f t="shared" si="1"/>
        <v>643.04454262400748</v>
      </c>
      <c r="K30" s="35">
        <f t="shared" si="2"/>
        <v>21.090571677813841</v>
      </c>
      <c r="L30" s="31">
        <f t="shared" si="9"/>
        <v>4.9699160589564375</v>
      </c>
      <c r="M30" s="16">
        <f t="shared" si="3"/>
        <v>104.81837087413882</v>
      </c>
      <c r="N30" s="31">
        <f t="shared" si="12"/>
        <v>1303.3973296888839</v>
      </c>
      <c r="O30" s="16">
        <f t="shared" si="10"/>
        <v>525.32124769354277</v>
      </c>
      <c r="P30" s="16">
        <f t="shared" si="11"/>
        <v>6619.5204221002714</v>
      </c>
    </row>
    <row r="31" spans="2:16" ht="12.75" x14ac:dyDescent="0.2">
      <c r="E31" s="10">
        <f t="shared" si="5"/>
        <v>17</v>
      </c>
      <c r="F31" s="31">
        <f t="shared" si="6"/>
        <v>1.2154490724646052</v>
      </c>
      <c r="G31" s="34">
        <f t="shared" si="7"/>
        <v>0.24232212280502166</v>
      </c>
      <c r="H31" s="31">
        <f t="shared" si="0"/>
        <v>0.29453019940101771</v>
      </c>
      <c r="I31" s="35">
        <f t="shared" si="13"/>
        <v>2130.1477394591793</v>
      </c>
      <c r="J31" s="16">
        <f t="shared" si="1"/>
        <v>627.39283845653915</v>
      </c>
      <c r="K31" s="35">
        <f t="shared" si="2"/>
        <v>21.301477394591984</v>
      </c>
      <c r="L31" s="31">
        <f t="shared" si="9"/>
        <v>5.1190135407251303</v>
      </c>
      <c r="M31" s="16">
        <f t="shared" si="3"/>
        <v>109.04255122036663</v>
      </c>
      <c r="N31" s="31">
        <f t="shared" si="12"/>
        <v>1316.4313029857726</v>
      </c>
      <c r="O31" s="16">
        <f t="shared" si="10"/>
        <v>505.31631393928387</v>
      </c>
      <c r="P31" s="16">
        <f t="shared" si="11"/>
        <v>7124.836736039555</v>
      </c>
    </row>
    <row r="32" spans="2:16" ht="12.75" x14ac:dyDescent="0.2">
      <c r="E32" s="10">
        <f t="shared" si="5"/>
        <v>18</v>
      </c>
      <c r="F32" s="31">
        <f t="shared" si="6"/>
        <v>1.2762215260878356</v>
      </c>
      <c r="G32" s="34">
        <f t="shared" si="7"/>
        <v>0.22293635298061995</v>
      </c>
      <c r="H32" s="31">
        <f t="shared" si="0"/>
        <v>0.28451617262138318</v>
      </c>
      <c r="I32" s="35">
        <f t="shared" si="13"/>
        <v>2151.4492168537713</v>
      </c>
      <c r="J32" s="16">
        <f t="shared" si="1"/>
        <v>612.12209676850728</v>
      </c>
      <c r="K32" s="35">
        <f t="shared" si="2"/>
        <v>21.514492168537799</v>
      </c>
      <c r="L32" s="31">
        <f t="shared" si="9"/>
        <v>5.2725839469468845</v>
      </c>
      <c r="M32" s="16">
        <f t="shared" si="3"/>
        <v>113.43696603454687</v>
      </c>
      <c r="N32" s="31">
        <f t="shared" si="12"/>
        <v>1329.5956160156306</v>
      </c>
      <c r="O32" s="16">
        <f t="shared" si="10"/>
        <v>485.5208177041024</v>
      </c>
      <c r="P32" s="16">
        <f t="shared" si="11"/>
        <v>7610.3575537436573</v>
      </c>
    </row>
    <row r="33" spans="5:16" ht="12.75" x14ac:dyDescent="0.2">
      <c r="E33" s="10">
        <f t="shared" si="5"/>
        <v>19</v>
      </c>
      <c r="F33" s="31">
        <f t="shared" si="6"/>
        <v>1.3400326023922273</v>
      </c>
      <c r="G33" s="34">
        <f t="shared" si="7"/>
        <v>0.20510144474217037</v>
      </c>
      <c r="H33" s="31">
        <f t="shared" si="0"/>
        <v>0.27484262275225618</v>
      </c>
      <c r="I33" s="35">
        <f t="shared" si="13"/>
        <v>2172.9637090223091</v>
      </c>
      <c r="J33" s="16">
        <f t="shared" si="1"/>
        <v>597.22304493316187</v>
      </c>
      <c r="K33" s="35">
        <f t="shared" si="2"/>
        <v>21.72963709022315</v>
      </c>
      <c r="L33" s="31">
        <f t="shared" si="9"/>
        <v>5.4307614653552907</v>
      </c>
      <c r="M33" s="16">
        <f t="shared" si="3"/>
        <v>118.00847576573895</v>
      </c>
      <c r="N33" s="31">
        <f t="shared" si="12"/>
        <v>1342.8915721757869</v>
      </c>
      <c r="O33" s="16">
        <f t="shared" si="10"/>
        <v>465.91861300726669</v>
      </c>
      <c r="P33" s="16">
        <f t="shared" si="11"/>
        <v>8076.2761667509239</v>
      </c>
    </row>
    <row r="34" spans="5:16" ht="12.75" x14ac:dyDescent="0.2">
      <c r="E34" s="10">
        <f t="shared" si="5"/>
        <v>20</v>
      </c>
      <c r="F34" s="31">
        <f t="shared" si="6"/>
        <v>1.4070342325118388</v>
      </c>
      <c r="G34" s="34">
        <f t="shared" si="7"/>
        <v>0.18869332916279674</v>
      </c>
      <c r="H34" s="31">
        <f t="shared" si="0"/>
        <v>0.26549797357867949</v>
      </c>
      <c r="I34" s="35">
        <f t="shared" si="13"/>
        <v>2194.6933461125323</v>
      </c>
      <c r="J34" s="16">
        <f t="shared" si="1"/>
        <v>582.68663601948879</v>
      </c>
      <c r="K34" s="35">
        <f t="shared" si="2"/>
        <v>21.946933461125354</v>
      </c>
      <c r="L34" s="31">
        <f t="shared" si="9"/>
        <v>5.5936843093159494</v>
      </c>
      <c r="M34" s="16">
        <f t="shared" si="3"/>
        <v>122.76421733909808</v>
      </c>
      <c r="N34" s="31">
        <f t="shared" si="12"/>
        <v>1356.3204878975448</v>
      </c>
      <c r="O34" s="16">
        <f t="shared" si="10"/>
        <v>446.4935029586328</v>
      </c>
      <c r="P34" s="16">
        <f t="shared" si="11"/>
        <v>8522.7696697095562</v>
      </c>
    </row>
    <row r="35" spans="5:16" ht="12.75" x14ac:dyDescent="0.2">
      <c r="E35" s="10">
        <f t="shared" si="5"/>
        <v>21</v>
      </c>
      <c r="F35" s="31">
        <f t="shared" si="6"/>
        <v>1.4773859441374306</v>
      </c>
      <c r="G35" s="34">
        <f t="shared" si="7"/>
        <v>0.17359786282977302</v>
      </c>
      <c r="H35" s="31">
        <f t="shared" si="0"/>
        <v>0.25647104247700436</v>
      </c>
      <c r="I35" s="35">
        <f t="shared" si="13"/>
        <v>2216.6402795736576</v>
      </c>
      <c r="J35" s="16">
        <f t="shared" si="1"/>
        <v>568.50404329877438</v>
      </c>
      <c r="K35" s="35">
        <f t="shared" si="2"/>
        <v>22.166402795736758</v>
      </c>
      <c r="L35" s="31">
        <f t="shared" si="9"/>
        <v>5.7614948385954277</v>
      </c>
      <c r="M35" s="16">
        <f t="shared" si="3"/>
        <v>127.71161529786458</v>
      </c>
      <c r="N35" s="31">
        <f t="shared" si="12"/>
        <v>1369.8836927765205</v>
      </c>
      <c r="O35" s="16">
        <f t="shared" si="10"/>
        <v>427.22922312193407</v>
      </c>
      <c r="P35" s="16">
        <f t="shared" si="11"/>
        <v>8949.9988928314906</v>
      </c>
    </row>
    <row r="36" spans="5:16" ht="12.75" x14ac:dyDescent="0.2">
      <c r="E36" s="10">
        <f t="shared" si="5"/>
        <v>22</v>
      </c>
      <c r="F36" s="31">
        <f t="shared" si="6"/>
        <v>1.5512552413443021</v>
      </c>
      <c r="G36" s="34">
        <f t="shared" si="7"/>
        <v>0.15971003380339119</v>
      </c>
      <c r="H36" s="31">
        <f t="shared" si="0"/>
        <v>0.24775102703278626</v>
      </c>
      <c r="I36" s="35">
        <f t="shared" si="13"/>
        <v>2238.8066823693944</v>
      </c>
      <c r="J36" s="16">
        <f t="shared" si="1"/>
        <v>554.66665488488229</v>
      </c>
      <c r="K36" s="35">
        <f t="shared" si="2"/>
        <v>22.388066823693862</v>
      </c>
      <c r="L36" s="31">
        <f t="shared" si="9"/>
        <v>5.9343396837532909</v>
      </c>
      <c r="M36" s="16">
        <f t="shared" si="3"/>
        <v>132.85839339436697</v>
      </c>
      <c r="N36" s="31">
        <f t="shared" si="12"/>
        <v>1383.5825297042857</v>
      </c>
      <c r="O36" s="16">
        <f t="shared" si="10"/>
        <v>408.10942456275018</v>
      </c>
      <c r="P36" s="16">
        <f t="shared" si="11"/>
        <v>9358.1083173942407</v>
      </c>
    </row>
    <row r="37" spans="5:16" ht="12.75" x14ac:dyDescent="0.2">
      <c r="E37" s="10">
        <f t="shared" si="5"/>
        <v>23</v>
      </c>
      <c r="F37" s="31">
        <f t="shared" si="6"/>
        <v>1.6288180034115172</v>
      </c>
      <c r="G37" s="34">
        <f t="shared" si="7"/>
        <v>0.1469332310991199</v>
      </c>
      <c r="H37" s="31">
        <f t="shared" si="0"/>
        <v>0.23932749211367152</v>
      </c>
      <c r="I37" s="35">
        <f t="shared" si="13"/>
        <v>2261.1947491930882</v>
      </c>
      <c r="J37" s="16">
        <f t="shared" si="1"/>
        <v>541.16606850498431</v>
      </c>
      <c r="K37" s="35">
        <f t="shared" si="2"/>
        <v>22.611947491931005</v>
      </c>
      <c r="L37" s="31">
        <f t="shared" si="9"/>
        <v>6.1123698742658892</v>
      </c>
      <c r="M37" s="16">
        <f t="shared" si="3"/>
        <v>138.21258664816119</v>
      </c>
      <c r="N37" s="31">
        <f t="shared" si="12"/>
        <v>1397.4183550013283</v>
      </c>
      <c r="O37" s="16">
        <f t="shared" si="10"/>
        <v>389.11765655978047</v>
      </c>
      <c r="P37" s="16">
        <f t="shared" si="11"/>
        <v>9747.2259739540204</v>
      </c>
    </row>
    <row r="38" spans="5:16" ht="12.75" x14ac:dyDescent="0.2">
      <c r="E38" s="10">
        <f t="shared" si="5"/>
        <v>24</v>
      </c>
      <c r="F38" s="31">
        <f t="shared" si="6"/>
        <v>1.710258903582093</v>
      </c>
      <c r="G38" s="34">
        <f t="shared" si="7"/>
        <v>0.13517857261119032</v>
      </c>
      <c r="H38" s="31">
        <f t="shared" si="0"/>
        <v>0.23119035738180668</v>
      </c>
      <c r="I38" s="35">
        <f t="shared" si="13"/>
        <v>2283.8066966850192</v>
      </c>
      <c r="J38" s="16">
        <f t="shared" si="1"/>
        <v>527.99408639757303</v>
      </c>
      <c r="K38" s="35">
        <f t="shared" si="2"/>
        <v>22.83806696685042</v>
      </c>
      <c r="L38" s="31">
        <f t="shared" si="9"/>
        <v>6.2957409704938661</v>
      </c>
      <c r="M38" s="16">
        <f t="shared" si="3"/>
        <v>143.78255389008277</v>
      </c>
      <c r="N38" s="31">
        <f t="shared" si="12"/>
        <v>1411.3925385513419</v>
      </c>
      <c r="O38" s="16">
        <f t="shared" si="10"/>
        <v>370.23734895747668</v>
      </c>
      <c r="P38" s="16">
        <f t="shared" si="11"/>
        <v>10117.463322911497</v>
      </c>
    </row>
    <row r="39" spans="5:16" ht="12.75" x14ac:dyDescent="0.2">
      <c r="E39" s="10">
        <f t="shared" si="5"/>
        <v>25</v>
      </c>
      <c r="F39" s="31">
        <f t="shared" si="6"/>
        <v>1.7957718487611976</v>
      </c>
      <c r="G39" s="34">
        <f t="shared" si="7"/>
        <v>0.1243642868022951</v>
      </c>
      <c r="H39" s="31">
        <f t="shared" si="0"/>
        <v>0.22332988523082525</v>
      </c>
      <c r="I39" s="35">
        <f t="shared" si="13"/>
        <v>2306.6447636518697</v>
      </c>
      <c r="J39" s="16">
        <f t="shared" si="1"/>
        <v>515.14271033465604</v>
      </c>
      <c r="K39" s="35">
        <f t="shared" si="2"/>
        <v>23.06644763651866</v>
      </c>
      <c r="L39" s="31">
        <f t="shared" si="9"/>
        <v>6.484613199608682</v>
      </c>
      <c r="M39" s="16">
        <f t="shared" si="3"/>
        <v>149.5769908118514</v>
      </c>
      <c r="N39" s="31">
        <f t="shared" si="12"/>
        <v>1425.5064639368554</v>
      </c>
      <c r="O39" s="16">
        <f t="shared" si="10"/>
        <v>351.45179413729113</v>
      </c>
      <c r="P39" s="16">
        <f t="shared" si="11"/>
        <v>10468.915117048788</v>
      </c>
    </row>
    <row r="40" spans="5:16" ht="12.75" x14ac:dyDescent="0.2">
      <c r="E40" s="10">
        <f t="shared" si="5"/>
        <v>26</v>
      </c>
      <c r="F40" s="31">
        <f t="shared" si="6"/>
        <v>1.8855604411992575</v>
      </c>
      <c r="G40" s="34">
        <f t="shared" si="7"/>
        <v>0.1144151438581115</v>
      </c>
      <c r="H40" s="31">
        <f t="shared" si="0"/>
        <v>0.21573666913297723</v>
      </c>
      <c r="I40" s="35">
        <f t="shared" si="13"/>
        <v>2329.7112112883883</v>
      </c>
      <c r="J40" s="16">
        <f t="shared" si="1"/>
        <v>502.60413676511064</v>
      </c>
      <c r="K40" s="35">
        <f t="shared" si="2"/>
        <v>23.297112112883951</v>
      </c>
      <c r="L40" s="31">
        <f t="shared" si="9"/>
        <v>6.6791515955969425</v>
      </c>
      <c r="M40" s="16">
        <f t="shared" si="3"/>
        <v>155.6049435415697</v>
      </c>
      <c r="N40" s="31">
        <f t="shared" si="12"/>
        <v>1439.761528576224</v>
      </c>
      <c r="O40" s="16">
        <f t="shared" si="10"/>
        <v>332.74412858417236</v>
      </c>
      <c r="P40" s="16">
        <f t="shared" si="11"/>
        <v>10801.65924563296</v>
      </c>
    </row>
    <row r="41" spans="5:16" ht="12.75" x14ac:dyDescent="0.2">
      <c r="E41" s="10">
        <f t="shared" si="5"/>
        <v>27</v>
      </c>
      <c r="F41" s="31">
        <f t="shared" si="6"/>
        <v>1.9798384632592203</v>
      </c>
      <c r="G41" s="34">
        <f t="shared" si="7"/>
        <v>0.10526193234946259</v>
      </c>
      <c r="H41" s="31">
        <f t="shared" si="0"/>
        <v>0.20840162238245602</v>
      </c>
      <c r="I41" s="35">
        <f t="shared" si="13"/>
        <v>2353.0083234012723</v>
      </c>
      <c r="J41" s="16">
        <f t="shared" si="1"/>
        <v>490.37075207624787</v>
      </c>
      <c r="K41" s="35">
        <f t="shared" si="2"/>
        <v>23.530083234012636</v>
      </c>
      <c r="L41" s="31">
        <f t="shared" si="9"/>
        <v>6.8795261434648509</v>
      </c>
      <c r="M41" s="16">
        <f t="shared" si="3"/>
        <v>161.87582276629391</v>
      </c>
      <c r="N41" s="31">
        <f t="shared" si="12"/>
        <v>1454.1591438619864</v>
      </c>
      <c r="O41" s="16">
        <f t="shared" si="10"/>
        <v>314.09731402419152</v>
      </c>
      <c r="P41" s="16">
        <f t="shared" si="11"/>
        <v>11115.756559657151</v>
      </c>
    </row>
    <row r="42" spans="5:16" ht="12.75" x14ac:dyDescent="0.2">
      <c r="E42" s="10">
        <f t="shared" si="5"/>
        <v>28</v>
      </c>
      <c r="F42" s="31">
        <f t="shared" si="6"/>
        <v>2.0788303864221813</v>
      </c>
      <c r="G42" s="34">
        <f t="shared" si="7"/>
        <v>9.6840977761505589E-2</v>
      </c>
      <c r="H42" s="31">
        <f t="shared" si="0"/>
        <v>0.20131596722145254</v>
      </c>
      <c r="I42" s="35">
        <f t="shared" si="13"/>
        <v>2376.5384066352849</v>
      </c>
      <c r="J42" s="16">
        <f t="shared" si="1"/>
        <v>478.43512797071207</v>
      </c>
      <c r="K42" s="35">
        <f t="shared" si="2"/>
        <v>23.765384066352908</v>
      </c>
      <c r="L42" s="31">
        <f t="shared" si="9"/>
        <v>7.0859119277687963</v>
      </c>
      <c r="M42" s="16">
        <f t="shared" si="3"/>
        <v>168.39941842377658</v>
      </c>
      <c r="N42" s="31">
        <f t="shared" si="12"/>
        <v>1468.7007353006061</v>
      </c>
      <c r="O42" s="16">
        <f t="shared" si="10"/>
        <v>295.49411810831583</v>
      </c>
      <c r="P42" s="16">
        <f t="shared" si="11"/>
        <v>11411.250677765467</v>
      </c>
    </row>
    <row r="43" spans="5:16" ht="12.75" x14ac:dyDescent="0.2">
      <c r="E43" s="10">
        <f t="shared" si="5"/>
        <v>29</v>
      </c>
      <c r="F43" s="31">
        <f t="shared" si="6"/>
        <v>2.1827719057432904</v>
      </c>
      <c r="G43" s="34">
        <f t="shared" si="7"/>
        <v>8.9093699540585145E-2</v>
      </c>
      <c r="H43" s="31">
        <f t="shared" si="0"/>
        <v>0.19447122433592315</v>
      </c>
      <c r="I43" s="35">
        <f t="shared" si="13"/>
        <v>2400.3037907016378</v>
      </c>
      <c r="J43" s="16">
        <f t="shared" si="1"/>
        <v>466.79001695590495</v>
      </c>
      <c r="K43" s="35">
        <f t="shared" si="2"/>
        <v>24.003037907016278</v>
      </c>
      <c r="L43" s="31">
        <f t="shared" si="9"/>
        <v>7.2984892856018604</v>
      </c>
      <c r="M43" s="16">
        <f t="shared" si="3"/>
        <v>175.18591498625361</v>
      </c>
      <c r="N43" s="31">
        <f t="shared" si="12"/>
        <v>1483.3877426536121</v>
      </c>
      <c r="O43" s="16">
        <f t="shared" si="10"/>
        <v>276.91709461664527</v>
      </c>
      <c r="P43" s="16">
        <f t="shared" si="11"/>
        <v>11688.167772382112</v>
      </c>
    </row>
    <row r="44" spans="5:16" ht="12.75" x14ac:dyDescent="0.2">
      <c r="E44" s="10">
        <f t="shared" si="5"/>
        <v>30</v>
      </c>
      <c r="F44" s="31">
        <f t="shared" si="6"/>
        <v>2.291910501030455</v>
      </c>
      <c r="G44" s="34">
        <f t="shared" si="7"/>
        <v>8.1966203577338331E-2</v>
      </c>
      <c r="H44" s="31">
        <f t="shared" si="0"/>
        <v>0.18785920270850176</v>
      </c>
      <c r="I44" s="35">
        <f t="shared" si="13"/>
        <v>2424.3068286086541</v>
      </c>
      <c r="J44" s="16">
        <f t="shared" si="1"/>
        <v>455.42834794319816</v>
      </c>
      <c r="K44" s="35">
        <f t="shared" si="2"/>
        <v>24.243068286086782</v>
      </c>
      <c r="L44" s="31">
        <f t="shared" si="9"/>
        <v>7.5174439641699164</v>
      </c>
      <c r="M44" s="16">
        <f t="shared" si="3"/>
        <v>182.24590736020221</v>
      </c>
      <c r="N44" s="31">
        <f t="shared" si="12"/>
        <v>1498.2216200801481</v>
      </c>
      <c r="O44" s="16">
        <f t="shared" si="10"/>
        <v>258.34856315645993</v>
      </c>
      <c r="P44" s="16">
        <f t="shared" si="11"/>
        <v>11946.516335538572</v>
      </c>
    </row>
    <row r="45" spans="5:16" ht="12.75" x14ac:dyDescent="0.2">
      <c r="E45" s="10">
        <f t="shared" si="5"/>
        <v>31</v>
      </c>
      <c r="F45" s="31">
        <f t="shared" si="6"/>
        <v>2.4065060260819777</v>
      </c>
      <c r="G45" s="34">
        <f t="shared" si="7"/>
        <v>7.5408907291151267E-2</v>
      </c>
      <c r="H45" s="31">
        <f t="shared" si="0"/>
        <v>0.18147198981641272</v>
      </c>
      <c r="I45" s="35">
        <f t="shared" si="13"/>
        <v>2448.5498968947409</v>
      </c>
      <c r="J45" s="16">
        <f t="shared" si="1"/>
        <v>444.3432219542608</v>
      </c>
      <c r="K45" s="35">
        <f t="shared" si="2"/>
        <v>24.485498968947468</v>
      </c>
      <c r="L45" s="31">
        <f t="shared" si="9"/>
        <v>7.7429672830950143</v>
      </c>
      <c r="M45" s="16">
        <f t="shared" si="3"/>
        <v>189.59041742681694</v>
      </c>
      <c r="N45" s="31">
        <f t="shared" si="12"/>
        <v>1513.2038362809499</v>
      </c>
      <c r="O45" s="16">
        <f t="shared" si="10"/>
        <v>239.7705883266421</v>
      </c>
      <c r="P45" s="16">
        <f t="shared" si="11"/>
        <v>12186.286923865215</v>
      </c>
    </row>
    <row r="46" spans="5:16" ht="12.75" x14ac:dyDescent="0.2">
      <c r="E46" s="10">
        <f t="shared" si="5"/>
        <v>32</v>
      </c>
      <c r="F46" s="31">
        <f t="shared" si="6"/>
        <v>2.5268313273860765</v>
      </c>
      <c r="G46" s="34">
        <f t="shared" si="7"/>
        <v>6.9376194707859162E-2</v>
      </c>
      <c r="H46" s="31">
        <f t="shared" si="0"/>
        <v>0.17530194216265466</v>
      </c>
      <c r="I46" s="35">
        <f t="shared" si="13"/>
        <v>2473.0353958636883</v>
      </c>
      <c r="J46" s="16">
        <f t="shared" si="1"/>
        <v>433.52790793189405</v>
      </c>
      <c r="K46" s="35">
        <f t="shared" si="2"/>
        <v>24.730353958636897</v>
      </c>
      <c r="L46" s="31">
        <f t="shared" si="9"/>
        <v>7.9752563015878648</v>
      </c>
      <c r="M46" s="16">
        <f t="shared" si="3"/>
        <v>197.2309112491173</v>
      </c>
      <c r="N46" s="31">
        <f t="shared" si="12"/>
        <v>1528.3358746437593</v>
      </c>
      <c r="O46" s="16">
        <f t="shared" si="10"/>
        <v>221.1649583199673</v>
      </c>
      <c r="P46" s="16">
        <f t="shared" si="11"/>
        <v>12407.451882185182</v>
      </c>
    </row>
    <row r="47" spans="5:16" ht="12.75" x14ac:dyDescent="0.2">
      <c r="E47" s="10">
        <f t="shared" si="5"/>
        <v>33</v>
      </c>
      <c r="F47" s="31">
        <f t="shared" si="6"/>
        <v>2.6531728937553805</v>
      </c>
      <c r="G47" s="34">
        <f t="shared" si="7"/>
        <v>6.3826099131230427E-2</v>
      </c>
      <c r="H47" s="31">
        <f t="shared" si="0"/>
        <v>0.1693416761291244</v>
      </c>
      <c r="I47" s="35">
        <f t="shared" si="13"/>
        <v>2497.7657498223252</v>
      </c>
      <c r="J47" s="16">
        <f t="shared" si="1"/>
        <v>422.97583865283178</v>
      </c>
      <c r="K47" s="35">
        <f t="shared" si="2"/>
        <v>24.97765749822338</v>
      </c>
      <c r="L47" s="31">
        <f t="shared" si="9"/>
        <v>8.2145139906355009</v>
      </c>
      <c r="M47" s="16">
        <f t="shared" si="3"/>
        <v>205.17931697245768</v>
      </c>
      <c r="N47" s="31">
        <f t="shared" si="12"/>
        <v>1543.619233390197</v>
      </c>
      <c r="O47" s="16">
        <f t="shared" si="10"/>
        <v>202.51316293393643</v>
      </c>
      <c r="P47" s="16">
        <f t="shared" si="11"/>
        <v>12609.965045119117</v>
      </c>
    </row>
    <row r="48" spans="5:16" ht="12.75" x14ac:dyDescent="0.2">
      <c r="E48" s="10">
        <f t="shared" si="5"/>
        <v>34</v>
      </c>
      <c r="F48" s="31">
        <f t="shared" si="6"/>
        <v>2.7858315384431496</v>
      </c>
      <c r="G48" s="34">
        <f t="shared" si="7"/>
        <v>5.8720011200731996E-2</v>
      </c>
      <c r="H48" s="31">
        <f t="shared" si="0"/>
        <v>0.16358405914073418</v>
      </c>
      <c r="I48" s="35">
        <f t="shared" si="13"/>
        <v>2522.7434073205486</v>
      </c>
      <c r="J48" s="16">
        <f t="shared" si="1"/>
        <v>412.68060674002186</v>
      </c>
      <c r="K48" s="35">
        <f t="shared" si="2"/>
        <v>25.227434073205586</v>
      </c>
      <c r="L48" s="31">
        <f t="shared" si="9"/>
        <v>8.4609494103545657</v>
      </c>
      <c r="M48" s="16">
        <f t="shared" si="3"/>
        <v>213.44804344644749</v>
      </c>
      <c r="N48" s="31">
        <f t="shared" si="12"/>
        <v>1559.055425724099</v>
      </c>
      <c r="O48" s="16">
        <f t="shared" si="10"/>
        <v>183.79637095967237</v>
      </c>
      <c r="P48" s="16">
        <f t="shared" si="11"/>
        <v>12793.761416078789</v>
      </c>
    </row>
    <row r="49" spans="5:16" ht="12.75" x14ac:dyDescent="0.2">
      <c r="E49" s="10">
        <f t="shared" si="5"/>
        <v>35</v>
      </c>
      <c r="F49" s="31">
        <f t="shared" si="6"/>
        <v>2.9251231153653072</v>
      </c>
      <c r="G49" s="34">
        <f t="shared" si="7"/>
        <v>5.4022410304673439E-2</v>
      </c>
      <c r="H49" s="31">
        <f t="shared" si="0"/>
        <v>0.15802220112994925</v>
      </c>
      <c r="I49" s="35">
        <f t="shared" si="13"/>
        <v>2547.9708413937542</v>
      </c>
      <c r="J49" s="16">
        <f t="shared" si="1"/>
        <v>402.63596077196985</v>
      </c>
      <c r="K49" s="35">
        <f t="shared" si="2"/>
        <v>25.479708413937715</v>
      </c>
      <c r="L49" s="31">
        <f t="shared" si="9"/>
        <v>8.714777892665202</v>
      </c>
      <c r="M49" s="16">
        <f t="shared" si="3"/>
        <v>222.04999959733993</v>
      </c>
      <c r="N49" s="31">
        <f t="shared" si="12"/>
        <v>1574.6459799813401</v>
      </c>
      <c r="O49" s="16">
        <f t="shared" si="10"/>
        <v>164.99540691738878</v>
      </c>
      <c r="P49" s="16">
        <f t="shared" si="11"/>
        <v>12958.756822996178</v>
      </c>
    </row>
    <row r="50" spans="5:16" ht="12.75" x14ac:dyDescent="0.2">
      <c r="E50" s="10">
        <f t="shared" si="5"/>
        <v>36</v>
      </c>
      <c r="F50" s="31">
        <f t="shared" si="6"/>
        <v>3.0713792711335728</v>
      </c>
      <c r="G50" s="34">
        <f t="shared" si="7"/>
        <v>4.9700617480299566E-2</v>
      </c>
      <c r="H50" s="31">
        <f t="shared" si="0"/>
        <v>0.15264944629153099</v>
      </c>
      <c r="I50" s="35">
        <f t="shared" si="13"/>
        <v>2573.4505498076919</v>
      </c>
      <c r="J50" s="16">
        <f t="shared" si="1"/>
        <v>392.83580148678016</v>
      </c>
      <c r="K50" s="35">
        <f t="shared" si="2"/>
        <v>25.734505498076942</v>
      </c>
      <c r="L50" s="31">
        <f t="shared" si="9"/>
        <v>8.9762212294451587</v>
      </c>
      <c r="M50" s="16">
        <f t="shared" si="3"/>
        <v>230.99861458111141</v>
      </c>
      <c r="N50" s="31">
        <f t="shared" si="12"/>
        <v>1590.3924397811536</v>
      </c>
      <c r="O50" s="16">
        <f t="shared" si="10"/>
        <v>146.09072710585528</v>
      </c>
      <c r="P50" s="16">
        <f t="shared" si="11"/>
        <v>13104.847550102033</v>
      </c>
    </row>
    <row r="51" spans="5:16" ht="12.75" x14ac:dyDescent="0.2">
      <c r="E51" s="10">
        <f t="shared" si="5"/>
        <v>37</v>
      </c>
      <c r="F51" s="31">
        <f t="shared" si="6"/>
        <v>3.2249482346902516</v>
      </c>
      <c r="G51" s="34">
        <f t="shared" si="7"/>
        <v>4.5724568081875604E-2</v>
      </c>
      <c r="H51" s="31">
        <f t="shared" si="0"/>
        <v>0.14745936511761895</v>
      </c>
      <c r="I51" s="35">
        <f t="shared" si="13"/>
        <v>2599.1850553057689</v>
      </c>
      <c r="J51" s="16">
        <f t="shared" si="1"/>
        <v>383.274178078592</v>
      </c>
      <c r="K51" s="35">
        <f t="shared" si="2"/>
        <v>25.991850553057702</v>
      </c>
      <c r="L51" s="31">
        <f t="shared" si="9"/>
        <v>9.2455078663285128</v>
      </c>
      <c r="M51" s="16">
        <f t="shared" si="3"/>
        <v>240.3078587487301</v>
      </c>
      <c r="N51" s="31">
        <f t="shared" si="12"/>
        <v>1606.2963641789652</v>
      </c>
      <c r="O51" s="16">
        <f t="shared" si="10"/>
        <v>127.06239493205032</v>
      </c>
      <c r="P51" s="16">
        <f t="shared" si="11"/>
        <v>13231.909945034084</v>
      </c>
    </row>
    <row r="52" spans="5:16" ht="12.75" x14ac:dyDescent="0.2">
      <c r="E52" s="10">
        <f t="shared" si="5"/>
        <v>38</v>
      </c>
      <c r="F52" s="31">
        <f t="shared" si="6"/>
        <v>3.3861956464247642</v>
      </c>
      <c r="G52" s="34">
        <f t="shared" si="7"/>
        <v>4.2066602635325558E-2</v>
      </c>
      <c r="H52" s="31">
        <f t="shared" si="0"/>
        <v>0.14244574670361992</v>
      </c>
      <c r="I52" s="35">
        <f t="shared" si="13"/>
        <v>2625.1769058588266</v>
      </c>
      <c r="J52" s="16">
        <f t="shared" si="1"/>
        <v>373.94528458415908</v>
      </c>
      <c r="K52" s="35">
        <f t="shared" si="2"/>
        <v>26.251769058588252</v>
      </c>
      <c r="L52" s="31">
        <f t="shared" si="9"/>
        <v>9.5228731023183677</v>
      </c>
      <c r="M52" s="16">
        <f t="shared" si="3"/>
        <v>249.99226545630364</v>
      </c>
      <c r="N52" s="31">
        <f t="shared" si="12"/>
        <v>1622.3593278207547</v>
      </c>
      <c r="O52" s="16">
        <f t="shared" si="10"/>
        <v>107.89005548606588</v>
      </c>
      <c r="P52" s="16">
        <f t="shared" si="11"/>
        <v>13339.80000052015</v>
      </c>
    </row>
    <row r="53" spans="5:16" ht="12.75" x14ac:dyDescent="0.2">
      <c r="E53" s="10">
        <f t="shared" si="5"/>
        <v>39</v>
      </c>
      <c r="F53" s="31">
        <f t="shared" si="6"/>
        <v>3.5555054287460024</v>
      </c>
      <c r="G53" s="34">
        <f t="shared" si="7"/>
        <v>3.8701274424499513E-2</v>
      </c>
      <c r="H53" s="31">
        <f t="shared" si="0"/>
        <v>0.13760259131569683</v>
      </c>
      <c r="I53" s="35">
        <f t="shared" si="13"/>
        <v>2651.4286749174148</v>
      </c>
      <c r="J53" s="16">
        <f t="shared" si="1"/>
        <v>364.8434563573806</v>
      </c>
      <c r="K53" s="35">
        <f t="shared" si="2"/>
        <v>26.514286749174062</v>
      </c>
      <c r="L53" s="31">
        <f t="shared" si="9"/>
        <v>9.8085592953879193</v>
      </c>
      <c r="M53" s="16">
        <f t="shared" si="3"/>
        <v>260.06695375419196</v>
      </c>
      <c r="N53" s="31">
        <f t="shared" si="12"/>
        <v>1638.5829210989625</v>
      </c>
      <c r="O53" s="16">
        <f t="shared" si="10"/>
        <v>88.552909324980874</v>
      </c>
      <c r="P53" s="16">
        <f t="shared" si="11"/>
        <v>13428.352909845131</v>
      </c>
    </row>
    <row r="54" spans="5:16" ht="12.75" x14ac:dyDescent="0.2">
      <c r="E54" s="10">
        <f t="shared" si="5"/>
        <v>40</v>
      </c>
      <c r="F54" s="31">
        <f t="shared" si="6"/>
        <v>3.7332807001833026</v>
      </c>
      <c r="G54" s="34">
        <f t="shared" si="7"/>
        <v>3.5605172470539556E-2</v>
      </c>
      <c r="H54" s="31">
        <f t="shared" si="0"/>
        <v>0.13292410321096315</v>
      </c>
      <c r="I54" s="35">
        <f t="shared" si="13"/>
        <v>2677.9429616665889</v>
      </c>
      <c r="J54" s="16">
        <f t="shared" si="1"/>
        <v>355.96316662964199</v>
      </c>
      <c r="K54" s="35">
        <f t="shared" si="2"/>
        <v>26.779429616665766</v>
      </c>
      <c r="L54" s="31">
        <f t="shared" si="9"/>
        <v>10.102816074249557</v>
      </c>
      <c r="M54" s="16">
        <f t="shared" si="3"/>
        <v>270.54765199048552</v>
      </c>
      <c r="N54" s="31">
        <f t="shared" si="12"/>
        <v>1654.9687503099519</v>
      </c>
      <c r="O54" s="16">
        <f t="shared" si="10"/>
        <v>69.029685428167056</v>
      </c>
      <c r="P54" s="16">
        <f t="shared" si="11"/>
        <v>13497.382595273299</v>
      </c>
    </row>
    <row r="55" spans="5:16" ht="12.75" x14ac:dyDescent="0.2">
      <c r="E55" s="10">
        <f t="shared" si="5"/>
        <v>41</v>
      </c>
      <c r="F55" s="31">
        <f t="shared" si="6"/>
        <v>3.9199447351924679</v>
      </c>
      <c r="G55" s="34">
        <f t="shared" si="7"/>
        <v>3.2756758672896395E-2</v>
      </c>
      <c r="H55" s="31">
        <f t="shared" si="0"/>
        <v>0.12840468370179042</v>
      </c>
      <c r="I55" s="35">
        <f t="shared" si="13"/>
        <v>2704.7223912832546</v>
      </c>
      <c r="J55" s="16">
        <f t="shared" si="1"/>
        <v>347.29902315387653</v>
      </c>
      <c r="K55" s="35">
        <f t="shared" si="2"/>
        <v>27.047223912832578</v>
      </c>
      <c r="L55" s="31">
        <f t="shared" si="9"/>
        <v>10.405900556477043</v>
      </c>
      <c r="M55" s="16">
        <f t="shared" si="3"/>
        <v>281.45072236570371</v>
      </c>
      <c r="N55" s="31">
        <f t="shared" si="12"/>
        <v>1671.5184378130514</v>
      </c>
      <c r="O55" s="16">
        <f t="shared" si="10"/>
        <v>49.298613285073372</v>
      </c>
      <c r="P55" s="16">
        <f t="shared" si="11"/>
        <v>13546.681208558372</v>
      </c>
    </row>
    <row r="56" spans="5:16" ht="12.75" x14ac:dyDescent="0.2">
      <c r="E56" s="10">
        <f t="shared" si="5"/>
        <v>42</v>
      </c>
      <c r="F56" s="31">
        <f t="shared" si="6"/>
        <v>4.1159419719520915</v>
      </c>
      <c r="G56" s="34">
        <f t="shared" si="7"/>
        <v>3.0136217979064683E-2</v>
      </c>
      <c r="H56" s="31">
        <f t="shared" si="0"/>
        <v>0.12403892445592957</v>
      </c>
      <c r="I56" s="35">
        <f t="shared" si="13"/>
        <v>2731.7696151960872</v>
      </c>
      <c r="J56" s="16">
        <f t="shared" si="1"/>
        <v>338.84576493031125</v>
      </c>
      <c r="K56" s="35">
        <f t="shared" si="2"/>
        <v>27.317696151960718</v>
      </c>
      <c r="L56" s="31">
        <f t="shared" si="9"/>
        <v>10.718077573171355</v>
      </c>
      <c r="M56" s="16">
        <f t="shared" si="3"/>
        <v>292.79318647703957</v>
      </c>
      <c r="N56" s="31">
        <f t="shared" si="12"/>
        <v>1688.2336221911819</v>
      </c>
      <c r="O56" s="16">
        <f t="shared" si="10"/>
        <v>29.337394075141162</v>
      </c>
      <c r="P56" s="16">
        <f t="shared" si="11"/>
        <v>13576.018602633512</v>
      </c>
    </row>
    <row r="57" spans="5:16" ht="12.75" x14ac:dyDescent="0.2">
      <c r="E57" s="10">
        <f t="shared" si="5"/>
        <v>43</v>
      </c>
      <c r="F57" s="31">
        <f t="shared" si="6"/>
        <v>4.3217390705496959</v>
      </c>
      <c r="G57" s="34">
        <f t="shared" si="7"/>
        <v>2.772532054073951E-2</v>
      </c>
      <c r="H57" s="31">
        <f t="shared" si="0"/>
        <v>0.11982160102442796</v>
      </c>
      <c r="I57" s="35">
        <f t="shared" si="13"/>
        <v>2759.0873113480479</v>
      </c>
      <c r="J57" s="16">
        <f t="shared" si="1"/>
        <v>330.59825901190743</v>
      </c>
      <c r="K57" s="35">
        <f t="shared" si="2"/>
        <v>27.590873113480484</v>
      </c>
      <c r="L57" s="31">
        <f t="shared" si="9"/>
        <v>11.039619900366496</v>
      </c>
      <c r="M57" s="16">
        <f t="shared" si="3"/>
        <v>304.59275189206608</v>
      </c>
      <c r="N57" s="31">
        <f t="shared" si="12"/>
        <v>1705.1159584130937</v>
      </c>
      <c r="O57" s="16">
        <f t="shared" si="10"/>
        <v>9.1231708979295263</v>
      </c>
      <c r="P57" s="16">
        <f t="shared" si="11"/>
        <v>13585.141773531443</v>
      </c>
    </row>
    <row r="58" spans="5:16" ht="12.75" x14ac:dyDescent="0.2">
      <c r="E58" s="10">
        <f t="shared" si="5"/>
        <v>44</v>
      </c>
      <c r="F58" s="31">
        <f t="shared" si="6"/>
        <v>4.5378260240771811</v>
      </c>
      <c r="G58" s="34">
        <f t="shared" si="7"/>
        <v>2.550729489748035E-2</v>
      </c>
      <c r="H58" s="31">
        <f t="shared" si="0"/>
        <v>0.11574766658959743</v>
      </c>
      <c r="I58" s="35">
        <f t="shared" si="13"/>
        <v>2786.6781844615284</v>
      </c>
      <c r="J58" s="16">
        <f t="shared" si="1"/>
        <v>322.55149738755767</v>
      </c>
      <c r="K58" s="35">
        <f t="shared" si="2"/>
        <v>27.866781844615161</v>
      </c>
      <c r="L58" s="31">
        <f t="shared" si="9"/>
        <v>11.370808497377491</v>
      </c>
      <c r="M58" s="16">
        <f t="shared" si="3"/>
        <v>316.86783979331489</v>
      </c>
      <c r="N58" s="31">
        <f t="shared" si="12"/>
        <v>1722.1671179972245</v>
      </c>
      <c r="O58" s="16">
        <f t="shared" si="10"/>
        <v>-11.367501989888012</v>
      </c>
      <c r="P58" s="16">
        <f t="shared" si="11"/>
        <v>13573.774271541555</v>
      </c>
    </row>
    <row r="59" spans="5:16" ht="12.75" x14ac:dyDescent="0.2">
      <c r="E59" s="10">
        <f t="shared" si="5"/>
        <v>45</v>
      </c>
      <c r="F59" s="31">
        <f t="shared" si="6"/>
        <v>4.7647173252810404</v>
      </c>
      <c r="G59" s="34">
        <f t="shared" si="7"/>
        <v>2.3466711305681922E-2</v>
      </c>
      <c r="H59" s="31">
        <f t="shared" si="0"/>
        <v>0.11181224592555111</v>
      </c>
      <c r="I59" s="35">
        <f t="shared" si="13"/>
        <v>2814.5449663061436</v>
      </c>
      <c r="J59" s="16">
        <f t="shared" si="1"/>
        <v>314.70059394114452</v>
      </c>
      <c r="K59" s="35">
        <f t="shared" si="2"/>
        <v>28.145449663061299</v>
      </c>
      <c r="L59" s="31">
        <f t="shared" si="9"/>
        <v>11.711932752298814</v>
      </c>
      <c r="M59" s="16">
        <f t="shared" si="3"/>
        <v>329.63761373698526</v>
      </c>
      <c r="N59" s="31">
        <f t="shared" si="12"/>
        <v>1739.3887891771967</v>
      </c>
      <c r="O59" s="16">
        <f t="shared" si="10"/>
        <v>-32.158690975812931</v>
      </c>
      <c r="P59" s="16">
        <f t="shared" si="11"/>
        <v>13541.615580565742</v>
      </c>
    </row>
    <row r="60" spans="5:16" ht="12.75" x14ac:dyDescent="0.2">
      <c r="E60" s="10">
        <f t="shared" si="5"/>
        <v>46</v>
      </c>
      <c r="F60" s="31">
        <f t="shared" si="6"/>
        <v>5.0029531915450924</v>
      </c>
      <c r="G60" s="34">
        <f t="shared" si="7"/>
        <v>2.1589374401227369E-2</v>
      </c>
      <c r="H60" s="31">
        <f t="shared" si="0"/>
        <v>0.10801062956408239</v>
      </c>
      <c r="I60" s="35">
        <f t="shared" si="13"/>
        <v>2842.6904159692049</v>
      </c>
      <c r="J60" s="16">
        <f t="shared" si="1"/>
        <v>307.04078148461707</v>
      </c>
      <c r="K60" s="35">
        <f t="shared" si="2"/>
        <v>28.426904159692185</v>
      </c>
      <c r="L60" s="31">
        <f t="shared" si="9"/>
        <v>12.063290734867779</v>
      </c>
      <c r="M60" s="16">
        <f t="shared" si="3"/>
        <v>342.92200957058907</v>
      </c>
      <c r="N60" s="31">
        <f t="shared" si="12"/>
        <v>1756.7826770689687</v>
      </c>
      <c r="O60" s="16">
        <f t="shared" si="10"/>
        <v>-53.275115977744008</v>
      </c>
      <c r="P60" s="16">
        <f t="shared" si="11"/>
        <v>13488.340464587998</v>
      </c>
    </row>
    <row r="61" spans="5:16" ht="12.75" x14ac:dyDescent="0.2">
      <c r="E61" s="10">
        <f t="shared" si="5"/>
        <v>47</v>
      </c>
      <c r="F61" s="31">
        <f t="shared" si="6"/>
        <v>5.2531008511223467</v>
      </c>
      <c r="G61" s="34">
        <f t="shared" si="7"/>
        <v>1.986222444912918E-2</v>
      </c>
      <c r="H61" s="31">
        <f t="shared" si="0"/>
        <v>0.10433826815890358</v>
      </c>
      <c r="I61" s="35">
        <f t="shared" si="13"/>
        <v>2871.1173201288971</v>
      </c>
      <c r="J61" s="16">
        <f t="shared" si="1"/>
        <v>299.56740886328146</v>
      </c>
      <c r="K61" s="35">
        <f t="shared" si="2"/>
        <v>28.711173201289057</v>
      </c>
      <c r="L61" s="31">
        <f t="shared" si="9"/>
        <v>12.425189456913813</v>
      </c>
      <c r="M61" s="16">
        <f t="shared" si="3"/>
        <v>356.74176655628321</v>
      </c>
      <c r="N61" s="31">
        <f t="shared" si="12"/>
        <v>1774.3505038396584</v>
      </c>
      <c r="O61" s="16">
        <f t="shared" si="10"/>
        <v>-74.742184463691387</v>
      </c>
      <c r="P61" s="16">
        <f t="shared" si="11"/>
        <v>13413.598280124306</v>
      </c>
    </row>
    <row r="62" spans="5:16" ht="12.75" x14ac:dyDescent="0.2">
      <c r="E62" s="10">
        <f t="shared" si="5"/>
        <v>48</v>
      </c>
      <c r="F62" s="31">
        <f t="shared" si="6"/>
        <v>5.5157558936784641</v>
      </c>
      <c r="G62" s="34">
        <f t="shared" si="7"/>
        <v>1.8273246493198846E-2</v>
      </c>
      <c r="H62" s="31">
        <f t="shared" si="0"/>
        <v>0.10079076704150086</v>
      </c>
      <c r="I62" s="35">
        <f t="shared" si="13"/>
        <v>2899.8284933301861</v>
      </c>
      <c r="J62" s="16">
        <f t="shared" si="1"/>
        <v>292.2759381315492</v>
      </c>
      <c r="K62" s="35">
        <f t="shared" si="2"/>
        <v>28.998284933301875</v>
      </c>
      <c r="L62" s="31">
        <f t="shared" si="9"/>
        <v>12.797945140621227</v>
      </c>
      <c r="M62" s="16">
        <f t="shared" si="3"/>
        <v>371.11845974850047</v>
      </c>
      <c r="N62" s="31">
        <f t="shared" si="12"/>
        <v>1792.0940088780549</v>
      </c>
      <c r="O62" s="16">
        <f t="shared" si="10"/>
        <v>-96.58602665534778</v>
      </c>
      <c r="P62" s="16">
        <f t="shared" si="11"/>
        <v>13317.012253468958</v>
      </c>
    </row>
    <row r="63" spans="5:16" ht="12.75" x14ac:dyDescent="0.2">
      <c r="E63" s="10">
        <f t="shared" si="5"/>
        <v>49</v>
      </c>
      <c r="F63" s="31">
        <f t="shared" si="6"/>
        <v>5.7915436883623874</v>
      </c>
      <c r="G63" s="34">
        <f t="shared" si="7"/>
        <v>1.6811386773742939E-2</v>
      </c>
      <c r="H63" s="31">
        <f t="shared" si="0"/>
        <v>9.7363880962089838E-2</v>
      </c>
      <c r="I63" s="35">
        <f t="shared" si="13"/>
        <v>2928.826778263488</v>
      </c>
      <c r="J63" s="16">
        <f t="shared" si="1"/>
        <v>285.16194179742735</v>
      </c>
      <c r="K63" s="35">
        <f t="shared" si="2"/>
        <v>29.288267782635103</v>
      </c>
      <c r="L63" s="31">
        <f t="shared" si="9"/>
        <v>13.181883494839864</v>
      </c>
      <c r="M63" s="16">
        <f t="shared" si="3"/>
        <v>386.07453367636782</v>
      </c>
      <c r="N63" s="31">
        <f t="shared" si="12"/>
        <v>1810.0149489668356</v>
      </c>
      <c r="O63" s="16">
        <f t="shared" si="10"/>
        <v>-118.83353196772123</v>
      </c>
      <c r="P63" s="16">
        <f t="shared" si="11"/>
        <v>13198.178721501237</v>
      </c>
    </row>
    <row r="64" spans="5:16" ht="12.75" x14ac:dyDescent="0.2">
      <c r="E64" s="1">
        <f t="shared" si="5"/>
        <v>50</v>
      </c>
      <c r="F64" s="71">
        <f t="shared" si="6"/>
        <v>6.0811208727805068</v>
      </c>
      <c r="G64" s="66">
        <f t="shared" si="7"/>
        <v>1.5466475831843504E-2</v>
      </c>
      <c r="H64" s="71">
        <f t="shared" si="0"/>
        <v>9.4053509009378783E-2</v>
      </c>
      <c r="I64" s="72">
        <f t="shared" si="13"/>
        <v>2958.1150460461231</v>
      </c>
      <c r="J64" s="70">
        <f t="shared" si="1"/>
        <v>278.22110013407797</v>
      </c>
      <c r="K64" s="73">
        <v>0</v>
      </c>
      <c r="N64" s="1"/>
      <c r="O64" s="1"/>
    </row>
    <row r="65" spans="5:5" ht="12.75" x14ac:dyDescent="0.2">
      <c r="E65" s="1"/>
    </row>
    <row r="66" spans="5:5" ht="12.75" x14ac:dyDescent="0.2">
      <c r="E66" s="1"/>
    </row>
    <row r="67" spans="5:5" ht="12.75" x14ac:dyDescent="0.2">
      <c r="E67" s="1"/>
    </row>
    <row r="68" spans="5:5" ht="12.75" x14ac:dyDescent="0.2">
      <c r="E68" s="1"/>
    </row>
    <row r="69" spans="5:5" ht="12.75" x14ac:dyDescent="0.2">
      <c r="E69" s="1"/>
    </row>
    <row r="70" spans="5:5" ht="12.75" x14ac:dyDescent="0.2">
      <c r="E70" s="1"/>
    </row>
    <row r="71" spans="5:5" ht="12.75" x14ac:dyDescent="0.2">
      <c r="E71" s="1"/>
    </row>
    <row r="72" spans="5:5" ht="12.75" x14ac:dyDescent="0.2">
      <c r="E72" s="1"/>
    </row>
    <row r="73" spans="5:5" ht="12.75" x14ac:dyDescent="0.2">
      <c r="E73" s="1"/>
    </row>
    <row r="74" spans="5:5" ht="12.75" x14ac:dyDescent="0.2">
      <c r="E74" s="1"/>
    </row>
    <row r="75" spans="5:5" ht="12.75" x14ac:dyDescent="0.2">
      <c r="E75" s="1"/>
    </row>
    <row r="76" spans="5:5" ht="12.75" x14ac:dyDescent="0.2">
      <c r="E76" s="1"/>
    </row>
    <row r="77" spans="5:5" ht="12.75" x14ac:dyDescent="0.2">
      <c r="E77" s="1"/>
    </row>
    <row r="78" spans="5:5" ht="12.75" x14ac:dyDescent="0.2">
      <c r="E78" s="1"/>
    </row>
    <row r="79" spans="5:5" ht="12.75" x14ac:dyDescent="0.2">
      <c r="E79" s="1"/>
    </row>
    <row r="80" spans="5:5" ht="12.75" x14ac:dyDescent="0.2">
      <c r="E80" s="1"/>
    </row>
    <row r="81" spans="5:5" ht="12.75" x14ac:dyDescent="0.2">
      <c r="E81" s="1"/>
    </row>
    <row r="82" spans="5:5" ht="12.75" x14ac:dyDescent="0.2">
      <c r="E82" s="1"/>
    </row>
    <row r="83" spans="5:5" ht="12.75" x14ac:dyDescent="0.2">
      <c r="E83" s="1"/>
    </row>
    <row r="84" spans="5:5" ht="12.75" x14ac:dyDescent="0.2">
      <c r="E84" s="1"/>
    </row>
    <row r="85" spans="5:5" ht="12.75" x14ac:dyDescent="0.2">
      <c r="E85" s="1"/>
    </row>
    <row r="86" spans="5:5" ht="12.75" x14ac:dyDescent="0.2">
      <c r="E86" s="1"/>
    </row>
    <row r="87" spans="5:5" ht="12.75" x14ac:dyDescent="0.2">
      <c r="E87" s="1"/>
    </row>
    <row r="88" spans="5:5" ht="12.75" x14ac:dyDescent="0.2">
      <c r="E88" s="1"/>
    </row>
    <row r="89" spans="5:5" ht="12.75" x14ac:dyDescent="0.2">
      <c r="E89" s="1"/>
    </row>
    <row r="90" spans="5:5" ht="12.75" x14ac:dyDescent="0.2">
      <c r="E90" s="1"/>
    </row>
    <row r="91" spans="5:5" ht="12.75" x14ac:dyDescent="0.2">
      <c r="E91" s="1"/>
    </row>
    <row r="92" spans="5:5" ht="12.75" x14ac:dyDescent="0.2">
      <c r="E92" s="1"/>
    </row>
    <row r="93" spans="5:5" ht="12.75" x14ac:dyDescent="0.2">
      <c r="E93" s="1"/>
    </row>
    <row r="94" spans="5:5" ht="12.75" x14ac:dyDescent="0.2">
      <c r="E94" s="1"/>
    </row>
    <row r="95" spans="5:5" ht="12.75" x14ac:dyDescent="0.2">
      <c r="E95" s="1"/>
    </row>
    <row r="96" spans="5:5" ht="12.75" x14ac:dyDescent="0.2">
      <c r="E96" s="1"/>
    </row>
    <row r="97" spans="5:5" ht="12.75" x14ac:dyDescent="0.2">
      <c r="E97" s="1"/>
    </row>
    <row r="98" spans="5:5" ht="12.75" x14ac:dyDescent="0.2">
      <c r="E98" s="1"/>
    </row>
    <row r="99" spans="5:5" ht="12.75" x14ac:dyDescent="0.2">
      <c r="E99" s="1"/>
    </row>
    <row r="100" spans="5:5" ht="12.75" x14ac:dyDescent="0.2">
      <c r="E100" s="1"/>
    </row>
    <row r="101" spans="5:5" ht="12.75" x14ac:dyDescent="0.2">
      <c r="E101" s="1"/>
    </row>
    <row r="102" spans="5:5" ht="12.75" x14ac:dyDescent="0.2">
      <c r="E102" s="1"/>
    </row>
    <row r="103" spans="5:5" ht="12.75" x14ac:dyDescent="0.2">
      <c r="E103" s="1"/>
    </row>
    <row r="104" spans="5:5" ht="12.75" x14ac:dyDescent="0.2">
      <c r="E104" s="1"/>
    </row>
    <row r="105" spans="5:5" ht="12.75" x14ac:dyDescent="0.2">
      <c r="E105" s="1"/>
    </row>
    <row r="106" spans="5:5" ht="12.75" x14ac:dyDescent="0.2">
      <c r="E106" s="1"/>
    </row>
    <row r="107" spans="5:5" ht="12.75" x14ac:dyDescent="0.2">
      <c r="E107" s="1"/>
    </row>
    <row r="108" spans="5:5" ht="12.75" x14ac:dyDescent="0.2">
      <c r="E108" s="1"/>
    </row>
    <row r="109" spans="5:5" ht="12.75" x14ac:dyDescent="0.2">
      <c r="E109" s="1"/>
    </row>
    <row r="110" spans="5:5" ht="12.75" x14ac:dyDescent="0.2">
      <c r="E110" s="1"/>
    </row>
    <row r="111" spans="5:5" ht="12.75" x14ac:dyDescent="0.2">
      <c r="E111" s="1"/>
    </row>
    <row r="112" spans="5:5" ht="12.75" x14ac:dyDescent="0.2">
      <c r="E112" s="1"/>
    </row>
    <row r="113" spans="5:5" ht="12.75" x14ac:dyDescent="0.2">
      <c r="E113" s="1"/>
    </row>
    <row r="114" spans="5:5" ht="12.75" x14ac:dyDescent="0.2">
      <c r="E114" s="1"/>
    </row>
    <row r="115" spans="5:5" ht="12.75" x14ac:dyDescent="0.2">
      <c r="E115" s="1"/>
    </row>
    <row r="116" spans="5:5" ht="12.75" x14ac:dyDescent="0.2">
      <c r="E116" s="1"/>
    </row>
    <row r="117" spans="5:5" ht="12.75" x14ac:dyDescent="0.2">
      <c r="E117" s="1"/>
    </row>
    <row r="118" spans="5:5" ht="12.75" x14ac:dyDescent="0.2">
      <c r="E118" s="1"/>
    </row>
    <row r="119" spans="5:5" ht="12.75" x14ac:dyDescent="0.2">
      <c r="E119" s="1"/>
    </row>
    <row r="120" spans="5:5" ht="12.75" x14ac:dyDescent="0.2">
      <c r="E120" s="1"/>
    </row>
    <row r="121" spans="5:5" ht="12.75" x14ac:dyDescent="0.2">
      <c r="E121" s="1"/>
    </row>
    <row r="122" spans="5:5" ht="12.75" x14ac:dyDescent="0.2">
      <c r="E122" s="1"/>
    </row>
    <row r="123" spans="5:5" ht="12.75" x14ac:dyDescent="0.2">
      <c r="E123" s="1"/>
    </row>
    <row r="124" spans="5:5" ht="12.75" x14ac:dyDescent="0.2">
      <c r="E124" s="1"/>
    </row>
    <row r="125" spans="5:5" ht="12.75" x14ac:dyDescent="0.2">
      <c r="E125" s="1"/>
    </row>
    <row r="126" spans="5:5" ht="12.75" x14ac:dyDescent="0.2">
      <c r="E126" s="1"/>
    </row>
    <row r="127" spans="5:5" ht="12.75" x14ac:dyDescent="0.2">
      <c r="E127" s="1"/>
    </row>
    <row r="128" spans="5:5" ht="12.75" x14ac:dyDescent="0.2">
      <c r="E128" s="1"/>
    </row>
    <row r="129" spans="5:5" ht="12.75" x14ac:dyDescent="0.2">
      <c r="E129" s="1"/>
    </row>
    <row r="130" spans="5:5" ht="12.75" x14ac:dyDescent="0.2">
      <c r="E130" s="1"/>
    </row>
    <row r="131" spans="5:5" ht="12.75" x14ac:dyDescent="0.2">
      <c r="E131" s="1"/>
    </row>
    <row r="132" spans="5:5" ht="12.75" x14ac:dyDescent="0.2">
      <c r="E132" s="1"/>
    </row>
    <row r="133" spans="5:5" ht="12.75" x14ac:dyDescent="0.2">
      <c r="E133" s="1"/>
    </row>
    <row r="134" spans="5:5" ht="12.75" x14ac:dyDescent="0.2">
      <c r="E134" s="1"/>
    </row>
    <row r="135" spans="5:5" ht="12.75" x14ac:dyDescent="0.2">
      <c r="E135" s="1"/>
    </row>
    <row r="136" spans="5:5" ht="12.75" x14ac:dyDescent="0.2">
      <c r="E136" s="1"/>
    </row>
    <row r="137" spans="5:5" ht="12.75" x14ac:dyDescent="0.2">
      <c r="E137" s="1"/>
    </row>
    <row r="138" spans="5:5" ht="12.75" x14ac:dyDescent="0.2">
      <c r="E138" s="1"/>
    </row>
    <row r="139" spans="5:5" ht="12.75" x14ac:dyDescent="0.2">
      <c r="E139" s="1"/>
    </row>
    <row r="140" spans="5:5" ht="12.75" x14ac:dyDescent="0.2">
      <c r="E140" s="1"/>
    </row>
    <row r="141" spans="5:5" ht="12.75" x14ac:dyDescent="0.2">
      <c r="E141" s="1"/>
    </row>
    <row r="142" spans="5:5" ht="12.75" x14ac:dyDescent="0.2">
      <c r="E142" s="1"/>
    </row>
    <row r="143" spans="5:5" ht="12.75" x14ac:dyDescent="0.2">
      <c r="E143" s="1"/>
    </row>
    <row r="144" spans="5:5" ht="12.75" x14ac:dyDescent="0.2">
      <c r="E144" s="1"/>
    </row>
    <row r="145" spans="5:5" ht="12.75" x14ac:dyDescent="0.2">
      <c r="E145" s="1"/>
    </row>
    <row r="146" spans="5:5" ht="12.75" x14ac:dyDescent="0.2">
      <c r="E146" s="1"/>
    </row>
    <row r="147" spans="5:5" ht="12.75" x14ac:dyDescent="0.2">
      <c r="E147" s="1"/>
    </row>
    <row r="148" spans="5:5" ht="12.75" x14ac:dyDescent="0.2">
      <c r="E148" s="1"/>
    </row>
    <row r="149" spans="5:5" ht="12.75" x14ac:dyDescent="0.2">
      <c r="E149" s="1"/>
    </row>
    <row r="150" spans="5:5" ht="12.75" x14ac:dyDescent="0.2">
      <c r="E150" s="1"/>
    </row>
    <row r="151" spans="5:5" ht="12.75" x14ac:dyDescent="0.2">
      <c r="E151" s="1"/>
    </row>
    <row r="152" spans="5:5" ht="12.75" x14ac:dyDescent="0.2">
      <c r="E152" s="1"/>
    </row>
    <row r="153" spans="5:5" ht="12.75" x14ac:dyDescent="0.2">
      <c r="E153" s="1"/>
    </row>
    <row r="154" spans="5:5" ht="12.75" x14ac:dyDescent="0.2">
      <c r="E154" s="1"/>
    </row>
    <row r="155" spans="5:5" ht="12.75" x14ac:dyDescent="0.2">
      <c r="E155" s="1"/>
    </row>
    <row r="156" spans="5:5" ht="12.75" x14ac:dyDescent="0.2">
      <c r="E156" s="1"/>
    </row>
    <row r="157" spans="5:5" ht="12.75" x14ac:dyDescent="0.2">
      <c r="E157" s="1"/>
    </row>
    <row r="158" spans="5:5" ht="12.75" x14ac:dyDescent="0.2">
      <c r="E158" s="1"/>
    </row>
    <row r="159" spans="5:5" ht="12.75" x14ac:dyDescent="0.2">
      <c r="E159" s="1"/>
    </row>
    <row r="160" spans="5:5" ht="12.75" x14ac:dyDescent="0.2">
      <c r="E160" s="1"/>
    </row>
    <row r="161" spans="5:5" ht="12.75" x14ac:dyDescent="0.2">
      <c r="E161" s="1"/>
    </row>
    <row r="162" spans="5:5" ht="12.75" x14ac:dyDescent="0.2">
      <c r="E162" s="1"/>
    </row>
    <row r="163" spans="5:5" ht="12.75" x14ac:dyDescent="0.2">
      <c r="E163" s="1"/>
    </row>
    <row r="164" spans="5:5" ht="12.75" x14ac:dyDescent="0.2">
      <c r="E164" s="1"/>
    </row>
    <row r="165" spans="5:5" ht="12.75" x14ac:dyDescent="0.2">
      <c r="E165" s="1"/>
    </row>
    <row r="166" spans="5:5" ht="12.75" x14ac:dyDescent="0.2">
      <c r="E166" s="1"/>
    </row>
    <row r="167" spans="5:5" ht="12.75" x14ac:dyDescent="0.2">
      <c r="E167" s="1"/>
    </row>
    <row r="168" spans="5:5" ht="12.75" x14ac:dyDescent="0.2">
      <c r="E168" s="1"/>
    </row>
    <row r="169" spans="5:5" ht="12.75" x14ac:dyDescent="0.2">
      <c r="E169" s="1"/>
    </row>
    <row r="170" spans="5:5" ht="12.75" x14ac:dyDescent="0.2">
      <c r="E170" s="1"/>
    </row>
    <row r="171" spans="5:5" ht="12.75" x14ac:dyDescent="0.2">
      <c r="E171" s="1"/>
    </row>
    <row r="172" spans="5:5" ht="12.75" x14ac:dyDescent="0.2">
      <c r="E172" s="1"/>
    </row>
    <row r="173" spans="5:5" ht="12.75" x14ac:dyDescent="0.2">
      <c r="E173" s="1"/>
    </row>
    <row r="174" spans="5:5" ht="12.75" x14ac:dyDescent="0.2">
      <c r="E174" s="1"/>
    </row>
    <row r="175" spans="5:5" ht="12.75" x14ac:dyDescent="0.2">
      <c r="E175" s="1"/>
    </row>
    <row r="176" spans="5:5" ht="12.75" x14ac:dyDescent="0.2">
      <c r="E176" s="1"/>
    </row>
    <row r="177" spans="5:5" ht="12.75" x14ac:dyDescent="0.2">
      <c r="E177" s="1"/>
    </row>
    <row r="178" spans="5:5" ht="12.75" x14ac:dyDescent="0.2">
      <c r="E178" s="1"/>
    </row>
    <row r="179" spans="5:5" ht="12.75" x14ac:dyDescent="0.2">
      <c r="E179" s="1"/>
    </row>
    <row r="180" spans="5:5" ht="12.75" x14ac:dyDescent="0.2">
      <c r="E180" s="1"/>
    </row>
    <row r="181" spans="5:5" ht="12.75" x14ac:dyDescent="0.2">
      <c r="E181" s="1"/>
    </row>
    <row r="182" spans="5:5" ht="12.75" x14ac:dyDescent="0.2">
      <c r="E182" s="1"/>
    </row>
    <row r="183" spans="5:5" ht="12.75" x14ac:dyDescent="0.2">
      <c r="E183" s="1"/>
    </row>
    <row r="184" spans="5:5" ht="12.75" x14ac:dyDescent="0.2">
      <c r="E184" s="1"/>
    </row>
    <row r="185" spans="5:5" ht="12.75" x14ac:dyDescent="0.2">
      <c r="E185" s="1"/>
    </row>
    <row r="186" spans="5:5" ht="12.75" x14ac:dyDescent="0.2">
      <c r="E186" s="1"/>
    </row>
    <row r="187" spans="5:5" ht="12.75" x14ac:dyDescent="0.2">
      <c r="E187" s="1"/>
    </row>
    <row r="188" spans="5:5" ht="12.75" x14ac:dyDescent="0.2">
      <c r="E188" s="1"/>
    </row>
    <row r="189" spans="5:5" ht="12.75" x14ac:dyDescent="0.2">
      <c r="E189" s="1"/>
    </row>
    <row r="190" spans="5:5" ht="12.75" x14ac:dyDescent="0.2">
      <c r="E190" s="1"/>
    </row>
    <row r="191" spans="5:5" ht="12.75" x14ac:dyDescent="0.2">
      <c r="E191" s="1"/>
    </row>
    <row r="192" spans="5:5" ht="12.75" x14ac:dyDescent="0.2">
      <c r="E192" s="1"/>
    </row>
    <row r="193" spans="5:5" ht="12.75" x14ac:dyDescent="0.2">
      <c r="E193" s="1"/>
    </row>
    <row r="194" spans="5:5" ht="12.75" x14ac:dyDescent="0.2">
      <c r="E194" s="1"/>
    </row>
    <row r="195" spans="5:5" ht="12.75" x14ac:dyDescent="0.2">
      <c r="E195" s="1"/>
    </row>
    <row r="196" spans="5:5" ht="12.75" x14ac:dyDescent="0.2">
      <c r="E196" s="1"/>
    </row>
    <row r="197" spans="5:5" ht="12.75" x14ac:dyDescent="0.2">
      <c r="E197" s="1"/>
    </row>
    <row r="198" spans="5:5" ht="12.75" x14ac:dyDescent="0.2">
      <c r="E198" s="1"/>
    </row>
    <row r="199" spans="5:5" ht="12.75" x14ac:dyDescent="0.2">
      <c r="E199" s="1"/>
    </row>
    <row r="200" spans="5:5" ht="12.75" x14ac:dyDescent="0.2">
      <c r="E200" s="1"/>
    </row>
    <row r="201" spans="5:5" ht="12.75" x14ac:dyDescent="0.2">
      <c r="E201" s="1"/>
    </row>
    <row r="202" spans="5:5" ht="12.75" x14ac:dyDescent="0.2">
      <c r="E202" s="1"/>
    </row>
    <row r="203" spans="5:5" ht="12.75" x14ac:dyDescent="0.2">
      <c r="E203" s="1"/>
    </row>
    <row r="204" spans="5:5" ht="12.75" x14ac:dyDescent="0.2">
      <c r="E204" s="1"/>
    </row>
    <row r="205" spans="5:5" ht="12.75" x14ac:dyDescent="0.2">
      <c r="E205" s="1"/>
    </row>
    <row r="206" spans="5:5" ht="12.75" x14ac:dyDescent="0.2">
      <c r="E206" s="1"/>
    </row>
    <row r="207" spans="5:5" ht="12.75" x14ac:dyDescent="0.2">
      <c r="E207" s="1"/>
    </row>
    <row r="208" spans="5:5" ht="12.75" x14ac:dyDescent="0.2">
      <c r="E208" s="1"/>
    </row>
    <row r="209" spans="5:5" ht="12.75" x14ac:dyDescent="0.2">
      <c r="E209" s="1"/>
    </row>
    <row r="210" spans="5:5" ht="12.75" x14ac:dyDescent="0.2">
      <c r="E210" s="1"/>
    </row>
    <row r="211" spans="5:5" ht="12.75" x14ac:dyDescent="0.2">
      <c r="E211" s="1"/>
    </row>
    <row r="212" spans="5:5" ht="12.75" x14ac:dyDescent="0.2">
      <c r="E212" s="1"/>
    </row>
    <row r="213" spans="5:5" ht="12.75" x14ac:dyDescent="0.2">
      <c r="E213" s="1"/>
    </row>
    <row r="214" spans="5:5" ht="12.75" x14ac:dyDescent="0.2">
      <c r="E214" s="1"/>
    </row>
    <row r="215" spans="5:5" ht="12.75" x14ac:dyDescent="0.2">
      <c r="E215" s="1"/>
    </row>
    <row r="216" spans="5:5" ht="12.75" x14ac:dyDescent="0.2">
      <c r="E216" s="1"/>
    </row>
    <row r="217" spans="5:5" ht="12.75" x14ac:dyDescent="0.2">
      <c r="E217" s="1"/>
    </row>
    <row r="218" spans="5:5" ht="12.75" x14ac:dyDescent="0.2">
      <c r="E218" s="1"/>
    </row>
    <row r="219" spans="5:5" ht="12.75" x14ac:dyDescent="0.2">
      <c r="E219" s="1"/>
    </row>
    <row r="220" spans="5:5" ht="12.75" x14ac:dyDescent="0.2">
      <c r="E220" s="1"/>
    </row>
    <row r="221" spans="5:5" ht="12.75" x14ac:dyDescent="0.2">
      <c r="E221" s="1"/>
    </row>
    <row r="222" spans="5:5" ht="12.75" x14ac:dyDescent="0.2">
      <c r="E222" s="1"/>
    </row>
    <row r="223" spans="5:5" ht="12.75" x14ac:dyDescent="0.2">
      <c r="E223" s="1"/>
    </row>
    <row r="224" spans="5:5" ht="12.75" x14ac:dyDescent="0.2">
      <c r="E224" s="1"/>
    </row>
    <row r="225" spans="5:5" ht="12.75" x14ac:dyDescent="0.2">
      <c r="E225" s="1"/>
    </row>
    <row r="226" spans="5:5" ht="12.75" x14ac:dyDescent="0.2">
      <c r="E226" s="1"/>
    </row>
    <row r="227" spans="5:5" ht="12.75" x14ac:dyDescent="0.2">
      <c r="E227" s="1"/>
    </row>
    <row r="228" spans="5:5" ht="12.75" x14ac:dyDescent="0.2">
      <c r="E228" s="1"/>
    </row>
    <row r="229" spans="5:5" ht="12.75" x14ac:dyDescent="0.2">
      <c r="E229" s="1"/>
    </row>
    <row r="230" spans="5:5" ht="12.75" x14ac:dyDescent="0.2">
      <c r="E230" s="1"/>
    </row>
    <row r="231" spans="5:5" ht="12.75" x14ac:dyDescent="0.2">
      <c r="E231" s="1"/>
    </row>
    <row r="232" spans="5:5" ht="12.75" x14ac:dyDescent="0.2">
      <c r="E232" s="1"/>
    </row>
    <row r="233" spans="5:5" ht="12.75" x14ac:dyDescent="0.2">
      <c r="E233" s="1"/>
    </row>
    <row r="234" spans="5:5" ht="12.75" x14ac:dyDescent="0.2">
      <c r="E234" s="1"/>
    </row>
    <row r="235" spans="5:5" ht="12.75" x14ac:dyDescent="0.2">
      <c r="E235" s="1"/>
    </row>
    <row r="236" spans="5:5" ht="12.75" x14ac:dyDescent="0.2">
      <c r="E236" s="1"/>
    </row>
    <row r="237" spans="5:5" ht="12.75" x14ac:dyDescent="0.2">
      <c r="E237" s="1"/>
    </row>
    <row r="238" spans="5:5" ht="12.75" x14ac:dyDescent="0.2">
      <c r="E238" s="1"/>
    </row>
    <row r="239" spans="5:5" ht="12.75" x14ac:dyDescent="0.2">
      <c r="E239" s="1"/>
    </row>
    <row r="240" spans="5:5" ht="12.75" x14ac:dyDescent="0.2">
      <c r="E240" s="1"/>
    </row>
    <row r="241" spans="5:5" ht="12.75" x14ac:dyDescent="0.2">
      <c r="E241" s="1"/>
    </row>
    <row r="242" spans="5:5" ht="12.75" x14ac:dyDescent="0.2">
      <c r="E242" s="1"/>
    </row>
    <row r="243" spans="5:5" ht="12.75" x14ac:dyDescent="0.2">
      <c r="E243" s="1"/>
    </row>
    <row r="244" spans="5:5" ht="12.75" x14ac:dyDescent="0.2">
      <c r="E244" s="1"/>
    </row>
    <row r="245" spans="5:5" ht="12.75" x14ac:dyDescent="0.2">
      <c r="E245" s="1"/>
    </row>
    <row r="246" spans="5:5" ht="12.75" x14ac:dyDescent="0.2">
      <c r="E246" s="1"/>
    </row>
    <row r="247" spans="5:5" ht="12.75" x14ac:dyDescent="0.2">
      <c r="E247" s="1"/>
    </row>
    <row r="248" spans="5:5" ht="12.75" x14ac:dyDescent="0.2">
      <c r="E248" s="1"/>
    </row>
    <row r="249" spans="5:5" ht="12.75" x14ac:dyDescent="0.2">
      <c r="E249" s="1"/>
    </row>
    <row r="250" spans="5:5" ht="12.75" x14ac:dyDescent="0.2">
      <c r="E250" s="1"/>
    </row>
    <row r="251" spans="5:5" ht="12.75" x14ac:dyDescent="0.2">
      <c r="E251" s="1"/>
    </row>
    <row r="252" spans="5:5" ht="12.75" x14ac:dyDescent="0.2">
      <c r="E252" s="1"/>
    </row>
    <row r="253" spans="5:5" ht="12.75" x14ac:dyDescent="0.2">
      <c r="E253" s="1"/>
    </row>
    <row r="254" spans="5:5" ht="12.75" x14ac:dyDescent="0.2">
      <c r="E254" s="1"/>
    </row>
    <row r="255" spans="5:5" ht="12.75" x14ac:dyDescent="0.2">
      <c r="E255" s="1"/>
    </row>
    <row r="256" spans="5:5" ht="12.75" x14ac:dyDescent="0.2">
      <c r="E256" s="1"/>
    </row>
    <row r="257" spans="5:5" ht="12.75" x14ac:dyDescent="0.2">
      <c r="E257" s="1"/>
    </row>
    <row r="258" spans="5:5" ht="12.75" x14ac:dyDescent="0.2">
      <c r="E258" s="1"/>
    </row>
    <row r="259" spans="5:5" ht="12.75" x14ac:dyDescent="0.2">
      <c r="E259" s="1"/>
    </row>
    <row r="260" spans="5:5" ht="12.75" x14ac:dyDescent="0.2">
      <c r="E260" s="1"/>
    </row>
    <row r="261" spans="5:5" ht="12.75" x14ac:dyDescent="0.2">
      <c r="E261" s="1"/>
    </row>
    <row r="262" spans="5:5" ht="12.75" x14ac:dyDescent="0.2">
      <c r="E262" s="1"/>
    </row>
    <row r="263" spans="5:5" ht="12.75" x14ac:dyDescent="0.2">
      <c r="E263" s="1"/>
    </row>
    <row r="264" spans="5:5" ht="12.75" x14ac:dyDescent="0.2">
      <c r="E264" s="1"/>
    </row>
    <row r="265" spans="5:5" ht="12.75" x14ac:dyDescent="0.2">
      <c r="E265" s="1"/>
    </row>
    <row r="266" spans="5:5" ht="12.75" x14ac:dyDescent="0.2">
      <c r="E266" s="1"/>
    </row>
    <row r="267" spans="5:5" ht="12.75" x14ac:dyDescent="0.2">
      <c r="E267" s="1"/>
    </row>
    <row r="268" spans="5:5" ht="12.75" x14ac:dyDescent="0.2">
      <c r="E268" s="1"/>
    </row>
    <row r="269" spans="5:5" ht="12.75" x14ac:dyDescent="0.2">
      <c r="E269" s="1"/>
    </row>
    <row r="270" spans="5:5" ht="12.75" x14ac:dyDescent="0.2">
      <c r="E270" s="1"/>
    </row>
    <row r="271" spans="5:5" ht="12.75" x14ac:dyDescent="0.2">
      <c r="E271" s="1"/>
    </row>
    <row r="272" spans="5:5" ht="12.75" x14ac:dyDescent="0.2">
      <c r="E272" s="1"/>
    </row>
    <row r="273" spans="5:5" ht="12.75" x14ac:dyDescent="0.2">
      <c r="E273" s="1"/>
    </row>
    <row r="274" spans="5:5" ht="12.75" x14ac:dyDescent="0.2">
      <c r="E274" s="1"/>
    </row>
    <row r="275" spans="5:5" ht="12.75" x14ac:dyDescent="0.2">
      <c r="E275" s="1"/>
    </row>
    <row r="276" spans="5:5" ht="12.75" x14ac:dyDescent="0.2">
      <c r="E276" s="1"/>
    </row>
    <row r="277" spans="5:5" ht="12.75" x14ac:dyDescent="0.2">
      <c r="E277" s="1"/>
    </row>
    <row r="278" spans="5:5" ht="12.75" x14ac:dyDescent="0.2">
      <c r="E278" s="1"/>
    </row>
    <row r="279" spans="5:5" ht="12.75" x14ac:dyDescent="0.2">
      <c r="E279" s="1"/>
    </row>
    <row r="280" spans="5:5" ht="12.75" x14ac:dyDescent="0.2">
      <c r="E280" s="1"/>
    </row>
    <row r="281" spans="5:5" ht="12.75" x14ac:dyDescent="0.2">
      <c r="E281" s="1"/>
    </row>
    <row r="282" spans="5:5" ht="12.75" x14ac:dyDescent="0.2">
      <c r="E282" s="1"/>
    </row>
    <row r="283" spans="5:5" ht="12.75" x14ac:dyDescent="0.2">
      <c r="E283" s="1"/>
    </row>
    <row r="284" spans="5:5" ht="12.75" x14ac:dyDescent="0.2">
      <c r="E284" s="1"/>
    </row>
    <row r="285" spans="5:5" ht="12.75" x14ac:dyDescent="0.2">
      <c r="E285" s="1"/>
    </row>
    <row r="286" spans="5:5" ht="12.75" x14ac:dyDescent="0.2">
      <c r="E286" s="1"/>
    </row>
    <row r="287" spans="5:5" ht="12.75" x14ac:dyDescent="0.2">
      <c r="E287" s="1"/>
    </row>
    <row r="288" spans="5:5" ht="12.75" x14ac:dyDescent="0.2">
      <c r="E288" s="1"/>
    </row>
    <row r="289" spans="5:5" ht="12.75" x14ac:dyDescent="0.2">
      <c r="E289" s="1"/>
    </row>
    <row r="290" spans="5:5" ht="12.75" x14ac:dyDescent="0.2">
      <c r="E290" s="1"/>
    </row>
    <row r="291" spans="5:5" ht="12.75" x14ac:dyDescent="0.2">
      <c r="E291" s="1"/>
    </row>
    <row r="292" spans="5:5" ht="12.75" x14ac:dyDescent="0.2">
      <c r="E292" s="1"/>
    </row>
    <row r="293" spans="5:5" ht="12.75" x14ac:dyDescent="0.2">
      <c r="E293" s="1"/>
    </row>
    <row r="294" spans="5:5" ht="12.75" x14ac:dyDescent="0.2">
      <c r="E294" s="1"/>
    </row>
    <row r="295" spans="5:5" ht="12.75" x14ac:dyDescent="0.2">
      <c r="E295" s="1"/>
    </row>
    <row r="296" spans="5:5" ht="12.75" x14ac:dyDescent="0.2">
      <c r="E296" s="1"/>
    </row>
    <row r="297" spans="5:5" ht="12.75" x14ac:dyDescent="0.2">
      <c r="E297" s="1"/>
    </row>
    <row r="298" spans="5:5" ht="12.75" x14ac:dyDescent="0.2">
      <c r="E298" s="1"/>
    </row>
    <row r="299" spans="5:5" ht="12.75" x14ac:dyDescent="0.2">
      <c r="E299" s="1"/>
    </row>
    <row r="300" spans="5:5" ht="12.75" x14ac:dyDescent="0.2">
      <c r="E300" s="1"/>
    </row>
    <row r="301" spans="5:5" ht="12.75" x14ac:dyDescent="0.2">
      <c r="E301" s="1"/>
    </row>
    <row r="302" spans="5:5" ht="12.75" x14ac:dyDescent="0.2">
      <c r="E302" s="1"/>
    </row>
    <row r="303" spans="5:5" ht="12.75" x14ac:dyDescent="0.2">
      <c r="E303" s="1"/>
    </row>
    <row r="304" spans="5:5" ht="12.75" x14ac:dyDescent="0.2">
      <c r="E304" s="1"/>
    </row>
    <row r="305" spans="5:5" ht="12.75" x14ac:dyDescent="0.2">
      <c r="E305" s="1"/>
    </row>
    <row r="306" spans="5:5" ht="12.75" x14ac:dyDescent="0.2">
      <c r="E306" s="1"/>
    </row>
    <row r="307" spans="5:5" ht="12.75" x14ac:dyDescent="0.2">
      <c r="E307" s="1"/>
    </row>
    <row r="308" spans="5:5" ht="12.75" x14ac:dyDescent="0.2">
      <c r="E308" s="1"/>
    </row>
    <row r="309" spans="5:5" ht="12.75" x14ac:dyDescent="0.2">
      <c r="E309" s="1"/>
    </row>
    <row r="310" spans="5:5" ht="12.75" x14ac:dyDescent="0.2">
      <c r="E310" s="1"/>
    </row>
    <row r="311" spans="5:5" ht="12.75" x14ac:dyDescent="0.2">
      <c r="E311" s="1"/>
    </row>
    <row r="312" spans="5:5" ht="12.75" x14ac:dyDescent="0.2">
      <c r="E312" s="1"/>
    </row>
    <row r="313" spans="5:5" ht="12.75" x14ac:dyDescent="0.2">
      <c r="E313" s="1"/>
    </row>
    <row r="314" spans="5:5" ht="12.75" x14ac:dyDescent="0.2">
      <c r="E314" s="1"/>
    </row>
    <row r="315" spans="5:5" ht="12.75" x14ac:dyDescent="0.2">
      <c r="E315" s="1"/>
    </row>
    <row r="316" spans="5:5" ht="12.75" x14ac:dyDescent="0.2">
      <c r="E316" s="1"/>
    </row>
    <row r="317" spans="5:5" ht="12.75" x14ac:dyDescent="0.2">
      <c r="E317" s="1"/>
    </row>
    <row r="318" spans="5:5" ht="12.75" x14ac:dyDescent="0.2">
      <c r="E318" s="1"/>
    </row>
    <row r="319" spans="5:5" ht="12.75" x14ac:dyDescent="0.2">
      <c r="E319" s="1"/>
    </row>
    <row r="320" spans="5:5" ht="12.75" x14ac:dyDescent="0.2">
      <c r="E320" s="1"/>
    </row>
    <row r="321" spans="5:5" ht="12.75" x14ac:dyDescent="0.2">
      <c r="E321" s="1"/>
    </row>
    <row r="322" spans="5:5" ht="12.75" x14ac:dyDescent="0.2">
      <c r="E322" s="1"/>
    </row>
    <row r="323" spans="5:5" ht="12.75" x14ac:dyDescent="0.2">
      <c r="E323" s="1"/>
    </row>
    <row r="324" spans="5:5" ht="12.75" x14ac:dyDescent="0.2">
      <c r="E324" s="1"/>
    </row>
    <row r="325" spans="5:5" ht="12.75" x14ac:dyDescent="0.2">
      <c r="E325" s="1"/>
    </row>
    <row r="326" spans="5:5" ht="12.75" x14ac:dyDescent="0.2">
      <c r="E326" s="1"/>
    </row>
    <row r="327" spans="5:5" ht="12.75" x14ac:dyDescent="0.2">
      <c r="E327" s="1"/>
    </row>
    <row r="328" spans="5:5" ht="12.75" x14ac:dyDescent="0.2">
      <c r="E328" s="1"/>
    </row>
    <row r="329" spans="5:5" ht="12.75" x14ac:dyDescent="0.2">
      <c r="E329" s="1"/>
    </row>
    <row r="330" spans="5:5" ht="12.75" x14ac:dyDescent="0.2">
      <c r="E330" s="1"/>
    </row>
    <row r="331" spans="5:5" ht="12.75" x14ac:dyDescent="0.2">
      <c r="E331" s="1"/>
    </row>
    <row r="332" spans="5:5" ht="12.75" x14ac:dyDescent="0.2">
      <c r="E332" s="1"/>
    </row>
    <row r="333" spans="5:5" ht="12.75" x14ac:dyDescent="0.2">
      <c r="E333" s="1"/>
    </row>
    <row r="334" spans="5:5" ht="12.75" x14ac:dyDescent="0.2">
      <c r="E334" s="1"/>
    </row>
    <row r="335" spans="5:5" ht="12.75" x14ac:dyDescent="0.2">
      <c r="E335" s="1"/>
    </row>
    <row r="336" spans="5:5" ht="12.75" x14ac:dyDescent="0.2">
      <c r="E336" s="1"/>
    </row>
    <row r="337" spans="5:5" ht="12.75" x14ac:dyDescent="0.2">
      <c r="E337" s="1"/>
    </row>
    <row r="338" spans="5:5" ht="12.75" x14ac:dyDescent="0.2">
      <c r="E338" s="1"/>
    </row>
    <row r="339" spans="5:5" ht="12.75" x14ac:dyDescent="0.2">
      <c r="E339" s="1"/>
    </row>
    <row r="340" spans="5:5" ht="12.75" x14ac:dyDescent="0.2">
      <c r="E340" s="1"/>
    </row>
    <row r="341" spans="5:5" ht="12.75" x14ac:dyDescent="0.2">
      <c r="E341" s="1"/>
    </row>
    <row r="342" spans="5:5" ht="12.75" x14ac:dyDescent="0.2">
      <c r="E342" s="1"/>
    </row>
    <row r="343" spans="5:5" ht="12.75" x14ac:dyDescent="0.2">
      <c r="E343" s="1"/>
    </row>
    <row r="344" spans="5:5" ht="12.75" x14ac:dyDescent="0.2">
      <c r="E344" s="1"/>
    </row>
    <row r="345" spans="5:5" ht="12.75" x14ac:dyDescent="0.2">
      <c r="E345" s="1"/>
    </row>
    <row r="346" spans="5:5" ht="12.75" x14ac:dyDescent="0.2">
      <c r="E346" s="1"/>
    </row>
    <row r="347" spans="5:5" ht="12.75" x14ac:dyDescent="0.2">
      <c r="E347" s="1"/>
    </row>
    <row r="348" spans="5:5" ht="12.75" x14ac:dyDescent="0.2">
      <c r="E348" s="1"/>
    </row>
    <row r="349" spans="5:5" ht="12.75" x14ac:dyDescent="0.2">
      <c r="E349" s="1"/>
    </row>
    <row r="350" spans="5:5" ht="12.75" x14ac:dyDescent="0.2">
      <c r="E350" s="1"/>
    </row>
    <row r="351" spans="5:5" ht="12.75" x14ac:dyDescent="0.2">
      <c r="E351" s="1"/>
    </row>
    <row r="352" spans="5:5" ht="12.75" x14ac:dyDescent="0.2">
      <c r="E352" s="1"/>
    </row>
    <row r="353" spans="5:5" ht="12.75" x14ac:dyDescent="0.2">
      <c r="E353" s="1"/>
    </row>
    <row r="354" spans="5:5" ht="12.75" x14ac:dyDescent="0.2">
      <c r="E354" s="1"/>
    </row>
    <row r="355" spans="5:5" ht="12.75" x14ac:dyDescent="0.2">
      <c r="E355" s="1"/>
    </row>
    <row r="356" spans="5:5" ht="12.75" x14ac:dyDescent="0.2">
      <c r="E356" s="1"/>
    </row>
    <row r="357" spans="5:5" ht="12.75" x14ac:dyDescent="0.2">
      <c r="E357" s="1"/>
    </row>
    <row r="358" spans="5:5" ht="12.75" x14ac:dyDescent="0.2">
      <c r="E358" s="1"/>
    </row>
    <row r="359" spans="5:5" ht="12.75" x14ac:dyDescent="0.2">
      <c r="E359" s="1"/>
    </row>
    <row r="360" spans="5:5" ht="12.75" x14ac:dyDescent="0.2">
      <c r="E360" s="1"/>
    </row>
    <row r="361" spans="5:5" ht="12.75" x14ac:dyDescent="0.2">
      <c r="E361" s="1"/>
    </row>
    <row r="362" spans="5:5" ht="12.75" x14ac:dyDescent="0.2">
      <c r="E362" s="1"/>
    </row>
    <row r="363" spans="5:5" ht="12.75" x14ac:dyDescent="0.2">
      <c r="E363" s="1"/>
    </row>
    <row r="364" spans="5:5" ht="12.75" x14ac:dyDescent="0.2">
      <c r="E364" s="1"/>
    </row>
    <row r="365" spans="5:5" ht="12.75" x14ac:dyDescent="0.2">
      <c r="E365" s="1"/>
    </row>
    <row r="366" spans="5:5" ht="12.75" x14ac:dyDescent="0.2">
      <c r="E366" s="1"/>
    </row>
    <row r="367" spans="5:5" ht="12.75" x14ac:dyDescent="0.2">
      <c r="E367" s="1"/>
    </row>
    <row r="368" spans="5:5" ht="12.75" x14ac:dyDescent="0.2">
      <c r="E368" s="1"/>
    </row>
    <row r="369" spans="5:5" ht="12.75" x14ac:dyDescent="0.2">
      <c r="E369" s="1"/>
    </row>
    <row r="370" spans="5:5" ht="12.75" x14ac:dyDescent="0.2">
      <c r="E370" s="1"/>
    </row>
    <row r="371" spans="5:5" ht="12.75" x14ac:dyDescent="0.2">
      <c r="E371" s="1"/>
    </row>
    <row r="372" spans="5:5" ht="12.75" x14ac:dyDescent="0.2">
      <c r="E372" s="1"/>
    </row>
    <row r="373" spans="5:5" ht="12.75" x14ac:dyDescent="0.2">
      <c r="E373" s="1"/>
    </row>
    <row r="374" spans="5:5" ht="12.75" x14ac:dyDescent="0.2">
      <c r="E374" s="1"/>
    </row>
    <row r="375" spans="5:5" ht="12.75" x14ac:dyDescent="0.2">
      <c r="E375" s="1"/>
    </row>
    <row r="376" spans="5:5" ht="12.75" x14ac:dyDescent="0.2">
      <c r="E376" s="1"/>
    </row>
    <row r="377" spans="5:5" ht="12.75" x14ac:dyDescent="0.2">
      <c r="E377" s="1"/>
    </row>
    <row r="378" spans="5:5" ht="12.75" x14ac:dyDescent="0.2">
      <c r="E378" s="1"/>
    </row>
    <row r="379" spans="5:5" ht="12.75" x14ac:dyDescent="0.2">
      <c r="E379" s="1"/>
    </row>
    <row r="380" spans="5:5" ht="12.75" x14ac:dyDescent="0.2">
      <c r="E380" s="1"/>
    </row>
    <row r="381" spans="5:5" ht="12.75" x14ac:dyDescent="0.2">
      <c r="E381" s="1"/>
    </row>
    <row r="382" spans="5:5" ht="12.75" x14ac:dyDescent="0.2">
      <c r="E382" s="1"/>
    </row>
    <row r="383" spans="5:5" ht="12.75" x14ac:dyDescent="0.2">
      <c r="E383" s="1"/>
    </row>
    <row r="384" spans="5:5" ht="12.75" x14ac:dyDescent="0.2">
      <c r="E384" s="1"/>
    </row>
    <row r="385" spans="5:5" ht="12.75" x14ac:dyDescent="0.2">
      <c r="E385" s="1"/>
    </row>
    <row r="386" spans="5:5" ht="12.75" x14ac:dyDescent="0.2">
      <c r="E386" s="1"/>
    </row>
    <row r="387" spans="5:5" ht="12.75" x14ac:dyDescent="0.2">
      <c r="E387" s="1"/>
    </row>
    <row r="388" spans="5:5" ht="12.75" x14ac:dyDescent="0.2">
      <c r="E388" s="1"/>
    </row>
    <row r="389" spans="5:5" ht="12.75" x14ac:dyDescent="0.2">
      <c r="E389" s="1"/>
    </row>
    <row r="390" spans="5:5" ht="12.75" x14ac:dyDescent="0.2">
      <c r="E390" s="1"/>
    </row>
    <row r="391" spans="5:5" ht="12.75" x14ac:dyDescent="0.2">
      <c r="E391" s="1"/>
    </row>
    <row r="392" spans="5:5" ht="12.75" x14ac:dyDescent="0.2">
      <c r="E392" s="1"/>
    </row>
    <row r="393" spans="5:5" ht="12.75" x14ac:dyDescent="0.2">
      <c r="E393" s="1"/>
    </row>
    <row r="394" spans="5:5" ht="12.75" x14ac:dyDescent="0.2">
      <c r="E394" s="1"/>
    </row>
    <row r="395" spans="5:5" ht="12.75" x14ac:dyDescent="0.2">
      <c r="E395" s="1"/>
    </row>
    <row r="396" spans="5:5" ht="12.75" x14ac:dyDescent="0.2">
      <c r="E396" s="1"/>
    </row>
    <row r="397" spans="5:5" ht="12.75" x14ac:dyDescent="0.2">
      <c r="E397" s="1"/>
    </row>
    <row r="398" spans="5:5" ht="12.75" x14ac:dyDescent="0.2">
      <c r="E398" s="1"/>
    </row>
    <row r="399" spans="5:5" ht="12.75" x14ac:dyDescent="0.2">
      <c r="E399" s="1"/>
    </row>
    <row r="400" spans="5:5" ht="12.75" x14ac:dyDescent="0.2">
      <c r="E400" s="1"/>
    </row>
    <row r="401" spans="5:5" ht="12.75" x14ac:dyDescent="0.2">
      <c r="E401" s="1"/>
    </row>
    <row r="402" spans="5:5" ht="12.75" x14ac:dyDescent="0.2">
      <c r="E402" s="1"/>
    </row>
    <row r="403" spans="5:5" ht="12.75" x14ac:dyDescent="0.2">
      <c r="E403" s="1"/>
    </row>
    <row r="404" spans="5:5" ht="12.75" x14ac:dyDescent="0.2">
      <c r="E404" s="1"/>
    </row>
    <row r="405" spans="5:5" ht="12.75" x14ac:dyDescent="0.2">
      <c r="E405" s="1"/>
    </row>
    <row r="406" spans="5:5" ht="12.75" x14ac:dyDescent="0.2">
      <c r="E406" s="1"/>
    </row>
    <row r="407" spans="5:5" ht="12.75" x14ac:dyDescent="0.2">
      <c r="E407" s="1"/>
    </row>
    <row r="408" spans="5:5" ht="12.75" x14ac:dyDescent="0.2">
      <c r="E408" s="1"/>
    </row>
    <row r="409" spans="5:5" ht="12.75" x14ac:dyDescent="0.2">
      <c r="E409" s="1"/>
    </row>
    <row r="410" spans="5:5" ht="12.75" x14ac:dyDescent="0.2">
      <c r="E410" s="1"/>
    </row>
    <row r="411" spans="5:5" ht="12.75" x14ac:dyDescent="0.2">
      <c r="E411" s="1"/>
    </row>
    <row r="412" spans="5:5" ht="12.75" x14ac:dyDescent="0.2">
      <c r="E412" s="1"/>
    </row>
    <row r="413" spans="5:5" ht="12.75" x14ac:dyDescent="0.2">
      <c r="E413" s="1"/>
    </row>
    <row r="414" spans="5:5" ht="12.75" x14ac:dyDescent="0.2">
      <c r="E414" s="1"/>
    </row>
    <row r="415" spans="5:5" ht="12.75" x14ac:dyDescent="0.2">
      <c r="E415" s="1"/>
    </row>
    <row r="416" spans="5:5" ht="12.75" x14ac:dyDescent="0.2">
      <c r="E416" s="1"/>
    </row>
    <row r="417" spans="5:5" ht="12.75" x14ac:dyDescent="0.2">
      <c r="E417" s="1"/>
    </row>
    <row r="418" spans="5:5" ht="12.75" x14ac:dyDescent="0.2">
      <c r="E418" s="1"/>
    </row>
    <row r="419" spans="5:5" ht="12.75" x14ac:dyDescent="0.2">
      <c r="E419" s="1"/>
    </row>
    <row r="420" spans="5:5" ht="12.75" x14ac:dyDescent="0.2">
      <c r="E420" s="1"/>
    </row>
    <row r="421" spans="5:5" ht="12.75" x14ac:dyDescent="0.2">
      <c r="E421" s="1"/>
    </row>
    <row r="422" spans="5:5" ht="12.75" x14ac:dyDescent="0.2">
      <c r="E422" s="1"/>
    </row>
    <row r="423" spans="5:5" ht="12.75" x14ac:dyDescent="0.2">
      <c r="E423" s="1"/>
    </row>
    <row r="424" spans="5:5" ht="12.75" x14ac:dyDescent="0.2">
      <c r="E424" s="1"/>
    </row>
    <row r="425" spans="5:5" ht="12.75" x14ac:dyDescent="0.2">
      <c r="E425" s="1"/>
    </row>
    <row r="426" spans="5:5" ht="12.75" x14ac:dyDescent="0.2">
      <c r="E426" s="1"/>
    </row>
    <row r="427" spans="5:5" ht="12.75" x14ac:dyDescent="0.2">
      <c r="E427" s="1"/>
    </row>
    <row r="428" spans="5:5" ht="12.75" x14ac:dyDescent="0.2">
      <c r="E428" s="1"/>
    </row>
    <row r="429" spans="5:5" ht="12.75" x14ac:dyDescent="0.2">
      <c r="E429" s="1"/>
    </row>
    <row r="430" spans="5:5" ht="12.75" x14ac:dyDescent="0.2">
      <c r="E430" s="1"/>
    </row>
    <row r="431" spans="5:5" ht="12.75" x14ac:dyDescent="0.2">
      <c r="E431" s="1"/>
    </row>
    <row r="432" spans="5:5" ht="12.75" x14ac:dyDescent="0.2">
      <c r="E432" s="1"/>
    </row>
    <row r="433" spans="5:5" ht="12.75" x14ac:dyDescent="0.2">
      <c r="E433" s="1"/>
    </row>
    <row r="434" spans="5:5" ht="12.75" x14ac:dyDescent="0.2">
      <c r="E434" s="1"/>
    </row>
    <row r="435" spans="5:5" ht="12.75" x14ac:dyDescent="0.2">
      <c r="E435" s="1"/>
    </row>
    <row r="436" spans="5:5" ht="12.75" x14ac:dyDescent="0.2">
      <c r="E436" s="1"/>
    </row>
    <row r="437" spans="5:5" ht="12.75" x14ac:dyDescent="0.2">
      <c r="E437" s="1"/>
    </row>
    <row r="438" spans="5:5" ht="12.75" x14ac:dyDescent="0.2">
      <c r="E438" s="1"/>
    </row>
    <row r="439" spans="5:5" ht="12.75" x14ac:dyDescent="0.2">
      <c r="E439" s="1"/>
    </row>
    <row r="440" spans="5:5" ht="12.75" x14ac:dyDescent="0.2">
      <c r="E440" s="1"/>
    </row>
    <row r="441" spans="5:5" ht="12.75" x14ac:dyDescent="0.2">
      <c r="E441" s="1"/>
    </row>
    <row r="442" spans="5:5" ht="12.75" x14ac:dyDescent="0.2">
      <c r="E442" s="1"/>
    </row>
    <row r="443" spans="5:5" ht="12.75" x14ac:dyDescent="0.2">
      <c r="E443" s="1"/>
    </row>
    <row r="444" spans="5:5" ht="12.75" x14ac:dyDescent="0.2">
      <c r="E444" s="1"/>
    </row>
    <row r="445" spans="5:5" ht="12.75" x14ac:dyDescent="0.2">
      <c r="E445" s="1"/>
    </row>
    <row r="446" spans="5:5" ht="12.75" x14ac:dyDescent="0.2">
      <c r="E446" s="1"/>
    </row>
    <row r="447" spans="5:5" ht="12.75" x14ac:dyDescent="0.2">
      <c r="E447" s="1"/>
    </row>
    <row r="448" spans="5:5" ht="12.75" x14ac:dyDescent="0.2">
      <c r="E448" s="1"/>
    </row>
    <row r="449" spans="5:5" ht="12.75" x14ac:dyDescent="0.2">
      <c r="E449" s="1"/>
    </row>
    <row r="450" spans="5:5" ht="12.75" x14ac:dyDescent="0.2">
      <c r="E450" s="1"/>
    </row>
    <row r="451" spans="5:5" ht="12.75" x14ac:dyDescent="0.2">
      <c r="E451" s="1"/>
    </row>
    <row r="452" spans="5:5" ht="12.75" x14ac:dyDescent="0.2">
      <c r="E452" s="1"/>
    </row>
    <row r="453" spans="5:5" ht="12.75" x14ac:dyDescent="0.2">
      <c r="E453" s="1"/>
    </row>
    <row r="454" spans="5:5" ht="12.75" x14ac:dyDescent="0.2">
      <c r="E454" s="1"/>
    </row>
    <row r="455" spans="5:5" ht="12.75" x14ac:dyDescent="0.2">
      <c r="E455" s="1"/>
    </row>
    <row r="456" spans="5:5" ht="12.75" x14ac:dyDescent="0.2">
      <c r="E456" s="1"/>
    </row>
    <row r="457" spans="5:5" ht="12.75" x14ac:dyDescent="0.2">
      <c r="E457" s="1"/>
    </row>
    <row r="458" spans="5:5" ht="12.75" x14ac:dyDescent="0.2">
      <c r="E458" s="1"/>
    </row>
    <row r="459" spans="5:5" ht="12.75" x14ac:dyDescent="0.2">
      <c r="E459" s="1"/>
    </row>
    <row r="460" spans="5:5" ht="12.75" x14ac:dyDescent="0.2">
      <c r="E460" s="1"/>
    </row>
    <row r="461" spans="5:5" ht="12.75" x14ac:dyDescent="0.2">
      <c r="E461" s="1"/>
    </row>
    <row r="462" spans="5:5" ht="12.75" x14ac:dyDescent="0.2">
      <c r="E462" s="1"/>
    </row>
    <row r="463" spans="5:5" ht="12.75" x14ac:dyDescent="0.2">
      <c r="E463" s="1"/>
    </row>
    <row r="464" spans="5:5" ht="12.75" x14ac:dyDescent="0.2">
      <c r="E464" s="1"/>
    </row>
    <row r="465" spans="5:5" ht="12.75" x14ac:dyDescent="0.2">
      <c r="E465" s="1"/>
    </row>
    <row r="466" spans="5:5" ht="12.75" x14ac:dyDescent="0.2">
      <c r="E466" s="1"/>
    </row>
    <row r="467" spans="5:5" ht="12.75" x14ac:dyDescent="0.2">
      <c r="E467" s="1"/>
    </row>
    <row r="468" spans="5:5" ht="12.75" x14ac:dyDescent="0.2">
      <c r="E468" s="1"/>
    </row>
    <row r="469" spans="5:5" ht="12.75" x14ac:dyDescent="0.2">
      <c r="E469" s="1"/>
    </row>
    <row r="470" spans="5:5" ht="12.75" x14ac:dyDescent="0.2">
      <c r="E470" s="1"/>
    </row>
    <row r="471" spans="5:5" ht="12.75" x14ac:dyDescent="0.2">
      <c r="E471" s="1"/>
    </row>
    <row r="472" spans="5:5" ht="12.75" x14ac:dyDescent="0.2">
      <c r="E472" s="1"/>
    </row>
    <row r="473" spans="5:5" ht="12.75" x14ac:dyDescent="0.2">
      <c r="E473" s="1"/>
    </row>
    <row r="474" spans="5:5" ht="12.75" x14ac:dyDescent="0.2">
      <c r="E474" s="1"/>
    </row>
    <row r="475" spans="5:5" ht="12.75" x14ac:dyDescent="0.2">
      <c r="E475" s="1"/>
    </row>
    <row r="476" spans="5:5" ht="12.75" x14ac:dyDescent="0.2">
      <c r="E476" s="1"/>
    </row>
    <row r="477" spans="5:5" ht="12.75" x14ac:dyDescent="0.2">
      <c r="E477" s="1"/>
    </row>
    <row r="478" spans="5:5" ht="12.75" x14ac:dyDescent="0.2">
      <c r="E478" s="1"/>
    </row>
    <row r="479" spans="5:5" ht="12.75" x14ac:dyDescent="0.2">
      <c r="E479" s="1"/>
    </row>
    <row r="480" spans="5:5" ht="12.75" x14ac:dyDescent="0.2">
      <c r="E480" s="1"/>
    </row>
    <row r="481" spans="5:5" ht="12.75" x14ac:dyDescent="0.2">
      <c r="E481" s="1"/>
    </row>
    <row r="482" spans="5:5" ht="12.75" x14ac:dyDescent="0.2">
      <c r="E482" s="1"/>
    </row>
    <row r="483" spans="5:5" ht="12.75" x14ac:dyDescent="0.2">
      <c r="E483" s="1"/>
    </row>
    <row r="484" spans="5:5" ht="12.75" x14ac:dyDescent="0.2">
      <c r="E484" s="1"/>
    </row>
    <row r="485" spans="5:5" ht="12.75" x14ac:dyDescent="0.2">
      <c r="E485" s="1"/>
    </row>
    <row r="486" spans="5:5" ht="12.75" x14ac:dyDescent="0.2">
      <c r="E486" s="1"/>
    </row>
    <row r="487" spans="5:5" ht="12.75" x14ac:dyDescent="0.2">
      <c r="E487" s="1"/>
    </row>
    <row r="488" spans="5:5" ht="12.75" x14ac:dyDescent="0.2">
      <c r="E488" s="1"/>
    </row>
    <row r="489" spans="5:5" ht="12.75" x14ac:dyDescent="0.2">
      <c r="E489" s="1"/>
    </row>
    <row r="490" spans="5:5" ht="12.75" x14ac:dyDescent="0.2">
      <c r="E490" s="1"/>
    </row>
    <row r="491" spans="5:5" ht="12.75" x14ac:dyDescent="0.2">
      <c r="E491" s="1"/>
    </row>
    <row r="492" spans="5:5" ht="12.75" x14ac:dyDescent="0.2">
      <c r="E492" s="1"/>
    </row>
    <row r="493" spans="5:5" ht="12.75" x14ac:dyDescent="0.2">
      <c r="E493" s="1"/>
    </row>
    <row r="494" spans="5:5" ht="12.75" x14ac:dyDescent="0.2">
      <c r="E494" s="1"/>
    </row>
    <row r="495" spans="5:5" ht="12.75" x14ac:dyDescent="0.2">
      <c r="E495" s="1"/>
    </row>
    <row r="496" spans="5:5" ht="12.75" x14ac:dyDescent="0.2">
      <c r="E496" s="1"/>
    </row>
    <row r="497" spans="5:5" ht="12.75" x14ac:dyDescent="0.2">
      <c r="E497" s="1"/>
    </row>
    <row r="498" spans="5:5" ht="12.75" x14ac:dyDescent="0.2">
      <c r="E498" s="1"/>
    </row>
    <row r="499" spans="5:5" ht="12.75" x14ac:dyDescent="0.2">
      <c r="E499" s="1"/>
    </row>
    <row r="500" spans="5:5" ht="12.75" x14ac:dyDescent="0.2">
      <c r="E500" s="1"/>
    </row>
    <row r="501" spans="5:5" ht="12.75" x14ac:dyDescent="0.2">
      <c r="E501" s="1"/>
    </row>
    <row r="502" spans="5:5" ht="12.75" x14ac:dyDescent="0.2">
      <c r="E502" s="1"/>
    </row>
    <row r="503" spans="5:5" ht="12.75" x14ac:dyDescent="0.2">
      <c r="E503" s="1"/>
    </row>
    <row r="504" spans="5:5" ht="12.75" x14ac:dyDescent="0.2">
      <c r="E504" s="1"/>
    </row>
    <row r="505" spans="5:5" ht="12.75" x14ac:dyDescent="0.2">
      <c r="E505" s="1"/>
    </row>
    <row r="506" spans="5:5" ht="12.75" x14ac:dyDescent="0.2">
      <c r="E506" s="1"/>
    </row>
    <row r="507" spans="5:5" ht="12.75" x14ac:dyDescent="0.2">
      <c r="E507" s="1"/>
    </row>
    <row r="508" spans="5:5" ht="12.75" x14ac:dyDescent="0.2">
      <c r="E508" s="1"/>
    </row>
    <row r="509" spans="5:5" ht="12.75" x14ac:dyDescent="0.2">
      <c r="E509" s="1"/>
    </row>
    <row r="510" spans="5:5" ht="12.75" x14ac:dyDescent="0.2">
      <c r="E510" s="1"/>
    </row>
    <row r="511" spans="5:5" ht="12.75" x14ac:dyDescent="0.2">
      <c r="E511" s="1"/>
    </row>
    <row r="512" spans="5:5" ht="12.75" x14ac:dyDescent="0.2">
      <c r="E512" s="1"/>
    </row>
    <row r="513" spans="5:5" ht="12.75" x14ac:dyDescent="0.2">
      <c r="E513" s="1"/>
    </row>
    <row r="514" spans="5:5" ht="12.75" x14ac:dyDescent="0.2">
      <c r="E514" s="1"/>
    </row>
    <row r="515" spans="5:5" ht="12.75" x14ac:dyDescent="0.2">
      <c r="E515" s="1"/>
    </row>
    <row r="516" spans="5:5" ht="12.75" x14ac:dyDescent="0.2">
      <c r="E516" s="1"/>
    </row>
    <row r="517" spans="5:5" ht="12.75" x14ac:dyDescent="0.2">
      <c r="E517" s="1"/>
    </row>
    <row r="518" spans="5:5" ht="12.75" x14ac:dyDescent="0.2">
      <c r="E518" s="1"/>
    </row>
    <row r="519" spans="5:5" ht="12.75" x14ac:dyDescent="0.2">
      <c r="E519" s="1"/>
    </row>
    <row r="520" spans="5:5" ht="12.75" x14ac:dyDescent="0.2">
      <c r="E520" s="1"/>
    </row>
    <row r="521" spans="5:5" ht="12.75" x14ac:dyDescent="0.2">
      <c r="E521" s="1"/>
    </row>
    <row r="522" spans="5:5" ht="12.75" x14ac:dyDescent="0.2">
      <c r="E522" s="1"/>
    </row>
    <row r="523" spans="5:5" ht="12.75" x14ac:dyDescent="0.2">
      <c r="E523" s="1"/>
    </row>
    <row r="524" spans="5:5" ht="12.75" x14ac:dyDescent="0.2">
      <c r="E524" s="1"/>
    </row>
    <row r="525" spans="5:5" ht="12.75" x14ac:dyDescent="0.2">
      <c r="E525" s="1"/>
    </row>
    <row r="526" spans="5:5" ht="12.75" x14ac:dyDescent="0.2">
      <c r="E526" s="1"/>
    </row>
    <row r="527" spans="5:5" ht="12.75" x14ac:dyDescent="0.2">
      <c r="E527" s="1"/>
    </row>
    <row r="528" spans="5:5" ht="12.75" x14ac:dyDescent="0.2">
      <c r="E528" s="1"/>
    </row>
    <row r="529" spans="5:5" ht="12.75" x14ac:dyDescent="0.2">
      <c r="E529" s="1"/>
    </row>
    <row r="530" spans="5:5" ht="12.75" x14ac:dyDescent="0.2">
      <c r="E530" s="1"/>
    </row>
    <row r="531" spans="5:5" ht="12.75" x14ac:dyDescent="0.2">
      <c r="E531" s="1"/>
    </row>
    <row r="532" spans="5:5" ht="12.75" x14ac:dyDescent="0.2">
      <c r="E532" s="1"/>
    </row>
    <row r="533" spans="5:5" ht="12.75" x14ac:dyDescent="0.2">
      <c r="E533" s="1"/>
    </row>
    <row r="534" spans="5:5" ht="12.75" x14ac:dyDescent="0.2">
      <c r="E534" s="1"/>
    </row>
    <row r="535" spans="5:5" ht="12.75" x14ac:dyDescent="0.2">
      <c r="E535" s="1"/>
    </row>
    <row r="536" spans="5:5" ht="12.75" x14ac:dyDescent="0.2">
      <c r="E536" s="1"/>
    </row>
    <row r="537" spans="5:5" ht="12.75" x14ac:dyDescent="0.2">
      <c r="E537" s="1"/>
    </row>
    <row r="538" spans="5:5" ht="12.75" x14ac:dyDescent="0.2">
      <c r="E538" s="1"/>
    </row>
    <row r="539" spans="5:5" ht="12.75" x14ac:dyDescent="0.2">
      <c r="E539" s="1"/>
    </row>
    <row r="540" spans="5:5" ht="12.75" x14ac:dyDescent="0.2">
      <c r="E540" s="1"/>
    </row>
    <row r="541" spans="5:5" ht="12.75" x14ac:dyDescent="0.2">
      <c r="E541" s="1"/>
    </row>
    <row r="542" spans="5:5" ht="12.75" x14ac:dyDescent="0.2">
      <c r="E542" s="1"/>
    </row>
    <row r="543" spans="5:5" ht="12.75" x14ac:dyDescent="0.2">
      <c r="E543" s="1"/>
    </row>
    <row r="544" spans="5:5" ht="12.75" x14ac:dyDescent="0.2">
      <c r="E544" s="1"/>
    </row>
    <row r="545" spans="5:5" ht="12.75" x14ac:dyDescent="0.2">
      <c r="E545" s="1"/>
    </row>
    <row r="546" spans="5:5" ht="12.75" x14ac:dyDescent="0.2">
      <c r="E546" s="1"/>
    </row>
    <row r="547" spans="5:5" ht="12.75" x14ac:dyDescent="0.2">
      <c r="E547" s="1"/>
    </row>
    <row r="548" spans="5:5" ht="12.75" x14ac:dyDescent="0.2">
      <c r="E548" s="1"/>
    </row>
    <row r="549" spans="5:5" ht="12.75" x14ac:dyDescent="0.2">
      <c r="E549" s="1"/>
    </row>
    <row r="550" spans="5:5" ht="12.75" x14ac:dyDescent="0.2">
      <c r="E550" s="1"/>
    </row>
    <row r="551" spans="5:5" ht="12.75" x14ac:dyDescent="0.2">
      <c r="E551" s="1"/>
    </row>
    <row r="552" spans="5:5" ht="12.75" x14ac:dyDescent="0.2">
      <c r="E552" s="1"/>
    </row>
    <row r="553" spans="5:5" ht="12.75" x14ac:dyDescent="0.2">
      <c r="E553" s="1"/>
    </row>
    <row r="554" spans="5:5" ht="12.75" x14ac:dyDescent="0.2">
      <c r="E554" s="1"/>
    </row>
    <row r="555" spans="5:5" ht="12.75" x14ac:dyDescent="0.2">
      <c r="E555" s="1"/>
    </row>
    <row r="556" spans="5:5" ht="12.75" x14ac:dyDescent="0.2">
      <c r="E556" s="1"/>
    </row>
    <row r="557" spans="5:5" ht="12.75" x14ac:dyDescent="0.2">
      <c r="E557" s="1"/>
    </row>
    <row r="558" spans="5:5" ht="12.75" x14ac:dyDescent="0.2">
      <c r="E558" s="1"/>
    </row>
    <row r="559" spans="5:5" ht="12.75" x14ac:dyDescent="0.2">
      <c r="E559" s="1"/>
    </row>
    <row r="560" spans="5:5" ht="12.75" x14ac:dyDescent="0.2">
      <c r="E560" s="1"/>
    </row>
    <row r="561" spans="5:5" ht="12.75" x14ac:dyDescent="0.2">
      <c r="E561" s="1"/>
    </row>
    <row r="562" spans="5:5" ht="12.75" x14ac:dyDescent="0.2">
      <c r="E562" s="1"/>
    </row>
    <row r="563" spans="5:5" ht="12.75" x14ac:dyDescent="0.2">
      <c r="E563" s="1"/>
    </row>
    <row r="564" spans="5:5" ht="12.75" x14ac:dyDescent="0.2">
      <c r="E564" s="1"/>
    </row>
    <row r="565" spans="5:5" ht="12.75" x14ac:dyDescent="0.2">
      <c r="E565" s="1"/>
    </row>
    <row r="566" spans="5:5" ht="12.75" x14ac:dyDescent="0.2">
      <c r="E566" s="1"/>
    </row>
    <row r="567" spans="5:5" ht="12.75" x14ac:dyDescent="0.2">
      <c r="E567" s="1"/>
    </row>
    <row r="568" spans="5:5" ht="12.75" x14ac:dyDescent="0.2">
      <c r="E568" s="1"/>
    </row>
    <row r="569" spans="5:5" ht="12.75" x14ac:dyDescent="0.2">
      <c r="E569" s="1"/>
    </row>
    <row r="570" spans="5:5" ht="12.75" x14ac:dyDescent="0.2">
      <c r="E570" s="1"/>
    </row>
    <row r="571" spans="5:5" ht="12.75" x14ac:dyDescent="0.2">
      <c r="E571" s="1"/>
    </row>
    <row r="572" spans="5:5" ht="12.75" x14ac:dyDescent="0.2">
      <c r="E572" s="1"/>
    </row>
    <row r="573" spans="5:5" ht="12.75" x14ac:dyDescent="0.2">
      <c r="E573" s="1"/>
    </row>
    <row r="574" spans="5:5" ht="12.75" x14ac:dyDescent="0.2">
      <c r="E574" s="1"/>
    </row>
    <row r="575" spans="5:5" ht="12.75" x14ac:dyDescent="0.2">
      <c r="E575" s="1"/>
    </row>
    <row r="576" spans="5:5" ht="12.75" x14ac:dyDescent="0.2">
      <c r="E576" s="1"/>
    </row>
    <row r="577" spans="5:5" ht="12.75" x14ac:dyDescent="0.2">
      <c r="E577" s="1"/>
    </row>
    <row r="578" spans="5:5" ht="12.75" x14ac:dyDescent="0.2">
      <c r="E578" s="1"/>
    </row>
    <row r="579" spans="5:5" ht="12.75" x14ac:dyDescent="0.2">
      <c r="E579" s="1"/>
    </row>
    <row r="580" spans="5:5" ht="12.75" x14ac:dyDescent="0.2">
      <c r="E580" s="1"/>
    </row>
    <row r="581" spans="5:5" ht="12.75" x14ac:dyDescent="0.2">
      <c r="E581" s="1"/>
    </row>
    <row r="582" spans="5:5" ht="12.75" x14ac:dyDescent="0.2">
      <c r="E582" s="1"/>
    </row>
    <row r="583" spans="5:5" ht="12.75" x14ac:dyDescent="0.2">
      <c r="E583" s="1"/>
    </row>
    <row r="584" spans="5:5" ht="12.75" x14ac:dyDescent="0.2">
      <c r="E584" s="1"/>
    </row>
    <row r="585" spans="5:5" ht="12.75" x14ac:dyDescent="0.2">
      <c r="E585" s="1"/>
    </row>
    <row r="586" spans="5:5" ht="12.75" x14ac:dyDescent="0.2">
      <c r="E586" s="1"/>
    </row>
    <row r="587" spans="5:5" ht="12.75" x14ac:dyDescent="0.2">
      <c r="E587" s="1"/>
    </row>
    <row r="588" spans="5:5" ht="12.75" x14ac:dyDescent="0.2">
      <c r="E588" s="1"/>
    </row>
    <row r="589" spans="5:5" ht="12.75" x14ac:dyDescent="0.2">
      <c r="E589" s="1"/>
    </row>
    <row r="590" spans="5:5" ht="12.75" x14ac:dyDescent="0.2">
      <c r="E590" s="1"/>
    </row>
    <row r="591" spans="5:5" ht="12.75" x14ac:dyDescent="0.2">
      <c r="E591" s="1"/>
    </row>
    <row r="592" spans="5:5" ht="12.75" x14ac:dyDescent="0.2">
      <c r="E592" s="1"/>
    </row>
    <row r="593" spans="5:5" ht="12.75" x14ac:dyDescent="0.2">
      <c r="E593" s="1"/>
    </row>
    <row r="594" spans="5:5" ht="12.75" x14ac:dyDescent="0.2">
      <c r="E594" s="1"/>
    </row>
    <row r="595" spans="5:5" ht="12.75" x14ac:dyDescent="0.2">
      <c r="E595" s="1"/>
    </row>
    <row r="596" spans="5:5" ht="12.75" x14ac:dyDescent="0.2">
      <c r="E596" s="1"/>
    </row>
    <row r="597" spans="5:5" ht="12.75" x14ac:dyDescent="0.2">
      <c r="E597" s="1"/>
    </row>
    <row r="598" spans="5:5" ht="12.75" x14ac:dyDescent="0.2">
      <c r="E598" s="1"/>
    </row>
    <row r="599" spans="5:5" ht="12.75" x14ac:dyDescent="0.2">
      <c r="E599" s="1"/>
    </row>
    <row r="600" spans="5:5" ht="12.75" x14ac:dyDescent="0.2">
      <c r="E600" s="1"/>
    </row>
    <row r="601" spans="5:5" ht="12.75" x14ac:dyDescent="0.2">
      <c r="E601" s="1"/>
    </row>
    <row r="602" spans="5:5" ht="12.75" x14ac:dyDescent="0.2">
      <c r="E602" s="1"/>
    </row>
    <row r="603" spans="5:5" ht="12.75" x14ac:dyDescent="0.2">
      <c r="E603" s="1"/>
    </row>
    <row r="604" spans="5:5" ht="12.75" x14ac:dyDescent="0.2">
      <c r="E604" s="1"/>
    </row>
    <row r="605" spans="5:5" ht="12.75" x14ac:dyDescent="0.2">
      <c r="E605" s="1"/>
    </row>
    <row r="606" spans="5:5" ht="12.75" x14ac:dyDescent="0.2">
      <c r="E606" s="1"/>
    </row>
    <row r="607" spans="5:5" ht="12.75" x14ac:dyDescent="0.2">
      <c r="E607" s="1"/>
    </row>
    <row r="608" spans="5:5" ht="12.75" x14ac:dyDescent="0.2">
      <c r="E608" s="1"/>
    </row>
    <row r="609" spans="5:5" ht="12.75" x14ac:dyDescent="0.2">
      <c r="E609" s="1"/>
    </row>
    <row r="610" spans="5:5" ht="12.75" x14ac:dyDescent="0.2">
      <c r="E610" s="1"/>
    </row>
    <row r="611" spans="5:5" ht="12.75" x14ac:dyDescent="0.2">
      <c r="E611" s="1"/>
    </row>
    <row r="612" spans="5:5" ht="12.75" x14ac:dyDescent="0.2">
      <c r="E612" s="1"/>
    </row>
    <row r="613" spans="5:5" ht="12.75" x14ac:dyDescent="0.2">
      <c r="E613" s="1"/>
    </row>
    <row r="614" spans="5:5" ht="12.75" x14ac:dyDescent="0.2">
      <c r="E614" s="1"/>
    </row>
    <row r="615" spans="5:5" ht="12.75" x14ac:dyDescent="0.2">
      <c r="E615" s="1"/>
    </row>
    <row r="616" spans="5:5" ht="12.75" x14ac:dyDescent="0.2">
      <c r="E616" s="1"/>
    </row>
    <row r="617" spans="5:5" ht="12.75" x14ac:dyDescent="0.2">
      <c r="E617" s="1"/>
    </row>
    <row r="618" spans="5:5" ht="12.75" x14ac:dyDescent="0.2">
      <c r="E618" s="1"/>
    </row>
    <row r="619" spans="5:5" ht="12.75" x14ac:dyDescent="0.2">
      <c r="E619" s="1"/>
    </row>
    <row r="620" spans="5:5" ht="12.75" x14ac:dyDescent="0.2">
      <c r="E620" s="1"/>
    </row>
    <row r="621" spans="5:5" ht="12.75" x14ac:dyDescent="0.2">
      <c r="E621" s="1"/>
    </row>
    <row r="622" spans="5:5" ht="12.75" x14ac:dyDescent="0.2">
      <c r="E622" s="1"/>
    </row>
    <row r="623" spans="5:5" ht="12.75" x14ac:dyDescent="0.2">
      <c r="E623" s="1"/>
    </row>
    <row r="624" spans="5:5" ht="12.75" x14ac:dyDescent="0.2">
      <c r="E624" s="1"/>
    </row>
    <row r="625" spans="5:5" ht="12.75" x14ac:dyDescent="0.2">
      <c r="E625" s="1"/>
    </row>
    <row r="626" spans="5:5" ht="12.75" x14ac:dyDescent="0.2">
      <c r="E626" s="1"/>
    </row>
    <row r="627" spans="5:5" ht="12.75" x14ac:dyDescent="0.2">
      <c r="E627" s="1"/>
    </row>
    <row r="628" spans="5:5" ht="12.75" x14ac:dyDescent="0.2">
      <c r="E628" s="1"/>
    </row>
    <row r="629" spans="5:5" ht="12.75" x14ac:dyDescent="0.2">
      <c r="E629" s="1"/>
    </row>
    <row r="630" spans="5:5" ht="12.75" x14ac:dyDescent="0.2">
      <c r="E630" s="1"/>
    </row>
    <row r="631" spans="5:5" ht="12.75" x14ac:dyDescent="0.2">
      <c r="E631" s="1"/>
    </row>
    <row r="632" spans="5:5" ht="12.75" x14ac:dyDescent="0.2">
      <c r="E632" s="1"/>
    </row>
    <row r="633" spans="5:5" ht="12.75" x14ac:dyDescent="0.2">
      <c r="E633" s="1"/>
    </row>
    <row r="634" spans="5:5" ht="12.75" x14ac:dyDescent="0.2">
      <c r="E634" s="1"/>
    </row>
    <row r="635" spans="5:5" ht="12.75" x14ac:dyDescent="0.2">
      <c r="E635" s="1"/>
    </row>
    <row r="636" spans="5:5" ht="12.75" x14ac:dyDescent="0.2">
      <c r="E636" s="1"/>
    </row>
    <row r="637" spans="5:5" ht="12.75" x14ac:dyDescent="0.2">
      <c r="E637" s="1"/>
    </row>
    <row r="638" spans="5:5" ht="12.75" x14ac:dyDescent="0.2">
      <c r="E638" s="1"/>
    </row>
    <row r="639" spans="5:5" ht="12.75" x14ac:dyDescent="0.2">
      <c r="E639" s="1"/>
    </row>
    <row r="640" spans="5:5" ht="12.75" x14ac:dyDescent="0.2">
      <c r="E640" s="1"/>
    </row>
    <row r="641" spans="5:5" ht="12.75" x14ac:dyDescent="0.2">
      <c r="E641" s="1"/>
    </row>
    <row r="642" spans="5:5" ht="12.75" x14ac:dyDescent="0.2">
      <c r="E642" s="1"/>
    </row>
    <row r="643" spans="5:5" ht="12.75" x14ac:dyDescent="0.2">
      <c r="E643" s="1"/>
    </row>
    <row r="644" spans="5:5" ht="12.75" x14ac:dyDescent="0.2">
      <c r="E644" s="1"/>
    </row>
    <row r="645" spans="5:5" ht="12.75" x14ac:dyDescent="0.2">
      <c r="E645" s="1"/>
    </row>
    <row r="646" spans="5:5" ht="12.75" x14ac:dyDescent="0.2">
      <c r="E646" s="1"/>
    </row>
    <row r="647" spans="5:5" ht="12.75" x14ac:dyDescent="0.2">
      <c r="E647" s="1"/>
    </row>
    <row r="648" spans="5:5" ht="12.75" x14ac:dyDescent="0.2">
      <c r="E648" s="1"/>
    </row>
    <row r="649" spans="5:5" ht="12.75" x14ac:dyDescent="0.2">
      <c r="E649" s="1"/>
    </row>
    <row r="650" spans="5:5" ht="12.75" x14ac:dyDescent="0.2">
      <c r="E650" s="1"/>
    </row>
    <row r="651" spans="5:5" ht="12.75" x14ac:dyDescent="0.2">
      <c r="E651" s="1"/>
    </row>
    <row r="652" spans="5:5" ht="12.75" x14ac:dyDescent="0.2">
      <c r="E652" s="1"/>
    </row>
    <row r="653" spans="5:5" ht="12.75" x14ac:dyDescent="0.2">
      <c r="E653" s="1"/>
    </row>
    <row r="654" spans="5:5" ht="12.75" x14ac:dyDescent="0.2">
      <c r="E654" s="1"/>
    </row>
    <row r="655" spans="5:5" ht="12.75" x14ac:dyDescent="0.2">
      <c r="E655" s="1"/>
    </row>
    <row r="656" spans="5:5" ht="12.75" x14ac:dyDescent="0.2">
      <c r="E656" s="1"/>
    </row>
    <row r="657" spans="5:5" ht="12.75" x14ac:dyDescent="0.2">
      <c r="E657" s="1"/>
    </row>
    <row r="658" spans="5:5" ht="12.75" x14ac:dyDescent="0.2">
      <c r="E658" s="1"/>
    </row>
    <row r="659" spans="5:5" ht="12.75" x14ac:dyDescent="0.2">
      <c r="E659" s="1"/>
    </row>
    <row r="660" spans="5:5" ht="12.75" x14ac:dyDescent="0.2">
      <c r="E660" s="1"/>
    </row>
    <row r="661" spans="5:5" ht="12.75" x14ac:dyDescent="0.2">
      <c r="E661" s="1"/>
    </row>
    <row r="662" spans="5:5" ht="12.75" x14ac:dyDescent="0.2">
      <c r="E662" s="1"/>
    </row>
    <row r="663" spans="5:5" ht="12.75" x14ac:dyDescent="0.2">
      <c r="E663" s="1"/>
    </row>
    <row r="664" spans="5:5" ht="12.75" x14ac:dyDescent="0.2">
      <c r="E664" s="1"/>
    </row>
    <row r="665" spans="5:5" ht="12.75" x14ac:dyDescent="0.2">
      <c r="E665" s="1"/>
    </row>
    <row r="666" spans="5:5" ht="12.75" x14ac:dyDescent="0.2">
      <c r="E666" s="1"/>
    </row>
    <row r="667" spans="5:5" ht="12.75" x14ac:dyDescent="0.2">
      <c r="E667" s="1"/>
    </row>
    <row r="668" spans="5:5" ht="12.75" x14ac:dyDescent="0.2">
      <c r="E668" s="1"/>
    </row>
    <row r="669" spans="5:5" ht="12.75" x14ac:dyDescent="0.2">
      <c r="E669" s="1"/>
    </row>
    <row r="670" spans="5:5" ht="12.75" x14ac:dyDescent="0.2">
      <c r="E670" s="1"/>
    </row>
    <row r="671" spans="5:5" ht="12.75" x14ac:dyDescent="0.2">
      <c r="E671" s="1"/>
    </row>
    <row r="672" spans="5:5" ht="12.75" x14ac:dyDescent="0.2">
      <c r="E672" s="1"/>
    </row>
    <row r="673" spans="5:5" ht="12.75" x14ac:dyDescent="0.2">
      <c r="E673" s="1"/>
    </row>
    <row r="674" spans="5:5" ht="12.75" x14ac:dyDescent="0.2">
      <c r="E674" s="1"/>
    </row>
    <row r="675" spans="5:5" ht="12.75" x14ac:dyDescent="0.2">
      <c r="E675" s="1"/>
    </row>
    <row r="676" spans="5:5" ht="12.75" x14ac:dyDescent="0.2">
      <c r="E676" s="1"/>
    </row>
    <row r="677" spans="5:5" ht="12.75" x14ac:dyDescent="0.2">
      <c r="E677" s="1"/>
    </row>
    <row r="678" spans="5:5" ht="12.75" x14ac:dyDescent="0.2">
      <c r="E678" s="1"/>
    </row>
    <row r="679" spans="5:5" ht="12.75" x14ac:dyDescent="0.2">
      <c r="E679" s="1"/>
    </row>
    <row r="680" spans="5:5" ht="12.75" x14ac:dyDescent="0.2">
      <c r="E680" s="1"/>
    </row>
    <row r="681" spans="5:5" ht="12.75" x14ac:dyDescent="0.2">
      <c r="E681" s="1"/>
    </row>
    <row r="682" spans="5:5" ht="12.75" x14ac:dyDescent="0.2">
      <c r="E682" s="1"/>
    </row>
    <row r="683" spans="5:5" ht="12.75" x14ac:dyDescent="0.2">
      <c r="E683" s="1"/>
    </row>
    <row r="684" spans="5:5" ht="12.75" x14ac:dyDescent="0.2">
      <c r="E684" s="1"/>
    </row>
    <row r="685" spans="5:5" ht="12.75" x14ac:dyDescent="0.2">
      <c r="E685" s="1"/>
    </row>
    <row r="686" spans="5:5" ht="12.75" x14ac:dyDescent="0.2">
      <c r="E686" s="1"/>
    </row>
    <row r="687" spans="5:5" ht="12.75" x14ac:dyDescent="0.2">
      <c r="E687" s="1"/>
    </row>
    <row r="688" spans="5:5" ht="12.75" x14ac:dyDescent="0.2">
      <c r="E688" s="1"/>
    </row>
    <row r="689" spans="5:5" ht="12.75" x14ac:dyDescent="0.2">
      <c r="E689" s="1"/>
    </row>
    <row r="690" spans="5:5" ht="12.75" x14ac:dyDescent="0.2">
      <c r="E690" s="1"/>
    </row>
    <row r="691" spans="5:5" ht="12.75" x14ac:dyDescent="0.2">
      <c r="E691" s="1"/>
    </row>
    <row r="692" spans="5:5" ht="12.75" x14ac:dyDescent="0.2">
      <c r="E692" s="1"/>
    </row>
    <row r="693" spans="5:5" ht="12.75" x14ac:dyDescent="0.2">
      <c r="E693" s="1"/>
    </row>
    <row r="694" spans="5:5" ht="12.75" x14ac:dyDescent="0.2">
      <c r="E694" s="1"/>
    </row>
    <row r="695" spans="5:5" ht="12.75" x14ac:dyDescent="0.2">
      <c r="E695" s="1"/>
    </row>
    <row r="696" spans="5:5" ht="12.75" x14ac:dyDescent="0.2">
      <c r="E696" s="1"/>
    </row>
    <row r="697" spans="5:5" ht="12.75" x14ac:dyDescent="0.2">
      <c r="E697" s="1"/>
    </row>
    <row r="698" spans="5:5" ht="12.75" x14ac:dyDescent="0.2">
      <c r="E698" s="1"/>
    </row>
    <row r="699" spans="5:5" ht="12.75" x14ac:dyDescent="0.2">
      <c r="E699" s="1"/>
    </row>
    <row r="700" spans="5:5" ht="12.75" x14ac:dyDescent="0.2">
      <c r="E700" s="1"/>
    </row>
    <row r="701" spans="5:5" ht="12.75" x14ac:dyDescent="0.2">
      <c r="E701" s="1"/>
    </row>
    <row r="702" spans="5:5" ht="12.75" x14ac:dyDescent="0.2">
      <c r="E702" s="1"/>
    </row>
    <row r="703" spans="5:5" ht="12.75" x14ac:dyDescent="0.2">
      <c r="E703" s="1"/>
    </row>
    <row r="704" spans="5:5" ht="12.75" x14ac:dyDescent="0.2">
      <c r="E704" s="1"/>
    </row>
    <row r="705" spans="5:5" ht="12.75" x14ac:dyDescent="0.2">
      <c r="E705" s="1"/>
    </row>
    <row r="706" spans="5:5" ht="12.75" x14ac:dyDescent="0.2">
      <c r="E706" s="1"/>
    </row>
    <row r="707" spans="5:5" ht="12.75" x14ac:dyDescent="0.2">
      <c r="E707" s="1"/>
    </row>
    <row r="708" spans="5:5" ht="12.75" x14ac:dyDescent="0.2">
      <c r="E708" s="1"/>
    </row>
    <row r="709" spans="5:5" ht="12.75" x14ac:dyDescent="0.2">
      <c r="E709" s="1"/>
    </row>
    <row r="710" spans="5:5" ht="12.75" x14ac:dyDescent="0.2">
      <c r="E710" s="1"/>
    </row>
    <row r="711" spans="5:5" ht="12.75" x14ac:dyDescent="0.2">
      <c r="E711" s="1"/>
    </row>
    <row r="712" spans="5:5" ht="12.75" x14ac:dyDescent="0.2">
      <c r="E712" s="1"/>
    </row>
    <row r="713" spans="5:5" ht="12.75" x14ac:dyDescent="0.2">
      <c r="E713" s="1"/>
    </row>
    <row r="714" spans="5:5" ht="12.75" x14ac:dyDescent="0.2">
      <c r="E714" s="1"/>
    </row>
    <row r="715" spans="5:5" ht="12.75" x14ac:dyDescent="0.2">
      <c r="E715" s="1"/>
    </row>
    <row r="716" spans="5:5" ht="12.75" x14ac:dyDescent="0.2">
      <c r="E716" s="1"/>
    </row>
    <row r="717" spans="5:5" ht="12.75" x14ac:dyDescent="0.2">
      <c r="E717" s="1"/>
    </row>
    <row r="718" spans="5:5" ht="12.75" x14ac:dyDescent="0.2">
      <c r="E718" s="1"/>
    </row>
    <row r="719" spans="5:5" ht="12.75" x14ac:dyDescent="0.2">
      <c r="E719" s="1"/>
    </row>
    <row r="720" spans="5:5" ht="12.75" x14ac:dyDescent="0.2">
      <c r="E720" s="1"/>
    </row>
    <row r="721" spans="5:5" ht="12.75" x14ac:dyDescent="0.2">
      <c r="E721" s="1"/>
    </row>
    <row r="722" spans="5:5" ht="12.75" x14ac:dyDescent="0.2">
      <c r="E722" s="1"/>
    </row>
    <row r="723" spans="5:5" ht="12.75" x14ac:dyDescent="0.2">
      <c r="E723" s="1"/>
    </row>
    <row r="724" spans="5:5" ht="12.75" x14ac:dyDescent="0.2">
      <c r="E724" s="1"/>
    </row>
    <row r="725" spans="5:5" ht="12.75" x14ac:dyDescent="0.2">
      <c r="E725" s="1"/>
    </row>
    <row r="726" spans="5:5" ht="12.75" x14ac:dyDescent="0.2">
      <c r="E726" s="1"/>
    </row>
    <row r="727" spans="5:5" ht="12.75" x14ac:dyDescent="0.2">
      <c r="E727" s="1"/>
    </row>
    <row r="728" spans="5:5" ht="12.75" x14ac:dyDescent="0.2">
      <c r="E728" s="1"/>
    </row>
    <row r="729" spans="5:5" ht="12.75" x14ac:dyDescent="0.2">
      <c r="E729" s="1"/>
    </row>
    <row r="730" spans="5:5" ht="12.75" x14ac:dyDescent="0.2">
      <c r="E730" s="1"/>
    </row>
    <row r="731" spans="5:5" ht="12.75" x14ac:dyDescent="0.2">
      <c r="E731" s="1"/>
    </row>
    <row r="732" spans="5:5" ht="12.75" x14ac:dyDescent="0.2">
      <c r="E732" s="1"/>
    </row>
    <row r="733" spans="5:5" ht="12.75" x14ac:dyDescent="0.2">
      <c r="E733" s="1"/>
    </row>
    <row r="734" spans="5:5" ht="12.75" x14ac:dyDescent="0.2">
      <c r="E734" s="1"/>
    </row>
    <row r="735" spans="5:5" ht="12.75" x14ac:dyDescent="0.2">
      <c r="E735" s="1"/>
    </row>
    <row r="736" spans="5:5" ht="12.75" x14ac:dyDescent="0.2">
      <c r="E736" s="1"/>
    </row>
    <row r="737" spans="5:5" ht="12.75" x14ac:dyDescent="0.2">
      <c r="E737" s="1"/>
    </row>
    <row r="738" spans="5:5" ht="12.75" x14ac:dyDescent="0.2">
      <c r="E738" s="1"/>
    </row>
    <row r="739" spans="5:5" ht="12.75" x14ac:dyDescent="0.2">
      <c r="E739" s="1"/>
    </row>
    <row r="740" spans="5:5" ht="12.75" x14ac:dyDescent="0.2">
      <c r="E740" s="1"/>
    </row>
    <row r="741" spans="5:5" ht="12.75" x14ac:dyDescent="0.2">
      <c r="E741" s="1"/>
    </row>
    <row r="742" spans="5:5" ht="12.75" x14ac:dyDescent="0.2">
      <c r="E742" s="1"/>
    </row>
    <row r="743" spans="5:5" ht="12.75" x14ac:dyDescent="0.2">
      <c r="E743" s="1"/>
    </row>
    <row r="744" spans="5:5" ht="12.75" x14ac:dyDescent="0.2">
      <c r="E744" s="1"/>
    </row>
    <row r="745" spans="5:5" ht="12.75" x14ac:dyDescent="0.2">
      <c r="E745" s="1"/>
    </row>
    <row r="746" spans="5:5" ht="12.75" x14ac:dyDescent="0.2">
      <c r="E746" s="1"/>
    </row>
    <row r="747" spans="5:5" ht="12.75" x14ac:dyDescent="0.2">
      <c r="E747" s="1"/>
    </row>
    <row r="748" spans="5:5" ht="12.75" x14ac:dyDescent="0.2">
      <c r="E748" s="1"/>
    </row>
    <row r="749" spans="5:5" ht="12.75" x14ac:dyDescent="0.2">
      <c r="E749" s="1"/>
    </row>
    <row r="750" spans="5:5" ht="12.75" x14ac:dyDescent="0.2">
      <c r="E750" s="1"/>
    </row>
    <row r="751" spans="5:5" ht="12.75" x14ac:dyDescent="0.2">
      <c r="E751" s="1"/>
    </row>
    <row r="752" spans="5:5" ht="12.75" x14ac:dyDescent="0.2">
      <c r="E752" s="1"/>
    </row>
    <row r="753" spans="5:5" ht="12.75" x14ac:dyDescent="0.2">
      <c r="E753" s="1"/>
    </row>
    <row r="754" spans="5:5" ht="12.75" x14ac:dyDescent="0.2">
      <c r="E754" s="1"/>
    </row>
    <row r="755" spans="5:5" ht="12.75" x14ac:dyDescent="0.2">
      <c r="E755" s="1"/>
    </row>
    <row r="756" spans="5:5" ht="12.75" x14ac:dyDescent="0.2">
      <c r="E756" s="1"/>
    </row>
    <row r="757" spans="5:5" ht="12.75" x14ac:dyDescent="0.2">
      <c r="E757" s="1"/>
    </row>
    <row r="758" spans="5:5" ht="12.75" x14ac:dyDescent="0.2">
      <c r="E758" s="1"/>
    </row>
    <row r="759" spans="5:5" ht="12.75" x14ac:dyDescent="0.2">
      <c r="E759" s="1"/>
    </row>
    <row r="760" spans="5:5" ht="12.75" x14ac:dyDescent="0.2">
      <c r="E760" s="1"/>
    </row>
    <row r="761" spans="5:5" ht="12.75" x14ac:dyDescent="0.2">
      <c r="E761" s="1"/>
    </row>
    <row r="762" spans="5:5" ht="12.75" x14ac:dyDescent="0.2">
      <c r="E762" s="1"/>
    </row>
    <row r="763" spans="5:5" ht="12.75" x14ac:dyDescent="0.2">
      <c r="E763" s="1"/>
    </row>
    <row r="764" spans="5:5" ht="12.75" x14ac:dyDescent="0.2">
      <c r="E764" s="1"/>
    </row>
    <row r="765" spans="5:5" ht="12.75" x14ac:dyDescent="0.2">
      <c r="E765" s="1"/>
    </row>
    <row r="766" spans="5:5" ht="12.75" x14ac:dyDescent="0.2">
      <c r="E766" s="1"/>
    </row>
    <row r="767" spans="5:5" ht="12.75" x14ac:dyDescent="0.2">
      <c r="E767" s="1"/>
    </row>
    <row r="768" spans="5:5" ht="12.75" x14ac:dyDescent="0.2">
      <c r="E768" s="1"/>
    </row>
    <row r="769" spans="5:5" ht="12.75" x14ac:dyDescent="0.2">
      <c r="E769" s="1"/>
    </row>
    <row r="770" spans="5:5" ht="12.75" x14ac:dyDescent="0.2">
      <c r="E770" s="1"/>
    </row>
    <row r="771" spans="5:5" ht="12.75" x14ac:dyDescent="0.2">
      <c r="E771" s="1"/>
    </row>
    <row r="772" spans="5:5" ht="12.75" x14ac:dyDescent="0.2">
      <c r="E772" s="1"/>
    </row>
    <row r="773" spans="5:5" ht="12.75" x14ac:dyDescent="0.2">
      <c r="E773" s="1"/>
    </row>
    <row r="774" spans="5:5" ht="12.75" x14ac:dyDescent="0.2">
      <c r="E774" s="1"/>
    </row>
    <row r="775" spans="5:5" ht="12.75" x14ac:dyDescent="0.2">
      <c r="E775" s="1"/>
    </row>
    <row r="776" spans="5:5" ht="12.75" x14ac:dyDescent="0.2">
      <c r="E776" s="1"/>
    </row>
    <row r="777" spans="5:5" ht="12.75" x14ac:dyDescent="0.2">
      <c r="E777" s="1"/>
    </row>
    <row r="778" spans="5:5" ht="12.75" x14ac:dyDescent="0.2">
      <c r="E778" s="1"/>
    </row>
    <row r="779" spans="5:5" ht="12.75" x14ac:dyDescent="0.2">
      <c r="E779" s="1"/>
    </row>
    <row r="780" spans="5:5" ht="12.75" x14ac:dyDescent="0.2">
      <c r="E780" s="1"/>
    </row>
    <row r="781" spans="5:5" ht="12.75" x14ac:dyDescent="0.2">
      <c r="E781" s="1"/>
    </row>
    <row r="782" spans="5:5" ht="12.75" x14ac:dyDescent="0.2">
      <c r="E782" s="1"/>
    </row>
    <row r="783" spans="5:5" ht="12.75" x14ac:dyDescent="0.2">
      <c r="E783" s="1"/>
    </row>
    <row r="784" spans="5:5" ht="12.75" x14ac:dyDescent="0.2">
      <c r="E784" s="1"/>
    </row>
    <row r="785" spans="5:5" ht="12.75" x14ac:dyDescent="0.2">
      <c r="E785" s="1"/>
    </row>
    <row r="786" spans="5:5" ht="12.75" x14ac:dyDescent="0.2">
      <c r="E786" s="1"/>
    </row>
    <row r="787" spans="5:5" ht="12.75" x14ac:dyDescent="0.2">
      <c r="E787" s="1"/>
    </row>
    <row r="788" spans="5:5" ht="12.75" x14ac:dyDescent="0.2">
      <c r="E788" s="1"/>
    </row>
    <row r="789" spans="5:5" ht="12.75" x14ac:dyDescent="0.2">
      <c r="E789" s="1"/>
    </row>
    <row r="790" spans="5:5" ht="12.75" x14ac:dyDescent="0.2">
      <c r="E790" s="1"/>
    </row>
    <row r="791" spans="5:5" ht="12.75" x14ac:dyDescent="0.2">
      <c r="E791" s="1"/>
    </row>
    <row r="792" spans="5:5" ht="12.75" x14ac:dyDescent="0.2">
      <c r="E792" s="1"/>
    </row>
    <row r="793" spans="5:5" ht="12.75" x14ac:dyDescent="0.2">
      <c r="E793" s="1"/>
    </row>
    <row r="794" spans="5:5" ht="12.75" x14ac:dyDescent="0.2">
      <c r="E794" s="1"/>
    </row>
    <row r="795" spans="5:5" ht="12.75" x14ac:dyDescent="0.2">
      <c r="E795" s="1"/>
    </row>
    <row r="796" spans="5:5" ht="12.75" x14ac:dyDescent="0.2">
      <c r="E796" s="1"/>
    </row>
    <row r="797" spans="5:5" ht="12.75" x14ac:dyDescent="0.2">
      <c r="E797" s="1"/>
    </row>
    <row r="798" spans="5:5" ht="12.75" x14ac:dyDescent="0.2">
      <c r="E798" s="1"/>
    </row>
    <row r="799" spans="5:5" ht="12.75" x14ac:dyDescent="0.2">
      <c r="E799" s="1"/>
    </row>
    <row r="800" spans="5:5" ht="12.75" x14ac:dyDescent="0.2">
      <c r="E800" s="1"/>
    </row>
    <row r="801" spans="5:5" ht="12.75" x14ac:dyDescent="0.2">
      <c r="E801" s="1"/>
    </row>
    <row r="802" spans="5:5" ht="12.75" x14ac:dyDescent="0.2">
      <c r="E802" s="1"/>
    </row>
    <row r="803" spans="5:5" ht="12.75" x14ac:dyDescent="0.2">
      <c r="E803" s="1"/>
    </row>
    <row r="804" spans="5:5" ht="12.75" x14ac:dyDescent="0.2">
      <c r="E804" s="1"/>
    </row>
    <row r="805" spans="5:5" ht="12.75" x14ac:dyDescent="0.2">
      <c r="E805" s="1"/>
    </row>
    <row r="806" spans="5:5" ht="12.75" x14ac:dyDescent="0.2">
      <c r="E806" s="1"/>
    </row>
    <row r="807" spans="5:5" ht="12.75" x14ac:dyDescent="0.2">
      <c r="E807" s="1"/>
    </row>
    <row r="808" spans="5:5" ht="12.75" x14ac:dyDescent="0.2">
      <c r="E808" s="1"/>
    </row>
    <row r="809" spans="5:5" ht="12.75" x14ac:dyDescent="0.2">
      <c r="E809" s="1"/>
    </row>
    <row r="810" spans="5:5" ht="12.75" x14ac:dyDescent="0.2">
      <c r="E810" s="1"/>
    </row>
    <row r="811" spans="5:5" ht="12.75" x14ac:dyDescent="0.2">
      <c r="E811" s="1"/>
    </row>
    <row r="812" spans="5:5" ht="12.75" x14ac:dyDescent="0.2">
      <c r="E812" s="1"/>
    </row>
    <row r="813" spans="5:5" ht="12.75" x14ac:dyDescent="0.2">
      <c r="E813" s="1"/>
    </row>
    <row r="814" spans="5:5" ht="12.75" x14ac:dyDescent="0.2">
      <c r="E814" s="1"/>
    </row>
    <row r="815" spans="5:5" ht="12.75" x14ac:dyDescent="0.2">
      <c r="E815" s="1"/>
    </row>
    <row r="816" spans="5:5" ht="12.75" x14ac:dyDescent="0.2">
      <c r="E816" s="1"/>
    </row>
    <row r="817" spans="5:5" ht="12.75" x14ac:dyDescent="0.2">
      <c r="E817" s="1"/>
    </row>
    <row r="818" spans="5:5" ht="12.75" x14ac:dyDescent="0.2">
      <c r="E818" s="1"/>
    </row>
    <row r="819" spans="5:5" ht="12.75" x14ac:dyDescent="0.2">
      <c r="E819" s="1"/>
    </row>
    <row r="820" spans="5:5" ht="12.75" x14ac:dyDescent="0.2">
      <c r="E820" s="1"/>
    </row>
    <row r="821" spans="5:5" ht="12.75" x14ac:dyDescent="0.2">
      <c r="E821" s="1"/>
    </row>
    <row r="822" spans="5:5" ht="12.75" x14ac:dyDescent="0.2">
      <c r="E822" s="1"/>
    </row>
    <row r="823" spans="5:5" ht="12.75" x14ac:dyDescent="0.2">
      <c r="E823" s="1"/>
    </row>
    <row r="824" spans="5:5" ht="12.75" x14ac:dyDescent="0.2">
      <c r="E824" s="1"/>
    </row>
    <row r="825" spans="5:5" ht="12.75" x14ac:dyDescent="0.2">
      <c r="E825" s="1"/>
    </row>
    <row r="826" spans="5:5" ht="12.75" x14ac:dyDescent="0.2">
      <c r="E826" s="1"/>
    </row>
    <row r="827" spans="5:5" ht="12.75" x14ac:dyDescent="0.2">
      <c r="E827" s="1"/>
    </row>
    <row r="828" spans="5:5" ht="12.75" x14ac:dyDescent="0.2">
      <c r="E828" s="1"/>
    </row>
    <row r="829" spans="5:5" ht="12.75" x14ac:dyDescent="0.2">
      <c r="E829" s="1"/>
    </row>
    <row r="830" spans="5:5" ht="12.75" x14ac:dyDescent="0.2">
      <c r="E830" s="1"/>
    </row>
    <row r="831" spans="5:5" ht="12.75" x14ac:dyDescent="0.2">
      <c r="E831" s="1"/>
    </row>
    <row r="832" spans="5:5" ht="12.75" x14ac:dyDescent="0.2">
      <c r="E832" s="1"/>
    </row>
    <row r="833" spans="5:5" ht="12.75" x14ac:dyDescent="0.2">
      <c r="E833" s="1"/>
    </row>
    <row r="834" spans="5:5" ht="12.75" x14ac:dyDescent="0.2">
      <c r="E834" s="1"/>
    </row>
    <row r="835" spans="5:5" ht="12.75" x14ac:dyDescent="0.2">
      <c r="E835" s="1"/>
    </row>
    <row r="836" spans="5:5" ht="12.75" x14ac:dyDescent="0.2">
      <c r="E836" s="1"/>
    </row>
    <row r="837" spans="5:5" ht="12.75" x14ac:dyDescent="0.2">
      <c r="E837" s="1"/>
    </row>
    <row r="838" spans="5:5" ht="12.75" x14ac:dyDescent="0.2">
      <c r="E838" s="1"/>
    </row>
    <row r="839" spans="5:5" ht="12.75" x14ac:dyDescent="0.2">
      <c r="E839" s="1"/>
    </row>
    <row r="840" spans="5:5" ht="12.75" x14ac:dyDescent="0.2">
      <c r="E840" s="1"/>
    </row>
    <row r="841" spans="5:5" ht="12.75" x14ac:dyDescent="0.2">
      <c r="E841" s="1"/>
    </row>
    <row r="842" spans="5:5" ht="12.75" x14ac:dyDescent="0.2">
      <c r="E842" s="1"/>
    </row>
    <row r="843" spans="5:5" ht="12.75" x14ac:dyDescent="0.2">
      <c r="E843" s="1"/>
    </row>
    <row r="844" spans="5:5" ht="12.75" x14ac:dyDescent="0.2">
      <c r="E844" s="1"/>
    </row>
    <row r="845" spans="5:5" ht="12.75" x14ac:dyDescent="0.2">
      <c r="E845" s="1"/>
    </row>
    <row r="846" spans="5:5" ht="12.75" x14ac:dyDescent="0.2">
      <c r="E846" s="1"/>
    </row>
    <row r="847" spans="5:5" ht="12.75" x14ac:dyDescent="0.2">
      <c r="E847" s="1"/>
    </row>
    <row r="848" spans="5:5" ht="12.75" x14ac:dyDescent="0.2">
      <c r="E848" s="1"/>
    </row>
    <row r="849" spans="5:5" ht="12.75" x14ac:dyDescent="0.2">
      <c r="E849" s="1"/>
    </row>
    <row r="850" spans="5:5" ht="12.75" x14ac:dyDescent="0.2">
      <c r="E850" s="1"/>
    </row>
    <row r="851" spans="5:5" ht="12.75" x14ac:dyDescent="0.2">
      <c r="E851" s="1"/>
    </row>
    <row r="852" spans="5:5" ht="12.75" x14ac:dyDescent="0.2">
      <c r="E852" s="1"/>
    </row>
    <row r="853" spans="5:5" ht="12.75" x14ac:dyDescent="0.2">
      <c r="E853" s="1"/>
    </row>
    <row r="854" spans="5:5" ht="12.75" x14ac:dyDescent="0.2">
      <c r="E854" s="1"/>
    </row>
    <row r="855" spans="5:5" ht="12.75" x14ac:dyDescent="0.2">
      <c r="E855" s="1"/>
    </row>
    <row r="856" spans="5:5" ht="12.75" x14ac:dyDescent="0.2">
      <c r="E856" s="1"/>
    </row>
    <row r="857" spans="5:5" ht="12.75" x14ac:dyDescent="0.2">
      <c r="E857" s="1"/>
    </row>
    <row r="858" spans="5:5" ht="12.75" x14ac:dyDescent="0.2">
      <c r="E858" s="1"/>
    </row>
    <row r="859" spans="5:5" ht="12.75" x14ac:dyDescent="0.2">
      <c r="E859" s="1"/>
    </row>
    <row r="860" spans="5:5" ht="12.75" x14ac:dyDescent="0.2">
      <c r="E860" s="1"/>
    </row>
    <row r="861" spans="5:5" ht="12.75" x14ac:dyDescent="0.2">
      <c r="E861" s="1"/>
    </row>
    <row r="862" spans="5:5" ht="12.75" x14ac:dyDescent="0.2">
      <c r="E862" s="1"/>
    </row>
    <row r="863" spans="5:5" ht="12.75" x14ac:dyDescent="0.2">
      <c r="E863" s="1"/>
    </row>
    <row r="864" spans="5:5" ht="12.75" x14ac:dyDescent="0.2">
      <c r="E864" s="1"/>
    </row>
    <row r="865" spans="5:5" ht="12.75" x14ac:dyDescent="0.2">
      <c r="E865" s="1"/>
    </row>
    <row r="866" spans="5:5" ht="12.75" x14ac:dyDescent="0.2">
      <c r="E866" s="1"/>
    </row>
    <row r="867" spans="5:5" ht="12.75" x14ac:dyDescent="0.2">
      <c r="E867" s="1"/>
    </row>
    <row r="868" spans="5:5" ht="12.75" x14ac:dyDescent="0.2">
      <c r="E868" s="1"/>
    </row>
    <row r="869" spans="5:5" ht="12.75" x14ac:dyDescent="0.2">
      <c r="E869" s="1"/>
    </row>
    <row r="870" spans="5:5" ht="12.75" x14ac:dyDescent="0.2">
      <c r="E870" s="1"/>
    </row>
    <row r="871" spans="5:5" ht="12.75" x14ac:dyDescent="0.2">
      <c r="E871" s="1"/>
    </row>
    <row r="872" spans="5:5" ht="12.75" x14ac:dyDescent="0.2">
      <c r="E872" s="1"/>
    </row>
    <row r="873" spans="5:5" ht="12.75" x14ac:dyDescent="0.2">
      <c r="E873" s="1"/>
    </row>
  </sheetData>
  <mergeCells count="8">
    <mergeCell ref="E5:L5"/>
    <mergeCell ref="E13:P13"/>
    <mergeCell ref="B13:C13"/>
    <mergeCell ref="B2:C2"/>
    <mergeCell ref="B3:C3"/>
    <mergeCell ref="E2:L2"/>
    <mergeCell ref="E3:L3"/>
    <mergeCell ref="E4:L4"/>
  </mergeCells>
  <pageMargins left="0.7" right="0.7" top="0.75" bottom="0.75" header="0.3" footer="0.3"/>
  <ignoredErrors>
    <ignoredError sqref="I15:I6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References</vt:lpstr>
      <vt:lpstr>Financial-Data</vt:lpstr>
      <vt:lpstr>Valuation-model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Kwiczor</dc:creator>
  <cp:lastModifiedBy>Marta Kwiczor</cp:lastModifiedBy>
  <dcterms:created xsi:type="dcterms:W3CDTF">2019-09-14T21:26:52Z</dcterms:created>
  <dcterms:modified xsi:type="dcterms:W3CDTF">2019-09-14T21:27:59Z</dcterms:modified>
</cp:coreProperties>
</file>