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xjob\"/>
    </mc:Choice>
  </mc:AlternateContent>
  <xr:revisionPtr revIDLastSave="0" documentId="13_ncr:1_{61F81D96-014E-4429-A2CA-69C569EE7126}" xr6:coauthVersionLast="47" xr6:coauthVersionMax="47" xr10:uidLastSave="{00000000-0000-0000-0000-000000000000}"/>
  <bookViews>
    <workbookView xWindow="-120" yWindow="-120" windowWidth="20730" windowHeight="11160" xr2:uid="{7875578F-19CF-B644-BB13-5CF6B4B5D6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17" i="1" l="1"/>
  <c r="I615" i="1"/>
  <c r="J615" i="1" s="1"/>
  <c r="K615" i="1" s="1"/>
  <c r="L615" i="1" s="1"/>
  <c r="M615" i="1" s="1"/>
  <c r="N615" i="1" s="1"/>
  <c r="O615" i="1" s="1"/>
  <c r="P615" i="1" s="1"/>
  <c r="Q615" i="1" s="1"/>
  <c r="R615" i="1" s="1"/>
  <c r="S615" i="1" s="1"/>
  <c r="T615" i="1" s="1"/>
  <c r="T616" i="1" s="1"/>
  <c r="I610" i="1"/>
  <c r="J610" i="1" s="1"/>
  <c r="K610" i="1" s="1"/>
  <c r="L610" i="1" s="1"/>
  <c r="V610" i="1" s="1"/>
  <c r="I609" i="1"/>
  <c r="J609" i="1" s="1"/>
  <c r="K609" i="1" s="1"/>
  <c r="I605" i="1"/>
  <c r="J605" i="1" s="1"/>
  <c r="I604" i="1"/>
  <c r="J604" i="1" s="1"/>
  <c r="K604" i="1" s="1"/>
  <c r="V604" i="1" s="1"/>
  <c r="I602" i="1"/>
  <c r="J602" i="1" s="1"/>
  <c r="V602" i="1" s="1"/>
  <c r="I600" i="1"/>
  <c r="I594" i="1"/>
  <c r="J594" i="1" s="1"/>
  <c r="K594" i="1" s="1"/>
  <c r="L594" i="1" s="1"/>
  <c r="M594" i="1" s="1"/>
  <c r="I592" i="1"/>
  <c r="J592" i="1" s="1"/>
  <c r="I591" i="1"/>
  <c r="J591" i="1" s="1"/>
  <c r="K591" i="1" s="1"/>
  <c r="I587" i="1"/>
  <c r="J587" i="1" s="1"/>
  <c r="K587" i="1" s="1"/>
  <c r="L587" i="1" s="1"/>
  <c r="M587" i="1" s="1"/>
  <c r="N587" i="1" s="1"/>
  <c r="O587" i="1" s="1"/>
  <c r="P587" i="1" s="1"/>
  <c r="Q587" i="1" s="1"/>
  <c r="R587" i="1" s="1"/>
  <c r="S587" i="1" s="1"/>
  <c r="I584" i="1"/>
  <c r="J584" i="1" s="1"/>
  <c r="K584" i="1" s="1"/>
  <c r="V614" i="1"/>
  <c r="V613" i="1"/>
  <c r="V612" i="1"/>
  <c r="V608" i="1"/>
  <c r="V607" i="1"/>
  <c r="V606" i="1"/>
  <c r="V603" i="1"/>
  <c r="V601" i="1"/>
  <c r="V597" i="1"/>
  <c r="V596" i="1"/>
  <c r="V595" i="1"/>
  <c r="V593" i="1"/>
  <c r="V589" i="1"/>
  <c r="V586" i="1"/>
  <c r="V585" i="1"/>
  <c r="V583" i="1"/>
  <c r="V582" i="1"/>
  <c r="V580" i="1"/>
  <c r="V579" i="1"/>
  <c r="I519" i="1"/>
  <c r="J519" i="1" s="1"/>
  <c r="K519" i="1" s="1"/>
  <c r="I518" i="1"/>
  <c r="J518" i="1" s="1"/>
  <c r="I515" i="1"/>
  <c r="J515" i="1" s="1"/>
  <c r="I514" i="1"/>
  <c r="J514" i="1" s="1"/>
  <c r="I511" i="1"/>
  <c r="J511" i="1" s="1"/>
  <c r="K511" i="1" s="1"/>
  <c r="I508" i="1"/>
  <c r="J508" i="1" s="1"/>
  <c r="I16" i="1"/>
  <c r="J16" i="1" s="1"/>
  <c r="K16" i="1" s="1"/>
  <c r="I15" i="1"/>
  <c r="J15" i="1" s="1"/>
  <c r="K15" i="1" s="1"/>
  <c r="I12" i="1"/>
  <c r="J12" i="1" s="1"/>
  <c r="K12" i="1" s="1"/>
  <c r="I10" i="1"/>
  <c r="J10" i="1" s="1"/>
  <c r="K10" i="1" s="1"/>
  <c r="L10" i="1" s="1"/>
  <c r="I9" i="1"/>
  <c r="J9" i="1" s="1"/>
  <c r="K9" i="1" s="1"/>
  <c r="K605" i="1" l="1"/>
  <c r="V605" i="1" s="1"/>
  <c r="J600" i="1"/>
  <c r="V600" i="1" s="1"/>
  <c r="V615" i="1"/>
  <c r="V609" i="1"/>
  <c r="V594" i="1"/>
  <c r="V581" i="1"/>
  <c r="V577" i="1"/>
  <c r="V590" i="1"/>
  <c r="V584" i="1"/>
  <c r="V578" i="1"/>
  <c r="V591" i="1"/>
  <c r="V592" i="1"/>
  <c r="S616" i="1"/>
  <c r="V611" i="1"/>
  <c r="I616" i="1"/>
  <c r="T19" i="1"/>
  <c r="S19" i="1"/>
  <c r="V12" i="1"/>
  <c r="V11" i="1"/>
  <c r="V8" i="1"/>
  <c r="V6" i="1"/>
  <c r="V5" i="1"/>
  <c r="I572" i="1"/>
  <c r="J572" i="1" s="1"/>
  <c r="V572" i="1" s="1"/>
  <c r="I570" i="1"/>
  <c r="J570" i="1" s="1"/>
  <c r="I569" i="1"/>
  <c r="J569" i="1" s="1"/>
  <c r="K569" i="1" s="1"/>
  <c r="L569" i="1" s="1"/>
  <c r="V569" i="1" s="1"/>
  <c r="I568" i="1"/>
  <c r="J568" i="1" s="1"/>
  <c r="K568" i="1" s="1"/>
  <c r="L568" i="1" s="1"/>
  <c r="M568" i="1" s="1"/>
  <c r="N568" i="1" s="1"/>
  <c r="I567" i="1"/>
  <c r="J567" i="1" s="1"/>
  <c r="I566" i="1"/>
  <c r="J566" i="1" s="1"/>
  <c r="V566" i="1" s="1"/>
  <c r="I565" i="1"/>
  <c r="I560" i="1"/>
  <c r="I559" i="1"/>
  <c r="I558" i="1"/>
  <c r="J558" i="1" s="1"/>
  <c r="K558" i="1" s="1"/>
  <c r="L558" i="1" s="1"/>
  <c r="V558" i="1" s="1"/>
  <c r="I557" i="1"/>
  <c r="J557" i="1" s="1"/>
  <c r="I556" i="1"/>
  <c r="J556" i="1" s="1"/>
  <c r="I551" i="1"/>
  <c r="J551" i="1" s="1"/>
  <c r="V551" i="1" s="1"/>
  <c r="I550" i="1"/>
  <c r="J550" i="1" s="1"/>
  <c r="K550" i="1" s="1"/>
  <c r="I549" i="1"/>
  <c r="J549" i="1" s="1"/>
  <c r="K549" i="1" s="1"/>
  <c r="V549" i="1" s="1"/>
  <c r="I548" i="1"/>
  <c r="J548" i="1" s="1"/>
  <c r="I547" i="1"/>
  <c r="J547" i="1" s="1"/>
  <c r="K547" i="1" s="1"/>
  <c r="L547" i="1" s="1"/>
  <c r="I546" i="1"/>
  <c r="J546" i="1" s="1"/>
  <c r="I545" i="1"/>
  <c r="J545" i="1" s="1"/>
  <c r="V545" i="1" s="1"/>
  <c r="I542" i="1"/>
  <c r="J542" i="1" s="1"/>
  <c r="V542" i="1" s="1"/>
  <c r="I541" i="1"/>
  <c r="J541" i="1" s="1"/>
  <c r="I540" i="1"/>
  <c r="J540" i="1" s="1"/>
  <c r="K540" i="1" s="1"/>
  <c r="I539" i="1"/>
  <c r="J539" i="1" s="1"/>
  <c r="K539" i="1" s="1"/>
  <c r="I538" i="1"/>
  <c r="J538" i="1" s="1"/>
  <c r="I537" i="1"/>
  <c r="J537" i="1" s="1"/>
  <c r="K537" i="1" s="1"/>
  <c r="L537" i="1" s="1"/>
  <c r="M537" i="1" s="1"/>
  <c r="N537" i="1" s="1"/>
  <c r="O537" i="1" s="1"/>
  <c r="P537" i="1" s="1"/>
  <c r="Q537" i="1" s="1"/>
  <c r="R537" i="1" s="1"/>
  <c r="I536" i="1"/>
  <c r="J536" i="1" s="1"/>
  <c r="I535" i="1"/>
  <c r="J535" i="1" s="1"/>
  <c r="K535" i="1" s="1"/>
  <c r="L535" i="1" s="1"/>
  <c r="M535" i="1" s="1"/>
  <c r="N535" i="1" s="1"/>
  <c r="O535" i="1" s="1"/>
  <c r="P535" i="1" s="1"/>
  <c r="Q535" i="1" s="1"/>
  <c r="R535" i="1" s="1"/>
  <c r="I532" i="1"/>
  <c r="J532" i="1" s="1"/>
  <c r="K532" i="1" s="1"/>
  <c r="L532" i="1" s="1"/>
  <c r="I531" i="1"/>
  <c r="J531" i="1" s="1"/>
  <c r="K531" i="1" s="1"/>
  <c r="L531" i="1" s="1"/>
  <c r="I529" i="1"/>
  <c r="J529" i="1" s="1"/>
  <c r="K529" i="1" s="1"/>
  <c r="L529" i="1" s="1"/>
  <c r="V529" i="1" s="1"/>
  <c r="I526" i="1"/>
  <c r="J526" i="1" s="1"/>
  <c r="K526" i="1" s="1"/>
  <c r="I525" i="1"/>
  <c r="J525" i="1" s="1"/>
  <c r="K525" i="1" s="1"/>
  <c r="V574" i="1"/>
  <c r="V573" i="1"/>
  <c r="V571" i="1"/>
  <c r="V564" i="1"/>
  <c r="V563" i="1"/>
  <c r="V562" i="1"/>
  <c r="V561" i="1"/>
  <c r="V555" i="1"/>
  <c r="V554" i="1"/>
  <c r="V553" i="1"/>
  <c r="V552" i="1"/>
  <c r="V544" i="1"/>
  <c r="V543" i="1"/>
  <c r="V534" i="1"/>
  <c r="V533" i="1"/>
  <c r="V530" i="1"/>
  <c r="V528" i="1"/>
  <c r="V527" i="1"/>
  <c r="I506" i="1"/>
  <c r="J506" i="1" s="1"/>
  <c r="K506" i="1" s="1"/>
  <c r="L506" i="1" s="1"/>
  <c r="M506" i="1" s="1"/>
  <c r="N506" i="1" s="1"/>
  <c r="O506" i="1" s="1"/>
  <c r="P506" i="1" s="1"/>
  <c r="Q506" i="1" s="1"/>
  <c r="I505" i="1"/>
  <c r="J505" i="1" s="1"/>
  <c r="I504" i="1"/>
  <c r="I502" i="1"/>
  <c r="J502" i="1" s="1"/>
  <c r="K502" i="1" s="1"/>
  <c r="L502" i="1" s="1"/>
  <c r="I501" i="1"/>
  <c r="J501" i="1" s="1"/>
  <c r="V501" i="1" s="1"/>
  <c r="I499" i="1"/>
  <c r="J499" i="1" s="1"/>
  <c r="K499" i="1" s="1"/>
  <c r="I496" i="1"/>
  <c r="J496" i="1" s="1"/>
  <c r="V496" i="1" s="1"/>
  <c r="I495" i="1"/>
  <c r="J495" i="1" s="1"/>
  <c r="I492" i="1"/>
  <c r="J492" i="1" s="1"/>
  <c r="I486" i="1"/>
  <c r="J486" i="1" s="1"/>
  <c r="K486" i="1" s="1"/>
  <c r="L486" i="1" s="1"/>
  <c r="I484" i="1"/>
  <c r="J484" i="1" s="1"/>
  <c r="K484" i="1" s="1"/>
  <c r="L484" i="1" s="1"/>
  <c r="M484" i="1" s="1"/>
  <c r="I482" i="1"/>
  <c r="J482" i="1" s="1"/>
  <c r="I481" i="1"/>
  <c r="J481" i="1" s="1"/>
  <c r="K481" i="1" s="1"/>
  <c r="L481" i="1" s="1"/>
  <c r="M481" i="1" s="1"/>
  <c r="V481" i="1" s="1"/>
  <c r="I478" i="1"/>
  <c r="J478" i="1" s="1"/>
  <c r="K478" i="1" s="1"/>
  <c r="L478" i="1" s="1"/>
  <c r="I477" i="1"/>
  <c r="J477" i="1" s="1"/>
  <c r="I476" i="1"/>
  <c r="J476" i="1" s="1"/>
  <c r="K476" i="1" s="1"/>
  <c r="I472" i="1"/>
  <c r="J472" i="1" s="1"/>
  <c r="K472" i="1" s="1"/>
  <c r="V472" i="1" s="1"/>
  <c r="I471" i="1"/>
  <c r="I470" i="1"/>
  <c r="J470" i="1" s="1"/>
  <c r="I469" i="1"/>
  <c r="J469" i="1" s="1"/>
  <c r="I466" i="1"/>
  <c r="J466" i="1" s="1"/>
  <c r="I464" i="1"/>
  <c r="J464" i="1" s="1"/>
  <c r="V464" i="1" s="1"/>
  <c r="I463" i="1"/>
  <c r="I462" i="1"/>
  <c r="J462" i="1" s="1"/>
  <c r="K462" i="1" s="1"/>
  <c r="L462" i="1" s="1"/>
  <c r="M462" i="1" s="1"/>
  <c r="I461" i="1"/>
  <c r="J461" i="1" s="1"/>
  <c r="I458" i="1"/>
  <c r="J458" i="1" s="1"/>
  <c r="K458" i="1" s="1"/>
  <c r="L458" i="1" s="1"/>
  <c r="I457" i="1"/>
  <c r="J457" i="1" s="1"/>
  <c r="I453" i="1"/>
  <c r="J453" i="1" s="1"/>
  <c r="K453" i="1" s="1"/>
  <c r="V453" i="1" s="1"/>
  <c r="I452" i="1"/>
  <c r="J452" i="1" s="1"/>
  <c r="V452" i="1" s="1"/>
  <c r="I451" i="1"/>
  <c r="J451" i="1" s="1"/>
  <c r="K451" i="1" s="1"/>
  <c r="I450" i="1"/>
  <c r="J450" i="1" s="1"/>
  <c r="I445" i="1"/>
  <c r="J445" i="1" s="1"/>
  <c r="K445" i="1" s="1"/>
  <c r="I440" i="1"/>
  <c r="J289" i="1"/>
  <c r="K289" i="1" s="1"/>
  <c r="L289" i="1" s="1"/>
  <c r="M289" i="1" s="1"/>
  <c r="N289" i="1" s="1"/>
  <c r="O289" i="1" s="1"/>
  <c r="P289" i="1" s="1"/>
  <c r="Q289" i="1" s="1"/>
  <c r="R289" i="1" s="1"/>
  <c r="S289" i="1" s="1"/>
  <c r="I333" i="1"/>
  <c r="J333" i="1" s="1"/>
  <c r="K333" i="1" s="1"/>
  <c r="L333" i="1" s="1"/>
  <c r="M333" i="1" s="1"/>
  <c r="N333" i="1" s="1"/>
  <c r="O333" i="1" s="1"/>
  <c r="P333" i="1" s="1"/>
  <c r="Q333" i="1" s="1"/>
  <c r="R333" i="1" s="1"/>
  <c r="S333" i="1" s="1"/>
  <c r="I329" i="1"/>
  <c r="J329" i="1" s="1"/>
  <c r="K329" i="1" s="1"/>
  <c r="L329" i="1" s="1"/>
  <c r="M329" i="1" s="1"/>
  <c r="N329" i="1" s="1"/>
  <c r="O329" i="1" s="1"/>
  <c r="P329" i="1" s="1"/>
  <c r="Q329" i="1" s="1"/>
  <c r="R329" i="1" s="1"/>
  <c r="S329" i="1" s="1"/>
  <c r="T329" i="1" s="1"/>
  <c r="I328" i="1"/>
  <c r="J328" i="1" s="1"/>
  <c r="V328" i="1" s="1"/>
  <c r="I325" i="1"/>
  <c r="J325" i="1" s="1"/>
  <c r="K325" i="1" s="1"/>
  <c r="L325" i="1" s="1"/>
  <c r="M325" i="1" s="1"/>
  <c r="N325" i="1" s="1"/>
  <c r="O325" i="1" s="1"/>
  <c r="P325" i="1" s="1"/>
  <c r="I320" i="1"/>
  <c r="J320" i="1" s="1"/>
  <c r="K320" i="1" s="1"/>
  <c r="L320" i="1" s="1"/>
  <c r="I319" i="1"/>
  <c r="J319" i="1" s="1"/>
  <c r="K319" i="1" s="1"/>
  <c r="L319" i="1" s="1"/>
  <c r="V319" i="1" s="1"/>
  <c r="I318" i="1"/>
  <c r="J318" i="1" s="1"/>
  <c r="I316" i="1"/>
  <c r="I313" i="1"/>
  <c r="J313" i="1" s="1"/>
  <c r="K313" i="1" s="1"/>
  <c r="L313" i="1" s="1"/>
  <c r="V313" i="1" s="1"/>
  <c r="I309" i="1"/>
  <c r="J309" i="1" s="1"/>
  <c r="V309" i="1" s="1"/>
  <c r="I300" i="1"/>
  <c r="J300" i="1" s="1"/>
  <c r="V300" i="1" s="1"/>
  <c r="I296" i="1"/>
  <c r="J296" i="1" s="1"/>
  <c r="I295" i="1"/>
  <c r="J295" i="1" s="1"/>
  <c r="I292" i="1"/>
  <c r="J292" i="1" s="1"/>
  <c r="I287" i="1"/>
  <c r="J287" i="1" s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3" i="1"/>
  <c r="V500" i="1"/>
  <c r="V498" i="1"/>
  <c r="V497" i="1"/>
  <c r="V494" i="1"/>
  <c r="V493" i="1"/>
  <c r="V489" i="1"/>
  <c r="V488" i="1"/>
  <c r="V487" i="1"/>
  <c r="V485" i="1"/>
  <c r="V483" i="1"/>
  <c r="V480" i="1"/>
  <c r="V479" i="1"/>
  <c r="V475" i="1"/>
  <c r="V474" i="1"/>
  <c r="V473" i="1"/>
  <c r="V468" i="1"/>
  <c r="V467" i="1"/>
  <c r="V465" i="1"/>
  <c r="V460" i="1"/>
  <c r="V459" i="1"/>
  <c r="V456" i="1"/>
  <c r="V455" i="1"/>
  <c r="V454" i="1"/>
  <c r="V449" i="1"/>
  <c r="V448" i="1"/>
  <c r="V447" i="1"/>
  <c r="V446" i="1"/>
  <c r="V444" i="1"/>
  <c r="V443" i="1"/>
  <c r="V442" i="1"/>
  <c r="V441" i="1"/>
  <c r="I435" i="1"/>
  <c r="J435" i="1" s="1"/>
  <c r="I434" i="1"/>
  <c r="J434" i="1" s="1"/>
  <c r="I433" i="1"/>
  <c r="J433" i="1" s="1"/>
  <c r="K433" i="1" s="1"/>
  <c r="I432" i="1"/>
  <c r="J432" i="1" s="1"/>
  <c r="V432" i="1" s="1"/>
  <c r="I431" i="1"/>
  <c r="I430" i="1"/>
  <c r="J430" i="1" s="1"/>
  <c r="V430" i="1" s="1"/>
  <c r="I429" i="1"/>
  <c r="J429" i="1" s="1"/>
  <c r="V429" i="1" s="1"/>
  <c r="I428" i="1"/>
  <c r="J428" i="1" s="1"/>
  <c r="K428" i="1" s="1"/>
  <c r="L428" i="1" s="1"/>
  <c r="M428" i="1" s="1"/>
  <c r="N428" i="1" s="1"/>
  <c r="O428" i="1" s="1"/>
  <c r="I427" i="1"/>
  <c r="J427" i="1" s="1"/>
  <c r="K427" i="1" s="1"/>
  <c r="L427" i="1" s="1"/>
  <c r="I424" i="1"/>
  <c r="J424" i="1" s="1"/>
  <c r="K424" i="1" s="1"/>
  <c r="I422" i="1"/>
  <c r="J422" i="1" s="1"/>
  <c r="K422" i="1" s="1"/>
  <c r="L422" i="1" s="1"/>
  <c r="V422" i="1" s="1"/>
  <c r="I421" i="1"/>
  <c r="J421" i="1" s="1"/>
  <c r="K421" i="1" s="1"/>
  <c r="L421" i="1" s="1"/>
  <c r="V421" i="1" s="1"/>
  <c r="I420" i="1"/>
  <c r="J420" i="1" s="1"/>
  <c r="K420" i="1" s="1"/>
  <c r="L420" i="1" s="1"/>
  <c r="V420" i="1" s="1"/>
  <c r="I419" i="1"/>
  <c r="J419" i="1" s="1"/>
  <c r="K419" i="1" s="1"/>
  <c r="L419" i="1" s="1"/>
  <c r="I418" i="1"/>
  <c r="J418" i="1" s="1"/>
  <c r="V418" i="1" s="1"/>
  <c r="I417" i="1"/>
  <c r="I404" i="1"/>
  <c r="J404" i="1" s="1"/>
  <c r="I402" i="1"/>
  <c r="J402" i="1" s="1"/>
  <c r="K402" i="1" s="1"/>
  <c r="L402" i="1" s="1"/>
  <c r="M402" i="1" s="1"/>
  <c r="I400" i="1"/>
  <c r="I395" i="1"/>
  <c r="J395" i="1" s="1"/>
  <c r="I394" i="1"/>
  <c r="J394" i="1" s="1"/>
  <c r="K394" i="1" s="1"/>
  <c r="I389" i="1"/>
  <c r="J389" i="1" s="1"/>
  <c r="V389" i="1" s="1"/>
  <c r="I388" i="1"/>
  <c r="J388" i="1" s="1"/>
  <c r="I279" i="1"/>
  <c r="J279" i="1" s="1"/>
  <c r="I276" i="1"/>
  <c r="J276" i="1" s="1"/>
  <c r="K276" i="1" s="1"/>
  <c r="I274" i="1"/>
  <c r="J274" i="1" s="1"/>
  <c r="K274" i="1" s="1"/>
  <c r="L274" i="1" s="1"/>
  <c r="M274" i="1" s="1"/>
  <c r="I273" i="1"/>
  <c r="J273" i="1" s="1"/>
  <c r="K273" i="1" s="1"/>
  <c r="I271" i="1"/>
  <c r="J271" i="1" s="1"/>
  <c r="K271" i="1" s="1"/>
  <c r="I269" i="1"/>
  <c r="J269" i="1" s="1"/>
  <c r="K269" i="1" s="1"/>
  <c r="L269" i="1" s="1"/>
  <c r="V269" i="1" s="1"/>
  <c r="I268" i="1"/>
  <c r="J268" i="1" s="1"/>
  <c r="V268" i="1" s="1"/>
  <c r="I267" i="1"/>
  <c r="J267" i="1" s="1"/>
  <c r="K267" i="1" s="1"/>
  <c r="I266" i="1"/>
  <c r="J266" i="1" s="1"/>
  <c r="I265" i="1"/>
  <c r="J265" i="1" s="1"/>
  <c r="K265" i="1" s="1"/>
  <c r="V265" i="1" s="1"/>
  <c r="I264" i="1"/>
  <c r="J264" i="1" s="1"/>
  <c r="K264" i="1" s="1"/>
  <c r="L264" i="1" s="1"/>
  <c r="M264" i="1" s="1"/>
  <c r="N264" i="1" s="1"/>
  <c r="I263" i="1"/>
  <c r="J263" i="1" s="1"/>
  <c r="K263" i="1" s="1"/>
  <c r="I259" i="1"/>
  <c r="J259" i="1" s="1"/>
  <c r="I258" i="1"/>
  <c r="J258" i="1" s="1"/>
  <c r="K258" i="1" s="1"/>
  <c r="I257" i="1"/>
  <c r="J257" i="1" s="1"/>
  <c r="K257" i="1" s="1"/>
  <c r="V257" i="1" s="1"/>
  <c r="I256" i="1"/>
  <c r="J256" i="1" s="1"/>
  <c r="K256" i="1" s="1"/>
  <c r="I255" i="1"/>
  <c r="J255" i="1" s="1"/>
  <c r="K255" i="1" s="1"/>
  <c r="I254" i="1"/>
  <c r="J254" i="1" s="1"/>
  <c r="K254" i="1" s="1"/>
  <c r="I252" i="1"/>
  <c r="J252" i="1" s="1"/>
  <c r="K252" i="1" s="1"/>
  <c r="I251" i="1"/>
  <c r="J251" i="1" s="1"/>
  <c r="K251" i="1" s="1"/>
  <c r="V251" i="1" s="1"/>
  <c r="I249" i="1"/>
  <c r="J249" i="1" s="1"/>
  <c r="K249" i="1" s="1"/>
  <c r="I248" i="1"/>
  <c r="J248" i="1" s="1"/>
  <c r="V248" i="1" s="1"/>
  <c r="I247" i="1"/>
  <c r="J247" i="1" s="1"/>
  <c r="I246" i="1"/>
  <c r="J246" i="1" s="1"/>
  <c r="I244" i="1"/>
  <c r="J244" i="1" s="1"/>
  <c r="K244" i="1" s="1"/>
  <c r="I242" i="1"/>
  <c r="J242" i="1" s="1"/>
  <c r="K242" i="1" s="1"/>
  <c r="L242" i="1" s="1"/>
  <c r="M242" i="1" s="1"/>
  <c r="I240" i="1"/>
  <c r="J240" i="1" s="1"/>
  <c r="K240" i="1" s="1"/>
  <c r="I235" i="1"/>
  <c r="J235" i="1" s="1"/>
  <c r="I232" i="1"/>
  <c r="J232" i="1" s="1"/>
  <c r="V332" i="1"/>
  <c r="V331" i="1"/>
  <c r="V330" i="1"/>
  <c r="V327" i="1"/>
  <c r="V326" i="1"/>
  <c r="V324" i="1"/>
  <c r="V323" i="1"/>
  <c r="V322" i="1"/>
  <c r="V321" i="1"/>
  <c r="V317" i="1"/>
  <c r="V315" i="1"/>
  <c r="V314" i="1"/>
  <c r="V312" i="1"/>
  <c r="V311" i="1"/>
  <c r="V310" i="1"/>
  <c r="V308" i="1"/>
  <c r="V307" i="1"/>
  <c r="V306" i="1"/>
  <c r="V305" i="1"/>
  <c r="V304" i="1"/>
  <c r="V303" i="1"/>
  <c r="V302" i="1"/>
  <c r="V301" i="1"/>
  <c r="V299" i="1"/>
  <c r="V298" i="1"/>
  <c r="V297" i="1"/>
  <c r="V294" i="1"/>
  <c r="V293" i="1"/>
  <c r="V291" i="1"/>
  <c r="V290" i="1"/>
  <c r="V288" i="1"/>
  <c r="V286" i="1"/>
  <c r="V285" i="1"/>
  <c r="V284" i="1"/>
  <c r="T438" i="1"/>
  <c r="V437" i="1"/>
  <c r="V436" i="1"/>
  <c r="V426" i="1"/>
  <c r="V425" i="1"/>
  <c r="V423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3" i="1"/>
  <c r="V401" i="1"/>
  <c r="V399" i="1"/>
  <c r="V398" i="1"/>
  <c r="V397" i="1"/>
  <c r="V396" i="1"/>
  <c r="V393" i="1"/>
  <c r="V392" i="1"/>
  <c r="V391" i="1"/>
  <c r="V390" i="1"/>
  <c r="T282" i="1"/>
  <c r="V280" i="1"/>
  <c r="V278" i="1"/>
  <c r="V272" i="1"/>
  <c r="V270" i="1"/>
  <c r="S282" i="1"/>
  <c r="V262" i="1"/>
  <c r="V253" i="1"/>
  <c r="V243" i="1"/>
  <c r="V239" i="1"/>
  <c r="V238" i="1"/>
  <c r="V237" i="1"/>
  <c r="V236" i="1"/>
  <c r="V234" i="1"/>
  <c r="V233" i="1"/>
  <c r="I385" i="1"/>
  <c r="J385" i="1" s="1"/>
  <c r="I381" i="1"/>
  <c r="J381" i="1" s="1"/>
  <c r="K381" i="1" s="1"/>
  <c r="I379" i="1"/>
  <c r="J379" i="1" s="1"/>
  <c r="K379" i="1" s="1"/>
  <c r="L379" i="1" s="1"/>
  <c r="I378" i="1"/>
  <c r="J378" i="1" s="1"/>
  <c r="K378" i="1" s="1"/>
  <c r="L378" i="1" s="1"/>
  <c r="V378" i="1" s="1"/>
  <c r="I377" i="1"/>
  <c r="J377" i="1" s="1"/>
  <c r="K377" i="1" s="1"/>
  <c r="I376" i="1"/>
  <c r="J376" i="1" s="1"/>
  <c r="V376" i="1" s="1"/>
  <c r="I374" i="1"/>
  <c r="J374" i="1" s="1"/>
  <c r="I370" i="1"/>
  <c r="J370" i="1" s="1"/>
  <c r="K370" i="1" s="1"/>
  <c r="L370" i="1" s="1"/>
  <c r="I365" i="1"/>
  <c r="J365" i="1" s="1"/>
  <c r="I364" i="1"/>
  <c r="J364" i="1" s="1"/>
  <c r="K364" i="1" s="1"/>
  <c r="I363" i="1"/>
  <c r="J363" i="1" s="1"/>
  <c r="K363" i="1" s="1"/>
  <c r="I362" i="1"/>
  <c r="J362" i="1" s="1"/>
  <c r="K362" i="1" s="1"/>
  <c r="L362" i="1" s="1"/>
  <c r="M362" i="1" s="1"/>
  <c r="N362" i="1" s="1"/>
  <c r="O362" i="1" s="1"/>
  <c r="P362" i="1" s="1"/>
  <c r="Q362" i="1" s="1"/>
  <c r="R362" i="1" s="1"/>
  <c r="I360" i="1"/>
  <c r="J360" i="1" s="1"/>
  <c r="I356" i="1"/>
  <c r="J356" i="1" s="1"/>
  <c r="K356" i="1" s="1"/>
  <c r="V356" i="1" s="1"/>
  <c r="I354" i="1"/>
  <c r="J354" i="1" s="1"/>
  <c r="K354" i="1" s="1"/>
  <c r="V354" i="1" s="1"/>
  <c r="I353" i="1"/>
  <c r="J353" i="1" s="1"/>
  <c r="V353" i="1" s="1"/>
  <c r="I352" i="1"/>
  <c r="J352" i="1" s="1"/>
  <c r="I349" i="1"/>
  <c r="J349" i="1" s="1"/>
  <c r="I348" i="1"/>
  <c r="J348" i="1" s="1"/>
  <c r="I346" i="1"/>
  <c r="J346" i="1" s="1"/>
  <c r="I345" i="1"/>
  <c r="J345" i="1" s="1"/>
  <c r="K345" i="1" s="1"/>
  <c r="I341" i="1"/>
  <c r="J341" i="1" s="1"/>
  <c r="K341" i="1" s="1"/>
  <c r="I339" i="1"/>
  <c r="I338" i="1"/>
  <c r="J338" i="1" s="1"/>
  <c r="I337" i="1"/>
  <c r="J337" i="1" s="1"/>
  <c r="K337" i="1" s="1"/>
  <c r="I336" i="1"/>
  <c r="J336" i="1" s="1"/>
  <c r="I210" i="1"/>
  <c r="J210" i="1" s="1"/>
  <c r="I208" i="1"/>
  <c r="J208" i="1" s="1"/>
  <c r="K208" i="1" s="1"/>
  <c r="L208" i="1" s="1"/>
  <c r="M208" i="1" s="1"/>
  <c r="N208" i="1" s="1"/>
  <c r="O208" i="1" s="1"/>
  <c r="P208" i="1" s="1"/>
  <c r="Q208" i="1" s="1"/>
  <c r="I207" i="1"/>
  <c r="J207" i="1" s="1"/>
  <c r="K207" i="1" s="1"/>
  <c r="I206" i="1"/>
  <c r="J206" i="1" s="1"/>
  <c r="K206" i="1" s="1"/>
  <c r="L206" i="1" s="1"/>
  <c r="M206" i="1" s="1"/>
  <c r="N206" i="1" s="1"/>
  <c r="I203" i="1"/>
  <c r="J203" i="1" s="1"/>
  <c r="K203" i="1" s="1"/>
  <c r="I199" i="1"/>
  <c r="J199" i="1" s="1"/>
  <c r="K199" i="1" s="1"/>
  <c r="I198" i="1"/>
  <c r="J198" i="1" s="1"/>
  <c r="I197" i="1"/>
  <c r="J197" i="1" s="1"/>
  <c r="K197" i="1" s="1"/>
  <c r="I196" i="1"/>
  <c r="J196" i="1" s="1"/>
  <c r="K196" i="1" s="1"/>
  <c r="L196" i="1" s="1"/>
  <c r="I195" i="1"/>
  <c r="J195" i="1" s="1"/>
  <c r="K195" i="1" s="1"/>
  <c r="L195" i="1" s="1"/>
  <c r="M195" i="1" s="1"/>
  <c r="N195" i="1" s="1"/>
  <c r="O195" i="1" s="1"/>
  <c r="P195" i="1" s="1"/>
  <c r="Q195" i="1" s="1"/>
  <c r="R195" i="1" s="1"/>
  <c r="S195" i="1" s="1"/>
  <c r="I194" i="1"/>
  <c r="J194" i="1" s="1"/>
  <c r="K194" i="1" s="1"/>
  <c r="L194" i="1" s="1"/>
  <c r="M194" i="1" s="1"/>
  <c r="N194" i="1" s="1"/>
  <c r="O194" i="1" s="1"/>
  <c r="P194" i="1" s="1"/>
  <c r="Q194" i="1" s="1"/>
  <c r="R194" i="1" s="1"/>
  <c r="S194" i="1" s="1"/>
  <c r="I192" i="1"/>
  <c r="J192" i="1" s="1"/>
  <c r="K192" i="1" s="1"/>
  <c r="L192" i="1" s="1"/>
  <c r="M192" i="1" s="1"/>
  <c r="N192" i="1" s="1"/>
  <c r="I191" i="1"/>
  <c r="J191" i="1" s="1"/>
  <c r="K191" i="1" s="1"/>
  <c r="L191" i="1" s="1"/>
  <c r="I190" i="1"/>
  <c r="J190" i="1" s="1"/>
  <c r="T386" i="1"/>
  <c r="V384" i="1"/>
  <c r="V383" i="1"/>
  <c r="V382" i="1"/>
  <c r="V380" i="1"/>
  <c r="V375" i="1"/>
  <c r="V374" i="1"/>
  <c r="V373" i="1"/>
  <c r="V372" i="1"/>
  <c r="V371" i="1"/>
  <c r="V369" i="1"/>
  <c r="V368" i="1"/>
  <c r="V367" i="1"/>
  <c r="V366" i="1"/>
  <c r="V361" i="1"/>
  <c r="V358" i="1"/>
  <c r="V355" i="1"/>
  <c r="V351" i="1"/>
  <c r="V350" i="1"/>
  <c r="V347" i="1"/>
  <c r="V344" i="1"/>
  <c r="V343" i="1"/>
  <c r="V342" i="1"/>
  <c r="V340" i="1"/>
  <c r="I186" i="1"/>
  <c r="J186" i="1" s="1"/>
  <c r="V186" i="1" s="1"/>
  <c r="I185" i="1"/>
  <c r="J185" i="1" s="1"/>
  <c r="K185" i="1" s="1"/>
  <c r="I184" i="1"/>
  <c r="J184" i="1" s="1"/>
  <c r="K184" i="1" s="1"/>
  <c r="L184" i="1" s="1"/>
  <c r="M184" i="1" s="1"/>
  <c r="N184" i="1" s="1"/>
  <c r="O184" i="1" s="1"/>
  <c r="P184" i="1" s="1"/>
  <c r="Q184" i="1" s="1"/>
  <c r="R184" i="1" s="1"/>
  <c r="S184" i="1" s="1"/>
  <c r="I182" i="1"/>
  <c r="J182" i="1" s="1"/>
  <c r="K182" i="1" s="1"/>
  <c r="L182" i="1" s="1"/>
  <c r="I181" i="1"/>
  <c r="J181" i="1" s="1"/>
  <c r="K181" i="1" s="1"/>
  <c r="L181" i="1" s="1"/>
  <c r="I180" i="1"/>
  <c r="J180" i="1" s="1"/>
  <c r="K180" i="1" s="1"/>
  <c r="L180" i="1" s="1"/>
  <c r="I178" i="1"/>
  <c r="J178" i="1" s="1"/>
  <c r="K178" i="1" s="1"/>
  <c r="I177" i="1"/>
  <c r="J177" i="1" s="1"/>
  <c r="K177" i="1" s="1"/>
  <c r="L177" i="1" s="1"/>
  <c r="I176" i="1"/>
  <c r="J176" i="1" s="1"/>
  <c r="I174" i="1"/>
  <c r="J174" i="1" s="1"/>
  <c r="I173" i="1"/>
  <c r="J173" i="1" s="1"/>
  <c r="K173" i="1" s="1"/>
  <c r="L173" i="1" s="1"/>
  <c r="I172" i="1"/>
  <c r="J172" i="1" s="1"/>
  <c r="K172" i="1" s="1"/>
  <c r="L172" i="1" s="1"/>
  <c r="I171" i="1"/>
  <c r="J171" i="1" s="1"/>
  <c r="I170" i="1"/>
  <c r="J170" i="1" s="1"/>
  <c r="V170" i="1" s="1"/>
  <c r="I167" i="1"/>
  <c r="J167" i="1" s="1"/>
  <c r="I166" i="1"/>
  <c r="J166" i="1" s="1"/>
  <c r="K166" i="1" s="1"/>
  <c r="L166" i="1" s="1"/>
  <c r="I163" i="1"/>
  <c r="J163" i="1" s="1"/>
  <c r="I162" i="1"/>
  <c r="J162" i="1" s="1"/>
  <c r="K162" i="1" s="1"/>
  <c r="L162" i="1" s="1"/>
  <c r="G162" i="1"/>
  <c r="I161" i="1"/>
  <c r="J161" i="1" s="1"/>
  <c r="I228" i="1"/>
  <c r="J228" i="1" s="1"/>
  <c r="K228" i="1" s="1"/>
  <c r="I223" i="1"/>
  <c r="J223" i="1" s="1"/>
  <c r="K223" i="1" s="1"/>
  <c r="I220" i="1"/>
  <c r="J220" i="1" s="1"/>
  <c r="I219" i="1"/>
  <c r="J219" i="1" s="1"/>
  <c r="K219" i="1" s="1"/>
  <c r="V219" i="1" s="1"/>
  <c r="I218" i="1"/>
  <c r="J218" i="1" s="1"/>
  <c r="K218" i="1" s="1"/>
  <c r="L218" i="1" s="1"/>
  <c r="I216" i="1"/>
  <c r="J216" i="1" s="1"/>
  <c r="I215" i="1"/>
  <c r="J215" i="1" s="1"/>
  <c r="K215" i="1" s="1"/>
  <c r="I214" i="1"/>
  <c r="J214" i="1" s="1"/>
  <c r="K214" i="1" s="1"/>
  <c r="V214" i="1" s="1"/>
  <c r="I213" i="1"/>
  <c r="J213" i="1" s="1"/>
  <c r="K213" i="1" s="1"/>
  <c r="L213" i="1" s="1"/>
  <c r="I157" i="1"/>
  <c r="J157" i="1" s="1"/>
  <c r="K157" i="1" s="1"/>
  <c r="I156" i="1"/>
  <c r="J156" i="1" s="1"/>
  <c r="K156" i="1" s="1"/>
  <c r="I155" i="1"/>
  <c r="J155" i="1" s="1"/>
  <c r="K155" i="1" s="1"/>
  <c r="L155" i="1" s="1"/>
  <c r="M155" i="1" s="1"/>
  <c r="N155" i="1" s="1"/>
  <c r="O155" i="1" s="1"/>
  <c r="P155" i="1" s="1"/>
  <c r="Q155" i="1" s="1"/>
  <c r="R155" i="1" s="1"/>
  <c r="I154" i="1"/>
  <c r="J154" i="1" s="1"/>
  <c r="I152" i="1"/>
  <c r="J152" i="1" s="1"/>
  <c r="K152" i="1" s="1"/>
  <c r="L152" i="1" s="1"/>
  <c r="M152" i="1" s="1"/>
  <c r="N152" i="1" s="1"/>
  <c r="I151" i="1"/>
  <c r="J151" i="1" s="1"/>
  <c r="K151" i="1" s="1"/>
  <c r="I150" i="1"/>
  <c r="J150" i="1" s="1"/>
  <c r="I148" i="1"/>
  <c r="J148" i="1" s="1"/>
  <c r="K148" i="1" s="1"/>
  <c r="L148" i="1" s="1"/>
  <c r="M148" i="1" s="1"/>
  <c r="I147" i="1"/>
  <c r="J147" i="1" s="1"/>
  <c r="K147" i="1" s="1"/>
  <c r="L147" i="1" s="1"/>
  <c r="M147" i="1" s="1"/>
  <c r="I146" i="1"/>
  <c r="J146" i="1" s="1"/>
  <c r="K146" i="1" s="1"/>
  <c r="L146" i="1" s="1"/>
  <c r="M146" i="1" s="1"/>
  <c r="N146" i="1" s="1"/>
  <c r="I143" i="1"/>
  <c r="J143" i="1" s="1"/>
  <c r="K143" i="1" s="1"/>
  <c r="V143" i="1" s="1"/>
  <c r="I142" i="1"/>
  <c r="J142" i="1" s="1"/>
  <c r="K142" i="1" s="1"/>
  <c r="L142" i="1" s="1"/>
  <c r="M142" i="1" s="1"/>
  <c r="I140" i="1"/>
  <c r="J140" i="1" s="1"/>
  <c r="K140" i="1" s="1"/>
  <c r="V140" i="1" s="1"/>
  <c r="I139" i="1"/>
  <c r="J139" i="1" s="1"/>
  <c r="I137" i="1"/>
  <c r="J137" i="1" s="1"/>
  <c r="K137" i="1" s="1"/>
  <c r="L137" i="1" s="1"/>
  <c r="I134" i="1"/>
  <c r="J134" i="1" s="1"/>
  <c r="K134" i="1" s="1"/>
  <c r="L134" i="1" s="1"/>
  <c r="I132" i="1"/>
  <c r="J132" i="1" s="1"/>
  <c r="V132" i="1" s="1"/>
  <c r="I131" i="1"/>
  <c r="J131" i="1" s="1"/>
  <c r="K131" i="1" s="1"/>
  <c r="L131" i="1" s="1"/>
  <c r="M131" i="1" s="1"/>
  <c r="N131" i="1" s="1"/>
  <c r="O131" i="1" s="1"/>
  <c r="P131" i="1" s="1"/>
  <c r="Q131" i="1" s="1"/>
  <c r="R131" i="1" s="1"/>
  <c r="I129" i="1"/>
  <c r="J129" i="1" s="1"/>
  <c r="K129" i="1" s="1"/>
  <c r="L129" i="1" s="1"/>
  <c r="M129" i="1" s="1"/>
  <c r="N129" i="1" s="1"/>
  <c r="O129" i="1" s="1"/>
  <c r="P129" i="1" s="1"/>
  <c r="I128" i="1"/>
  <c r="J128" i="1" s="1"/>
  <c r="K128" i="1" s="1"/>
  <c r="I126" i="1"/>
  <c r="J126" i="1" s="1"/>
  <c r="V126" i="1" s="1"/>
  <c r="I125" i="1"/>
  <c r="J125" i="1" s="1"/>
  <c r="I124" i="1"/>
  <c r="J124" i="1" s="1"/>
  <c r="K124" i="1" s="1"/>
  <c r="I123" i="1"/>
  <c r="J123" i="1" s="1"/>
  <c r="K123" i="1" s="1"/>
  <c r="I122" i="1"/>
  <c r="I120" i="1"/>
  <c r="J120" i="1" s="1"/>
  <c r="K120" i="1" s="1"/>
  <c r="I119" i="1"/>
  <c r="J119" i="1" s="1"/>
  <c r="I115" i="1"/>
  <c r="J115" i="1" s="1"/>
  <c r="V115" i="1" s="1"/>
  <c r="I113" i="1"/>
  <c r="J113" i="1" s="1"/>
  <c r="I112" i="1"/>
  <c r="J112" i="1" s="1"/>
  <c r="K112" i="1" s="1"/>
  <c r="L112" i="1" s="1"/>
  <c r="M112" i="1" s="1"/>
  <c r="I110" i="1"/>
  <c r="J110" i="1" s="1"/>
  <c r="I106" i="1"/>
  <c r="J106" i="1" s="1"/>
  <c r="K106" i="1" s="1"/>
  <c r="L106" i="1" s="1"/>
  <c r="M106" i="1" s="1"/>
  <c r="N106" i="1" s="1"/>
  <c r="O106" i="1" s="1"/>
  <c r="P106" i="1" s="1"/>
  <c r="Q106" i="1" s="1"/>
  <c r="I105" i="1"/>
  <c r="J105" i="1" s="1"/>
  <c r="K105" i="1" s="1"/>
  <c r="V105" i="1" s="1"/>
  <c r="I104" i="1"/>
  <c r="J104" i="1" s="1"/>
  <c r="I102" i="1"/>
  <c r="J102" i="1" s="1"/>
  <c r="K102" i="1" s="1"/>
  <c r="I101" i="1"/>
  <c r="J101" i="1" s="1"/>
  <c r="K101" i="1" s="1"/>
  <c r="L101" i="1" s="1"/>
  <c r="I100" i="1"/>
  <c r="J100" i="1" s="1"/>
  <c r="K100" i="1" s="1"/>
  <c r="L100" i="1" s="1"/>
  <c r="I99" i="1"/>
  <c r="J99" i="1" s="1"/>
  <c r="I97" i="1"/>
  <c r="J97" i="1" s="1"/>
  <c r="K97" i="1" s="1"/>
  <c r="I96" i="1"/>
  <c r="J96" i="1" s="1"/>
  <c r="K96" i="1" s="1"/>
  <c r="I94" i="1"/>
  <c r="J94" i="1" s="1"/>
  <c r="K94" i="1" s="1"/>
  <c r="I93" i="1"/>
  <c r="I92" i="1"/>
  <c r="J92" i="1" s="1"/>
  <c r="I91" i="1"/>
  <c r="J91" i="1" s="1"/>
  <c r="K91" i="1" s="1"/>
  <c r="I88" i="1"/>
  <c r="J88" i="1" s="1"/>
  <c r="K88" i="1" s="1"/>
  <c r="I87" i="1"/>
  <c r="J87" i="1" s="1"/>
  <c r="K87" i="1" s="1"/>
  <c r="L87" i="1" s="1"/>
  <c r="I86" i="1"/>
  <c r="J86" i="1" s="1"/>
  <c r="V86" i="1" s="1"/>
  <c r="I84" i="1"/>
  <c r="J84" i="1" s="1"/>
  <c r="K84" i="1" s="1"/>
  <c r="V84" i="1" s="1"/>
  <c r="I83" i="1"/>
  <c r="J83" i="1" s="1"/>
  <c r="K83" i="1" s="1"/>
  <c r="L83" i="1" s="1"/>
  <c r="M83" i="1" s="1"/>
  <c r="N83" i="1" s="1"/>
  <c r="I80" i="1"/>
  <c r="J80" i="1" s="1"/>
  <c r="K80" i="1" s="1"/>
  <c r="L80" i="1" s="1"/>
  <c r="M80" i="1" s="1"/>
  <c r="N80" i="1" s="1"/>
  <c r="O80" i="1" s="1"/>
  <c r="I76" i="1"/>
  <c r="J76" i="1" s="1"/>
  <c r="K76" i="1" s="1"/>
  <c r="L76" i="1" s="1"/>
  <c r="I75" i="1"/>
  <c r="J75" i="1" s="1"/>
  <c r="K75" i="1" s="1"/>
  <c r="I71" i="1"/>
  <c r="J71" i="1" s="1"/>
  <c r="I70" i="1"/>
  <c r="J70" i="1" s="1"/>
  <c r="V70" i="1" s="1"/>
  <c r="I69" i="1"/>
  <c r="J69" i="1" s="1"/>
  <c r="V69" i="1" s="1"/>
  <c r="I68" i="1"/>
  <c r="J68" i="1" s="1"/>
  <c r="I67" i="1"/>
  <c r="J67" i="1" s="1"/>
  <c r="I66" i="1"/>
  <c r="J66" i="1" s="1"/>
  <c r="I65" i="1"/>
  <c r="J65" i="1" s="1"/>
  <c r="V65" i="1" s="1"/>
  <c r="I64" i="1"/>
  <c r="J64" i="1" s="1"/>
  <c r="V64" i="1" s="1"/>
  <c r="I63" i="1"/>
  <c r="J63" i="1" s="1"/>
  <c r="V63" i="1" s="1"/>
  <c r="I62" i="1"/>
  <c r="J62" i="1" s="1"/>
  <c r="I61" i="1"/>
  <c r="J61" i="1" s="1"/>
  <c r="K61" i="1" s="1"/>
  <c r="I60" i="1"/>
  <c r="J60" i="1" s="1"/>
  <c r="I58" i="1"/>
  <c r="J58" i="1" s="1"/>
  <c r="I57" i="1"/>
  <c r="J57" i="1" s="1"/>
  <c r="K57" i="1" s="1"/>
  <c r="I53" i="1"/>
  <c r="J53" i="1" s="1"/>
  <c r="K53" i="1" s="1"/>
  <c r="L53" i="1" s="1"/>
  <c r="M53" i="1" s="1"/>
  <c r="N53" i="1" s="1"/>
  <c r="O53" i="1" s="1"/>
  <c r="I50" i="1"/>
  <c r="J50" i="1" s="1"/>
  <c r="K50" i="1" s="1"/>
  <c r="I45" i="1"/>
  <c r="J45" i="1" s="1"/>
  <c r="K45" i="1" s="1"/>
  <c r="L45" i="1" s="1"/>
  <c r="I41" i="1"/>
  <c r="J41" i="1" s="1"/>
  <c r="I40" i="1"/>
  <c r="J40" i="1" s="1"/>
  <c r="K40" i="1" s="1"/>
  <c r="L40" i="1" s="1"/>
  <c r="I38" i="1"/>
  <c r="J38" i="1" s="1"/>
  <c r="I37" i="1"/>
  <c r="J37" i="1" s="1"/>
  <c r="K37" i="1" s="1"/>
  <c r="I35" i="1"/>
  <c r="J35" i="1" s="1"/>
  <c r="I34" i="1"/>
  <c r="J34" i="1" s="1"/>
  <c r="I32" i="1"/>
  <c r="J32" i="1" s="1"/>
  <c r="K32" i="1" s="1"/>
  <c r="I31" i="1"/>
  <c r="I29" i="1"/>
  <c r="J29" i="1" s="1"/>
  <c r="K29" i="1" s="1"/>
  <c r="I28" i="1"/>
  <c r="J28" i="1" s="1"/>
  <c r="I25" i="1"/>
  <c r="J25" i="1" s="1"/>
  <c r="K25" i="1" s="1"/>
  <c r="L25" i="1" s="1"/>
  <c r="M25" i="1" s="1"/>
  <c r="N25" i="1" s="1"/>
  <c r="I24" i="1"/>
  <c r="J24" i="1" s="1"/>
  <c r="K24" i="1" s="1"/>
  <c r="I23" i="1"/>
  <c r="J23" i="1" s="1"/>
  <c r="K23" i="1" s="1"/>
  <c r="L23" i="1" s="1"/>
  <c r="I22" i="1"/>
  <c r="J22" i="1" s="1"/>
  <c r="I21" i="1"/>
  <c r="J21" i="1" s="1"/>
  <c r="K21" i="1" s="1"/>
  <c r="T211" i="1"/>
  <c r="V205" i="1"/>
  <c r="V204" i="1"/>
  <c r="V202" i="1"/>
  <c r="V201" i="1"/>
  <c r="V200" i="1"/>
  <c r="V193" i="1"/>
  <c r="V189" i="1"/>
  <c r="V188" i="1"/>
  <c r="V187" i="1"/>
  <c r="V169" i="1"/>
  <c r="V168" i="1"/>
  <c r="V165" i="1"/>
  <c r="V164" i="1"/>
  <c r="T230" i="1"/>
  <c r="V222" i="1"/>
  <c r="V221" i="1"/>
  <c r="V141" i="1"/>
  <c r="V127" i="1"/>
  <c r="V117" i="1"/>
  <c r="V114" i="1"/>
  <c r="V111" i="1"/>
  <c r="V109" i="1"/>
  <c r="T107" i="1"/>
  <c r="V98" i="1"/>
  <c r="V95" i="1"/>
  <c r="V90" i="1"/>
  <c r="V89" i="1"/>
  <c r="V77" i="1"/>
  <c r="V73" i="1"/>
  <c r="V72" i="1"/>
  <c r="V59" i="1"/>
  <c r="T55" i="1"/>
  <c r="S55" i="1"/>
  <c r="R55" i="1"/>
  <c r="V54" i="1"/>
  <c r="V52" i="1"/>
  <c r="V51" i="1"/>
  <c r="V48" i="1"/>
  <c r="V47" i="1"/>
  <c r="V44" i="1"/>
  <c r="V43" i="1"/>
  <c r="V42" i="1"/>
  <c r="V39" i="1"/>
  <c r="V26" i="1"/>
  <c r="V435" i="1" l="1"/>
  <c r="L616" i="1"/>
  <c r="V599" i="1"/>
  <c r="M616" i="1"/>
  <c r="J616" i="1"/>
  <c r="V588" i="1"/>
  <c r="K616" i="1"/>
  <c r="V598" i="1"/>
  <c r="V388" i="1"/>
  <c r="V541" i="1"/>
  <c r="V381" i="1"/>
  <c r="J504" i="1"/>
  <c r="K504" i="1" s="1"/>
  <c r="V246" i="1"/>
  <c r="V404" i="1"/>
  <c r="K557" i="1"/>
  <c r="V557" i="1" s="1"/>
  <c r="J440" i="1"/>
  <c r="V440" i="1" s="1"/>
  <c r="V352" i="1"/>
  <c r="V365" i="1"/>
  <c r="K190" i="1"/>
  <c r="V190" i="1" s="1"/>
  <c r="K338" i="1"/>
  <c r="V338" i="1" s="1"/>
  <c r="K198" i="1"/>
  <c r="V198" i="1" s="1"/>
  <c r="K161" i="1"/>
  <c r="V161" i="1" s="1"/>
  <c r="L377" i="1"/>
  <c r="V377" i="1" s="1"/>
  <c r="K110" i="1"/>
  <c r="L110" i="1" s="1"/>
  <c r="V110" i="1" s="1"/>
  <c r="K174" i="1"/>
  <c r="V174" i="1" s="1"/>
  <c r="K360" i="1"/>
  <c r="V360" i="1" s="1"/>
  <c r="K296" i="1"/>
  <c r="V296" i="1" s="1"/>
  <c r="K470" i="1"/>
  <c r="V470" i="1" s="1"/>
  <c r="L476" i="1"/>
  <c r="V476" i="1" s="1"/>
  <c r="I230" i="1"/>
  <c r="K171" i="1"/>
  <c r="V171" i="1" s="1"/>
  <c r="K336" i="1"/>
  <c r="J339" i="1"/>
  <c r="K349" i="1"/>
  <c r="V349" i="1" s="1"/>
  <c r="K287" i="1"/>
  <c r="V287" i="1" s="1"/>
  <c r="K477" i="1"/>
  <c r="L477" i="1" s="1"/>
  <c r="M477" i="1" s="1"/>
  <c r="K546" i="1"/>
  <c r="V546" i="1" s="1"/>
  <c r="K556" i="1"/>
  <c r="V556" i="1" s="1"/>
  <c r="K279" i="1"/>
  <c r="V279" i="1" s="1"/>
  <c r="K292" i="1"/>
  <c r="V292" i="1" s="1"/>
  <c r="K318" i="1"/>
  <c r="V318" i="1" s="1"/>
  <c r="K461" i="1"/>
  <c r="L461" i="1" s="1"/>
  <c r="K466" i="1"/>
  <c r="V466" i="1" s="1"/>
  <c r="K492" i="1"/>
  <c r="K505" i="1"/>
  <c r="V505" i="1" s="1"/>
  <c r="K570" i="1"/>
  <c r="V570" i="1" s="1"/>
  <c r="K450" i="1"/>
  <c r="L450" i="1" s="1"/>
  <c r="K469" i="1"/>
  <c r="V469" i="1" s="1"/>
  <c r="K495" i="1"/>
  <c r="V495" i="1" s="1"/>
  <c r="K567" i="1"/>
  <c r="V567" i="1" s="1"/>
  <c r="V320" i="1"/>
  <c r="K232" i="1"/>
  <c r="L232" i="1" s="1"/>
  <c r="V232" i="1" s="1"/>
  <c r="J400" i="1"/>
  <c r="K400" i="1" s="1"/>
  <c r="J316" i="1"/>
  <c r="V316" i="1" s="1"/>
  <c r="J471" i="1"/>
  <c r="K471" i="1" s="1"/>
  <c r="V471" i="1" s="1"/>
  <c r="J560" i="1"/>
  <c r="V560" i="1" s="1"/>
  <c r="V385" i="1"/>
  <c r="V235" i="1"/>
  <c r="V395" i="1"/>
  <c r="J417" i="1"/>
  <c r="V417" i="1" s="1"/>
  <c r="J431" i="1"/>
  <c r="K431" i="1" s="1"/>
  <c r="V499" i="1"/>
  <c r="V247" i="1"/>
  <c r="V255" i="1"/>
  <c r="V267" i="1"/>
  <c r="V424" i="1"/>
  <c r="V433" i="1"/>
  <c r="J463" i="1"/>
  <c r="V482" i="1"/>
  <c r="J559" i="1"/>
  <c r="V559" i="1" s="1"/>
  <c r="J565" i="1"/>
  <c r="V565" i="1" s="1"/>
  <c r="L19" i="1"/>
  <c r="K19" i="1"/>
  <c r="V15" i="1"/>
  <c r="V7" i="1"/>
  <c r="V16" i="1"/>
  <c r="V9" i="1"/>
  <c r="I19" i="1"/>
  <c r="V4" i="1"/>
  <c r="V17" i="1"/>
  <c r="V18" i="1"/>
  <c r="V568" i="1"/>
  <c r="V550" i="1"/>
  <c r="V548" i="1"/>
  <c r="M547" i="1"/>
  <c r="N547" i="1" s="1"/>
  <c r="O547" i="1" s="1"/>
  <c r="P547" i="1" s="1"/>
  <c r="Q547" i="1" s="1"/>
  <c r="R547" i="1" s="1"/>
  <c r="S547" i="1" s="1"/>
  <c r="V540" i="1"/>
  <c r="K536" i="1"/>
  <c r="L536" i="1" s="1"/>
  <c r="M536" i="1" s="1"/>
  <c r="N536" i="1" s="1"/>
  <c r="O536" i="1" s="1"/>
  <c r="P536" i="1" s="1"/>
  <c r="Q536" i="1" s="1"/>
  <c r="R536" i="1" s="1"/>
  <c r="V531" i="1"/>
  <c r="V526" i="1"/>
  <c r="V537" i="1"/>
  <c r="V538" i="1"/>
  <c r="I575" i="1"/>
  <c r="Q523" i="1"/>
  <c r="R506" i="1"/>
  <c r="M502" i="1"/>
  <c r="I523" i="1"/>
  <c r="M486" i="1"/>
  <c r="N486" i="1" s="1"/>
  <c r="O486" i="1" s="1"/>
  <c r="P486" i="1" s="1"/>
  <c r="V484" i="1"/>
  <c r="M478" i="1"/>
  <c r="N478" i="1" s="1"/>
  <c r="V462" i="1"/>
  <c r="V458" i="1"/>
  <c r="V457" i="1"/>
  <c r="I490" i="1"/>
  <c r="V451" i="1"/>
  <c r="V445" i="1"/>
  <c r="V333" i="1"/>
  <c r="V329" i="1"/>
  <c r="V325" i="1"/>
  <c r="V295" i="1"/>
  <c r="I334" i="1"/>
  <c r="L334" i="1"/>
  <c r="V434" i="1"/>
  <c r="O438" i="1"/>
  <c r="P428" i="1"/>
  <c r="V427" i="1"/>
  <c r="V419" i="1"/>
  <c r="M438" i="1"/>
  <c r="N402" i="1"/>
  <c r="N438" i="1" s="1"/>
  <c r="L438" i="1"/>
  <c r="V394" i="1"/>
  <c r="I438" i="1"/>
  <c r="V276" i="1"/>
  <c r="V274" i="1"/>
  <c r="V271" i="1"/>
  <c r="V264" i="1"/>
  <c r="V263" i="1"/>
  <c r="V254" i="1"/>
  <c r="V240" i="1"/>
  <c r="I282" i="1"/>
  <c r="V241" i="1"/>
  <c r="V252" i="1"/>
  <c r="V277" i="1"/>
  <c r="V266" i="1"/>
  <c r="V275" i="1"/>
  <c r="V261" i="1"/>
  <c r="V273" i="1"/>
  <c r="V281" i="1"/>
  <c r="V242" i="1"/>
  <c r="V244" i="1"/>
  <c r="V249" i="1"/>
  <c r="V379" i="1"/>
  <c r="M370" i="1"/>
  <c r="N370" i="1" s="1"/>
  <c r="O370" i="1" s="1"/>
  <c r="P370" i="1" s="1"/>
  <c r="Q370" i="1" s="1"/>
  <c r="R370" i="1" s="1"/>
  <c r="S370" i="1" s="1"/>
  <c r="V364" i="1"/>
  <c r="V363" i="1"/>
  <c r="V362" i="1"/>
  <c r="I386" i="1"/>
  <c r="V207" i="1"/>
  <c r="V197" i="1"/>
  <c r="V196" i="1"/>
  <c r="V194" i="1"/>
  <c r="V359" i="1"/>
  <c r="V341" i="1"/>
  <c r="V346" i="1"/>
  <c r="V345" i="1"/>
  <c r="V348" i="1"/>
  <c r="V357" i="1"/>
  <c r="M180" i="1"/>
  <c r="N180" i="1" s="1"/>
  <c r="O180" i="1" s="1"/>
  <c r="P180" i="1" s="1"/>
  <c r="Q180" i="1" s="1"/>
  <c r="R180" i="1" s="1"/>
  <c r="S180" i="1" s="1"/>
  <c r="V177" i="1"/>
  <c r="M162" i="1"/>
  <c r="N162" i="1" s="1"/>
  <c r="O162" i="1" s="1"/>
  <c r="P162" i="1" s="1"/>
  <c r="Q162" i="1" s="1"/>
  <c r="R162" i="1" s="1"/>
  <c r="S162" i="1" s="1"/>
  <c r="K150" i="1"/>
  <c r="L150" i="1" s="1"/>
  <c r="K216" i="1"/>
  <c r="L216" i="1" s="1"/>
  <c r="V156" i="1"/>
  <c r="M213" i="1"/>
  <c r="V213" i="1" s="1"/>
  <c r="V155" i="1"/>
  <c r="O152" i="1"/>
  <c r="P152" i="1" s="1"/>
  <c r="Q152" i="1" s="1"/>
  <c r="R152" i="1" s="1"/>
  <c r="S152" i="1" s="1"/>
  <c r="V151" i="1"/>
  <c r="N148" i="1"/>
  <c r="O148" i="1" s="1"/>
  <c r="P148" i="1" s="1"/>
  <c r="Q148" i="1" s="1"/>
  <c r="R148" i="1" s="1"/>
  <c r="S148" i="1" s="1"/>
  <c r="T148" i="1" s="1"/>
  <c r="T159" i="1" s="1"/>
  <c r="V147" i="1"/>
  <c r="V146" i="1"/>
  <c r="N142" i="1"/>
  <c r="O142" i="1" s="1"/>
  <c r="P142" i="1" s="1"/>
  <c r="Q142" i="1" s="1"/>
  <c r="R142" i="1" s="1"/>
  <c r="S142" i="1" s="1"/>
  <c r="K119" i="1"/>
  <c r="V119" i="1" s="1"/>
  <c r="K104" i="1"/>
  <c r="L104" i="1" s="1"/>
  <c r="V50" i="1"/>
  <c r="V88" i="1"/>
  <c r="J31" i="1"/>
  <c r="V31" i="1" s="1"/>
  <c r="J93" i="1"/>
  <c r="V93" i="1" s="1"/>
  <c r="V40" i="1"/>
  <c r="V134" i="1"/>
  <c r="Q129" i="1"/>
  <c r="V123" i="1"/>
  <c r="V106" i="1"/>
  <c r="M101" i="1"/>
  <c r="N101" i="1" s="1"/>
  <c r="O101" i="1" s="1"/>
  <c r="P101" i="1" s="1"/>
  <c r="Q101" i="1" s="1"/>
  <c r="R101" i="1" s="1"/>
  <c r="S101" i="1" s="1"/>
  <c r="M100" i="1"/>
  <c r="N100" i="1" s="1"/>
  <c r="O100" i="1" s="1"/>
  <c r="P100" i="1" s="1"/>
  <c r="V83" i="1"/>
  <c r="V53" i="1"/>
  <c r="V24" i="1"/>
  <c r="V23" i="1"/>
  <c r="V176" i="1"/>
  <c r="V192" i="1"/>
  <c r="V178" i="1"/>
  <c r="V38" i="1"/>
  <c r="V87" i="1"/>
  <c r="V153" i="1"/>
  <c r="V215" i="1"/>
  <c r="I211" i="1"/>
  <c r="V175" i="1"/>
  <c r="V210" i="1"/>
  <c r="I55" i="1"/>
  <c r="V85" i="1"/>
  <c r="V118" i="1"/>
  <c r="I159" i="1"/>
  <c r="V195" i="1"/>
  <c r="V80" i="1"/>
  <c r="V62" i="1"/>
  <c r="V27" i="1"/>
  <c r="V60" i="1"/>
  <c r="V67" i="1"/>
  <c r="V71" i="1"/>
  <c r="V34" i="1"/>
  <c r="V58" i="1"/>
  <c r="V75" i="1"/>
  <c r="V78" i="1"/>
  <c r="V35" i="1"/>
  <c r="V79" i="1"/>
  <c r="V94" i="1"/>
  <c r="V131" i="1"/>
  <c r="V149" i="1"/>
  <c r="V157" i="1"/>
  <c r="V32" i="1"/>
  <c r="V36" i="1"/>
  <c r="V41" i="1"/>
  <c r="V45" i="1"/>
  <c r="V66" i="1"/>
  <c r="V68" i="1"/>
  <c r="V81" i="1"/>
  <c r="V82" i="1"/>
  <c r="V91" i="1"/>
  <c r="V92" i="1"/>
  <c r="V96" i="1"/>
  <c r="V99" i="1"/>
  <c r="V103" i="1"/>
  <c r="I107" i="1"/>
  <c r="V116" i="1"/>
  <c r="V125" i="1"/>
  <c r="V135" i="1"/>
  <c r="V137" i="1"/>
  <c r="V139" i="1"/>
  <c r="V218" i="1"/>
  <c r="V228" i="1"/>
  <c r="V29" i="1"/>
  <c r="V33" i="1"/>
  <c r="V37" i="1"/>
  <c r="V74" i="1"/>
  <c r="V133" i="1"/>
  <c r="V144" i="1"/>
  <c r="V220" i="1"/>
  <c r="V226" i="1"/>
  <c r="V22" i="1"/>
  <c r="V25" i="1"/>
  <c r="M55" i="1"/>
  <c r="V121" i="1"/>
  <c r="V128" i="1"/>
  <c r="V130" i="1"/>
  <c r="V136" i="1"/>
  <c r="V138" i="1"/>
  <c r="V145" i="1"/>
  <c r="V154" i="1"/>
  <c r="V217" i="1"/>
  <c r="V223" i="1"/>
  <c r="V225" i="1"/>
  <c r="V229" i="1"/>
  <c r="V166" i="1"/>
  <c r="V167" i="1"/>
  <c r="V172" i="1"/>
  <c r="V208" i="1"/>
  <c r="V173" i="1"/>
  <c r="V182" i="1"/>
  <c r="V183" i="1"/>
  <c r="V124" i="1"/>
  <c r="V191" i="1"/>
  <c r="V199" i="1"/>
  <c r="V185" i="1"/>
  <c r="V209" i="1"/>
  <c r="V184" i="1"/>
  <c r="I617" i="1" l="1"/>
  <c r="N616" i="1"/>
  <c r="K490" i="1"/>
  <c r="J523" i="1"/>
  <c r="J334" i="1"/>
  <c r="L490" i="1"/>
  <c r="V504" i="1"/>
  <c r="V150" i="1"/>
  <c r="Q575" i="1"/>
  <c r="V477" i="1"/>
  <c r="V339" i="1"/>
  <c r="L386" i="1"/>
  <c r="K282" i="1"/>
  <c r="K334" i="1"/>
  <c r="K438" i="1"/>
  <c r="V400" i="1"/>
  <c r="J490" i="1"/>
  <c r="V370" i="1"/>
  <c r="V463" i="1"/>
  <c r="V450" i="1"/>
  <c r="V461" i="1"/>
  <c r="V431" i="1"/>
  <c r="V162" i="1"/>
  <c r="V180" i="1"/>
  <c r="M386" i="1"/>
  <c r="N575" i="1"/>
  <c r="P159" i="1"/>
  <c r="V402" i="1"/>
  <c r="J438" i="1"/>
  <c r="L492" i="1"/>
  <c r="K523" i="1"/>
  <c r="J19" i="1"/>
  <c r="M19" i="1"/>
  <c r="V3" i="1"/>
  <c r="V10" i="1"/>
  <c r="N19" i="1"/>
  <c r="V14" i="1"/>
  <c r="V547" i="1"/>
  <c r="V536" i="1"/>
  <c r="R575" i="1"/>
  <c r="O575" i="1"/>
  <c r="J575" i="1"/>
  <c r="K575" i="1"/>
  <c r="V532" i="1"/>
  <c r="S506" i="1"/>
  <c r="R523" i="1"/>
  <c r="N502" i="1"/>
  <c r="M490" i="1"/>
  <c r="V486" i="1"/>
  <c r="O478" i="1"/>
  <c r="N490" i="1"/>
  <c r="M334" i="1"/>
  <c r="Q428" i="1"/>
  <c r="P438" i="1"/>
  <c r="L282" i="1"/>
  <c r="V245" i="1"/>
  <c r="J282" i="1"/>
  <c r="V250" i="1"/>
  <c r="V260" i="1"/>
  <c r="V256" i="1"/>
  <c r="V259" i="1"/>
  <c r="N386" i="1"/>
  <c r="J386" i="1"/>
  <c r="V216" i="1"/>
  <c r="V104" i="1"/>
  <c r="V152" i="1"/>
  <c r="S159" i="1"/>
  <c r="V148" i="1"/>
  <c r="V142" i="1"/>
  <c r="V100" i="1"/>
  <c r="Q159" i="1"/>
  <c r="R129" i="1"/>
  <c r="V101" i="1"/>
  <c r="L230" i="1"/>
  <c r="V113" i="1"/>
  <c r="V181" i="1"/>
  <c r="M211" i="1"/>
  <c r="V61" i="1"/>
  <c r="V46" i="1"/>
  <c r="V28" i="1"/>
  <c r="K159" i="1"/>
  <c r="V203" i="1"/>
  <c r="V206" i="1"/>
  <c r="J107" i="1"/>
  <c r="N211" i="1"/>
  <c r="K230" i="1"/>
  <c r="V122" i="1"/>
  <c r="M230" i="1"/>
  <c r="L55" i="1"/>
  <c r="J230" i="1"/>
  <c r="K55" i="1"/>
  <c r="J55" i="1"/>
  <c r="V158" i="1"/>
  <c r="V30" i="1"/>
  <c r="V102" i="1"/>
  <c r="V97" i="1"/>
  <c r="V227" i="1"/>
  <c r="J211" i="1"/>
  <c r="N55" i="1"/>
  <c r="V120" i="1"/>
  <c r="J159" i="1"/>
  <c r="N230" i="1"/>
  <c r="S107" i="1"/>
  <c r="L159" i="1"/>
  <c r="V76" i="1"/>
  <c r="J617" i="1" l="1"/>
  <c r="O616" i="1"/>
  <c r="S523" i="1"/>
  <c r="T506" i="1"/>
  <c r="T523" i="1" s="1"/>
  <c r="M492" i="1"/>
  <c r="M523" i="1" s="1"/>
  <c r="L523" i="1"/>
  <c r="O19" i="1"/>
  <c r="P575" i="1"/>
  <c r="V535" i="1"/>
  <c r="L575" i="1"/>
  <c r="T575" i="1"/>
  <c r="S575" i="1"/>
  <c r="O502" i="1"/>
  <c r="N523" i="1"/>
  <c r="P478" i="1"/>
  <c r="O490" i="1"/>
  <c r="N334" i="1"/>
  <c r="Q438" i="1"/>
  <c r="R428" i="1"/>
  <c r="M282" i="1"/>
  <c r="K386" i="1"/>
  <c r="V336" i="1"/>
  <c r="O386" i="1"/>
  <c r="R159" i="1"/>
  <c r="V129" i="1"/>
  <c r="V21" i="1"/>
  <c r="K211" i="1"/>
  <c r="L211" i="1"/>
  <c r="K107" i="1"/>
  <c r="M159" i="1"/>
  <c r="O211" i="1"/>
  <c r="O55" i="1"/>
  <c r="V163" i="1"/>
  <c r="O230" i="1"/>
  <c r="K617" i="1" l="1"/>
  <c r="P616" i="1"/>
  <c r="V506" i="1"/>
  <c r="V492" i="1"/>
  <c r="P19" i="1"/>
  <c r="V539" i="1"/>
  <c r="M575" i="1"/>
  <c r="V525" i="1"/>
  <c r="P502" i="1"/>
  <c r="O523" i="1"/>
  <c r="Q478" i="1"/>
  <c r="P490" i="1"/>
  <c r="O334" i="1"/>
  <c r="S428" i="1"/>
  <c r="S438" i="1" s="1"/>
  <c r="R438" i="1"/>
  <c r="N282" i="1"/>
  <c r="P386" i="1"/>
  <c r="P55" i="1"/>
  <c r="Q55" i="1"/>
  <c r="L107" i="1"/>
  <c r="L617" i="1" s="1"/>
  <c r="P211" i="1"/>
  <c r="P230" i="1"/>
  <c r="N159" i="1"/>
  <c r="Q616" i="1" l="1"/>
  <c r="R616" i="1"/>
  <c r="V587" i="1"/>
  <c r="V616" i="1" s="1"/>
  <c r="V428" i="1"/>
  <c r="V438" i="1" s="1"/>
  <c r="R19" i="1"/>
  <c r="Q19" i="1"/>
  <c r="V13" i="1"/>
  <c r="V19" i="1" s="1"/>
  <c r="V575" i="1"/>
  <c r="P523" i="1"/>
  <c r="V502" i="1"/>
  <c r="V523" i="1" s="1"/>
  <c r="Q490" i="1"/>
  <c r="R478" i="1"/>
  <c r="P334" i="1"/>
  <c r="O282" i="1"/>
  <c r="Q386" i="1"/>
  <c r="Q230" i="1"/>
  <c r="M107" i="1"/>
  <c r="M617" i="1" s="1"/>
  <c r="V49" i="1"/>
  <c r="V55" i="1" s="1"/>
  <c r="Q211" i="1"/>
  <c r="O159" i="1"/>
  <c r="V112" i="1"/>
  <c r="V159" i="1" s="1"/>
  <c r="W55" i="1" l="1"/>
  <c r="S478" i="1"/>
  <c r="T478" i="1" s="1"/>
  <c r="T490" i="1" s="1"/>
  <c r="R490" i="1"/>
  <c r="Q334" i="1"/>
  <c r="P282" i="1"/>
  <c r="S386" i="1"/>
  <c r="R386" i="1"/>
  <c r="V337" i="1"/>
  <c r="V386" i="1" s="1"/>
  <c r="N107" i="1"/>
  <c r="N617" i="1" s="1"/>
  <c r="R211" i="1"/>
  <c r="R230" i="1"/>
  <c r="S490" i="1" l="1"/>
  <c r="V478" i="1"/>
  <c r="V490" i="1" s="1"/>
  <c r="R334" i="1"/>
  <c r="Q282" i="1"/>
  <c r="S211" i="1"/>
  <c r="V179" i="1"/>
  <c r="V211" i="1" s="1"/>
  <c r="S230" i="1"/>
  <c r="V224" i="1"/>
  <c r="V230" i="1" s="1"/>
  <c r="O107" i="1"/>
  <c r="O617" i="1" s="1"/>
  <c r="S334" i="1" l="1"/>
  <c r="S617" i="1" s="1"/>
  <c r="T289" i="1"/>
  <c r="T334" i="1" s="1"/>
  <c r="T617" i="1" s="1"/>
  <c r="R282" i="1"/>
  <c r="V258" i="1"/>
  <c r="V282" i="1" s="1"/>
  <c r="P107" i="1"/>
  <c r="P617" i="1" s="1"/>
  <c r="V289" i="1" l="1"/>
  <c r="V334" i="1" s="1"/>
  <c r="Q107" i="1"/>
  <c r="Q617" i="1" s="1"/>
  <c r="R107" i="1" l="1"/>
  <c r="R617" i="1" s="1"/>
  <c r="V57" i="1"/>
  <c r="V107" i="1" s="1"/>
  <c r="V617" i="1" s="1"/>
  <c r="W107" i="1" l="1"/>
  <c r="W159" i="1" s="1"/>
  <c r="W230" i="1" s="1"/>
  <c r="W211" i="1" s="1"/>
  <c r="W386" i="1" s="1"/>
  <c r="W282" i="1" s="1"/>
  <c r="W438" i="1" s="1"/>
  <c r="W334" i="1" s="1"/>
  <c r="W490" i="1" s="1"/>
  <c r="W523" i="1" s="1"/>
  <c r="W575" i="1" s="1"/>
  <c r="W616" i="1" s="1"/>
</calcChain>
</file>

<file path=xl/sharedStrings.xml><?xml version="1.0" encoding="utf-8"?>
<sst xmlns="http://schemas.openxmlformats.org/spreadsheetml/2006/main" count="1946" uniqueCount="761">
  <si>
    <t>STT</t>
  </si>
  <si>
    <t>Họ và tên</t>
  </si>
  <si>
    <t>Số biên lai</t>
  </si>
  <si>
    <t>Thu 2022</t>
  </si>
  <si>
    <t>Thuế chậm nộp</t>
  </si>
  <si>
    <t>Tổng thu</t>
  </si>
  <si>
    <t>18 Ấp Bắc 2</t>
  </si>
  <si>
    <t>11 ấp Tây</t>
  </si>
  <si>
    <t>8 ấp Bắc 3</t>
  </si>
  <si>
    <t>18  Ấp Bắc 2</t>
  </si>
  <si>
    <t>4 ấp Đông</t>
  </si>
  <si>
    <t>9 Ấp Bắc 1</t>
  </si>
  <si>
    <t>7 ấp Nam</t>
  </si>
  <si>
    <t>12 Ấp Tây</t>
  </si>
  <si>
    <t>10 ấp đông</t>
  </si>
  <si>
    <t>11 ấp Nam</t>
  </si>
  <si>
    <t>12 Ấp Tây </t>
  </si>
  <si>
    <t>7 ấp Bắc 2</t>
  </si>
  <si>
    <t>12 Ấp Bắc 3</t>
  </si>
  <si>
    <t>12 ấp Đông</t>
  </si>
  <si>
    <t>7 ấp Tây</t>
  </si>
  <si>
    <t>12 ấp tây</t>
  </si>
  <si>
    <t>15 ấp Đông</t>
  </si>
  <si>
    <t>8 ấp bắc 2</t>
  </si>
  <si>
    <t>15 ấp Bắc 3</t>
  </si>
  <si>
    <t>8 Ấp Bắc 3</t>
  </si>
  <si>
    <t>4 ấp tây</t>
  </si>
  <si>
    <t>8 ấp Bắc 2</t>
  </si>
  <si>
    <t>19 ấp Bắc 2</t>
  </si>
  <si>
    <t>Bùi Đình Hiên</t>
  </si>
  <si>
    <t>52 (23)</t>
  </si>
  <si>
    <t>Tổng quyển 1427: LK/2015</t>
  </si>
  <si>
    <t>Nguyễn Thị Linh</t>
  </si>
  <si>
    <t>Nguyễn Thị Nga</t>
  </si>
  <si>
    <t>13 ấp Bắc 3</t>
  </si>
  <si>
    <t>Quyển số 1427 ;Ký hiệu LK/2015</t>
  </si>
  <si>
    <t>0316704676</t>
  </si>
  <si>
    <t>817 (605)</t>
  </si>
  <si>
    <t>23 (52)</t>
  </si>
  <si>
    <t>Nguyễn Thị Nguyệt</t>
  </si>
  <si>
    <t>Nguyễn Minh Thành</t>
  </si>
  <si>
    <t>Đào Xuân Hùng</t>
  </si>
  <si>
    <t>Lê Văn Hùng</t>
  </si>
  <si>
    <t>Phạm Ngọc Hoàn</t>
  </si>
  <si>
    <t>9, ấp Tây</t>
  </si>
  <si>
    <t>13 ấp Đông</t>
  </si>
  <si>
    <t>Võ Văn Mừng</t>
  </si>
  <si>
    <t>Nguyễn Xuân Liếu</t>
  </si>
  <si>
    <t>Thái Hoài Nam</t>
  </si>
  <si>
    <t>Trịnh Văn Chương</t>
  </si>
  <si>
    <t>Tô Hếnh Liều</t>
  </si>
  <si>
    <t>Lăng Phước Trung</t>
  </si>
  <si>
    <t>Phạm Ngọc Trân</t>
  </si>
  <si>
    <t>10 ấp Bắc 2</t>
  </si>
  <si>
    <t>Mã Đại Chiêu</t>
  </si>
  <si>
    <t>Mã Thị Thanh Minh</t>
  </si>
  <si>
    <t>1 ấp Nam</t>
  </si>
  <si>
    <t>Trần Thị Thanh Mai</t>
  </si>
  <si>
    <t>Nguyễn Thị Thu Trang</t>
  </si>
  <si>
    <t>16 ấp đông</t>
  </si>
  <si>
    <t>Phạm Nhật Tân</t>
  </si>
  <si>
    <t>Nguyễn Văn Hải</t>
  </si>
  <si>
    <t>Trần Hùng Mạnh</t>
  </si>
  <si>
    <t>Nguyễn Thị Hồng Thắm</t>
  </si>
  <si>
    <t>Phạm Công Dũng</t>
  </si>
  <si>
    <t>Phạm Văn Hiên</t>
  </si>
  <si>
    <t>Nguyễn Ngọc Đức</t>
  </si>
  <si>
    <t>Ngô Thị Tiến</t>
  </si>
  <si>
    <t>Lê Thị Xoa</t>
  </si>
  <si>
    <t>Đoàn Lê Dung</t>
  </si>
  <si>
    <t>Nguyễn Trọng Thanh</t>
  </si>
  <si>
    <t>Nguyễn Thị Thu Hiền</t>
  </si>
  <si>
    <t>Nguyễn Trường Sơn</t>
  </si>
  <si>
    <t>Lê Minh Đức</t>
  </si>
  <si>
    <t>Tăng Thanh Phong</t>
  </si>
  <si>
    <t>Nguyễn Văn Sang</t>
  </si>
  <si>
    <t>Quyển số 1428 ;Ký hiệu LK/2015</t>
  </si>
  <si>
    <t>Tổng quyển 1428: LK/2015</t>
  </si>
  <si>
    <t>Nguyễn Thị Liên</t>
  </si>
  <si>
    <t>Trần Phi Long</t>
  </si>
  <si>
    <t>Đỗ Xuân Thủy</t>
  </si>
  <si>
    <t>Nguyễn Thị Tố Như</t>
  </si>
  <si>
    <t>Nguyễn Anh Duy</t>
  </si>
  <si>
    <t>Đặng Thị Thanh Y</t>
  </si>
  <si>
    <t>Đặng Thị  Thanh Y</t>
  </si>
  <si>
    <t>Đào Thị Chính</t>
  </si>
  <si>
    <t>Nguyễn Tiến Hùng</t>
  </si>
  <si>
    <t>Bùi Văn Thực</t>
  </si>
  <si>
    <t>Nguyễn  Quang Long</t>
  </si>
  <si>
    <t>Ngô Thị Bích Liên</t>
  </si>
  <si>
    <t>Lê Thế Minh</t>
  </si>
  <si>
    <t>8  ấp Bắc 3</t>
  </si>
  <si>
    <t>10  Ấp Bắc 3</t>
  </si>
  <si>
    <t>12  ấp tây</t>
  </si>
  <si>
    <t>15 ấp Bắc 1</t>
  </si>
  <si>
    <t>4 ấp Bắc 3</t>
  </si>
  <si>
    <t>11 Ấp Bắc 1</t>
  </si>
  <si>
    <t>18 Ấp Bắc 2 </t>
  </si>
  <si>
    <t>Phan Thanh Chung</t>
  </si>
  <si>
    <t>Hoàng Thị Thủy</t>
  </si>
  <si>
    <t>Đỗ Thị Hồng Huệ</t>
  </si>
  <si>
    <t>Trần Thị Bình</t>
  </si>
  <si>
    <t>Nguyễn Ngọc Huy</t>
  </si>
  <si>
    <t>Uung Thành Danh</t>
  </si>
  <si>
    <t>Lê Văn Tuấn</t>
  </si>
  <si>
    <t>Trương Hùng Sơn</t>
  </si>
  <si>
    <t>Nguyễn  Cảnh Cường</t>
  </si>
  <si>
    <t>Đỗ Đăng Thuận</t>
  </si>
  <si>
    <t>Trần Thị Ngọc Thanh</t>
  </si>
  <si>
    <t>Lê Ngọc Bích</t>
  </si>
  <si>
    <t>Võ Thị Kim Kiều</t>
  </si>
  <si>
    <t>Tạ Thị Hạnh</t>
  </si>
  <si>
    <t>Nguyễn Trường Tú</t>
  </si>
  <si>
    <t>10 ấp Bắc 3</t>
  </si>
  <si>
    <t>13 ấp Bắc 2</t>
  </si>
  <si>
    <t>12 Ấp Bắc 1</t>
  </si>
  <si>
    <t>4 ấp Bắc 1</t>
  </si>
  <si>
    <t>Trần Thị Thuận</t>
  </si>
  <si>
    <t>Nguyễn Thị Quy</t>
  </si>
  <si>
    <t>Lê Quốc Vũ Khúc</t>
  </si>
  <si>
    <t>Võ Thị Lan</t>
  </si>
  <si>
    <t>Nguyễn Quang Vinh</t>
  </si>
  <si>
    <t>Phan Thị Linh Diễm</t>
  </si>
  <si>
    <t>Vũ Văn Tiến</t>
  </si>
  <si>
    <t>Trần Thị Hải Hiền</t>
  </si>
  <si>
    <t>Vũ Văn Điệp</t>
  </si>
  <si>
    <t>Mã Văn Thu</t>
  </si>
  <si>
    <t>10  ấp Bắc 3</t>
  </si>
  <si>
    <t>8 Ấp Bắc 2</t>
  </si>
  <si>
    <t>12  ấp Tây</t>
  </si>
  <si>
    <t>8 ấp Nam</t>
  </si>
  <si>
    <t>03 </t>
  </si>
  <si>
    <t>0307670082</t>
  </si>
  <si>
    <t>0301286514</t>
  </si>
  <si>
    <t>0308906206</t>
  </si>
  <si>
    <t>0308680213</t>
  </si>
  <si>
    <t>0102597988</t>
  </si>
  <si>
    <t>0308220752</t>
  </si>
  <si>
    <t>34 (918)</t>
  </si>
  <si>
    <t>57 (45)</t>
  </si>
  <si>
    <t>262 (740)</t>
  </si>
  <si>
    <t>03</t>
  </si>
  <si>
    <t>Quyển số 1429 ;Ký hiệu LK/2015</t>
  </si>
  <si>
    <t>3151 (620)</t>
  </si>
  <si>
    <t>45 (58)</t>
  </si>
  <si>
    <t>5 ấp nam</t>
  </si>
  <si>
    <t>6 ấp bắc 2</t>
  </si>
  <si>
    <t>7 ấp bắc 3</t>
  </si>
  <si>
    <t>0307249318</t>
  </si>
  <si>
    <t>17 ấp bắc 2</t>
  </si>
  <si>
    <t>13 ấp tây</t>
  </si>
  <si>
    <t>6 ấp nam</t>
  </si>
  <si>
    <t>Nguyễn Xuân Toản</t>
  </si>
  <si>
    <t>Võ Thị Hạnh</t>
  </si>
  <si>
    <t>Nguyễn Thị Cảnh</t>
  </si>
  <si>
    <t>Bùi Công Trang</t>
  </si>
  <si>
    <t>Trịnh Văn Nam</t>
  </si>
  <si>
    <t>Nguyễn Thị Ngà</t>
  </si>
  <si>
    <t>Nguyễn Thanh Hiền</t>
  </si>
  <si>
    <t>Đỗ Thị Hường</t>
  </si>
  <si>
    <t>Nguyễn Hoàng Tú</t>
  </si>
  <si>
    <t>Đỗ Văn Tuyên</t>
  </si>
  <si>
    <t>Bùi Thị Minh Thư</t>
  </si>
  <si>
    <t>Trần Văn Du</t>
  </si>
  <si>
    <t>Nguyễn Thị Phúc Hậu</t>
  </si>
  <si>
    <t>Nguyễn Xuân Hưng</t>
  </si>
  <si>
    <t>Hoàng Bá Tuấn</t>
  </si>
  <si>
    <t>Nguyễn Thị Kim Ngân</t>
  </si>
  <si>
    <t>Dương Thị Kim Hương</t>
  </si>
  <si>
    <t>Trương Công Minh Thông</t>
  </si>
  <si>
    <t>Trần Mộng Điệp</t>
  </si>
  <si>
    <t>Hoàng Hữu Dũng</t>
  </si>
  <si>
    <t>Phạm Xuân Phan</t>
  </si>
  <si>
    <t>Trần Thị Thanh Y</t>
  </si>
  <si>
    <t>Hà Văn Mạnh</t>
  </si>
  <si>
    <t>Đinh Thị Thanh Tình</t>
  </si>
  <si>
    <t>Hoàng Ngọc Hùng</t>
  </si>
  <si>
    <t>Hà Hoàng Lộc</t>
  </si>
  <si>
    <t>Lê Xuân Trung</t>
  </si>
  <si>
    <t>Đặng Mậu Nhân</t>
  </si>
  <si>
    <t>Nguyễn Anh Tuấn</t>
  </si>
  <si>
    <t>Tổng quyển 1429: LK/2015</t>
  </si>
  <si>
    <t>Xoá</t>
  </si>
  <si>
    <t>Trần Quốc Định</t>
  </si>
  <si>
    <t>6 ấp đông</t>
  </si>
  <si>
    <t>Đỗ Hoài Nam</t>
  </si>
  <si>
    <t>0304791402</t>
  </si>
  <si>
    <t>Nguyễn Lâm Bá</t>
  </si>
  <si>
    <t>Nguyễn Thị Thuyết</t>
  </si>
  <si>
    <t>Nguyễn Thị Sáu</t>
  </si>
  <si>
    <t>Phạm Văn Thuận</t>
  </si>
  <si>
    <t>14 ấp bắc 3</t>
  </si>
  <si>
    <t>Trần Thị Thu Thuỷ</t>
  </si>
  <si>
    <t>4 ấp đông</t>
  </si>
  <si>
    <t>Trần Hữu Hiếu</t>
  </si>
  <si>
    <t>Đào Đức Dương</t>
  </si>
  <si>
    <t>Phạm Văn An</t>
  </si>
  <si>
    <t>Võ Văn Thuòng</t>
  </si>
  <si>
    <t>Dương Ngọc Tuấn</t>
  </si>
  <si>
    <t>Hoàng Thị Hà</t>
  </si>
  <si>
    <t>Nguyễn Hoàng Dũng</t>
  </si>
  <si>
    <t>Đặng Văn Hồng</t>
  </si>
  <si>
    <t>Nguyễn Tông Tuấn</t>
  </si>
  <si>
    <t>Trần Xuân Lợi</t>
  </si>
  <si>
    <t>Trần Minh Trí</t>
  </si>
  <si>
    <t>Nguyễn Huỳnh Thuý Vân</t>
  </si>
  <si>
    <t>Quyển số 1431 ;Ký hiệu LK/2015</t>
  </si>
  <si>
    <t>Hoàng Sỹ Đăng</t>
  </si>
  <si>
    <t>Phạm Văn Hùng</t>
  </si>
  <si>
    <t>5 ấp Tây</t>
  </si>
  <si>
    <t>Trần Huy Hoàng</t>
  </si>
  <si>
    <t>12 ấp đông</t>
  </si>
  <si>
    <t>Huỳnh Thanh Hải</t>
  </si>
  <si>
    <t>7 ấp bắc 1</t>
  </si>
  <si>
    <t>Vũ Văn Thức</t>
  </si>
  <si>
    <t>Nguyễn Thị Thuý</t>
  </si>
  <si>
    <t>Lê Dũng</t>
  </si>
  <si>
    <t>11 ấp đông</t>
  </si>
  <si>
    <t>325 (12)</t>
  </si>
  <si>
    <t>28 (4)</t>
  </si>
  <si>
    <t>Nguyễn Văn Tài</t>
  </si>
  <si>
    <t>Nguyễn Văn Bình</t>
  </si>
  <si>
    <t>Lê Xuân Sinh</t>
  </si>
  <si>
    <t>0108155263</t>
  </si>
  <si>
    <t>Nguyễn Thị Hà Trang</t>
  </si>
  <si>
    <t>Nguyễn Quang Huy</t>
  </si>
  <si>
    <t>0700131713</t>
  </si>
  <si>
    <t>Trịnh Thị Tuyết</t>
  </si>
  <si>
    <t>20 ấp bắc 2</t>
  </si>
  <si>
    <t>Lê Quý Ngọc</t>
  </si>
  <si>
    <t>Phạm Văn Hưng</t>
  </si>
  <si>
    <t>8 ấp Tây</t>
  </si>
  <si>
    <t>Đỗ Đăng Tín</t>
  </si>
  <si>
    <t>Tổng quyển 1431: LK/2015</t>
  </si>
  <si>
    <t>Quyển số  1430;Ký hiệu LK/2015</t>
  </si>
  <si>
    <t>Nguyễn Thị Lệ Thuỷ</t>
  </si>
  <si>
    <t>Tăng Ngọc Thuỳ</t>
  </si>
  <si>
    <t>ấp bắc 2</t>
  </si>
  <si>
    <t>Nông Văn Hải</t>
  </si>
  <si>
    <t>Phạm Trần Thái Uyên</t>
  </si>
  <si>
    <t>12 ấp bắc 2</t>
  </si>
  <si>
    <t>Nguyễn Hồng Nga</t>
  </si>
  <si>
    <t>Lâm Thế Hùng</t>
  </si>
  <si>
    <t>Vũ Công Lê</t>
  </si>
  <si>
    <t>Hồ Việt  Phước Thịnh</t>
  </si>
  <si>
    <t>Nguyễn Văn Phú</t>
  </si>
  <si>
    <t>Hồ Thị Thường</t>
  </si>
  <si>
    <t>Nguyễn Xuân Dũng</t>
  </si>
  <si>
    <t>Trần Hải Nam</t>
  </si>
  <si>
    <t>Nguyễn Văn Hưng</t>
  </si>
  <si>
    <t>Trần Thị Nga</t>
  </si>
  <si>
    <t>Đỗ Thế Cương</t>
  </si>
  <si>
    <t>Nguyễn Văn Phước</t>
  </si>
  <si>
    <t>Hà Thị Thu Hương</t>
  </si>
  <si>
    <t>Nguyễn Thị Yến</t>
  </si>
  <si>
    <t>Vương Văn Kiên</t>
  </si>
  <si>
    <t>Phạm Đức Hoài</t>
  </si>
  <si>
    <t>Trần Thị Huyền Trân</t>
  </si>
  <si>
    <t>Nguyễn Thị Trưởng</t>
  </si>
  <si>
    <t>Kiều Thị Thông</t>
  </si>
  <si>
    <t>Trần Thị Ngọc Sáu</t>
  </si>
  <si>
    <t>12 ấp Tây</t>
  </si>
  <si>
    <t>4 ấp Tây</t>
  </si>
  <si>
    <t>12 ấp bắc 3</t>
  </si>
  <si>
    <t>16 ấp Đông</t>
  </si>
  <si>
    <t>18  ấp Bắc 2</t>
  </si>
  <si>
    <t>2 Ấp Bắc 1</t>
  </si>
  <si>
    <t>9 ấp Tây</t>
  </si>
  <si>
    <t>18 ấp Bắc 2</t>
  </si>
  <si>
    <t>17 ấp Bắc 2</t>
  </si>
  <si>
    <t>14 Ấp Bắc 3</t>
  </si>
  <si>
    <t>9 ấp Bắc 1</t>
  </si>
  <si>
    <t>11 ấp Nam </t>
  </si>
  <si>
    <t>1191 ( 330 )</t>
  </si>
  <si>
    <t>35 ( 68 )</t>
  </si>
  <si>
    <t>0314792081</t>
  </si>
  <si>
    <t>Tổng quyển 1430 : LK/2015</t>
  </si>
  <si>
    <t>Lê Thị Thuý Huỳnh</t>
  </si>
  <si>
    <t>Trần Ngọc Thanh</t>
  </si>
  <si>
    <t>Nguyễn Thanh Thái</t>
  </si>
  <si>
    <t>0300253322</t>
  </si>
  <si>
    <t>Võ Thị Phương Lan</t>
  </si>
  <si>
    <t>Trần Văn Ninh</t>
  </si>
  <si>
    <t>Bùi Thị Kim Yến</t>
  </si>
  <si>
    <t>0307337413</t>
  </si>
  <si>
    <t>19 Ấp Bắc 2</t>
  </si>
  <si>
    <t>Bùi Trần Phượng</t>
  </si>
  <si>
    <t>Doãn Dũng</t>
  </si>
  <si>
    <t>Phan Thanh Tuấn</t>
  </si>
  <si>
    <t>Đặng Văn Tri</t>
  </si>
  <si>
    <t>Nguyễn Thị Liễu</t>
  </si>
  <si>
    <t>Từ Dương Trì</t>
  </si>
  <si>
    <t>Nguyễn Thị Bảo Trang</t>
  </si>
  <si>
    <t>Nguyễn Việt Bắc</t>
  </si>
  <si>
    <t>Trương Lê Quang Pháp</t>
  </si>
  <si>
    <t>Tô Ngọc Bằng</t>
  </si>
  <si>
    <t>Lê Văn Lợi</t>
  </si>
  <si>
    <t>7 ấp nam</t>
  </si>
  <si>
    <t>Nguyễn Triệu Thế Nguyên</t>
  </si>
  <si>
    <t>Phạm Văn Tuấn</t>
  </si>
  <si>
    <t>Nguyễn Thị Giang</t>
  </si>
  <si>
    <t>Bùi Công Trình</t>
  </si>
  <si>
    <t>Quyển số  1449;Ký hiệu LK/2015</t>
  </si>
  <si>
    <t>Quyển số  1453;Ký hiệu LK/2015</t>
  </si>
  <si>
    <t>Nguyễn Văn Vĩnh</t>
  </si>
  <si>
    <t>0309170014</t>
  </si>
  <si>
    <t>Vũ Duy Chu</t>
  </si>
  <si>
    <t>Tổng quyển 1453 : LK/2015</t>
  </si>
  <si>
    <t>Tổng quyển 1449 : LK/2015</t>
  </si>
  <si>
    <t>Quyển số  1460;Ký hiệu LK/2015</t>
  </si>
  <si>
    <t>Tổng quyển 1460 : LK/2015</t>
  </si>
  <si>
    <t>Nguyễn Thị Hằng</t>
  </si>
  <si>
    <t>Huỳnh Nguyễn Thuý Hoa</t>
  </si>
  <si>
    <t>Nguyễn Thị Hoàng Thi</t>
  </si>
  <si>
    <t>545 (832)</t>
  </si>
  <si>
    <t>Đào Đức Sáng</t>
  </si>
  <si>
    <t>0306529464</t>
  </si>
  <si>
    <t>Phạm Văn Anh</t>
  </si>
  <si>
    <t>7 ấp tây</t>
  </si>
  <si>
    <t>Hoàng Thị Huyền</t>
  </si>
  <si>
    <t>Phạm Tuấn Đạt</t>
  </si>
  <si>
    <t>Phạm Thị Thuý Lan</t>
  </si>
  <si>
    <t>0302109412</t>
  </si>
  <si>
    <t>0310563718</t>
  </si>
  <si>
    <t>Nguyễn Thị Kim Oanh</t>
  </si>
  <si>
    <t>Bùi Thị Nga</t>
  </si>
  <si>
    <t>0312615792</t>
  </si>
  <si>
    <t>Hà Hữu Lợi</t>
  </si>
  <si>
    <t>Vũ Văn Trường</t>
  </si>
  <si>
    <t>0310613422</t>
  </si>
  <si>
    <t>Lý Tiểu Linh</t>
  </si>
  <si>
    <t>334 (1646)</t>
  </si>
  <si>
    <t>49 (23)</t>
  </si>
  <si>
    <t>Trần Tiểu Chân</t>
  </si>
  <si>
    <t>Hồ Văn Lương</t>
  </si>
  <si>
    <t>Đặng Văn Nghĩa</t>
  </si>
  <si>
    <t>Vũ Thị Thuỳ Linh</t>
  </si>
  <si>
    <t>482 (1396)</t>
  </si>
  <si>
    <t>Nguyễn Công Thao</t>
  </si>
  <si>
    <t>Nguyễn Văn Lâm</t>
  </si>
  <si>
    <t>Lê Thị Hải</t>
  </si>
  <si>
    <t>4 ấp Bắc 2</t>
  </si>
  <si>
    <t>Ngô Minh Hoàng</t>
  </si>
  <si>
    <t>Trần Thị Thu Dung</t>
  </si>
  <si>
    <t>Ngô Trung Tín</t>
  </si>
  <si>
    <t>Phạm Vũ Việt Quốc</t>
  </si>
  <si>
    <t>Trần Thị Loan</t>
  </si>
  <si>
    <t>Nguyễn Hồng Hận</t>
  </si>
  <si>
    <t>Trần Bình Minh</t>
  </si>
  <si>
    <t>Phan Ngọc Chinh</t>
  </si>
  <si>
    <t>Nguyễn Trí Hải</t>
  </si>
  <si>
    <t>Lương Thị Bích Ngọc</t>
  </si>
  <si>
    <t>Hồ Văn Đặng</t>
  </si>
  <si>
    <t>Phạm Thành Trung</t>
  </si>
  <si>
    <t>Nguyễn Văn Nhân</t>
  </si>
  <si>
    <t>Nguyễn Thọ Sơn</t>
  </si>
  <si>
    <t>0308192248</t>
  </si>
  <si>
    <t>Hoàng Văn Tiến</t>
  </si>
  <si>
    <t>513 (352)</t>
  </si>
  <si>
    <t>Đỗ Minh Kim</t>
  </si>
  <si>
    <t>802 (1036)</t>
  </si>
  <si>
    <t>Lê Thị Phương</t>
  </si>
  <si>
    <t>Phan Thị Thuyên</t>
  </si>
  <si>
    <t>Nguyễn Ngọc Tuấn</t>
  </si>
  <si>
    <t>2 ấp Đông</t>
  </si>
  <si>
    <t>31 (330)</t>
  </si>
  <si>
    <t>78 (30)</t>
  </si>
  <si>
    <t>Mai Thị Hồng</t>
  </si>
  <si>
    <t>Nguyễn Thị Thanh Trúc</t>
  </si>
  <si>
    <t>59 (1262)</t>
  </si>
  <si>
    <t>56 (45)</t>
  </si>
  <si>
    <t>Nguyễn Tuấn Đạt</t>
  </si>
  <si>
    <t>416 (957)</t>
  </si>
  <si>
    <t>243 (947)</t>
  </si>
  <si>
    <t>79 (42)</t>
  </si>
  <si>
    <t>1201 (968)</t>
  </si>
  <si>
    <t>3212 (3254)</t>
  </si>
  <si>
    <t>943 (2239)</t>
  </si>
  <si>
    <t>15 (45)</t>
  </si>
  <si>
    <t>115 (1048)</t>
  </si>
  <si>
    <t>65 (29)</t>
  </si>
  <si>
    <t>1228 (1152)</t>
  </si>
  <si>
    <t>1070 (2079)</t>
  </si>
  <si>
    <t>3 ấp Bắc 1</t>
  </si>
  <si>
    <t>9 ấp Bắc 2</t>
  </si>
  <si>
    <t>15 ấp Tây</t>
  </si>
  <si>
    <t>Nguyễn Thị Ry</t>
  </si>
  <si>
    <t>Nguyễn Thành Trung</t>
  </si>
  <si>
    <t>Nguyễn Thành Luu</t>
  </si>
  <si>
    <t>Hứa Phước Lợi</t>
  </si>
  <si>
    <t>0301736805</t>
  </si>
  <si>
    <t>Nguyễn Tấn Diệu</t>
  </si>
  <si>
    <t>Lê Đức Bảo</t>
  </si>
  <si>
    <t>Trần Thị Kim Thoa</t>
  </si>
  <si>
    <t>Trần Quang Vũ</t>
  </si>
  <si>
    <t>Nguyễn Văn Hoá</t>
  </si>
  <si>
    <t>Nguyễn Phan Chính</t>
  </si>
  <si>
    <t>0307172295</t>
  </si>
  <si>
    <t>Nguyễn Hoàng Thanh Lâm</t>
  </si>
  <si>
    <t>Trần Thị Thanh</t>
  </si>
  <si>
    <t>Nguyễn Thanh Tâm</t>
  </si>
  <si>
    <t>Hoàng Thị Hiền</t>
  </si>
  <si>
    <t>Nguyễn Thành Nhân</t>
  </si>
  <si>
    <t>Đồng Xuân Dũng Anh</t>
  </si>
  <si>
    <t>Nguyễn Văn Tứ</t>
  </si>
  <si>
    <t>Lê Thị Liên</t>
  </si>
  <si>
    <t>Trần Văn Lợi</t>
  </si>
  <si>
    <t>Nguyễn Nam Phương</t>
  </si>
  <si>
    <t>Nguyễn Gia Khánh</t>
  </si>
  <si>
    <t>0311445636</t>
  </si>
  <si>
    <t>Nghiêm Thị Tuyết Lan</t>
  </si>
  <si>
    <t>Trần Thị Lan Phương</t>
  </si>
  <si>
    <t>Phạm Thanh Vi</t>
  </si>
  <si>
    <t>Đặng Thị Anh Thư</t>
  </si>
  <si>
    <t>Nguyễn Hữu Quý</t>
  </si>
  <si>
    <t>Nguyễn Viết Tuân</t>
  </si>
  <si>
    <t>0306565208</t>
  </si>
  <si>
    <t>Ngô Thị Minh Diễm</t>
  </si>
  <si>
    <t>Phan Chính Luân</t>
  </si>
  <si>
    <t>Nguyễn Đắc Khôi</t>
  </si>
  <si>
    <t>Phan Văn Tú</t>
  </si>
  <si>
    <t>Trần Quang Khánh</t>
  </si>
  <si>
    <t>Đoàn Công</t>
  </si>
  <si>
    <t>Hoàng Thị Yến</t>
  </si>
  <si>
    <t>Phạm Thị Đông</t>
  </si>
  <si>
    <t>Phan Thanh Anh Triết</t>
  </si>
  <si>
    <t>Nguyễn Trung Sỹ</t>
  </si>
  <si>
    <t>Trần Doãn Thụ</t>
  </si>
  <si>
    <t>Đặng Thị Kim Sơn</t>
  </si>
  <si>
    <t>Nguyễn Văn Nghiệp</t>
  </si>
  <si>
    <t>Tô Thị Thảnh</t>
  </si>
  <si>
    <t>Phạm Hồng Sơn</t>
  </si>
  <si>
    <t>Nguyễn Trung Kiên</t>
  </si>
  <si>
    <t>Chế Hoàng Nguyễn</t>
  </si>
  <si>
    <t>Trần Anh Sáng</t>
  </si>
  <si>
    <t>Nguyễn Thành Công</t>
  </si>
  <si>
    <t>Nguyễn Thị Bích Uyên</t>
  </si>
  <si>
    <t>Nguyễn Hồng Quang</t>
  </si>
  <si>
    <t>Nguyễn Thanh Tùng</t>
  </si>
  <si>
    <t>237 (2158)</t>
  </si>
  <si>
    <t>51 (23)</t>
  </si>
  <si>
    <t>15 ấp bắc 3</t>
  </si>
  <si>
    <t>Nguyễn Sơn</t>
  </si>
  <si>
    <t>0306123030</t>
  </si>
  <si>
    <t>Trần Đức Phú</t>
  </si>
  <si>
    <t>Hoàng Quỳnh Anh</t>
  </si>
  <si>
    <t>Mai Thanh Hùng</t>
  </si>
  <si>
    <t>Trần Thị Phượng</t>
  </si>
  <si>
    <t>Nguyễn Thị Trúc Nguyên</t>
  </si>
  <si>
    <t>120 (1369)</t>
  </si>
  <si>
    <t>50 (24)</t>
  </si>
  <si>
    <t>Phạm Văn Cường</t>
  </si>
  <si>
    <t>Nguyễn Nghĩa Sỹ</t>
  </si>
  <si>
    <t>Đỗ Thị Thanh Hương</t>
  </si>
  <si>
    <t>Đoàn Văn Thắng</t>
  </si>
  <si>
    <t>Lê Văn Thiết</t>
  </si>
  <si>
    <t>Nguyễn Thị Thảo</t>
  </si>
  <si>
    <t>Huỳnh Thị Thu Vân</t>
  </si>
  <si>
    <t>Hồ Viết Quý</t>
  </si>
  <si>
    <t>Trương Kim Tuyến</t>
  </si>
  <si>
    <t>Lê Kim Chi</t>
  </si>
  <si>
    <t>Lê Kim Loan</t>
  </si>
  <si>
    <t>Nguyễn Khắc Nhân</t>
  </si>
  <si>
    <t>Nguyễn Thụy Phương Linh</t>
  </si>
  <si>
    <t>Nguyễn Quang Long</t>
  </si>
  <si>
    <t>10 ấp Tây</t>
  </si>
  <si>
    <t>1 ấp bắc 1</t>
  </si>
  <si>
    <t>10 ấp Đông</t>
  </si>
  <si>
    <t>8  ấp Bắc 1</t>
  </si>
  <si>
    <t>8 Ấp Bắc 1</t>
  </si>
  <si>
    <t>8 ấp bắc 1</t>
  </si>
  <si>
    <t>8 ấp Bắc 1</t>
  </si>
  <si>
    <t>Đặng Thị Hải</t>
  </si>
  <si>
    <t>Trần Thị Trắng</t>
  </si>
  <si>
    <t>Vũ Thanh Huy</t>
  </si>
  <si>
    <t>Phạm Văn Dương</t>
  </si>
  <si>
    <t>Nguyễn Anh Tùng</t>
  </si>
  <si>
    <t>Hồ Hoàng Thể Huỳnh</t>
  </si>
  <si>
    <t>Nguyễn Mạnh Hào</t>
  </si>
  <si>
    <t>Phạm Xuân Thủy</t>
  </si>
  <si>
    <t>Trần Thị Biết</t>
  </si>
  <si>
    <t>Nguyễn Thị Phú Lệ</t>
  </si>
  <si>
    <t>Ngô Thế Vinh</t>
  </si>
  <si>
    <t>Nguyễn Minh Viện</t>
  </si>
  <si>
    <t>Nguyễn Hữu Thắng</t>
  </si>
  <si>
    <t>7 ấp Bắc 3</t>
  </si>
  <si>
    <t>16 ấp Bắc 2</t>
  </si>
  <si>
    <t>Nguyễn Hoàng Nhu</t>
  </si>
  <si>
    <t>Nguyễn Đỗ Bảo Chinh</t>
  </si>
  <si>
    <t>Nguyễn Trường Nam</t>
  </si>
  <si>
    <t>515 (1333)</t>
  </si>
  <si>
    <t>52 (28)</t>
  </si>
  <si>
    <t>1110 (2108)</t>
  </si>
  <si>
    <t>100 (574)</t>
  </si>
  <si>
    <t>173 (1605)</t>
  </si>
  <si>
    <t>Cù Hoàng Vũ</t>
  </si>
  <si>
    <t>687 (985)</t>
  </si>
  <si>
    <t>0302054964</t>
  </si>
  <si>
    <t>Quyển số  1461;Ký hiệu LK/2015</t>
  </si>
  <si>
    <t>27 (5)</t>
  </si>
  <si>
    <t>451 (945 )</t>
  </si>
  <si>
    <t>Trần Văn Hải</t>
  </si>
  <si>
    <t>Đàm Đức Tiến</t>
  </si>
  <si>
    <t>Phan Thị Kim Liên</t>
  </si>
  <si>
    <t>Bùi Đình Công</t>
  </si>
  <si>
    <t>Trần Ngọc Thành</t>
  </si>
  <si>
    <t>Nguyễn Huy Hạnh</t>
  </si>
  <si>
    <t>Mai Văn Thường</t>
  </si>
  <si>
    <t>Nguyễn Văn Quãng</t>
  </si>
  <si>
    <t>Lê Thị Huyền</t>
  </si>
  <si>
    <t>Vũ Xuân Mạnh</t>
  </si>
  <si>
    <t>Nguyễn Thị Hà Phương</t>
  </si>
  <si>
    <t>Nguyễn Trọng Dũng</t>
  </si>
  <si>
    <t>Nguyễn Thuận Bình</t>
  </si>
  <si>
    <t>Trần Thị Nương</t>
  </si>
  <si>
    <t>Nguyễn Thanh Hòa</t>
  </si>
  <si>
    <t>Phạm Nguyên Nhung</t>
  </si>
  <si>
    <t>Lê Đình Nguyên Long</t>
  </si>
  <si>
    <t>Nguyễn Tiến Vĩnh</t>
  </si>
  <si>
    <t>Nguyễn Quyết Thắng</t>
  </si>
  <si>
    <t>Ngô Văn Hóa </t>
  </si>
  <si>
    <t>8  Ấp Bắc 3</t>
  </si>
  <si>
    <t>Đào Công Giáp</t>
  </si>
  <si>
    <t>Trần Văn Thanh</t>
  </si>
  <si>
    <t>Nguyễn Huy Hà</t>
  </si>
  <si>
    <t>Phạm Minh Hùng</t>
  </si>
  <si>
    <t>Nguyễn Thị Hiền</t>
  </si>
  <si>
    <t>Hoàng Thế Phương</t>
  </si>
  <si>
    <t>Lê Duy</t>
  </si>
  <si>
    <t>Nguyễn Hữu Khanh</t>
  </si>
  <si>
    <t>Trần Thị Hoan</t>
  </si>
  <si>
    <t>Phạm Quốc Đạt</t>
  </si>
  <si>
    <t>Lý Thị Nhạn</t>
  </si>
  <si>
    <t>Lâm Tử Kiện</t>
  </si>
  <si>
    <t>Trần Văn Quy</t>
  </si>
  <si>
    <t>Trần Phúc</t>
  </si>
  <si>
    <t>Lê Văn Dũng</t>
  </si>
  <si>
    <t>Bùi Thị Thanh Hà</t>
  </si>
  <si>
    <t>Cao Thị Xuân Huyên</t>
  </si>
  <si>
    <t>14 Ấp Bắc 2</t>
  </si>
  <si>
    <t>Quyển số  1451;Ký hiệu LK/2015</t>
  </si>
  <si>
    <t>Tổng quyển 1451 : LK/2015</t>
  </si>
  <si>
    <t>Lý Hồng Hải</t>
  </si>
  <si>
    <t>455 (2851)</t>
  </si>
  <si>
    <t>27 (35)</t>
  </si>
  <si>
    <t>0400589862</t>
  </si>
  <si>
    <t>0301973757</t>
  </si>
  <si>
    <t>6 ấp Tây</t>
  </si>
  <si>
    <t>0307031777</t>
  </si>
  <si>
    <t>12 ấp Bắc 1</t>
  </si>
  <si>
    <t>Hà Nguyễn Thương Bảo</t>
  </si>
  <si>
    <t>Võ Thùy Minh Thư</t>
  </si>
  <si>
    <t>Ngô Thị Huyền</t>
  </si>
  <si>
    <t>Võ Nguyễn Nam Hải</t>
  </si>
  <si>
    <t>Lê Viết Triều</t>
  </si>
  <si>
    <t>Nguyễn Hữu Thơ</t>
  </si>
  <si>
    <t>Lê Thị Thanh Nguyên</t>
  </si>
  <si>
    <t>Bùi Thị Hà</t>
  </si>
  <si>
    <t>Lê Xuân Kháng</t>
  </si>
  <si>
    <t>Nguyễn Văn Tuân</t>
  </si>
  <si>
    <t>Nguyễn Hòa Bình</t>
  </si>
  <si>
    <t>Lê Thị Thành</t>
  </si>
  <si>
    <t>Nguyễn Tuấn Anh</t>
  </si>
  <si>
    <t>Châu Lâm Nhật Trường</t>
  </si>
  <si>
    <t>Đặng Thị Huệ</t>
  </si>
  <si>
    <t>Nguyễn Thái Bình</t>
  </si>
  <si>
    <t>Lê Trung Hậu</t>
  </si>
  <si>
    <t>Nguyễn Thị Nhung </t>
  </si>
  <si>
    <t>Tổng quyển 1461 : LK/2015</t>
  </si>
  <si>
    <t>Phan Thị Thanh Tâm</t>
  </si>
  <si>
    <t>Trần Thị Gấm</t>
  </si>
  <si>
    <t>Nguyễn Văn Toàn</t>
  </si>
  <si>
    <t>21 ấp bắc 2</t>
  </si>
  <si>
    <t>1416 (570)</t>
  </si>
  <si>
    <t>Bùi Sỹ Hoàng</t>
  </si>
  <si>
    <t>17 ấp bắc 1</t>
  </si>
  <si>
    <t>Lê Thanh Ba</t>
  </si>
  <si>
    <t>Nguyễn Đức Tân</t>
  </si>
  <si>
    <t>Nguyễn Anh Lộc</t>
  </si>
  <si>
    <t>5 ấp bắc 1</t>
  </si>
  <si>
    <t>Lê Thị Dung</t>
  </si>
  <si>
    <t>3 ấp nam</t>
  </si>
  <si>
    <t>Nguyễn Thiên Anh</t>
  </si>
  <si>
    <t>Trần Thị Thu Vân</t>
  </si>
  <si>
    <t>Nguyễn Quốc Liêm</t>
  </si>
  <si>
    <t>Lê Hữu Chiến</t>
  </si>
  <si>
    <t>13 ấp bắc 3</t>
  </si>
  <si>
    <t>Châu Thị Lài</t>
  </si>
  <si>
    <t>5 ấp đông</t>
  </si>
  <si>
    <t>Lê Văn Phúc</t>
  </si>
  <si>
    <t>4 ấp bắc 3</t>
  </si>
  <si>
    <t>Nguyễn Văn Tâm</t>
  </si>
  <si>
    <t>Trần Thị Hà</t>
  </si>
  <si>
    <t>Nguyễn Ngọc Sử</t>
  </si>
  <si>
    <t>Quyển số  1462;Ký hiệu LK/2015</t>
  </si>
  <si>
    <t>Tổng quyển 1462 : LK/2015</t>
  </si>
  <si>
    <t>3 ấp Tây</t>
  </si>
  <si>
    <t>Lê Thị Hồng Xinh</t>
  </si>
  <si>
    <t>Phạm Thị Hoa</t>
  </si>
  <si>
    <t>4 ấp bắc 2</t>
  </si>
  <si>
    <t>Lê Duy Tâm</t>
  </si>
  <si>
    <t>Lê Đình Long Nguyên</t>
  </si>
  <si>
    <t>200 (1611)</t>
  </si>
  <si>
    <t>Nguyễn Thị Lê</t>
  </si>
  <si>
    <t>Tăng Văn Tùng</t>
  </si>
  <si>
    <t>Cao Văn Toàn</t>
  </si>
  <si>
    <t>Vũ Văn Giáp</t>
  </si>
  <si>
    <t>Trịnh Quang Sơn</t>
  </si>
  <si>
    <t>Lê Thị Miên</t>
  </si>
  <si>
    <t>14 ấp đông</t>
  </si>
  <si>
    <t>Trương Thị Hồng Phương</t>
  </si>
  <si>
    <t>Mai Châu Giang</t>
  </si>
  <si>
    <t>Hồ Thị Thắm</t>
  </si>
  <si>
    <t>Đặng Đình Quốc</t>
  </si>
  <si>
    <t>Bùi Thị Thu Huyền</t>
  </si>
  <si>
    <t>Quyển số  1463;Ký hiệu LK/2015</t>
  </si>
  <si>
    <t>Tổng quyển 1463 : LK/2015</t>
  </si>
  <si>
    <t>Nguyễn Thị Luyến</t>
  </si>
  <si>
    <t>Cai Thành Công</t>
  </si>
  <si>
    <t>Nguyễn Trọng Mạnh</t>
  </si>
  <si>
    <t>Nguyễn Toàn Thắng</t>
  </si>
  <si>
    <t>Trần Thị Minh Huệ</t>
  </si>
  <si>
    <t>Nguyễn Thị Minh Nghĩa</t>
  </si>
  <si>
    <t>Vũ Văn Hoàng</t>
  </si>
  <si>
    <t>Thái Cát Phượng</t>
  </si>
  <si>
    <t>Nguyễn Thanh Huy</t>
  </si>
  <si>
    <t>Trần Quang Đạt</t>
  </si>
  <si>
    <t>Lê Duy Cường</t>
  </si>
  <si>
    <t>Nguyễn Hồng Lâm</t>
  </si>
  <si>
    <t>Vũ Thị Xuân Tú</t>
  </si>
  <si>
    <t>Đoàn Thị Đoàn</t>
  </si>
  <si>
    <t>Nguyễn Văn Vụ</t>
  </si>
  <si>
    <t>Hà Thị Thúy</t>
  </si>
  <si>
    <t>Mai Thị Nguyệt</t>
  </si>
  <si>
    <t>Nguyễn Thị Hồng Mai</t>
  </si>
  <si>
    <t>Nguyễn Thị Minh Đông</t>
  </si>
  <si>
    <t>Dương Thị Hồng Lâm</t>
  </si>
  <si>
    <t>Lê Thị Hương</t>
  </si>
  <si>
    <t>Lâm Thị Lệ Châu</t>
  </si>
  <si>
    <t>Trần Văn Hiệp</t>
  </si>
  <si>
    <t>Nguyễn Bá Tín</t>
  </si>
  <si>
    <t>Phí Hải Hồng</t>
  </si>
  <si>
    <t>Lê Thị Thanh Nhã</t>
  </si>
  <si>
    <t>Lê Thị Đông</t>
  </si>
  <si>
    <t>Nguyễn Vũ Linh</t>
  </si>
  <si>
    <t>Hoàng Ngọc Anh</t>
  </si>
  <si>
    <t>Nguyễn An Dy</t>
  </si>
  <si>
    <t>Lục Giám Xương</t>
  </si>
  <si>
    <t>Nguyễn Sỹ Thuận</t>
  </si>
  <si>
    <t>Nguyễn Quang Hiền</t>
  </si>
  <si>
    <t>Phan Văn Bằng</t>
  </si>
  <si>
    <t>Cao Xuân Trí</t>
  </si>
  <si>
    <t>Võ Tuấn Quý</t>
  </si>
  <si>
    <t>Nguyễn Thiên Trúc</t>
  </si>
  <si>
    <t>Nguyễn Văn Ban</t>
  </si>
  <si>
    <t>Nguyễn Thuận Bình </t>
  </si>
  <si>
    <t>Phạm Thị Thu Vân</t>
  </si>
  <si>
    <t>6 ấp Nam</t>
  </si>
  <si>
    <t>1 ấp tây</t>
  </si>
  <si>
    <t>10 ấp tây</t>
  </si>
  <si>
    <t>744 (46)</t>
  </si>
  <si>
    <t>29 (54)</t>
  </si>
  <si>
    <t>745 (45)</t>
  </si>
  <si>
    <t>1628 (301)</t>
  </si>
  <si>
    <t>23 (49)</t>
  </si>
  <si>
    <t>683 (130)</t>
  </si>
  <si>
    <t>0305348786</t>
  </si>
  <si>
    <t>0304442680</t>
  </si>
  <si>
    <t>Phan Xuân Lê</t>
  </si>
  <si>
    <t>Quyển số  223;Ký hiệu LK/2015</t>
  </si>
  <si>
    <t>Trần Nguyễn Bảo Quốc</t>
  </si>
  <si>
    <t>ấp nam</t>
  </si>
  <si>
    <t>Trịnh Thị Biển</t>
  </si>
  <si>
    <t>Bùi Thị Bảo Linh</t>
  </si>
  <si>
    <t>Nguyễn Văn Vĩ</t>
  </si>
  <si>
    <t>Nguyễn Thị Hồng Hiệp</t>
  </si>
  <si>
    <t>Trần Thị Ngọc Vân</t>
  </si>
  <si>
    <t>Trần Văn Đặng</t>
  </si>
  <si>
    <t>Nguyễn Thị Lành</t>
  </si>
  <si>
    <t>11 ấp bắc 1</t>
  </si>
  <si>
    <t>Nguyễn Bửu Pháp</t>
  </si>
  <si>
    <t>Nguyễn Đình Cán</t>
  </si>
  <si>
    <t>0308366991</t>
  </si>
  <si>
    <t>Nguyễn Hiệp Hoàng Nguyên Vũ</t>
  </si>
  <si>
    <t>Trần Tuấn Dương</t>
  </si>
  <si>
    <t>ấp tây</t>
  </si>
  <si>
    <t>Trần Ngọc Dũng</t>
  </si>
  <si>
    <t>Trần Thị Ngọc Nhật</t>
  </si>
  <si>
    <t>Tổng quyển 223 : LK/2015</t>
  </si>
  <si>
    <t>Vũ Hữu Thống</t>
  </si>
  <si>
    <t>Trần Thị Hồng Xuyến</t>
  </si>
  <si>
    <t>Trương Đăng Khoa</t>
  </si>
  <si>
    <t>Lê Phạm Bích Vân</t>
  </si>
  <si>
    <t>Ngô Võ Minh Hải</t>
  </si>
  <si>
    <t>Trần Thị Thu</t>
  </si>
  <si>
    <t>Phạm Huỳnh Lý</t>
  </si>
  <si>
    <t>Lê Quốc Hương</t>
  </si>
  <si>
    <t>Vũ Văn Mạnh</t>
  </si>
  <si>
    <t>Đặng Văn Trí</t>
  </si>
  <si>
    <t>Trần Đình Thắm</t>
  </si>
  <si>
    <t>Bùi Châu Diễm Hằng</t>
  </si>
  <si>
    <t>Phạm Tiến Hiệp</t>
  </si>
  <si>
    <t>Đàm Thị Huệ</t>
  </si>
  <si>
    <t>Trần Thị Kim Phượng</t>
  </si>
  <si>
    <t>14 ấp bắc 1</t>
  </si>
  <si>
    <t>Quyển số  1464;Ký hiệu LK/2015</t>
  </si>
  <si>
    <t>Tổng quyển 1464 : LK/2015</t>
  </si>
  <si>
    <t>Hoàng Thị Nhật Nhi</t>
  </si>
  <si>
    <t>Nguyễn Thị Phương Tuyền</t>
  </si>
  <si>
    <t>Trần Thị Lĩnh</t>
  </si>
  <si>
    <t>Phan Nguyễn Châu Phi</t>
  </si>
  <si>
    <t>Lục Văn Xương</t>
  </si>
  <si>
    <t>Tất Thị Thanh Tùng</t>
  </si>
  <si>
    <t>Phùng Thị Tình</t>
  </si>
  <si>
    <t>Nguyễn Văn Nhượng</t>
  </si>
  <si>
    <t>0300219459</t>
  </si>
  <si>
    <t>Tăng Tuấn Minh</t>
  </si>
  <si>
    <t>Nguyễn Văn Lành</t>
  </si>
  <si>
    <t>Võ Ngọc Tài</t>
  </si>
  <si>
    <t>Tạ Thị Hồng Danh</t>
  </si>
  <si>
    <t>Hà Hưng</t>
  </si>
  <si>
    <t>Bùi Thanh Xuân</t>
  </si>
  <si>
    <t>Nguyễn Thành Phương</t>
  </si>
  <si>
    <t>Tạ Văn Cường</t>
  </si>
  <si>
    <t>Nguyễn Thị Quỳnh Anh</t>
  </si>
  <si>
    <t>Nguyễn Minh Chung</t>
  </si>
  <si>
    <t>Trần Thị Lai</t>
  </si>
  <si>
    <t>Nguyễn Thanh</t>
  </si>
  <si>
    <t>Nguyễn Văn Trí</t>
  </si>
  <si>
    <t>835 (108)</t>
  </si>
  <si>
    <t>29 (65)</t>
  </si>
  <si>
    <t>1232 (1197)</t>
  </si>
  <si>
    <t>Nguyễn Văn Phi</t>
  </si>
  <si>
    <t>Nguyễn Cao Cường</t>
  </si>
  <si>
    <t>Lê Bá Chi</t>
  </si>
  <si>
    <t>Thang Ngãi Linh</t>
  </si>
  <si>
    <t>Trần Đình Niên</t>
  </si>
  <si>
    <t>Phan Minh Luân</t>
  </si>
  <si>
    <t>0308199067</t>
  </si>
  <si>
    <t>Lâm Thị Phương Tùng</t>
  </si>
  <si>
    <t>Phạm Thị Hiếu</t>
  </si>
  <si>
    <t>TỔNG CỘNG</t>
  </si>
  <si>
    <t>QuyenBL</t>
  </si>
  <si>
    <t>KyHieu</t>
  </si>
  <si>
    <t xml:space="preserve">Mã số thuế </t>
  </si>
  <si>
    <t>Địa chỉ</t>
  </si>
  <si>
    <t>Số thửa</t>
  </si>
  <si>
    <t>Số tờ</t>
  </si>
  <si>
    <t>Ngày thu</t>
  </si>
  <si>
    <t>Thu 2021</t>
  </si>
  <si>
    <t>Thu 2020</t>
  </si>
  <si>
    <t>Thu 2019</t>
  </si>
  <si>
    <t>Thu 2018</t>
  </si>
  <si>
    <t>Thu 2017</t>
  </si>
  <si>
    <t>Thu 2016</t>
  </si>
  <si>
    <t>Thu 2015</t>
  </si>
  <si>
    <t>Thu 2014</t>
  </si>
  <si>
    <t>Thu 2013</t>
  </si>
  <si>
    <t>Thu 2012</t>
  </si>
  <si>
    <t>Thu nợ các năm còn lại</t>
  </si>
  <si>
    <t>LK15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</si>
</sst>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b/>
      <sz val="12"/>
      <color rgb="FF000000"/>
      <name val="Times New Roman"/>
      <family val="1"/>
    </font>
    <font>
      <sz val="8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0" borderId="0"/>
  </cellStyleXfs>
  <cellXfs count="97">
    <xf numFmtId="0" fontId="0" fillId="0" borderId="0" xfId="0"/>
    <xf numFmtId="0" fontId="0" fillId="0" borderId="0" xfId="0" applyAlignment="1">
      <alignment horizontal="right"/>
    </xf>
    <xf numFmtId="0" fontId="3" fillId="2" borderId="1" xfId="2" applyNumberFormat="1" applyFont="1" applyFill="1" applyBorder="1" applyAlignment="1">
      <alignment horizontal="center" vertical="center" wrapText="1"/>
    </xf>
    <xf numFmtId="0" fontId="3" fillId="2" borderId="1" xfId="2" applyNumberFormat="1" applyFont="1" applyFill="1" applyBorder="1" applyAlignment="1">
      <alignment horizontal="right" vertical="center" wrapText="1"/>
    </xf>
    <xf numFmtId="0" fontId="3" fillId="2" borderId="1" xfId="1" applyNumberFormat="1" applyFont="1" applyFill="1" applyBorder="1" applyAlignment="1">
      <alignment horizontal="center" vertical="center" wrapText="1"/>
    </xf>
    <xf numFmtId="0" fontId="3" fillId="2" borderId="17" xfId="1" applyNumberFormat="1" applyFont="1" applyFill="1" applyBorder="1" applyAlignment="1">
      <alignment horizontal="center" vertical="center" wrapText="1"/>
    </xf>
    <xf numFmtId="0" fontId="3" fillId="3" borderId="11" xfId="0" applyNumberFormat="1" applyFont="1" applyFill="1" applyBorder="1" applyAlignment="1">
      <alignment wrapText="1"/>
    </xf>
    <xf numFmtId="0" fontId="3" fillId="3" borderId="12" xfId="0" applyNumberFormat="1" applyFont="1" applyFill="1" applyBorder="1" applyAlignment="1">
      <alignment wrapText="1"/>
    </xf>
    <xf numFmtId="0" fontId="3" fillId="3" borderId="13" xfId="0" applyNumberFormat="1" applyFont="1" applyFill="1" applyBorder="1" applyAlignment="1">
      <alignment wrapText="1"/>
    </xf>
    <xf numFmtId="0" fontId="4" fillId="3" borderId="4" xfId="0" applyNumberFormat="1" applyFont="1" applyFill="1" applyBorder="1" applyAlignment="1">
      <alignment horizontal="right" wrapText="1"/>
    </xf>
    <xf numFmtId="0" fontId="7" fillId="3" borderId="1" xfId="0" applyNumberFormat="1" applyFont="1" applyFill="1" applyBorder="1"/>
    <xf numFmtId="0" fontId="7" fillId="3" borderId="4" xfId="0" applyNumberFormat="1" applyFont="1" applyFill="1" applyBorder="1"/>
    <xf numFmtId="0" fontId="8" fillId="0" borderId="0" xfId="0" applyNumberFormat="1" applyFont="1"/>
    <xf numFmtId="0" fontId="0" fillId="0" borderId="0" xfId="0" applyNumberFormat="1"/>
    <xf numFmtId="0" fontId="7" fillId="0" borderId="5" xfId="0" applyNumberFormat="1" applyFont="1" applyBorder="1" applyAlignment="1">
      <alignment horizontal="right"/>
    </xf>
    <xf numFmtId="0" fontId="7" fillId="0" borderId="7" xfId="0" applyNumberFormat="1" applyFont="1" applyBorder="1" applyAlignment="1">
      <alignment horizontal="right"/>
    </xf>
    <xf numFmtId="0" fontId="7" fillId="0" borderId="1" xfId="0" applyNumberFormat="1" applyFont="1" applyBorder="1"/>
    <xf numFmtId="0" fontId="7" fillId="0" borderId="6" xfId="0" applyNumberFormat="1" applyFont="1" applyBorder="1" applyAlignment="1">
      <alignment horizontal="right"/>
    </xf>
    <xf numFmtId="0" fontId="7" fillId="0" borderId="14" xfId="0" applyNumberFormat="1" applyFont="1" applyBorder="1"/>
    <xf numFmtId="0" fontId="7" fillId="0" borderId="15" xfId="0" applyNumberFormat="1" applyFont="1" applyBorder="1"/>
    <xf numFmtId="0" fontId="5" fillId="0" borderId="1" xfId="0" applyNumberFormat="1" applyFont="1" applyBorder="1" applyAlignment="1">
      <alignment horizontal="right"/>
    </xf>
    <xf numFmtId="0" fontId="7" fillId="0" borderId="7" xfId="0" quotePrefix="1" applyNumberFormat="1" applyFont="1" applyBorder="1" applyAlignment="1">
      <alignment horizontal="right"/>
    </xf>
    <xf numFmtId="0" fontId="7" fillId="3" borderId="7" xfId="0" quotePrefix="1" applyNumberFormat="1" applyFont="1" applyFill="1" applyBorder="1" applyAlignment="1">
      <alignment horizontal="right"/>
    </xf>
    <xf numFmtId="0" fontId="7" fillId="3" borderId="7" xfId="0" applyNumberFormat="1" applyFont="1" applyFill="1" applyBorder="1" applyAlignment="1">
      <alignment horizontal="right"/>
    </xf>
    <xf numFmtId="0" fontId="5" fillId="2" borderId="1" xfId="0" applyNumberFormat="1" applyFont="1" applyFill="1" applyBorder="1"/>
    <xf numFmtId="0" fontId="7" fillId="4" borderId="7" xfId="0" applyNumberFormat="1" applyFont="1" applyFill="1" applyBorder="1" applyAlignment="1">
      <alignment horizontal="right"/>
    </xf>
    <xf numFmtId="0" fontId="9" fillId="0" borderId="16" xfId="0" applyNumberFormat="1" applyFont="1" applyBorder="1"/>
    <xf numFmtId="0" fontId="9" fillId="0" borderId="0" xfId="0" applyNumberFormat="1" applyFont="1" applyBorder="1"/>
    <xf numFmtId="0" fontId="3" fillId="0" borderId="0" xfId="0" applyNumberFormat="1" applyFont="1" applyBorder="1"/>
    <xf numFmtId="0" fontId="3" fillId="0" borderId="0" xfId="0" applyNumberFormat="1" applyFont="1" applyBorder="1" applyAlignment="1">
      <alignment horizontal="right"/>
    </xf>
    <xf numFmtId="0" fontId="9" fillId="0" borderId="17" xfId="0" applyNumberFormat="1" applyFont="1" applyBorder="1" applyAlignment="1">
      <alignment horizontal="right"/>
    </xf>
    <xf numFmtId="0" fontId="3" fillId="2" borderId="2" xfId="0" applyNumberFormat="1" applyFont="1" applyFill="1" applyBorder="1" applyAlignment="1">
      <alignment wrapText="1"/>
    </xf>
    <xf numFmtId="0" fontId="3" fillId="2" borderId="3" xfId="0" applyNumberFormat="1" applyFont="1" applyFill="1" applyBorder="1" applyAlignment="1">
      <alignment wrapText="1"/>
    </xf>
    <xf numFmtId="0" fontId="3" fillId="2" borderId="4" xfId="0" applyNumberFormat="1" applyFont="1" applyFill="1" applyBorder="1" applyAlignment="1">
      <alignment wrapText="1"/>
    </xf>
    <xf numFmtId="0" fontId="4" fillId="2" borderId="1" xfId="2" applyNumberFormat="1" applyFont="1" applyFill="1" applyBorder="1" applyAlignment="1">
      <alignment horizontal="right" wrapText="1"/>
    </xf>
    <xf numFmtId="0" fontId="5" fillId="2" borderId="1" xfId="1" applyNumberFormat="1" applyFont="1" applyFill="1" applyBorder="1" applyAlignment="1"/>
    <xf numFmtId="0" fontId="5" fillId="2" borderId="1" xfId="1" applyNumberFormat="1" applyFont="1" applyFill="1" applyBorder="1"/>
    <xf numFmtId="0" fontId="5" fillId="0" borderId="5" xfId="0" applyNumberFormat="1" applyFont="1" applyBorder="1" applyAlignment="1">
      <alignment horizontal="right"/>
    </xf>
    <xf numFmtId="0" fontId="5" fillId="0" borderId="6" xfId="0" applyNumberFormat="1" applyFont="1" applyBorder="1" applyAlignment="1">
      <alignment horizontal="right"/>
    </xf>
    <xf numFmtId="0" fontId="5" fillId="0" borderId="6" xfId="0" applyNumberFormat="1" applyFont="1" applyBorder="1"/>
    <xf numFmtId="0" fontId="5" fillId="0" borderId="1" xfId="1" applyNumberFormat="1" applyFont="1" applyBorder="1"/>
    <xf numFmtId="0" fontId="5" fillId="0" borderId="6" xfId="0" quotePrefix="1" applyNumberFormat="1" applyFont="1" applyBorder="1" applyAlignment="1">
      <alignment horizontal="right"/>
    </xf>
    <xf numFmtId="0" fontId="5" fillId="0" borderId="8" xfId="0" applyNumberFormat="1" applyFont="1" applyBorder="1"/>
    <xf numFmtId="0" fontId="5" fillId="2" borderId="6" xfId="0" applyNumberFormat="1" applyFont="1" applyFill="1" applyBorder="1" applyAlignment="1">
      <alignment horizontal="right"/>
    </xf>
    <xf numFmtId="0" fontId="5" fillId="0" borderId="10" xfId="0" applyNumberFormat="1" applyFont="1" applyBorder="1" applyAlignment="1">
      <alignment horizontal="right"/>
    </xf>
    <xf numFmtId="0" fontId="5" fillId="0" borderId="9" xfId="0" applyNumberFormat="1" applyFont="1" applyBorder="1" applyAlignment="1">
      <alignment horizontal="right"/>
    </xf>
    <xf numFmtId="0" fontId="5" fillId="2" borderId="1" xfId="0" applyNumberFormat="1" applyFont="1" applyFill="1" applyBorder="1" applyAlignment="1">
      <alignment horizontal="right"/>
    </xf>
    <xf numFmtId="0" fontId="6" fillId="0" borderId="9" xfId="0" applyNumberFormat="1" applyFont="1" applyBorder="1"/>
    <xf numFmtId="0" fontId="3" fillId="0" borderId="7" xfId="0" applyNumberFormat="1" applyFont="1" applyBorder="1"/>
    <xf numFmtId="0" fontId="3" fillId="0" borderId="7" xfId="0" applyNumberFormat="1" applyFont="1" applyBorder="1" applyAlignment="1">
      <alignment horizontal="right"/>
    </xf>
    <xf numFmtId="0" fontId="6" fillId="0" borderId="1" xfId="0" applyNumberFormat="1" applyFont="1" applyBorder="1" applyAlignment="1">
      <alignment horizontal="right"/>
    </xf>
    <xf numFmtId="0" fontId="5" fillId="0" borderId="7" xfId="0" applyNumberFormat="1" applyFont="1" applyBorder="1" applyAlignment="1">
      <alignment horizontal="right"/>
    </xf>
    <xf numFmtId="0" fontId="7" fillId="0" borderId="1" xfId="0" applyNumberFormat="1" applyFont="1" applyBorder="1" applyAlignment="1">
      <alignment horizontal="right"/>
    </xf>
    <xf numFmtId="0" fontId="5" fillId="0" borderId="7" xfId="0" quotePrefix="1" applyNumberFormat="1" applyFont="1" applyBorder="1" applyAlignment="1">
      <alignment horizontal="right"/>
    </xf>
    <xf numFmtId="0" fontId="5" fillId="2" borderId="7" xfId="0" applyNumberFormat="1" applyFont="1" applyFill="1" applyBorder="1" applyAlignment="1">
      <alignment horizontal="right"/>
    </xf>
    <xf numFmtId="0" fontId="5" fillId="0" borderId="1" xfId="0" applyNumberFormat="1" applyFont="1" applyBorder="1"/>
    <xf numFmtId="0" fontId="5" fillId="0" borderId="6" xfId="0" applyNumberFormat="1" applyFont="1" applyBorder="1" applyAlignment="1">
      <alignment horizontal="right" vertical="center"/>
    </xf>
    <xf numFmtId="0" fontId="5" fillId="0" borderId="10" xfId="0" applyNumberFormat="1" applyFont="1" applyBorder="1"/>
    <xf numFmtId="0" fontId="7" fillId="0" borderId="6" xfId="0" applyNumberFormat="1" applyFont="1" applyBorder="1"/>
    <xf numFmtId="0" fontId="9" fillId="0" borderId="9" xfId="0" applyNumberFormat="1" applyFont="1" applyBorder="1"/>
    <xf numFmtId="0" fontId="9" fillId="0" borderId="7" xfId="0" applyNumberFormat="1" applyFont="1" applyBorder="1"/>
    <xf numFmtId="0" fontId="9" fillId="0" borderId="14" xfId="0" applyNumberFormat="1" applyFont="1" applyBorder="1" applyAlignment="1">
      <alignment horizontal="right"/>
    </xf>
    <xf numFmtId="0" fontId="7" fillId="0" borderId="6" xfId="0" quotePrefix="1" applyNumberFormat="1" applyFont="1" applyBorder="1" applyAlignment="1">
      <alignment horizontal="right"/>
    </xf>
    <xf numFmtId="0" fontId="7" fillId="0" borderId="1" xfId="0" applyNumberFormat="1" applyFont="1" applyBorder="1" applyAlignment="1"/>
    <xf numFmtId="0" fontId="7" fillId="5" borderId="6" xfId="0" applyNumberFormat="1" applyFont="1" applyFill="1" applyBorder="1" applyAlignment="1">
      <alignment horizontal="right"/>
    </xf>
    <xf numFmtId="0" fontId="7" fillId="0" borderId="4" xfId="0" applyNumberFormat="1" applyFont="1" applyBorder="1"/>
    <xf numFmtId="0" fontId="7" fillId="0" borderId="10" xfId="0" applyNumberFormat="1" applyFont="1" applyBorder="1" applyAlignment="1">
      <alignment horizontal="right"/>
    </xf>
    <xf numFmtId="0" fontId="7" fillId="0" borderId="18" xfId="0" applyNumberFormat="1" applyFont="1" applyBorder="1" applyAlignment="1">
      <alignment horizontal="right"/>
    </xf>
    <xf numFmtId="0" fontId="7" fillId="0" borderId="19" xfId="0" applyNumberFormat="1" applyFont="1" applyBorder="1"/>
    <xf numFmtId="0" fontId="7" fillId="0" borderId="0" xfId="0" applyNumberFormat="1" applyFont="1" applyBorder="1" applyAlignment="1">
      <alignment horizontal="right"/>
    </xf>
    <xf numFmtId="0" fontId="7" fillId="0" borderId="2" xfId="0" applyNumberFormat="1" applyFont="1" applyBorder="1" applyAlignment="1">
      <alignment horizontal="right"/>
    </xf>
    <xf numFmtId="0" fontId="12" fillId="6" borderId="2" xfId="0" applyNumberFormat="1" applyFont="1" applyFill="1" applyBorder="1" applyAlignment="1"/>
    <xf numFmtId="0" fontId="11" fillId="6" borderId="3" xfId="0" applyNumberFormat="1" applyFont="1" applyFill="1" applyBorder="1" applyAlignment="1"/>
    <xf numFmtId="0" fontId="12" fillId="6" borderId="1" xfId="0" applyNumberFormat="1" applyFont="1" applyFill="1" applyBorder="1"/>
    <xf numFmtId="49" fontId="3" fillId="2" borderId="2" xfId="2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wrapText="1"/>
    </xf>
    <xf numFmtId="49" fontId="7" fillId="0" borderId="6" xfId="0" applyNumberFormat="1" applyFont="1" applyBorder="1" applyAlignment="1">
      <alignment horizontal="right"/>
    </xf>
    <xf numFmtId="49" fontId="3" fillId="0" borderId="0" xfId="0" applyNumberFormat="1" applyFont="1" applyBorder="1"/>
    <xf numFmtId="49" fontId="4" fillId="2" borderId="2" xfId="2" applyNumberFormat="1" applyFont="1" applyFill="1" applyBorder="1" applyAlignment="1">
      <alignment horizontal="center" wrapText="1"/>
    </xf>
    <xf numFmtId="49" fontId="5" fillId="0" borderId="6" xfId="0" applyNumberFormat="1" applyFont="1" applyBorder="1" applyAlignment="1">
      <alignment horizontal="right"/>
    </xf>
    <xf numFmtId="49" fontId="3" fillId="0" borderId="7" xfId="0" applyNumberFormat="1" applyFont="1" applyBorder="1"/>
    <xf numFmtId="49" fontId="7" fillId="0" borderId="10" xfId="0" applyNumberFormat="1" applyFont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49" fontId="11" fillId="6" borderId="4" xfId="0" applyNumberFormat="1" applyFont="1" applyFill="1" applyBorder="1" applyAlignment="1"/>
    <xf numFmtId="49" fontId="0" fillId="0" borderId="0" xfId="0" applyNumberFormat="1"/>
    <xf numFmtId="14" fontId="3" fillId="2" borderId="1" xfId="2" applyNumberFormat="1" applyFont="1" applyFill="1" applyBorder="1" applyAlignment="1">
      <alignment horizontal="center" vertical="center" wrapText="1"/>
    </xf>
    <xf numFmtId="14" fontId="7" fillId="3" borderId="2" xfId="0" applyNumberFormat="1" applyFont="1" applyFill="1" applyBorder="1"/>
    <xf numFmtId="14" fontId="7" fillId="0" borderId="7" xfId="0" applyNumberFormat="1" applyFont="1" applyBorder="1"/>
    <xf numFmtId="14" fontId="9" fillId="0" borderId="17" xfId="0" applyNumberFormat="1" applyFont="1" applyBorder="1" applyAlignment="1">
      <alignment horizontal="right"/>
    </xf>
    <xf numFmtId="14" fontId="5" fillId="2" borderId="2" xfId="1" applyNumberFormat="1" applyFont="1" applyFill="1" applyBorder="1" applyAlignment="1"/>
    <xf numFmtId="14" fontId="5" fillId="0" borderId="7" xfId="0" applyNumberFormat="1" applyFont="1" applyBorder="1"/>
    <xf numFmtId="14" fontId="3" fillId="0" borderId="7" xfId="0" applyNumberFormat="1" applyFont="1" applyBorder="1"/>
    <xf numFmtId="14" fontId="9" fillId="0" borderId="14" xfId="0" applyNumberFormat="1" applyFont="1" applyBorder="1" applyAlignment="1">
      <alignment horizontal="right"/>
    </xf>
    <xf numFmtId="14" fontId="7" fillId="0" borderId="0" xfId="0" applyNumberFormat="1" applyFont="1" applyBorder="1"/>
    <xf numFmtId="14" fontId="7" fillId="0" borderId="1" xfId="0" applyNumberFormat="1" applyFont="1" applyBorder="1"/>
    <xf numFmtId="14" fontId="11" fillId="6" borderId="1" xfId="0" applyNumberFormat="1" applyFont="1" applyFill="1" applyBorder="1"/>
    <xf numFmtId="14" fontId="0" fillId="0" borderId="0" xfId="0" applyNumberFormat="1"/>
  </cellXfs>
  <cellStyles count="3">
    <cellStyle name="Comma [0]" xfId="1" builtinId="6"/>
    <cellStyle name="Normal" xfId="0" builtinId="0"/>
    <cellStyle name="Normal_BANG SAO KE BIEN LAI" xfId="2" xr:uid="{DA9F20C6-7D17-C945-B16E-D332FB86EC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1748F-53AC-824E-891D-6D6F71B43B10}">
  <dimension ref="A1:X617"/>
  <sheetViews>
    <sheetView tabSelected="1" zoomScale="80" zoomScaleNormal="80" workbookViewId="0">
      <selection activeCell="G4" sqref="G4"/>
    </sheetView>
  </sheetViews>
  <sheetFormatPr defaultColWidth="11" defaultRowHeight="15.75" x14ac:dyDescent="0.25"/>
  <cols>
    <col min="2" max="2" width="12.125" bestFit="1" customWidth="1"/>
    <col min="3" max="3" width="24.125" bestFit="1" customWidth="1"/>
    <col min="4" max="4" width="12.5" bestFit="1" customWidth="1"/>
    <col min="5" max="5" width="12.875" style="1" customWidth="1"/>
    <col min="6" max="6" width="12.5" style="1" customWidth="1"/>
    <col min="7" max="7" width="11" style="84"/>
    <col min="8" max="8" width="11" style="96"/>
    <col min="9" max="10" width="15.125" customWidth="1"/>
    <col min="11" max="18" width="13.125" bestFit="1" customWidth="1"/>
    <col min="22" max="22" width="14.375" bestFit="1" customWidth="1"/>
    <col min="23" max="23" width="12.375" bestFit="1" customWidth="1"/>
  </cols>
  <sheetData>
    <row r="1" spans="1:24" ht="31.5" x14ac:dyDescent="0.25">
      <c r="A1" s="2" t="s">
        <v>0</v>
      </c>
      <c r="B1" s="2" t="s">
        <v>744</v>
      </c>
      <c r="C1" s="2" t="s">
        <v>1</v>
      </c>
      <c r="D1" s="2" t="s">
        <v>745</v>
      </c>
      <c r="E1" s="3" t="s">
        <v>746</v>
      </c>
      <c r="F1" s="3" t="s">
        <v>747</v>
      </c>
      <c r="G1" s="74" t="s">
        <v>2</v>
      </c>
      <c r="H1" s="85" t="s">
        <v>748</v>
      </c>
      <c r="I1" s="4" t="s">
        <v>3</v>
      </c>
      <c r="J1" s="4" t="s">
        <v>749</v>
      </c>
      <c r="K1" s="4" t="s">
        <v>750</v>
      </c>
      <c r="L1" s="4" t="s">
        <v>751</v>
      </c>
      <c r="M1" s="4" t="s">
        <v>752</v>
      </c>
      <c r="N1" s="4" t="s">
        <v>753</v>
      </c>
      <c r="O1" s="4" t="s">
        <v>754</v>
      </c>
      <c r="P1" s="4" t="s">
        <v>755</v>
      </c>
      <c r="Q1" s="4" t="s">
        <v>756</v>
      </c>
      <c r="R1" s="4" t="s">
        <v>757</v>
      </c>
      <c r="S1" s="4" t="s">
        <v>758</v>
      </c>
      <c r="T1" s="4" t="s">
        <v>759</v>
      </c>
      <c r="U1" s="4" t="s">
        <v>4</v>
      </c>
      <c r="V1" s="4" t="s">
        <v>5</v>
      </c>
      <c r="W1" s="5" t="s">
        <v>742</v>
      </c>
      <c r="X1" s="5" t="s">
        <v>743</v>
      </c>
    </row>
    <row r="2" spans="1:24" ht="15.95" customHeight="1" x14ac:dyDescent="0.25">
      <c r="A2" s="6" t="s">
        <v>669</v>
      </c>
      <c r="B2" s="7"/>
      <c r="C2" s="8"/>
      <c r="D2" s="9"/>
      <c r="E2" s="9"/>
      <c r="F2" s="9"/>
      <c r="G2" s="75"/>
      <c r="H2" s="86"/>
      <c r="I2" s="1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2"/>
      <c r="X2" s="13"/>
    </row>
    <row r="3" spans="1:24" x14ac:dyDescent="0.25">
      <c r="A3" s="14">
        <v>1</v>
      </c>
      <c r="B3" s="15">
        <v>3502250640</v>
      </c>
      <c r="C3" s="16" t="s">
        <v>670</v>
      </c>
      <c r="D3" s="16" t="s">
        <v>671</v>
      </c>
      <c r="E3" s="17"/>
      <c r="F3" s="17"/>
      <c r="G3" s="76">
        <v>11101</v>
      </c>
      <c r="H3" s="87">
        <v>44559</v>
      </c>
      <c r="I3" s="18"/>
      <c r="J3" s="19">
        <v>69120</v>
      </c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>
        <f t="shared" ref="V3:V18" si="0">SUM(I3:T3)</f>
        <v>69120</v>
      </c>
      <c r="W3" s="12">
        <v>223</v>
      </c>
      <c r="X3" s="13" t="s">
        <v>760</v>
      </c>
    </row>
    <row r="4" spans="1:24" x14ac:dyDescent="0.25">
      <c r="A4" s="14">
        <v>2</v>
      </c>
      <c r="B4" s="21">
        <v>8209727521</v>
      </c>
      <c r="C4" s="16" t="s">
        <v>672</v>
      </c>
      <c r="D4" s="16" t="s">
        <v>609</v>
      </c>
      <c r="E4" s="17">
        <v>215</v>
      </c>
      <c r="F4" s="17">
        <v>74</v>
      </c>
      <c r="G4" s="76">
        <v>11102</v>
      </c>
      <c r="H4" s="87">
        <v>44572</v>
      </c>
      <c r="I4" s="18">
        <v>66000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20">
        <f t="shared" si="0"/>
        <v>66000</v>
      </c>
      <c r="W4" s="12">
        <v>223</v>
      </c>
      <c r="X4" s="13" t="s">
        <v>760</v>
      </c>
    </row>
    <row r="5" spans="1:24" x14ac:dyDescent="0.25">
      <c r="A5" s="14">
        <v>3</v>
      </c>
      <c r="B5" s="21">
        <v>8209727521</v>
      </c>
      <c r="C5" s="16" t="s">
        <v>672</v>
      </c>
      <c r="D5" s="16" t="s">
        <v>609</v>
      </c>
      <c r="E5" s="17">
        <v>214</v>
      </c>
      <c r="F5" s="17">
        <v>74</v>
      </c>
      <c r="G5" s="76">
        <v>11103</v>
      </c>
      <c r="H5" s="87">
        <v>44572</v>
      </c>
      <c r="I5" s="18">
        <v>66000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20">
        <f t="shared" si="0"/>
        <v>66000</v>
      </c>
      <c r="W5" s="12">
        <v>223</v>
      </c>
      <c r="X5" s="13" t="s">
        <v>760</v>
      </c>
    </row>
    <row r="6" spans="1:24" x14ac:dyDescent="0.25">
      <c r="A6" s="14">
        <v>4</v>
      </c>
      <c r="B6" s="15">
        <v>8527946372</v>
      </c>
      <c r="C6" s="16" t="s">
        <v>673</v>
      </c>
      <c r="D6" s="16" t="s">
        <v>6</v>
      </c>
      <c r="E6" s="17">
        <v>1109</v>
      </c>
      <c r="F6" s="17">
        <v>29</v>
      </c>
      <c r="G6" s="76">
        <v>11104</v>
      </c>
      <c r="H6" s="87">
        <v>44572</v>
      </c>
      <c r="I6" s="18">
        <v>52800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20">
        <f t="shared" si="0"/>
        <v>52800</v>
      </c>
      <c r="W6" s="12">
        <v>223</v>
      </c>
      <c r="X6" s="13" t="s">
        <v>760</v>
      </c>
    </row>
    <row r="7" spans="1:24" x14ac:dyDescent="0.25">
      <c r="A7" s="14">
        <v>5</v>
      </c>
      <c r="B7" s="22">
        <v>8656454805</v>
      </c>
      <c r="C7" s="16" t="s">
        <v>674</v>
      </c>
      <c r="D7" s="16" t="s">
        <v>12</v>
      </c>
      <c r="E7" s="17"/>
      <c r="F7" s="17"/>
      <c r="G7" s="76">
        <v>11105</v>
      </c>
      <c r="H7" s="87">
        <v>44572</v>
      </c>
      <c r="I7" s="18">
        <v>19350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20">
        <f t="shared" si="0"/>
        <v>19350</v>
      </c>
      <c r="W7" s="12">
        <v>223</v>
      </c>
      <c r="X7" s="13" t="s">
        <v>760</v>
      </c>
    </row>
    <row r="8" spans="1:24" x14ac:dyDescent="0.25">
      <c r="A8" s="14">
        <v>6</v>
      </c>
      <c r="B8" s="15">
        <v>8263253358</v>
      </c>
      <c r="C8" s="16" t="s">
        <v>675</v>
      </c>
      <c r="D8" s="16" t="s">
        <v>6</v>
      </c>
      <c r="E8" s="17">
        <v>475</v>
      </c>
      <c r="F8" s="17">
        <v>49</v>
      </c>
      <c r="G8" s="76">
        <v>11106</v>
      </c>
      <c r="H8" s="87">
        <v>44572</v>
      </c>
      <c r="I8" s="18">
        <v>92070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>
        <f t="shared" si="0"/>
        <v>92070</v>
      </c>
      <c r="W8" s="12">
        <v>223</v>
      </c>
      <c r="X8" s="13" t="s">
        <v>760</v>
      </c>
    </row>
    <row r="9" spans="1:24" x14ac:dyDescent="0.25">
      <c r="A9" s="14">
        <v>7</v>
      </c>
      <c r="B9" s="15">
        <v>8495583613</v>
      </c>
      <c r="C9" s="16" t="s">
        <v>676</v>
      </c>
      <c r="D9" s="16" t="s">
        <v>6</v>
      </c>
      <c r="E9" s="17">
        <v>172</v>
      </c>
      <c r="F9" s="17">
        <v>17</v>
      </c>
      <c r="G9" s="76">
        <v>11107</v>
      </c>
      <c r="H9" s="87">
        <v>44572</v>
      </c>
      <c r="I9" s="18">
        <f>89010/3</f>
        <v>29670</v>
      </c>
      <c r="J9" s="19">
        <f>I9</f>
        <v>29670</v>
      </c>
      <c r="K9" s="19">
        <f>J9</f>
        <v>29670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20">
        <f t="shared" si="0"/>
        <v>89010</v>
      </c>
      <c r="W9" s="12">
        <v>223</v>
      </c>
      <c r="X9" s="13" t="s">
        <v>760</v>
      </c>
    </row>
    <row r="10" spans="1:24" x14ac:dyDescent="0.25">
      <c r="A10" s="14">
        <v>8</v>
      </c>
      <c r="B10" s="21">
        <v>8480462292</v>
      </c>
      <c r="C10" s="16" t="s">
        <v>677</v>
      </c>
      <c r="D10" s="16" t="s">
        <v>6</v>
      </c>
      <c r="E10" s="17">
        <v>1571</v>
      </c>
      <c r="F10" s="17">
        <v>23</v>
      </c>
      <c r="G10" s="76">
        <v>11108</v>
      </c>
      <c r="H10" s="87">
        <v>44572</v>
      </c>
      <c r="I10" s="18">
        <f>92160/4</f>
        <v>23040</v>
      </c>
      <c r="J10" s="19">
        <f>I10</f>
        <v>23040</v>
      </c>
      <c r="K10" s="19">
        <f t="shared" ref="K10:L10" si="1">J10</f>
        <v>23040</v>
      </c>
      <c r="L10" s="19">
        <f t="shared" si="1"/>
        <v>23040</v>
      </c>
      <c r="M10" s="19"/>
      <c r="N10" s="19"/>
      <c r="O10" s="19"/>
      <c r="P10" s="19"/>
      <c r="Q10" s="19"/>
      <c r="R10" s="19"/>
      <c r="S10" s="19"/>
      <c r="T10" s="19"/>
      <c r="U10" s="19"/>
      <c r="V10" s="20">
        <f t="shared" si="0"/>
        <v>92160</v>
      </c>
      <c r="W10" s="12">
        <v>223</v>
      </c>
      <c r="X10" s="13" t="s">
        <v>760</v>
      </c>
    </row>
    <row r="11" spans="1:24" x14ac:dyDescent="0.25">
      <c r="A11" s="14">
        <v>9</v>
      </c>
      <c r="B11" s="15">
        <v>8704708153</v>
      </c>
      <c r="C11" s="16" t="s">
        <v>678</v>
      </c>
      <c r="D11" s="16" t="s">
        <v>6</v>
      </c>
      <c r="E11" s="17">
        <v>265</v>
      </c>
      <c r="F11" s="17">
        <v>30</v>
      </c>
      <c r="G11" s="76">
        <v>11109</v>
      </c>
      <c r="H11" s="87">
        <v>44573</v>
      </c>
      <c r="I11" s="18">
        <v>66000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20">
        <f t="shared" si="0"/>
        <v>66000</v>
      </c>
      <c r="W11" s="12">
        <v>223</v>
      </c>
      <c r="X11" s="13" t="s">
        <v>760</v>
      </c>
    </row>
    <row r="12" spans="1:24" x14ac:dyDescent="0.25">
      <c r="A12" s="14">
        <v>10</v>
      </c>
      <c r="B12" s="15">
        <v>3501251144</v>
      </c>
      <c r="C12" s="16" t="s">
        <v>73</v>
      </c>
      <c r="D12" s="16" t="s">
        <v>679</v>
      </c>
      <c r="E12" s="17">
        <v>970</v>
      </c>
      <c r="F12" s="17">
        <v>9</v>
      </c>
      <c r="G12" s="76">
        <v>11110</v>
      </c>
      <c r="H12" s="87">
        <v>44573</v>
      </c>
      <c r="I12" s="18">
        <f>174150/3</f>
        <v>58050</v>
      </c>
      <c r="J12" s="19">
        <f>I12</f>
        <v>58050</v>
      </c>
      <c r="K12" s="19">
        <f>J12</f>
        <v>58050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20">
        <f t="shared" si="0"/>
        <v>174150</v>
      </c>
      <c r="W12" s="12">
        <v>223</v>
      </c>
      <c r="X12" s="13" t="s">
        <v>760</v>
      </c>
    </row>
    <row r="13" spans="1:24" x14ac:dyDescent="0.25">
      <c r="A13" s="14">
        <v>11</v>
      </c>
      <c r="B13" s="15">
        <v>3501067427</v>
      </c>
      <c r="C13" s="16" t="s">
        <v>680</v>
      </c>
      <c r="D13" s="16" t="s">
        <v>581</v>
      </c>
      <c r="E13" s="17">
        <v>278</v>
      </c>
      <c r="F13" s="17">
        <v>11</v>
      </c>
      <c r="G13" s="76">
        <v>11111</v>
      </c>
      <c r="H13" s="87">
        <v>44573</v>
      </c>
      <c r="I13" s="18">
        <v>52800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20">
        <f t="shared" si="0"/>
        <v>52800</v>
      </c>
      <c r="W13" s="12">
        <v>223</v>
      </c>
      <c r="X13" s="13" t="s">
        <v>760</v>
      </c>
    </row>
    <row r="14" spans="1:24" x14ac:dyDescent="0.25">
      <c r="A14" s="14">
        <v>12</v>
      </c>
      <c r="B14" s="22" t="s">
        <v>682</v>
      </c>
      <c r="C14" s="16" t="s">
        <v>681</v>
      </c>
      <c r="D14" s="16" t="s">
        <v>8</v>
      </c>
      <c r="E14" s="17">
        <v>1081</v>
      </c>
      <c r="F14" s="17">
        <v>30</v>
      </c>
      <c r="G14" s="76">
        <v>11112</v>
      </c>
      <c r="H14" s="87">
        <v>44573</v>
      </c>
      <c r="I14" s="18">
        <v>16128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20">
        <f t="shared" si="0"/>
        <v>16128</v>
      </c>
      <c r="W14" s="12">
        <v>223</v>
      </c>
      <c r="X14" s="13" t="s">
        <v>760</v>
      </c>
    </row>
    <row r="15" spans="1:24" x14ac:dyDescent="0.25">
      <c r="A15" s="14">
        <v>13</v>
      </c>
      <c r="B15" s="22">
        <v>8484667413</v>
      </c>
      <c r="C15" s="16" t="s">
        <v>683</v>
      </c>
      <c r="D15" s="16" t="s">
        <v>24</v>
      </c>
      <c r="E15" s="17">
        <v>1050</v>
      </c>
      <c r="F15" s="17">
        <v>35</v>
      </c>
      <c r="G15" s="76">
        <v>11113</v>
      </c>
      <c r="H15" s="87">
        <v>44573</v>
      </c>
      <c r="I15" s="18">
        <f>34560/3</f>
        <v>11520</v>
      </c>
      <c r="J15" s="19">
        <f>I15</f>
        <v>11520</v>
      </c>
      <c r="K15" s="19">
        <f>J15</f>
        <v>11520</v>
      </c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20">
        <f t="shared" si="0"/>
        <v>34560</v>
      </c>
      <c r="W15" s="12">
        <v>223</v>
      </c>
      <c r="X15" s="13" t="s">
        <v>760</v>
      </c>
    </row>
    <row r="16" spans="1:24" x14ac:dyDescent="0.25">
      <c r="A16" s="14">
        <v>14</v>
      </c>
      <c r="B16" s="23">
        <v>8337242811</v>
      </c>
      <c r="C16" s="16" t="s">
        <v>684</v>
      </c>
      <c r="D16" s="24" t="s">
        <v>685</v>
      </c>
      <c r="E16" s="17"/>
      <c r="F16" s="17"/>
      <c r="G16" s="76">
        <v>11114</v>
      </c>
      <c r="H16" s="87">
        <v>44573</v>
      </c>
      <c r="I16" s="18">
        <f>232200/3</f>
        <v>77400</v>
      </c>
      <c r="J16" s="19">
        <f>I16</f>
        <v>77400</v>
      </c>
      <c r="K16" s="19">
        <f>J16</f>
        <v>77400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20">
        <f t="shared" si="0"/>
        <v>232200</v>
      </c>
      <c r="W16" s="12">
        <v>223</v>
      </c>
      <c r="X16" s="13" t="s">
        <v>760</v>
      </c>
    </row>
    <row r="17" spans="1:24" x14ac:dyDescent="0.25">
      <c r="A17" s="14">
        <v>15</v>
      </c>
      <c r="B17" s="23">
        <v>3502250646</v>
      </c>
      <c r="C17" s="16" t="s">
        <v>687</v>
      </c>
      <c r="D17" s="16" t="s">
        <v>671</v>
      </c>
      <c r="E17" s="17"/>
      <c r="F17" s="17"/>
      <c r="G17" s="76">
        <v>11115</v>
      </c>
      <c r="H17" s="87">
        <v>44588</v>
      </c>
      <c r="I17" s="18">
        <v>69120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20">
        <f t="shared" si="0"/>
        <v>69120</v>
      </c>
      <c r="W17" s="12">
        <v>223</v>
      </c>
      <c r="X17" s="13" t="s">
        <v>760</v>
      </c>
    </row>
    <row r="18" spans="1:24" x14ac:dyDescent="0.25">
      <c r="A18" s="14">
        <v>16</v>
      </c>
      <c r="B18" s="25">
        <v>3502250640</v>
      </c>
      <c r="C18" s="16" t="s">
        <v>686</v>
      </c>
      <c r="D18" s="16" t="s">
        <v>671</v>
      </c>
      <c r="E18" s="17"/>
      <c r="F18" s="17"/>
      <c r="G18" s="76">
        <v>11116</v>
      </c>
      <c r="H18" s="87">
        <v>44600</v>
      </c>
      <c r="I18" s="18">
        <v>69120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20">
        <f t="shared" si="0"/>
        <v>69120</v>
      </c>
      <c r="W18" s="12">
        <v>223</v>
      </c>
      <c r="X18" s="13" t="s">
        <v>760</v>
      </c>
    </row>
    <row r="19" spans="1:24" x14ac:dyDescent="0.25">
      <c r="A19" s="26" t="s">
        <v>688</v>
      </c>
      <c r="B19" s="27"/>
      <c r="C19" s="27"/>
      <c r="D19" s="28"/>
      <c r="E19" s="29"/>
      <c r="F19" s="29"/>
      <c r="G19" s="77"/>
      <c r="H19" s="88"/>
      <c r="I19" s="30">
        <f t="shared" ref="I19:T19" si="2">SUM(I3:I18)</f>
        <v>769068</v>
      </c>
      <c r="J19" s="30">
        <f t="shared" si="2"/>
        <v>268800</v>
      </c>
      <c r="K19" s="30">
        <f t="shared" si="2"/>
        <v>199680</v>
      </c>
      <c r="L19" s="30">
        <f t="shared" si="2"/>
        <v>23040</v>
      </c>
      <c r="M19" s="30">
        <f t="shared" si="2"/>
        <v>0</v>
      </c>
      <c r="N19" s="30">
        <f t="shared" si="2"/>
        <v>0</v>
      </c>
      <c r="O19" s="30">
        <f t="shared" si="2"/>
        <v>0</v>
      </c>
      <c r="P19" s="30">
        <f t="shared" si="2"/>
        <v>0</v>
      </c>
      <c r="Q19" s="30">
        <f t="shared" si="2"/>
        <v>0</v>
      </c>
      <c r="R19" s="30">
        <f t="shared" si="2"/>
        <v>0</v>
      </c>
      <c r="S19" s="30">
        <f t="shared" si="2"/>
        <v>0</v>
      </c>
      <c r="T19" s="30">
        <f t="shared" si="2"/>
        <v>0</v>
      </c>
      <c r="U19" s="30"/>
      <c r="V19" s="30">
        <f>SUM(V3:V18)</f>
        <v>1260588</v>
      </c>
      <c r="W19" s="12"/>
      <c r="X19" s="13" t="s">
        <v>760</v>
      </c>
    </row>
    <row r="20" spans="1:24" ht="18.75" customHeight="1" x14ac:dyDescent="0.25">
      <c r="A20" s="31" t="s">
        <v>35</v>
      </c>
      <c r="B20" s="32"/>
      <c r="C20" s="33"/>
      <c r="D20" s="34"/>
      <c r="E20" s="34"/>
      <c r="F20" s="34"/>
      <c r="G20" s="78"/>
      <c r="H20" s="89"/>
      <c r="I20" s="35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13"/>
      <c r="X20" s="13" t="s">
        <v>760</v>
      </c>
    </row>
    <row r="21" spans="1:24" x14ac:dyDescent="0.25">
      <c r="A21" s="37">
        <v>1</v>
      </c>
      <c r="B21" s="38">
        <v>8223167381</v>
      </c>
      <c r="C21" s="39" t="s">
        <v>39</v>
      </c>
      <c r="D21" s="39" t="s">
        <v>6</v>
      </c>
      <c r="E21" s="38">
        <v>128</v>
      </c>
      <c r="F21" s="38">
        <v>51</v>
      </c>
      <c r="G21" s="79">
        <v>71317</v>
      </c>
      <c r="H21" s="90">
        <v>44620</v>
      </c>
      <c r="I21" s="40">
        <f>96750/3</f>
        <v>32250</v>
      </c>
      <c r="J21" s="40">
        <f>I21</f>
        <v>32250</v>
      </c>
      <c r="K21" s="40">
        <f>J21</f>
        <v>32250</v>
      </c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20">
        <f t="shared" ref="V21:V54" si="3">SUM(I21:T21)</f>
        <v>96750</v>
      </c>
      <c r="W21" s="13">
        <v>1427</v>
      </c>
      <c r="X21" s="13" t="s">
        <v>760</v>
      </c>
    </row>
    <row r="22" spans="1:24" x14ac:dyDescent="0.25">
      <c r="A22" s="37">
        <v>2</v>
      </c>
      <c r="B22" s="41" t="s">
        <v>36</v>
      </c>
      <c r="C22" s="39" t="s">
        <v>40</v>
      </c>
      <c r="D22" s="39" t="s">
        <v>6</v>
      </c>
      <c r="E22" s="38">
        <v>272</v>
      </c>
      <c r="F22" s="38">
        <v>52</v>
      </c>
      <c r="G22" s="79">
        <v>71318</v>
      </c>
      <c r="H22" s="90">
        <v>44620</v>
      </c>
      <c r="I22" s="40">
        <f>132000/2</f>
        <v>66000</v>
      </c>
      <c r="J22" s="40">
        <f>I22</f>
        <v>66000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20">
        <f t="shared" si="3"/>
        <v>132000</v>
      </c>
      <c r="W22" s="13">
        <v>1427</v>
      </c>
      <c r="X22" s="13" t="s">
        <v>760</v>
      </c>
    </row>
    <row r="23" spans="1:24" x14ac:dyDescent="0.25">
      <c r="A23" s="37">
        <v>3</v>
      </c>
      <c r="B23" s="41">
        <v>8071698762</v>
      </c>
      <c r="C23" s="42" t="s">
        <v>41</v>
      </c>
      <c r="D23" s="39" t="s">
        <v>6</v>
      </c>
      <c r="E23" s="38">
        <v>1299</v>
      </c>
      <c r="F23" s="38">
        <v>24</v>
      </c>
      <c r="G23" s="79">
        <v>71319</v>
      </c>
      <c r="H23" s="90">
        <v>44620</v>
      </c>
      <c r="I23" s="40">
        <f>102205/4</f>
        <v>25551.25</v>
      </c>
      <c r="J23" s="40">
        <f>I23</f>
        <v>25551.25</v>
      </c>
      <c r="K23" s="40">
        <f t="shared" ref="K23:L23" si="4">J23</f>
        <v>25551.25</v>
      </c>
      <c r="L23" s="40">
        <f t="shared" si="4"/>
        <v>25551.25</v>
      </c>
      <c r="M23" s="40"/>
      <c r="N23" s="40"/>
      <c r="O23" s="40"/>
      <c r="P23" s="40"/>
      <c r="Q23" s="40"/>
      <c r="R23" s="40"/>
      <c r="S23" s="40"/>
      <c r="T23" s="40"/>
      <c r="U23" s="40"/>
      <c r="V23" s="20">
        <f t="shared" si="3"/>
        <v>102205</v>
      </c>
      <c r="W23" s="13">
        <v>1427</v>
      </c>
      <c r="X23" s="13" t="s">
        <v>760</v>
      </c>
    </row>
    <row r="24" spans="1:24" x14ac:dyDescent="0.25">
      <c r="A24" s="37">
        <v>4</v>
      </c>
      <c r="B24" s="38">
        <v>8153034321</v>
      </c>
      <c r="C24" s="42" t="s">
        <v>42</v>
      </c>
      <c r="D24" s="39" t="s">
        <v>6</v>
      </c>
      <c r="E24" s="38">
        <v>121</v>
      </c>
      <c r="F24" s="38">
        <v>53</v>
      </c>
      <c r="G24" s="79">
        <v>71320</v>
      </c>
      <c r="H24" s="90">
        <v>44620</v>
      </c>
      <c r="I24" s="40">
        <f>96750/3</f>
        <v>32250</v>
      </c>
      <c r="J24" s="40">
        <f>I24</f>
        <v>32250</v>
      </c>
      <c r="K24" s="40">
        <f>J24</f>
        <v>32250</v>
      </c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20">
        <f t="shared" si="3"/>
        <v>96750</v>
      </c>
      <c r="W24" s="13">
        <v>1427</v>
      </c>
      <c r="X24" s="13" t="s">
        <v>760</v>
      </c>
    </row>
    <row r="25" spans="1:24" x14ac:dyDescent="0.25">
      <c r="A25" s="37">
        <v>5</v>
      </c>
      <c r="B25" s="43">
        <v>8320083747</v>
      </c>
      <c r="C25" s="42" t="s">
        <v>43</v>
      </c>
      <c r="D25" s="39" t="s">
        <v>44</v>
      </c>
      <c r="E25" s="38">
        <v>2300</v>
      </c>
      <c r="F25" s="38">
        <v>45</v>
      </c>
      <c r="G25" s="79">
        <v>71321</v>
      </c>
      <c r="H25" s="90">
        <v>44620</v>
      </c>
      <c r="I25" s="40">
        <f>110592/6</f>
        <v>18432</v>
      </c>
      <c r="J25" s="40">
        <f>I25</f>
        <v>18432</v>
      </c>
      <c r="K25" s="40">
        <f t="shared" ref="K25:N25" si="5">J25</f>
        <v>18432</v>
      </c>
      <c r="L25" s="40">
        <f t="shared" si="5"/>
        <v>18432</v>
      </c>
      <c r="M25" s="40">
        <f t="shared" si="5"/>
        <v>18432</v>
      </c>
      <c r="N25" s="40">
        <f t="shared" si="5"/>
        <v>18432</v>
      </c>
      <c r="O25" s="40"/>
      <c r="P25" s="40"/>
      <c r="Q25" s="40"/>
      <c r="R25" s="40"/>
      <c r="S25" s="40"/>
      <c r="T25" s="40"/>
      <c r="U25" s="40"/>
      <c r="V25" s="20">
        <f t="shared" si="3"/>
        <v>110592</v>
      </c>
      <c r="W25" s="13">
        <v>1427</v>
      </c>
      <c r="X25" s="13" t="s">
        <v>760</v>
      </c>
    </row>
    <row r="26" spans="1:24" x14ac:dyDescent="0.25">
      <c r="A26" s="37">
        <v>6</v>
      </c>
      <c r="B26" s="41">
        <v>3500181462</v>
      </c>
      <c r="C26" s="42" t="s">
        <v>46</v>
      </c>
      <c r="D26" s="39" t="s">
        <v>45</v>
      </c>
      <c r="E26" s="38">
        <v>31</v>
      </c>
      <c r="F26" s="38">
        <v>79</v>
      </c>
      <c r="G26" s="79">
        <v>71322</v>
      </c>
      <c r="H26" s="90">
        <v>44620</v>
      </c>
      <c r="I26" s="40">
        <v>42240</v>
      </c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20">
        <f t="shared" si="3"/>
        <v>42240</v>
      </c>
      <c r="W26" s="13">
        <v>1427</v>
      </c>
      <c r="X26" s="13" t="s">
        <v>760</v>
      </c>
    </row>
    <row r="27" spans="1:24" x14ac:dyDescent="0.25">
      <c r="A27" s="37">
        <v>7</v>
      </c>
      <c r="B27" s="38">
        <v>8021432816</v>
      </c>
      <c r="C27" s="39" t="s">
        <v>47</v>
      </c>
      <c r="D27" s="39" t="s">
        <v>6</v>
      </c>
      <c r="E27" s="38">
        <v>1042</v>
      </c>
      <c r="F27" s="38">
        <v>3</v>
      </c>
      <c r="G27" s="79">
        <v>71323</v>
      </c>
      <c r="H27" s="90">
        <v>44620</v>
      </c>
      <c r="I27" s="40">
        <v>86400</v>
      </c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20">
        <f t="shared" si="3"/>
        <v>86400</v>
      </c>
      <c r="W27" s="13">
        <v>1427</v>
      </c>
      <c r="X27" s="13" t="s">
        <v>760</v>
      </c>
    </row>
    <row r="28" spans="1:24" x14ac:dyDescent="0.25">
      <c r="A28" s="37">
        <v>8</v>
      </c>
      <c r="B28" s="38">
        <v>3500990304</v>
      </c>
      <c r="C28" s="39" t="s">
        <v>48</v>
      </c>
      <c r="D28" s="39" t="s">
        <v>6</v>
      </c>
      <c r="E28" s="38">
        <v>110</v>
      </c>
      <c r="F28" s="38">
        <v>47</v>
      </c>
      <c r="G28" s="79">
        <v>71324</v>
      </c>
      <c r="H28" s="90">
        <v>44620</v>
      </c>
      <c r="I28" s="40">
        <f>132000/2</f>
        <v>66000</v>
      </c>
      <c r="J28" s="40">
        <f>I28</f>
        <v>66000</v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20">
        <f t="shared" si="3"/>
        <v>132000</v>
      </c>
      <c r="W28" s="13">
        <v>1427</v>
      </c>
      <c r="X28" s="13" t="s">
        <v>760</v>
      </c>
    </row>
    <row r="29" spans="1:24" x14ac:dyDescent="0.25">
      <c r="A29" s="37">
        <v>9</v>
      </c>
      <c r="B29" s="41">
        <v>8417633497</v>
      </c>
      <c r="C29" s="39" t="s">
        <v>49</v>
      </c>
      <c r="D29" s="39" t="s">
        <v>6</v>
      </c>
      <c r="E29" s="38">
        <v>2100</v>
      </c>
      <c r="F29" s="38">
        <v>33</v>
      </c>
      <c r="G29" s="79">
        <v>71325</v>
      </c>
      <c r="H29" s="90">
        <v>44620</v>
      </c>
      <c r="I29" s="40">
        <f>67725/3</f>
        <v>22575</v>
      </c>
      <c r="J29" s="40">
        <f>I29</f>
        <v>22575</v>
      </c>
      <c r="K29" s="40">
        <f>J29</f>
        <v>22575</v>
      </c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20">
        <f t="shared" si="3"/>
        <v>67725</v>
      </c>
      <c r="W29" s="13">
        <v>1427</v>
      </c>
      <c r="X29" s="13" t="s">
        <v>760</v>
      </c>
    </row>
    <row r="30" spans="1:24" x14ac:dyDescent="0.25">
      <c r="A30" s="37">
        <v>10</v>
      </c>
      <c r="B30" s="38">
        <v>8365849781</v>
      </c>
      <c r="C30" s="39" t="s">
        <v>50</v>
      </c>
      <c r="D30" s="39" t="s">
        <v>7</v>
      </c>
      <c r="E30" s="38">
        <v>1182</v>
      </c>
      <c r="F30" s="38">
        <v>44</v>
      </c>
      <c r="G30" s="79">
        <v>71326</v>
      </c>
      <c r="H30" s="90">
        <v>44620</v>
      </c>
      <c r="I30" s="40">
        <v>18432</v>
      </c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20">
        <f t="shared" si="3"/>
        <v>18432</v>
      </c>
      <c r="W30" s="13">
        <v>1427</v>
      </c>
      <c r="X30" s="13" t="s">
        <v>760</v>
      </c>
    </row>
    <row r="31" spans="1:24" x14ac:dyDescent="0.25">
      <c r="A31" s="37">
        <v>11</v>
      </c>
      <c r="B31" s="38">
        <v>8421134613</v>
      </c>
      <c r="C31" s="39" t="s">
        <v>33</v>
      </c>
      <c r="D31" s="39" t="s">
        <v>6</v>
      </c>
      <c r="E31" s="38">
        <v>87</v>
      </c>
      <c r="F31" s="38">
        <v>50</v>
      </c>
      <c r="G31" s="79">
        <v>71327</v>
      </c>
      <c r="H31" s="90">
        <v>44620</v>
      </c>
      <c r="I31" s="40">
        <f>117744/2</f>
        <v>58872</v>
      </c>
      <c r="J31" s="40">
        <f>I31</f>
        <v>58872</v>
      </c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20">
        <f t="shared" si="3"/>
        <v>117744</v>
      </c>
      <c r="W31" s="13">
        <v>1427</v>
      </c>
      <c r="X31" s="13" t="s">
        <v>760</v>
      </c>
    </row>
    <row r="32" spans="1:24" x14ac:dyDescent="0.25">
      <c r="A32" s="37">
        <v>12</v>
      </c>
      <c r="B32" s="43">
        <v>8443080305</v>
      </c>
      <c r="C32" s="39" t="s">
        <v>51</v>
      </c>
      <c r="D32" s="39" t="s">
        <v>13</v>
      </c>
      <c r="E32" s="38">
        <v>3116</v>
      </c>
      <c r="F32" s="38">
        <v>45</v>
      </c>
      <c r="G32" s="79">
        <v>71328</v>
      </c>
      <c r="H32" s="90">
        <v>44620</v>
      </c>
      <c r="I32" s="40">
        <f>77400/3</f>
        <v>25800</v>
      </c>
      <c r="J32" s="40">
        <f>I32</f>
        <v>25800</v>
      </c>
      <c r="K32" s="40">
        <f>J32</f>
        <v>25800</v>
      </c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20">
        <f t="shared" si="3"/>
        <v>77400</v>
      </c>
      <c r="W32" s="13">
        <v>1427</v>
      </c>
      <c r="X32" s="13" t="s">
        <v>760</v>
      </c>
    </row>
    <row r="33" spans="1:24" x14ac:dyDescent="0.25">
      <c r="A33" s="37">
        <v>13</v>
      </c>
      <c r="B33" s="43">
        <v>8704706004</v>
      </c>
      <c r="C33" s="39" t="s">
        <v>52</v>
      </c>
      <c r="D33" s="39" t="s">
        <v>53</v>
      </c>
      <c r="E33" s="38">
        <v>174</v>
      </c>
      <c r="F33" s="38">
        <v>76</v>
      </c>
      <c r="G33" s="79">
        <v>71329</v>
      </c>
      <c r="H33" s="90">
        <v>44620</v>
      </c>
      <c r="I33" s="40">
        <v>74250</v>
      </c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20">
        <f t="shared" si="3"/>
        <v>74250</v>
      </c>
      <c r="W33" s="13">
        <v>1427</v>
      </c>
      <c r="X33" s="13" t="s">
        <v>760</v>
      </c>
    </row>
    <row r="34" spans="1:24" x14ac:dyDescent="0.25">
      <c r="A34" s="37">
        <v>14</v>
      </c>
      <c r="B34" s="43">
        <v>8275989953</v>
      </c>
      <c r="C34" s="39" t="s">
        <v>54</v>
      </c>
      <c r="D34" s="39" t="s">
        <v>13</v>
      </c>
      <c r="E34" s="38">
        <v>1242</v>
      </c>
      <c r="F34" s="38">
        <v>45</v>
      </c>
      <c r="G34" s="79">
        <v>71330</v>
      </c>
      <c r="H34" s="90">
        <v>44620</v>
      </c>
      <c r="I34" s="40">
        <f>43914/2</f>
        <v>21957</v>
      </c>
      <c r="J34" s="40">
        <f>I34</f>
        <v>21957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20">
        <f t="shared" si="3"/>
        <v>43914</v>
      </c>
      <c r="W34" s="13">
        <v>1427</v>
      </c>
      <c r="X34" s="13" t="s">
        <v>760</v>
      </c>
    </row>
    <row r="35" spans="1:24" x14ac:dyDescent="0.25">
      <c r="A35" s="37">
        <v>15</v>
      </c>
      <c r="B35" s="43">
        <v>8019661449</v>
      </c>
      <c r="C35" s="39" t="s">
        <v>55</v>
      </c>
      <c r="D35" s="39" t="s">
        <v>8</v>
      </c>
      <c r="E35" s="38">
        <v>519</v>
      </c>
      <c r="F35" s="38">
        <v>34</v>
      </c>
      <c r="G35" s="79">
        <v>71331</v>
      </c>
      <c r="H35" s="90">
        <v>44620</v>
      </c>
      <c r="I35" s="40">
        <f>138240/2</f>
        <v>69120</v>
      </c>
      <c r="J35" s="40">
        <f>I35</f>
        <v>69120</v>
      </c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20">
        <f t="shared" si="3"/>
        <v>138240</v>
      </c>
      <c r="W35" s="13">
        <v>1427</v>
      </c>
      <c r="X35" s="13" t="s">
        <v>760</v>
      </c>
    </row>
    <row r="36" spans="1:24" x14ac:dyDescent="0.25">
      <c r="A36" s="37">
        <v>16</v>
      </c>
      <c r="B36" s="43">
        <v>8172072876</v>
      </c>
      <c r="C36" s="39" t="s">
        <v>57</v>
      </c>
      <c r="D36" s="39" t="s">
        <v>56</v>
      </c>
      <c r="E36" s="38">
        <v>895</v>
      </c>
      <c r="F36" s="38">
        <v>10</v>
      </c>
      <c r="G36" s="79">
        <v>71332</v>
      </c>
      <c r="H36" s="90">
        <v>44620</v>
      </c>
      <c r="I36" s="40">
        <v>84375</v>
      </c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20">
        <f t="shared" si="3"/>
        <v>84375</v>
      </c>
      <c r="W36" s="13">
        <v>1427</v>
      </c>
      <c r="X36" s="13" t="s">
        <v>760</v>
      </c>
    </row>
    <row r="37" spans="1:24" x14ac:dyDescent="0.25">
      <c r="A37" s="37">
        <v>17</v>
      </c>
      <c r="B37" s="38">
        <v>8024017014</v>
      </c>
      <c r="C37" s="39" t="s">
        <v>58</v>
      </c>
      <c r="D37" s="39" t="s">
        <v>59</v>
      </c>
      <c r="E37" s="38">
        <v>209</v>
      </c>
      <c r="F37" s="38">
        <v>11</v>
      </c>
      <c r="G37" s="79">
        <v>71333</v>
      </c>
      <c r="H37" s="90">
        <v>44620</v>
      </c>
      <c r="I37" s="40">
        <f>77400/3</f>
        <v>25800</v>
      </c>
      <c r="J37" s="40">
        <f>I37</f>
        <v>25800</v>
      </c>
      <c r="K37" s="40">
        <f>J37</f>
        <v>25800</v>
      </c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20">
        <f t="shared" si="3"/>
        <v>77400</v>
      </c>
      <c r="W37" s="13">
        <v>1427</v>
      </c>
      <c r="X37" s="13" t="s">
        <v>760</v>
      </c>
    </row>
    <row r="38" spans="1:24" x14ac:dyDescent="0.25">
      <c r="A38" s="37">
        <v>18</v>
      </c>
      <c r="B38" s="44">
        <v>8514651163</v>
      </c>
      <c r="C38" s="39" t="s">
        <v>60</v>
      </c>
      <c r="D38" s="39" t="s">
        <v>13</v>
      </c>
      <c r="E38" s="38">
        <v>572</v>
      </c>
      <c r="F38" s="38">
        <v>56</v>
      </c>
      <c r="G38" s="79">
        <v>71334</v>
      </c>
      <c r="H38" s="90">
        <v>44620</v>
      </c>
      <c r="I38" s="40">
        <f>92400/2</f>
        <v>46200</v>
      </c>
      <c r="J38" s="40">
        <f>I38</f>
        <v>46200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20">
        <f t="shared" si="3"/>
        <v>92400</v>
      </c>
      <c r="W38" s="13">
        <v>1427</v>
      </c>
      <c r="X38" s="13" t="s">
        <v>760</v>
      </c>
    </row>
    <row r="39" spans="1:24" x14ac:dyDescent="0.25">
      <c r="A39" s="45">
        <v>19</v>
      </c>
      <c r="B39" s="46">
        <v>5700909872</v>
      </c>
      <c r="C39" s="39" t="s">
        <v>61</v>
      </c>
      <c r="D39" s="39" t="s">
        <v>13</v>
      </c>
      <c r="E39" s="38">
        <v>294</v>
      </c>
      <c r="F39" s="38">
        <v>57</v>
      </c>
      <c r="G39" s="79">
        <v>71335</v>
      </c>
      <c r="H39" s="90">
        <v>44620</v>
      </c>
      <c r="I39" s="40">
        <v>58080</v>
      </c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20">
        <f t="shared" si="3"/>
        <v>58080</v>
      </c>
      <c r="W39" s="13">
        <v>1427</v>
      </c>
      <c r="X39" s="13" t="s">
        <v>760</v>
      </c>
    </row>
    <row r="40" spans="1:24" x14ac:dyDescent="0.25">
      <c r="A40" s="45">
        <v>20</v>
      </c>
      <c r="B40" s="20">
        <v>8029138534</v>
      </c>
      <c r="C40" s="39" t="s">
        <v>62</v>
      </c>
      <c r="D40" s="39" t="s">
        <v>6</v>
      </c>
      <c r="E40" s="38">
        <v>1881</v>
      </c>
      <c r="F40" s="38">
        <v>23</v>
      </c>
      <c r="G40" s="79">
        <v>71336</v>
      </c>
      <c r="H40" s="90">
        <v>44621</v>
      </c>
      <c r="I40" s="40">
        <f>119196/4</f>
        <v>29799</v>
      </c>
      <c r="J40" s="40">
        <f>I40</f>
        <v>29799</v>
      </c>
      <c r="K40" s="40">
        <f t="shared" ref="K40:L40" si="6">J40</f>
        <v>29799</v>
      </c>
      <c r="L40" s="40">
        <f t="shared" si="6"/>
        <v>29799</v>
      </c>
      <c r="M40" s="40"/>
      <c r="N40" s="40"/>
      <c r="O40" s="40"/>
      <c r="P40" s="40"/>
      <c r="Q40" s="40"/>
      <c r="R40" s="40"/>
      <c r="S40" s="40"/>
      <c r="T40" s="40"/>
      <c r="U40" s="40"/>
      <c r="V40" s="20">
        <f t="shared" si="3"/>
        <v>119196</v>
      </c>
      <c r="W40" s="13">
        <v>1427</v>
      </c>
      <c r="X40" s="13" t="s">
        <v>760</v>
      </c>
    </row>
    <row r="41" spans="1:24" x14ac:dyDescent="0.25">
      <c r="A41" s="37">
        <v>21</v>
      </c>
      <c r="B41" s="38">
        <v>8066610709</v>
      </c>
      <c r="C41" s="39" t="s">
        <v>63</v>
      </c>
      <c r="D41" s="39" t="s">
        <v>6</v>
      </c>
      <c r="E41" s="38">
        <v>124</v>
      </c>
      <c r="F41" s="38">
        <v>54</v>
      </c>
      <c r="G41" s="79">
        <v>71337</v>
      </c>
      <c r="H41" s="90">
        <v>44621</v>
      </c>
      <c r="I41" s="40">
        <f>132000/2</f>
        <v>66000</v>
      </c>
      <c r="J41" s="40">
        <f>I41</f>
        <v>66000</v>
      </c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20">
        <f t="shared" si="3"/>
        <v>132000</v>
      </c>
      <c r="W41" s="13">
        <v>1427</v>
      </c>
      <c r="X41" s="13" t="s">
        <v>760</v>
      </c>
    </row>
    <row r="42" spans="1:24" x14ac:dyDescent="0.25">
      <c r="A42" s="37">
        <v>22</v>
      </c>
      <c r="B42" s="38">
        <v>8701156521</v>
      </c>
      <c r="C42" s="39" t="s">
        <v>64</v>
      </c>
      <c r="D42" s="39" t="s">
        <v>6</v>
      </c>
      <c r="E42" s="38">
        <v>376</v>
      </c>
      <c r="F42" s="38">
        <v>49</v>
      </c>
      <c r="G42" s="79">
        <v>71338</v>
      </c>
      <c r="H42" s="90">
        <v>44621</v>
      </c>
      <c r="I42" s="40">
        <v>66000</v>
      </c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20">
        <f t="shared" si="3"/>
        <v>66000</v>
      </c>
      <c r="W42" s="13">
        <v>1427</v>
      </c>
      <c r="X42" s="13" t="s">
        <v>760</v>
      </c>
    </row>
    <row r="43" spans="1:24" x14ac:dyDescent="0.25">
      <c r="A43" s="37">
        <v>23</v>
      </c>
      <c r="B43" s="38">
        <v>8701156521</v>
      </c>
      <c r="C43" s="39" t="s">
        <v>64</v>
      </c>
      <c r="D43" s="39" t="s">
        <v>6</v>
      </c>
      <c r="E43" s="38">
        <v>388</v>
      </c>
      <c r="F43" s="38">
        <v>49</v>
      </c>
      <c r="G43" s="79">
        <v>71339</v>
      </c>
      <c r="H43" s="90">
        <v>44621</v>
      </c>
      <c r="I43" s="40">
        <v>66000</v>
      </c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20">
        <f t="shared" si="3"/>
        <v>66000</v>
      </c>
      <c r="W43" s="13">
        <v>1427</v>
      </c>
      <c r="X43" s="13" t="s">
        <v>760</v>
      </c>
    </row>
    <row r="44" spans="1:24" x14ac:dyDescent="0.25">
      <c r="A44" s="37">
        <v>24</v>
      </c>
      <c r="B44" s="38">
        <v>8059264208</v>
      </c>
      <c r="C44" s="39" t="s">
        <v>65</v>
      </c>
      <c r="D44" s="39" t="s">
        <v>12</v>
      </c>
      <c r="E44" s="38">
        <v>710</v>
      </c>
      <c r="F44" s="38">
        <v>42</v>
      </c>
      <c r="G44" s="79">
        <v>71340</v>
      </c>
      <c r="H44" s="90">
        <v>44621</v>
      </c>
      <c r="I44" s="40">
        <v>39600</v>
      </c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20">
        <f t="shared" si="3"/>
        <v>39600</v>
      </c>
      <c r="W44" s="13">
        <v>1427</v>
      </c>
      <c r="X44" s="13" t="s">
        <v>760</v>
      </c>
    </row>
    <row r="45" spans="1:24" x14ac:dyDescent="0.25">
      <c r="A45" s="37">
        <v>25</v>
      </c>
      <c r="B45" s="41">
        <v>8408967486</v>
      </c>
      <c r="C45" s="39" t="s">
        <v>66</v>
      </c>
      <c r="D45" s="39" t="s">
        <v>6</v>
      </c>
      <c r="E45" s="38">
        <v>1827</v>
      </c>
      <c r="F45" s="38">
        <v>23</v>
      </c>
      <c r="G45" s="79">
        <v>71341</v>
      </c>
      <c r="H45" s="90">
        <v>44621</v>
      </c>
      <c r="I45" s="40">
        <f>73728/4</f>
        <v>18432</v>
      </c>
      <c r="J45" s="40">
        <f>I45</f>
        <v>18432</v>
      </c>
      <c r="K45" s="40">
        <f t="shared" ref="K45:L45" si="7">J45</f>
        <v>18432</v>
      </c>
      <c r="L45" s="40">
        <f t="shared" si="7"/>
        <v>18432</v>
      </c>
      <c r="M45" s="40"/>
      <c r="N45" s="40"/>
      <c r="O45" s="40"/>
      <c r="P45" s="40"/>
      <c r="Q45" s="40"/>
      <c r="R45" s="40"/>
      <c r="S45" s="40"/>
      <c r="T45" s="40"/>
      <c r="U45" s="40"/>
      <c r="V45" s="20">
        <f t="shared" si="3"/>
        <v>73728</v>
      </c>
      <c r="W45" s="13">
        <v>1427</v>
      </c>
      <c r="X45" s="13" t="s">
        <v>760</v>
      </c>
    </row>
    <row r="46" spans="1:24" x14ac:dyDescent="0.25">
      <c r="A46" s="37">
        <v>26</v>
      </c>
      <c r="B46" s="38">
        <v>3501227896</v>
      </c>
      <c r="C46" s="39" t="s">
        <v>67</v>
      </c>
      <c r="D46" s="39" t="s">
        <v>18</v>
      </c>
      <c r="E46" s="38">
        <v>196</v>
      </c>
      <c r="F46" s="38">
        <v>72</v>
      </c>
      <c r="G46" s="79">
        <v>71342</v>
      </c>
      <c r="H46" s="90">
        <v>44621</v>
      </c>
      <c r="I46" s="40">
        <v>31680</v>
      </c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20">
        <f t="shared" si="3"/>
        <v>31680</v>
      </c>
      <c r="W46" s="13">
        <v>1427</v>
      </c>
      <c r="X46" s="13" t="s">
        <v>760</v>
      </c>
    </row>
    <row r="47" spans="1:24" x14ac:dyDescent="0.25">
      <c r="A47" s="37">
        <v>27</v>
      </c>
      <c r="B47" s="38">
        <v>8683456495</v>
      </c>
      <c r="C47" s="39" t="s">
        <v>68</v>
      </c>
      <c r="D47" s="39" t="s">
        <v>16</v>
      </c>
      <c r="E47" s="38">
        <v>630</v>
      </c>
      <c r="F47" s="38">
        <v>58</v>
      </c>
      <c r="G47" s="79">
        <v>71343</v>
      </c>
      <c r="H47" s="90">
        <v>44621</v>
      </c>
      <c r="I47" s="40">
        <v>39600</v>
      </c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20">
        <f t="shared" si="3"/>
        <v>39600</v>
      </c>
      <c r="W47" s="13">
        <v>1427</v>
      </c>
      <c r="X47" s="13" t="s">
        <v>760</v>
      </c>
    </row>
    <row r="48" spans="1:24" x14ac:dyDescent="0.25">
      <c r="A48" s="37">
        <v>28</v>
      </c>
      <c r="B48" s="38">
        <v>8649484799</v>
      </c>
      <c r="C48" s="39" t="s">
        <v>69</v>
      </c>
      <c r="D48" s="39" t="s">
        <v>24</v>
      </c>
      <c r="E48" s="38">
        <v>276</v>
      </c>
      <c r="F48" s="38">
        <v>68</v>
      </c>
      <c r="G48" s="79">
        <v>71344</v>
      </c>
      <c r="H48" s="90">
        <v>44621</v>
      </c>
      <c r="I48" s="40">
        <v>52800</v>
      </c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20">
        <f t="shared" si="3"/>
        <v>52800</v>
      </c>
      <c r="W48" s="13">
        <v>1427</v>
      </c>
      <c r="X48" s="13" t="s">
        <v>760</v>
      </c>
    </row>
    <row r="49" spans="1:24" x14ac:dyDescent="0.25">
      <c r="A49" s="37">
        <v>29</v>
      </c>
      <c r="B49" s="38">
        <v>8320025174</v>
      </c>
      <c r="C49" s="39" t="s">
        <v>70</v>
      </c>
      <c r="D49" s="39" t="s">
        <v>24</v>
      </c>
      <c r="E49" s="38">
        <v>136</v>
      </c>
      <c r="F49" s="38">
        <v>68</v>
      </c>
      <c r="G49" s="79">
        <v>71345</v>
      </c>
      <c r="H49" s="90">
        <v>44621</v>
      </c>
      <c r="I49" s="40">
        <v>21120</v>
      </c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20">
        <f t="shared" si="3"/>
        <v>21120</v>
      </c>
      <c r="W49" s="13">
        <v>1427</v>
      </c>
      <c r="X49" s="13" t="s">
        <v>760</v>
      </c>
    </row>
    <row r="50" spans="1:24" x14ac:dyDescent="0.25">
      <c r="A50" s="37">
        <v>30</v>
      </c>
      <c r="B50" s="41">
        <v>8018889835</v>
      </c>
      <c r="C50" s="39" t="s">
        <v>71</v>
      </c>
      <c r="D50" s="39" t="s">
        <v>23</v>
      </c>
      <c r="E50" s="38">
        <v>1388</v>
      </c>
      <c r="F50" s="38">
        <v>34</v>
      </c>
      <c r="G50" s="79">
        <v>71346</v>
      </c>
      <c r="H50" s="90">
        <v>44621</v>
      </c>
      <c r="I50" s="40">
        <f>158400/3</f>
        <v>52800</v>
      </c>
      <c r="J50" s="40">
        <f>I50</f>
        <v>52800</v>
      </c>
      <c r="K50" s="40">
        <f>J50</f>
        <v>52800</v>
      </c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20">
        <f t="shared" si="3"/>
        <v>158400</v>
      </c>
      <c r="W50" s="13">
        <v>1427</v>
      </c>
      <c r="X50" s="13" t="s">
        <v>760</v>
      </c>
    </row>
    <row r="51" spans="1:24" x14ac:dyDescent="0.25">
      <c r="A51" s="37">
        <v>31</v>
      </c>
      <c r="B51" s="38">
        <v>8391696517</v>
      </c>
      <c r="C51" s="39" t="s">
        <v>72</v>
      </c>
      <c r="D51" s="39" t="s">
        <v>6</v>
      </c>
      <c r="E51" s="38" t="s">
        <v>37</v>
      </c>
      <c r="F51" s="38" t="s">
        <v>38</v>
      </c>
      <c r="G51" s="79">
        <v>71347</v>
      </c>
      <c r="H51" s="90">
        <v>44621</v>
      </c>
      <c r="I51" s="40">
        <v>27445</v>
      </c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20">
        <f t="shared" si="3"/>
        <v>27445</v>
      </c>
      <c r="W51" s="13">
        <v>1427</v>
      </c>
      <c r="X51" s="13" t="s">
        <v>760</v>
      </c>
    </row>
    <row r="52" spans="1:24" x14ac:dyDescent="0.25">
      <c r="A52" s="37">
        <v>32</v>
      </c>
      <c r="B52" s="38">
        <v>3501251144</v>
      </c>
      <c r="C52" s="39" t="s">
        <v>73</v>
      </c>
      <c r="D52" s="39" t="s">
        <v>10</v>
      </c>
      <c r="E52" s="38">
        <v>542</v>
      </c>
      <c r="F52" s="38">
        <v>7</v>
      </c>
      <c r="G52" s="79">
        <v>71348</v>
      </c>
      <c r="H52" s="90">
        <v>44621</v>
      </c>
      <c r="I52" s="40">
        <v>64500</v>
      </c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20">
        <f t="shared" si="3"/>
        <v>64500</v>
      </c>
      <c r="W52" s="13">
        <v>1427</v>
      </c>
      <c r="X52" s="13" t="s">
        <v>760</v>
      </c>
    </row>
    <row r="53" spans="1:24" x14ac:dyDescent="0.25">
      <c r="A53" s="37">
        <v>33</v>
      </c>
      <c r="B53" s="38">
        <v>3501639353</v>
      </c>
      <c r="C53" s="39" t="s">
        <v>74</v>
      </c>
      <c r="D53" s="39" t="s">
        <v>14</v>
      </c>
      <c r="E53" s="38">
        <v>396</v>
      </c>
      <c r="F53" s="38">
        <v>28</v>
      </c>
      <c r="G53" s="79">
        <v>71349</v>
      </c>
      <c r="H53" s="90">
        <v>44621</v>
      </c>
      <c r="I53" s="40">
        <f>252000/7</f>
        <v>36000</v>
      </c>
      <c r="J53" s="40">
        <f>I53</f>
        <v>36000</v>
      </c>
      <c r="K53" s="40">
        <f t="shared" ref="K53:O53" si="8">J53</f>
        <v>36000</v>
      </c>
      <c r="L53" s="40">
        <f t="shared" si="8"/>
        <v>36000</v>
      </c>
      <c r="M53" s="40">
        <f t="shared" si="8"/>
        <v>36000</v>
      </c>
      <c r="N53" s="40">
        <f t="shared" si="8"/>
        <v>36000</v>
      </c>
      <c r="O53" s="40">
        <f t="shared" si="8"/>
        <v>36000</v>
      </c>
      <c r="P53" s="40"/>
      <c r="Q53" s="40"/>
      <c r="R53" s="40"/>
      <c r="S53" s="40"/>
      <c r="T53" s="40"/>
      <c r="U53" s="40"/>
      <c r="V53" s="20">
        <f t="shared" si="3"/>
        <v>252000</v>
      </c>
      <c r="W53" s="13">
        <v>1427</v>
      </c>
      <c r="X53" s="13" t="s">
        <v>760</v>
      </c>
    </row>
    <row r="54" spans="1:24" x14ac:dyDescent="0.25">
      <c r="A54" s="37">
        <v>34</v>
      </c>
      <c r="B54" s="38">
        <v>3502088959</v>
      </c>
      <c r="C54" s="39" t="s">
        <v>75</v>
      </c>
      <c r="D54" s="39" t="s">
        <v>8</v>
      </c>
      <c r="E54" s="38">
        <v>1695</v>
      </c>
      <c r="F54" s="38">
        <v>34</v>
      </c>
      <c r="G54" s="79">
        <v>71350</v>
      </c>
      <c r="H54" s="90">
        <v>44621</v>
      </c>
      <c r="I54" s="40">
        <v>79200</v>
      </c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20">
        <f t="shared" si="3"/>
        <v>79200</v>
      </c>
      <c r="W54" s="13">
        <v>1427</v>
      </c>
      <c r="X54" s="13" t="s">
        <v>760</v>
      </c>
    </row>
    <row r="55" spans="1:24" x14ac:dyDescent="0.25">
      <c r="A55" s="47" t="s">
        <v>31</v>
      </c>
      <c r="B55" s="48"/>
      <c r="C55" s="48"/>
      <c r="D55" s="48"/>
      <c r="E55" s="49"/>
      <c r="F55" s="49"/>
      <c r="G55" s="80"/>
      <c r="H55" s="91"/>
      <c r="I55" s="50">
        <f t="shared" ref="I55:T55" si="9">SUM(I21:I54)</f>
        <v>1565560.25</v>
      </c>
      <c r="J55" s="50">
        <f t="shared" si="9"/>
        <v>713838.25</v>
      </c>
      <c r="K55" s="50">
        <f t="shared" si="9"/>
        <v>319689.25</v>
      </c>
      <c r="L55" s="50">
        <f t="shared" si="9"/>
        <v>128214.25</v>
      </c>
      <c r="M55" s="50">
        <f t="shared" si="9"/>
        <v>54432</v>
      </c>
      <c r="N55" s="50">
        <f t="shared" si="9"/>
        <v>54432</v>
      </c>
      <c r="O55" s="50">
        <f t="shared" si="9"/>
        <v>36000</v>
      </c>
      <c r="P55" s="50">
        <f t="shared" si="9"/>
        <v>0</v>
      </c>
      <c r="Q55" s="50">
        <f t="shared" si="9"/>
        <v>0</v>
      </c>
      <c r="R55" s="50">
        <f t="shared" si="9"/>
        <v>0</v>
      </c>
      <c r="S55" s="50">
        <f t="shared" si="9"/>
        <v>0</v>
      </c>
      <c r="T55" s="50">
        <f t="shared" si="9"/>
        <v>0</v>
      </c>
      <c r="U55" s="50"/>
      <c r="V55" s="50">
        <f>SUM(V21:V54)</f>
        <v>2872166</v>
      </c>
      <c r="W55" s="13">
        <f>V55+V19</f>
        <v>4132754</v>
      </c>
      <c r="X55" s="13" t="s">
        <v>760</v>
      </c>
    </row>
    <row r="56" spans="1:24" ht="18.75" customHeight="1" x14ac:dyDescent="0.25">
      <c r="A56" s="31" t="s">
        <v>76</v>
      </c>
      <c r="B56" s="32"/>
      <c r="C56" s="33"/>
      <c r="D56" s="34"/>
      <c r="E56" s="34"/>
      <c r="F56" s="34"/>
      <c r="G56" s="78"/>
      <c r="H56" s="89"/>
      <c r="I56" s="35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13"/>
      <c r="X56" s="13" t="s">
        <v>760</v>
      </c>
    </row>
    <row r="57" spans="1:24" x14ac:dyDescent="0.25">
      <c r="A57" s="37">
        <v>1</v>
      </c>
      <c r="B57" s="51">
        <v>8004127474</v>
      </c>
      <c r="C57" s="16" t="s">
        <v>78</v>
      </c>
      <c r="D57" s="16" t="s">
        <v>9</v>
      </c>
      <c r="E57" s="52">
        <v>41</v>
      </c>
      <c r="F57" s="52">
        <v>47</v>
      </c>
      <c r="G57" s="79">
        <v>71351</v>
      </c>
      <c r="H57" s="90">
        <v>44621</v>
      </c>
      <c r="I57" s="40">
        <f>200273/3</f>
        <v>66757.666666666672</v>
      </c>
      <c r="J57" s="40">
        <f>I57</f>
        <v>66757.666666666672</v>
      </c>
      <c r="K57" s="40">
        <f>J57</f>
        <v>66757.666666666672</v>
      </c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20">
        <f t="shared" ref="V57:V106" si="10">SUM(I57:T57)</f>
        <v>200273</v>
      </c>
      <c r="W57" s="13">
        <v>1428</v>
      </c>
      <c r="X57" s="13" t="s">
        <v>760</v>
      </c>
    </row>
    <row r="58" spans="1:24" x14ac:dyDescent="0.25">
      <c r="A58" s="37">
        <v>2</v>
      </c>
      <c r="B58" s="51">
        <v>8014316311</v>
      </c>
      <c r="C58" s="16" t="s">
        <v>79</v>
      </c>
      <c r="D58" s="16" t="s">
        <v>91</v>
      </c>
      <c r="E58" s="52">
        <v>1672</v>
      </c>
      <c r="F58" s="52">
        <v>34</v>
      </c>
      <c r="G58" s="79">
        <v>71352</v>
      </c>
      <c r="H58" s="90">
        <v>44621</v>
      </c>
      <c r="I58" s="40">
        <f>105600/2</f>
        <v>52800</v>
      </c>
      <c r="J58" s="40">
        <f>I58</f>
        <v>52800</v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20">
        <f t="shared" si="10"/>
        <v>105600</v>
      </c>
      <c r="W58" s="13">
        <v>1428</v>
      </c>
      <c r="X58" s="13" t="s">
        <v>760</v>
      </c>
    </row>
    <row r="59" spans="1:24" x14ac:dyDescent="0.25">
      <c r="A59" s="37">
        <v>3</v>
      </c>
      <c r="B59" s="53">
        <v>8507040318</v>
      </c>
      <c r="C59" s="16" t="s">
        <v>32</v>
      </c>
      <c r="D59" s="16" t="s">
        <v>6</v>
      </c>
      <c r="E59" s="52">
        <v>151</v>
      </c>
      <c r="F59" s="52">
        <v>52</v>
      </c>
      <c r="G59" s="79">
        <v>71353</v>
      </c>
      <c r="H59" s="90">
        <v>44621</v>
      </c>
      <c r="I59" s="40">
        <v>66000</v>
      </c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20">
        <f t="shared" si="10"/>
        <v>66000</v>
      </c>
      <c r="W59" s="13">
        <v>1428</v>
      </c>
      <c r="X59" s="13" t="s">
        <v>760</v>
      </c>
    </row>
    <row r="60" spans="1:24" x14ac:dyDescent="0.25">
      <c r="A60" s="37">
        <v>4</v>
      </c>
      <c r="B60" s="53">
        <v>8239809080</v>
      </c>
      <c r="C60" s="16" t="s">
        <v>80</v>
      </c>
      <c r="D60" s="16" t="s">
        <v>8</v>
      </c>
      <c r="E60" s="52">
        <v>2030</v>
      </c>
      <c r="F60" s="52">
        <v>28</v>
      </c>
      <c r="G60" s="79">
        <v>71354</v>
      </c>
      <c r="H60" s="90">
        <v>44621</v>
      </c>
      <c r="I60" s="40">
        <f>132000/2</f>
        <v>66000</v>
      </c>
      <c r="J60" s="40">
        <f t="shared" ref="J60:J71" si="11">I60</f>
        <v>66000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20">
        <f t="shared" si="10"/>
        <v>132000</v>
      </c>
      <c r="W60" s="13">
        <v>1428</v>
      </c>
      <c r="X60" s="13" t="s">
        <v>760</v>
      </c>
    </row>
    <row r="61" spans="1:24" x14ac:dyDescent="0.25">
      <c r="A61" s="37">
        <v>5</v>
      </c>
      <c r="B61" s="53" t="s">
        <v>132</v>
      </c>
      <c r="C61" s="16" t="s">
        <v>81</v>
      </c>
      <c r="D61" s="16" t="s">
        <v>92</v>
      </c>
      <c r="E61" s="52">
        <v>1287</v>
      </c>
      <c r="F61" s="52">
        <v>39</v>
      </c>
      <c r="G61" s="79">
        <v>71355</v>
      </c>
      <c r="H61" s="90">
        <v>44621</v>
      </c>
      <c r="I61" s="40">
        <f>158400/3</f>
        <v>52800</v>
      </c>
      <c r="J61" s="40">
        <f t="shared" si="11"/>
        <v>52800</v>
      </c>
      <c r="K61" s="40">
        <f>J61</f>
        <v>52800</v>
      </c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20">
        <f t="shared" si="10"/>
        <v>158400</v>
      </c>
      <c r="W61" s="13">
        <v>1428</v>
      </c>
      <c r="X61" s="13" t="s">
        <v>760</v>
      </c>
    </row>
    <row r="62" spans="1:24" x14ac:dyDescent="0.25">
      <c r="A62" s="37">
        <v>6</v>
      </c>
      <c r="B62" s="53">
        <v>8066343732</v>
      </c>
      <c r="C62" s="16" t="s">
        <v>82</v>
      </c>
      <c r="D62" s="16" t="s">
        <v>93</v>
      </c>
      <c r="E62" s="52">
        <v>1014</v>
      </c>
      <c r="F62" s="52">
        <v>15</v>
      </c>
      <c r="G62" s="79">
        <v>71356</v>
      </c>
      <c r="H62" s="90">
        <v>44621</v>
      </c>
      <c r="I62" s="40">
        <f>105600/2</f>
        <v>52800</v>
      </c>
      <c r="J62" s="40">
        <f t="shared" si="11"/>
        <v>52800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20">
        <f t="shared" si="10"/>
        <v>105600</v>
      </c>
      <c r="W62" s="13">
        <v>1428</v>
      </c>
      <c r="X62" s="13" t="s">
        <v>760</v>
      </c>
    </row>
    <row r="63" spans="1:24" x14ac:dyDescent="0.25">
      <c r="A63" s="37">
        <v>7</v>
      </c>
      <c r="B63" s="51">
        <v>3500178117</v>
      </c>
      <c r="C63" s="16" t="s">
        <v>83</v>
      </c>
      <c r="D63" s="16" t="s">
        <v>22</v>
      </c>
      <c r="E63" s="52">
        <v>106</v>
      </c>
      <c r="F63" s="52">
        <v>29</v>
      </c>
      <c r="G63" s="79">
        <v>71357</v>
      </c>
      <c r="H63" s="90">
        <v>44621</v>
      </c>
      <c r="I63" s="40">
        <f>92160/2</f>
        <v>46080</v>
      </c>
      <c r="J63" s="40">
        <f t="shared" si="11"/>
        <v>46080</v>
      </c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20">
        <f t="shared" si="10"/>
        <v>92160</v>
      </c>
      <c r="W63" s="13">
        <v>1428</v>
      </c>
      <c r="X63" s="13" t="s">
        <v>760</v>
      </c>
    </row>
    <row r="64" spans="1:24" x14ac:dyDescent="0.25">
      <c r="A64" s="37">
        <v>8</v>
      </c>
      <c r="B64" s="51">
        <v>3500178117</v>
      </c>
      <c r="C64" s="16" t="s">
        <v>83</v>
      </c>
      <c r="D64" s="16" t="s">
        <v>19</v>
      </c>
      <c r="E64" s="52">
        <v>78</v>
      </c>
      <c r="F64" s="52">
        <v>28</v>
      </c>
      <c r="G64" s="79">
        <v>71358</v>
      </c>
      <c r="H64" s="90">
        <v>44621</v>
      </c>
      <c r="I64" s="40">
        <f>216000/2</f>
        <v>108000</v>
      </c>
      <c r="J64" s="40">
        <f t="shared" si="11"/>
        <v>108000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20">
        <f t="shared" si="10"/>
        <v>216000</v>
      </c>
      <c r="W64" s="13">
        <v>1428</v>
      </c>
      <c r="X64" s="13" t="s">
        <v>760</v>
      </c>
    </row>
    <row r="65" spans="1:24" x14ac:dyDescent="0.25">
      <c r="A65" s="37">
        <v>9</v>
      </c>
      <c r="B65" s="51">
        <v>3500178117</v>
      </c>
      <c r="C65" s="16" t="s">
        <v>83</v>
      </c>
      <c r="D65" s="16" t="s">
        <v>94</v>
      </c>
      <c r="E65" s="52">
        <v>494</v>
      </c>
      <c r="F65" s="52">
        <v>26</v>
      </c>
      <c r="G65" s="79">
        <v>71359</v>
      </c>
      <c r="H65" s="90">
        <v>44621</v>
      </c>
      <c r="I65" s="40">
        <f>46080/2</f>
        <v>23040</v>
      </c>
      <c r="J65" s="40">
        <f t="shared" si="11"/>
        <v>23040</v>
      </c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20">
        <f t="shared" si="10"/>
        <v>46080</v>
      </c>
      <c r="W65" s="13">
        <v>1428</v>
      </c>
      <c r="X65" s="13" t="s">
        <v>760</v>
      </c>
    </row>
    <row r="66" spans="1:24" x14ac:dyDescent="0.25">
      <c r="A66" s="37">
        <v>10</v>
      </c>
      <c r="B66" s="51">
        <v>3500178117</v>
      </c>
      <c r="C66" s="16" t="s">
        <v>83</v>
      </c>
      <c r="D66" s="16" t="s">
        <v>95</v>
      </c>
      <c r="E66" s="52">
        <v>316</v>
      </c>
      <c r="F66" s="52">
        <v>35</v>
      </c>
      <c r="G66" s="79">
        <v>71360</v>
      </c>
      <c r="H66" s="90">
        <v>44621</v>
      </c>
      <c r="I66" s="40">
        <f>90000/2</f>
        <v>45000</v>
      </c>
      <c r="J66" s="40">
        <f t="shared" si="11"/>
        <v>45000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20">
        <f t="shared" si="10"/>
        <v>90000</v>
      </c>
      <c r="W66" s="13">
        <v>1428</v>
      </c>
      <c r="X66" s="13" t="s">
        <v>760</v>
      </c>
    </row>
    <row r="67" spans="1:24" x14ac:dyDescent="0.25">
      <c r="A67" s="37">
        <v>11</v>
      </c>
      <c r="B67" s="51">
        <v>3500178117</v>
      </c>
      <c r="C67" s="16" t="s">
        <v>84</v>
      </c>
      <c r="D67" s="16" t="s">
        <v>53</v>
      </c>
      <c r="E67" s="52">
        <v>64</v>
      </c>
      <c r="F67" s="52" t="s">
        <v>131</v>
      </c>
      <c r="G67" s="79">
        <v>71361</v>
      </c>
      <c r="H67" s="90">
        <v>44621</v>
      </c>
      <c r="I67" s="40">
        <f>103500/2</f>
        <v>51750</v>
      </c>
      <c r="J67" s="40">
        <f t="shared" si="11"/>
        <v>51750</v>
      </c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20">
        <f t="shared" si="10"/>
        <v>103500</v>
      </c>
      <c r="W67" s="13">
        <v>1428</v>
      </c>
      <c r="X67" s="13" t="s">
        <v>760</v>
      </c>
    </row>
    <row r="68" spans="1:24" x14ac:dyDescent="0.25">
      <c r="A68" s="37">
        <v>12</v>
      </c>
      <c r="B68" s="51">
        <v>3500178117</v>
      </c>
      <c r="C68" s="16" t="s">
        <v>83</v>
      </c>
      <c r="D68" s="16" t="s">
        <v>95</v>
      </c>
      <c r="E68" s="52">
        <v>44</v>
      </c>
      <c r="F68" s="52">
        <v>40</v>
      </c>
      <c r="G68" s="79">
        <v>71362</v>
      </c>
      <c r="H68" s="90">
        <v>44621</v>
      </c>
      <c r="I68" s="40">
        <f>90000/2</f>
        <v>45000</v>
      </c>
      <c r="J68" s="40">
        <f t="shared" si="11"/>
        <v>45000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20">
        <f t="shared" si="10"/>
        <v>90000</v>
      </c>
      <c r="W68" s="13">
        <v>1428</v>
      </c>
      <c r="X68" s="13" t="s">
        <v>760</v>
      </c>
    </row>
    <row r="69" spans="1:24" x14ac:dyDescent="0.25">
      <c r="A69" s="37">
        <v>13</v>
      </c>
      <c r="B69" s="51">
        <v>3500178117</v>
      </c>
      <c r="C69" s="16" t="s">
        <v>83</v>
      </c>
      <c r="D69" s="16" t="s">
        <v>96</v>
      </c>
      <c r="E69" s="52">
        <v>106</v>
      </c>
      <c r="F69" s="52">
        <v>6</v>
      </c>
      <c r="G69" s="79">
        <v>71363</v>
      </c>
      <c r="H69" s="90">
        <v>44621</v>
      </c>
      <c r="I69" s="40">
        <f>67500/2</f>
        <v>33750</v>
      </c>
      <c r="J69" s="40">
        <f t="shared" si="11"/>
        <v>33750</v>
      </c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20">
        <f t="shared" si="10"/>
        <v>67500</v>
      </c>
      <c r="W69" s="13">
        <v>1428</v>
      </c>
      <c r="X69" s="13" t="s">
        <v>760</v>
      </c>
    </row>
    <row r="70" spans="1:24" x14ac:dyDescent="0.25">
      <c r="A70" s="37">
        <v>14</v>
      </c>
      <c r="B70" s="54">
        <v>8222963253</v>
      </c>
      <c r="C70" s="16" t="s">
        <v>85</v>
      </c>
      <c r="D70" s="16" t="s">
        <v>27</v>
      </c>
      <c r="E70" s="52">
        <v>832</v>
      </c>
      <c r="F70" s="52">
        <v>28</v>
      </c>
      <c r="G70" s="79">
        <v>71364</v>
      </c>
      <c r="H70" s="90">
        <v>44621</v>
      </c>
      <c r="I70" s="40">
        <f>45150/2</f>
        <v>22575</v>
      </c>
      <c r="J70" s="40">
        <f t="shared" si="11"/>
        <v>22575</v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20">
        <f t="shared" si="10"/>
        <v>45150</v>
      </c>
      <c r="W70" s="13">
        <v>1428</v>
      </c>
      <c r="X70" s="13" t="s">
        <v>760</v>
      </c>
    </row>
    <row r="71" spans="1:24" x14ac:dyDescent="0.25">
      <c r="A71" s="37">
        <v>15</v>
      </c>
      <c r="B71" s="54">
        <v>3501687679</v>
      </c>
      <c r="C71" s="16" t="s">
        <v>86</v>
      </c>
      <c r="D71" s="16" t="s">
        <v>21</v>
      </c>
      <c r="E71" s="52">
        <v>1104</v>
      </c>
      <c r="F71" s="52">
        <v>15</v>
      </c>
      <c r="G71" s="79">
        <v>71365</v>
      </c>
      <c r="H71" s="90">
        <v>44621</v>
      </c>
      <c r="I71" s="40">
        <f>105600/2</f>
        <v>52800</v>
      </c>
      <c r="J71" s="40">
        <f t="shared" si="11"/>
        <v>52800</v>
      </c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20">
        <f t="shared" si="10"/>
        <v>105600</v>
      </c>
      <c r="W71" s="13">
        <v>1428</v>
      </c>
      <c r="X71" s="13" t="s">
        <v>760</v>
      </c>
    </row>
    <row r="72" spans="1:24" x14ac:dyDescent="0.25">
      <c r="A72" s="37">
        <v>16</v>
      </c>
      <c r="B72" s="54">
        <v>8073044902</v>
      </c>
      <c r="C72" s="16" t="s">
        <v>87</v>
      </c>
      <c r="D72" s="16" t="s">
        <v>13</v>
      </c>
      <c r="E72" s="52">
        <v>1170</v>
      </c>
      <c r="F72" s="52">
        <v>15</v>
      </c>
      <c r="G72" s="79">
        <v>71366</v>
      </c>
      <c r="H72" s="90">
        <v>44622</v>
      </c>
      <c r="I72" s="40">
        <v>52800</v>
      </c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20">
        <f t="shared" si="10"/>
        <v>52800</v>
      </c>
      <c r="W72" s="13">
        <v>1428</v>
      </c>
      <c r="X72" s="13" t="s">
        <v>760</v>
      </c>
    </row>
    <row r="73" spans="1:24" x14ac:dyDescent="0.25">
      <c r="A73" s="37">
        <v>17</v>
      </c>
      <c r="B73" s="54">
        <v>8073044902</v>
      </c>
      <c r="C73" s="16" t="s">
        <v>87</v>
      </c>
      <c r="D73" s="16" t="s">
        <v>13</v>
      </c>
      <c r="E73" s="52">
        <v>1171</v>
      </c>
      <c r="F73" s="52">
        <v>15</v>
      </c>
      <c r="G73" s="79">
        <v>71367</v>
      </c>
      <c r="H73" s="90">
        <v>44622</v>
      </c>
      <c r="I73" s="40">
        <v>52800</v>
      </c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20">
        <f t="shared" si="10"/>
        <v>52800</v>
      </c>
      <c r="W73" s="13">
        <v>1428</v>
      </c>
      <c r="X73" s="13" t="s">
        <v>760</v>
      </c>
    </row>
    <row r="74" spans="1:24" x14ac:dyDescent="0.25">
      <c r="A74" s="37">
        <v>18</v>
      </c>
      <c r="B74" s="51">
        <v>8007664935</v>
      </c>
      <c r="C74" s="16" t="s">
        <v>88</v>
      </c>
      <c r="D74" s="16" t="s">
        <v>6</v>
      </c>
      <c r="E74" s="52">
        <v>101</v>
      </c>
      <c r="F74" s="52">
        <v>52</v>
      </c>
      <c r="G74" s="79">
        <v>71368</v>
      </c>
      <c r="H74" s="90">
        <v>44622</v>
      </c>
      <c r="I74" s="40">
        <v>66000</v>
      </c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20">
        <f t="shared" si="10"/>
        <v>66000</v>
      </c>
      <c r="W74" s="13">
        <v>1428</v>
      </c>
      <c r="X74" s="13" t="s">
        <v>760</v>
      </c>
    </row>
    <row r="75" spans="1:24" x14ac:dyDescent="0.25">
      <c r="A75" s="37">
        <v>19</v>
      </c>
      <c r="B75" s="53" t="s">
        <v>133</v>
      </c>
      <c r="C75" s="16" t="s">
        <v>89</v>
      </c>
      <c r="D75" s="16" t="s">
        <v>97</v>
      </c>
      <c r="E75" s="52">
        <v>1994</v>
      </c>
      <c r="F75" s="52">
        <v>23</v>
      </c>
      <c r="G75" s="79">
        <v>71369</v>
      </c>
      <c r="H75" s="90">
        <v>44622</v>
      </c>
      <c r="I75" s="40">
        <f>67725/3</f>
        <v>22575</v>
      </c>
      <c r="J75" s="40">
        <f>I75</f>
        <v>22575</v>
      </c>
      <c r="K75" s="40">
        <f>J75</f>
        <v>22575</v>
      </c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20">
        <f t="shared" si="10"/>
        <v>67725</v>
      </c>
      <c r="W75" s="13">
        <v>1428</v>
      </c>
      <c r="X75" s="13" t="s">
        <v>760</v>
      </c>
    </row>
    <row r="76" spans="1:24" x14ac:dyDescent="0.25">
      <c r="A76" s="37">
        <v>20</v>
      </c>
      <c r="B76" s="51">
        <v>8002122618</v>
      </c>
      <c r="C76" s="16" t="s">
        <v>90</v>
      </c>
      <c r="D76" s="16" t="s">
        <v>97</v>
      </c>
      <c r="E76" s="52">
        <v>429</v>
      </c>
      <c r="F76" s="52">
        <v>23</v>
      </c>
      <c r="G76" s="79">
        <v>71370</v>
      </c>
      <c r="H76" s="90">
        <v>44622</v>
      </c>
      <c r="I76" s="40">
        <f>92160/4</f>
        <v>23040</v>
      </c>
      <c r="J76" s="40">
        <f>I76</f>
        <v>23040</v>
      </c>
      <c r="K76" s="40">
        <f t="shared" ref="K76:L76" si="12">J76</f>
        <v>23040</v>
      </c>
      <c r="L76" s="40">
        <f t="shared" si="12"/>
        <v>23040</v>
      </c>
      <c r="M76" s="40"/>
      <c r="N76" s="40"/>
      <c r="O76" s="40"/>
      <c r="P76" s="40"/>
      <c r="Q76" s="40"/>
      <c r="R76" s="40"/>
      <c r="S76" s="40"/>
      <c r="T76" s="40"/>
      <c r="U76" s="40"/>
      <c r="V76" s="20">
        <f t="shared" si="10"/>
        <v>92160</v>
      </c>
      <c r="W76" s="13">
        <v>1428</v>
      </c>
      <c r="X76" s="13" t="s">
        <v>760</v>
      </c>
    </row>
    <row r="77" spans="1:24" x14ac:dyDescent="0.25">
      <c r="A77" s="37">
        <v>21</v>
      </c>
      <c r="B77" s="53">
        <v>8692081161</v>
      </c>
      <c r="C77" s="16" t="s">
        <v>98</v>
      </c>
      <c r="D77" s="16" t="s">
        <v>113</v>
      </c>
      <c r="E77" s="38">
        <v>954</v>
      </c>
      <c r="F77" s="38">
        <v>39</v>
      </c>
      <c r="G77" s="79">
        <v>71371</v>
      </c>
      <c r="H77" s="90">
        <v>44622</v>
      </c>
      <c r="I77" s="40">
        <v>52800</v>
      </c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20">
        <f t="shared" si="10"/>
        <v>52800</v>
      </c>
      <c r="W77" s="13">
        <v>1428</v>
      </c>
      <c r="X77" s="13" t="s">
        <v>760</v>
      </c>
    </row>
    <row r="78" spans="1:24" x14ac:dyDescent="0.25">
      <c r="A78" s="37">
        <v>22</v>
      </c>
      <c r="B78" s="51">
        <v>3501251144</v>
      </c>
      <c r="C78" s="16" t="s">
        <v>73</v>
      </c>
      <c r="D78" s="16" t="s">
        <v>114</v>
      </c>
      <c r="E78" s="38">
        <v>224</v>
      </c>
      <c r="F78" s="38">
        <v>72</v>
      </c>
      <c r="G78" s="79">
        <v>71372</v>
      </c>
      <c r="H78" s="90">
        <v>44622</v>
      </c>
      <c r="I78" s="40">
        <v>52800</v>
      </c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20">
        <f t="shared" si="10"/>
        <v>52800</v>
      </c>
      <c r="W78" s="13">
        <v>1428</v>
      </c>
      <c r="X78" s="13" t="s">
        <v>760</v>
      </c>
    </row>
    <row r="79" spans="1:24" x14ac:dyDescent="0.25">
      <c r="A79" s="37">
        <v>23</v>
      </c>
      <c r="B79" s="51">
        <v>3501251144</v>
      </c>
      <c r="C79" s="16" t="s">
        <v>73</v>
      </c>
      <c r="D79" s="16" t="s">
        <v>34</v>
      </c>
      <c r="E79" s="38">
        <v>225</v>
      </c>
      <c r="F79" s="38">
        <v>72</v>
      </c>
      <c r="G79" s="79">
        <v>71373</v>
      </c>
      <c r="H79" s="90">
        <v>44622</v>
      </c>
      <c r="I79" s="40">
        <v>52800</v>
      </c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20">
        <f t="shared" si="10"/>
        <v>52800</v>
      </c>
      <c r="W79" s="13">
        <v>1428</v>
      </c>
      <c r="X79" s="13" t="s">
        <v>760</v>
      </c>
    </row>
    <row r="80" spans="1:24" x14ac:dyDescent="0.25">
      <c r="A80" s="37">
        <v>24</v>
      </c>
      <c r="B80" s="51">
        <v>3501251144</v>
      </c>
      <c r="C80" s="16" t="s">
        <v>73</v>
      </c>
      <c r="D80" s="16" t="s">
        <v>115</v>
      </c>
      <c r="E80" s="38">
        <v>549</v>
      </c>
      <c r="F80" s="38">
        <v>5</v>
      </c>
      <c r="G80" s="79">
        <v>71374</v>
      </c>
      <c r="H80" s="90">
        <v>44622</v>
      </c>
      <c r="I80" s="40">
        <f>1386000/7</f>
        <v>198000</v>
      </c>
      <c r="J80" s="40">
        <f>I80</f>
        <v>198000</v>
      </c>
      <c r="K80" s="40">
        <f t="shared" ref="K80:O80" si="13">J80</f>
        <v>198000</v>
      </c>
      <c r="L80" s="40">
        <f t="shared" si="13"/>
        <v>198000</v>
      </c>
      <c r="M80" s="40">
        <f t="shared" si="13"/>
        <v>198000</v>
      </c>
      <c r="N80" s="40">
        <f t="shared" si="13"/>
        <v>198000</v>
      </c>
      <c r="O80" s="40">
        <f t="shared" si="13"/>
        <v>198000</v>
      </c>
      <c r="P80" s="40"/>
      <c r="Q80" s="40"/>
      <c r="R80" s="40"/>
      <c r="S80" s="40"/>
      <c r="T80" s="40"/>
      <c r="U80" s="40"/>
      <c r="V80" s="20">
        <f t="shared" si="10"/>
        <v>1386000</v>
      </c>
      <c r="W80" s="13">
        <v>1428</v>
      </c>
      <c r="X80" s="13" t="s">
        <v>760</v>
      </c>
    </row>
    <row r="81" spans="1:24" x14ac:dyDescent="0.25">
      <c r="A81" s="37">
        <v>25</v>
      </c>
      <c r="B81" s="53">
        <v>3501469831</v>
      </c>
      <c r="C81" s="16" t="s">
        <v>99</v>
      </c>
      <c r="D81" s="16" t="s">
        <v>21</v>
      </c>
      <c r="E81" s="38" t="s">
        <v>138</v>
      </c>
      <c r="F81" s="38" t="s">
        <v>139</v>
      </c>
      <c r="G81" s="79">
        <v>71375</v>
      </c>
      <c r="H81" s="90">
        <v>44622</v>
      </c>
      <c r="I81" s="40">
        <v>277310</v>
      </c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20">
        <f t="shared" si="10"/>
        <v>277310</v>
      </c>
      <c r="W81" s="13">
        <v>1428</v>
      </c>
      <c r="X81" s="13" t="s">
        <v>760</v>
      </c>
    </row>
    <row r="82" spans="1:24" x14ac:dyDescent="0.25">
      <c r="A82" s="37">
        <v>26</v>
      </c>
      <c r="B82" s="51">
        <v>8710631269</v>
      </c>
      <c r="C82" s="16" t="s">
        <v>100</v>
      </c>
      <c r="D82" s="16" t="s">
        <v>13</v>
      </c>
      <c r="E82" s="38">
        <v>74</v>
      </c>
      <c r="F82" s="38">
        <v>57</v>
      </c>
      <c r="G82" s="79">
        <v>71376</v>
      </c>
      <c r="H82" s="90">
        <v>44622</v>
      </c>
      <c r="I82" s="40">
        <v>197340</v>
      </c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20">
        <f t="shared" si="10"/>
        <v>197340</v>
      </c>
      <c r="W82" s="13">
        <v>1428</v>
      </c>
      <c r="X82" s="13" t="s">
        <v>760</v>
      </c>
    </row>
    <row r="83" spans="1:24" x14ac:dyDescent="0.25">
      <c r="A83" s="37">
        <v>27</v>
      </c>
      <c r="B83" s="51">
        <v>8042976503</v>
      </c>
      <c r="C83" s="16" t="s">
        <v>101</v>
      </c>
      <c r="D83" s="16" t="s">
        <v>15</v>
      </c>
      <c r="E83" s="38">
        <v>2272</v>
      </c>
      <c r="F83" s="38">
        <v>45</v>
      </c>
      <c r="G83" s="79">
        <v>71377</v>
      </c>
      <c r="H83" s="90">
        <v>44622</v>
      </c>
      <c r="I83" s="40">
        <f>110592/6</f>
        <v>18432</v>
      </c>
      <c r="J83" s="40">
        <f>I83</f>
        <v>18432</v>
      </c>
      <c r="K83" s="40">
        <f t="shared" ref="K83:N83" si="14">J83</f>
        <v>18432</v>
      </c>
      <c r="L83" s="40">
        <f t="shared" si="14"/>
        <v>18432</v>
      </c>
      <c r="M83" s="40">
        <f t="shared" si="14"/>
        <v>18432</v>
      </c>
      <c r="N83" s="40">
        <f t="shared" si="14"/>
        <v>18432</v>
      </c>
      <c r="O83" s="40"/>
      <c r="P83" s="40"/>
      <c r="Q83" s="40"/>
      <c r="R83" s="40"/>
      <c r="S83" s="40"/>
      <c r="T83" s="40"/>
      <c r="U83" s="40"/>
      <c r="V83" s="20">
        <f t="shared" si="10"/>
        <v>110592</v>
      </c>
      <c r="W83" s="13">
        <v>1428</v>
      </c>
      <c r="X83" s="13" t="s">
        <v>760</v>
      </c>
    </row>
    <row r="84" spans="1:24" x14ac:dyDescent="0.25">
      <c r="A84" s="37">
        <v>28</v>
      </c>
      <c r="B84" s="51">
        <v>8003663401</v>
      </c>
      <c r="C84" s="16" t="s">
        <v>102</v>
      </c>
      <c r="D84" s="16" t="s">
        <v>8</v>
      </c>
      <c r="E84" s="38">
        <v>1358</v>
      </c>
      <c r="F84" s="38">
        <v>34</v>
      </c>
      <c r="G84" s="79">
        <v>71378</v>
      </c>
      <c r="H84" s="90">
        <v>44622</v>
      </c>
      <c r="I84" s="40">
        <f>61436/3</f>
        <v>20478.666666666668</v>
      </c>
      <c r="J84" s="40">
        <f>I84</f>
        <v>20478.666666666668</v>
      </c>
      <c r="K84" s="40">
        <f>J84</f>
        <v>20478.666666666668</v>
      </c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20">
        <f>SUM(I84:T84)</f>
        <v>61436</v>
      </c>
      <c r="W84" s="13">
        <v>1428</v>
      </c>
      <c r="X84" s="13" t="s">
        <v>760</v>
      </c>
    </row>
    <row r="85" spans="1:24" x14ac:dyDescent="0.25">
      <c r="A85" s="37">
        <v>29</v>
      </c>
      <c r="B85" s="53" t="s">
        <v>134</v>
      </c>
      <c r="C85" s="16" t="s">
        <v>103</v>
      </c>
      <c r="D85" s="16" t="s">
        <v>7</v>
      </c>
      <c r="E85" s="38">
        <v>1295</v>
      </c>
      <c r="F85" s="38">
        <v>44</v>
      </c>
      <c r="G85" s="79">
        <v>71379</v>
      </c>
      <c r="H85" s="90">
        <v>44622</v>
      </c>
      <c r="I85" s="55">
        <v>66000</v>
      </c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20">
        <f t="shared" si="10"/>
        <v>66000</v>
      </c>
      <c r="W85" s="13">
        <v>1428</v>
      </c>
      <c r="X85" s="13" t="s">
        <v>760</v>
      </c>
    </row>
    <row r="86" spans="1:24" x14ac:dyDescent="0.25">
      <c r="A86" s="37">
        <v>30</v>
      </c>
      <c r="B86" s="53">
        <v>8308834725</v>
      </c>
      <c r="C86" s="16" t="s">
        <v>104</v>
      </c>
      <c r="D86" s="16" t="s">
        <v>6</v>
      </c>
      <c r="E86" s="38">
        <v>108</v>
      </c>
      <c r="F86" s="38">
        <v>50</v>
      </c>
      <c r="G86" s="79">
        <v>71380</v>
      </c>
      <c r="H86" s="90">
        <v>44622</v>
      </c>
      <c r="I86" s="40">
        <f>66000/2</f>
        <v>33000</v>
      </c>
      <c r="J86" s="40">
        <f>I86</f>
        <v>33000</v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20">
        <f t="shared" si="10"/>
        <v>66000</v>
      </c>
      <c r="W86" s="13">
        <v>1428</v>
      </c>
      <c r="X86" s="13" t="s">
        <v>760</v>
      </c>
    </row>
    <row r="87" spans="1:24" x14ac:dyDescent="0.25">
      <c r="A87" s="37">
        <v>31</v>
      </c>
      <c r="B87" s="53" t="s">
        <v>135</v>
      </c>
      <c r="C87" s="16" t="s">
        <v>105</v>
      </c>
      <c r="D87" s="16" t="s">
        <v>6</v>
      </c>
      <c r="E87" s="38">
        <v>1484</v>
      </c>
      <c r="F87" s="38">
        <v>24</v>
      </c>
      <c r="G87" s="79">
        <v>71381</v>
      </c>
      <c r="H87" s="90">
        <v>44622</v>
      </c>
      <c r="I87" s="40">
        <f>92160/4</f>
        <v>23040</v>
      </c>
      <c r="J87" s="40">
        <f>I87</f>
        <v>23040</v>
      </c>
      <c r="K87" s="40">
        <f t="shared" ref="K87:L87" si="15">J87</f>
        <v>23040</v>
      </c>
      <c r="L87" s="40">
        <f t="shared" si="15"/>
        <v>23040</v>
      </c>
      <c r="M87" s="40"/>
      <c r="N87" s="40"/>
      <c r="O87" s="40"/>
      <c r="P87" s="40"/>
      <c r="Q87" s="40"/>
      <c r="R87" s="40"/>
      <c r="S87" s="40"/>
      <c r="T87" s="40"/>
      <c r="U87" s="40"/>
      <c r="V87" s="20">
        <f t="shared" si="10"/>
        <v>92160</v>
      </c>
      <c r="W87" s="13">
        <v>1428</v>
      </c>
      <c r="X87" s="13" t="s">
        <v>760</v>
      </c>
    </row>
    <row r="88" spans="1:24" x14ac:dyDescent="0.25">
      <c r="A88" s="37">
        <v>32</v>
      </c>
      <c r="B88" s="53" t="s">
        <v>136</v>
      </c>
      <c r="C88" s="16" t="s">
        <v>106</v>
      </c>
      <c r="D88" s="16" t="s">
        <v>6</v>
      </c>
      <c r="E88" s="38">
        <v>1566</v>
      </c>
      <c r="F88" s="38">
        <v>23</v>
      </c>
      <c r="G88" s="79">
        <v>71382</v>
      </c>
      <c r="H88" s="90">
        <v>44622</v>
      </c>
      <c r="I88" s="40">
        <f>96750/3</f>
        <v>32250</v>
      </c>
      <c r="J88" s="40">
        <f>I88</f>
        <v>32250</v>
      </c>
      <c r="K88" s="40">
        <f>J88</f>
        <v>32250</v>
      </c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20">
        <f t="shared" si="10"/>
        <v>96750</v>
      </c>
      <c r="W88" s="13">
        <v>1428</v>
      </c>
      <c r="X88" s="13" t="s">
        <v>760</v>
      </c>
    </row>
    <row r="89" spans="1:24" x14ac:dyDescent="0.25">
      <c r="A89" s="37">
        <v>33</v>
      </c>
      <c r="B89" s="51">
        <v>8505026300</v>
      </c>
      <c r="C89" s="16" t="s">
        <v>29</v>
      </c>
      <c r="D89" s="16" t="s">
        <v>7</v>
      </c>
      <c r="E89" s="38">
        <v>383</v>
      </c>
      <c r="F89" s="38">
        <v>43</v>
      </c>
      <c r="G89" s="79">
        <v>71383</v>
      </c>
      <c r="H89" s="90">
        <v>44622</v>
      </c>
      <c r="I89" s="40">
        <v>52800</v>
      </c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20">
        <f t="shared" si="10"/>
        <v>52800</v>
      </c>
      <c r="W89" s="13">
        <v>1428</v>
      </c>
      <c r="X89" s="13" t="s">
        <v>760</v>
      </c>
    </row>
    <row r="90" spans="1:24" x14ac:dyDescent="0.25">
      <c r="A90" s="37">
        <v>34</v>
      </c>
      <c r="B90" s="51">
        <v>8586791000</v>
      </c>
      <c r="C90" s="16" t="s">
        <v>107</v>
      </c>
      <c r="D90" s="16" t="s">
        <v>15</v>
      </c>
      <c r="E90" s="38">
        <v>232</v>
      </c>
      <c r="F90" s="38">
        <v>58</v>
      </c>
      <c r="G90" s="79">
        <v>71384</v>
      </c>
      <c r="H90" s="90">
        <v>44622</v>
      </c>
      <c r="I90" s="40">
        <v>52800</v>
      </c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20">
        <f t="shared" si="10"/>
        <v>52800</v>
      </c>
      <c r="W90" s="13">
        <v>1428</v>
      </c>
      <c r="X90" s="13" t="s">
        <v>760</v>
      </c>
    </row>
    <row r="91" spans="1:24" x14ac:dyDescent="0.25">
      <c r="A91" s="37">
        <v>35</v>
      </c>
      <c r="B91" s="51">
        <v>8338115171</v>
      </c>
      <c r="C91" s="16" t="s">
        <v>108</v>
      </c>
      <c r="D91" s="16" t="s">
        <v>116</v>
      </c>
      <c r="E91" s="38">
        <v>894</v>
      </c>
      <c r="F91" s="38">
        <v>9</v>
      </c>
      <c r="G91" s="79">
        <v>71385</v>
      </c>
      <c r="H91" s="90">
        <v>44622</v>
      </c>
      <c r="I91" s="40">
        <f>77400/3</f>
        <v>25800</v>
      </c>
      <c r="J91" s="40">
        <f>I91</f>
        <v>25800</v>
      </c>
      <c r="K91" s="40">
        <f>J91</f>
        <v>25800</v>
      </c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20">
        <f t="shared" si="10"/>
        <v>77400</v>
      </c>
      <c r="W91" s="13">
        <v>1428</v>
      </c>
      <c r="X91" s="13" t="s">
        <v>760</v>
      </c>
    </row>
    <row r="92" spans="1:24" x14ac:dyDescent="0.25">
      <c r="A92" s="37">
        <v>36</v>
      </c>
      <c r="B92" s="53" t="s">
        <v>137</v>
      </c>
      <c r="C92" s="16" t="s">
        <v>109</v>
      </c>
      <c r="D92" s="16" t="s">
        <v>25</v>
      </c>
      <c r="E92" s="38">
        <v>1438</v>
      </c>
      <c r="F92" s="38">
        <v>34</v>
      </c>
      <c r="G92" s="79">
        <v>71386</v>
      </c>
      <c r="H92" s="90">
        <v>44622</v>
      </c>
      <c r="I92" s="40">
        <f>45150/2</f>
        <v>22575</v>
      </c>
      <c r="J92" s="40">
        <f>I92</f>
        <v>22575</v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20">
        <f t="shared" si="10"/>
        <v>45150</v>
      </c>
      <c r="W92" s="13">
        <v>1428</v>
      </c>
      <c r="X92" s="13" t="s">
        <v>760</v>
      </c>
    </row>
    <row r="93" spans="1:24" x14ac:dyDescent="0.25">
      <c r="A93" s="37">
        <v>37</v>
      </c>
      <c r="B93" s="53" t="s">
        <v>137</v>
      </c>
      <c r="C93" s="16" t="s">
        <v>109</v>
      </c>
      <c r="D93" s="16" t="s">
        <v>91</v>
      </c>
      <c r="E93" s="38">
        <v>1439</v>
      </c>
      <c r="F93" s="38">
        <v>34</v>
      </c>
      <c r="G93" s="79">
        <v>71387</v>
      </c>
      <c r="H93" s="90">
        <v>44622</v>
      </c>
      <c r="I93" s="40">
        <f>92400/2</f>
        <v>46200</v>
      </c>
      <c r="J93" s="40">
        <f>I93</f>
        <v>46200</v>
      </c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20">
        <f t="shared" si="10"/>
        <v>92400</v>
      </c>
      <c r="W93" s="13">
        <v>1428</v>
      </c>
      <c r="X93" s="13" t="s">
        <v>760</v>
      </c>
    </row>
    <row r="94" spans="1:24" x14ac:dyDescent="0.25">
      <c r="A94" s="37">
        <v>38</v>
      </c>
      <c r="B94" s="51">
        <v>8599789665</v>
      </c>
      <c r="C94" s="16" t="s">
        <v>110</v>
      </c>
      <c r="D94" s="16" t="s">
        <v>6</v>
      </c>
      <c r="E94" s="38">
        <v>1079</v>
      </c>
      <c r="F94" s="38">
        <v>52</v>
      </c>
      <c r="G94" s="79">
        <v>71388</v>
      </c>
      <c r="H94" s="90">
        <v>44623</v>
      </c>
      <c r="I94" s="40">
        <f>67725/3</f>
        <v>22575</v>
      </c>
      <c r="J94" s="40">
        <f>I94</f>
        <v>22575</v>
      </c>
      <c r="K94" s="40">
        <f>J94</f>
        <v>22575</v>
      </c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20">
        <f t="shared" si="10"/>
        <v>67725</v>
      </c>
      <c r="W94" s="13">
        <v>1428</v>
      </c>
      <c r="X94" s="13" t="s">
        <v>760</v>
      </c>
    </row>
    <row r="95" spans="1:24" x14ac:dyDescent="0.25">
      <c r="A95" s="37">
        <v>39</v>
      </c>
      <c r="B95" s="51">
        <v>8407495047</v>
      </c>
      <c r="C95" s="16" t="s">
        <v>111</v>
      </c>
      <c r="D95" s="16" t="s">
        <v>6</v>
      </c>
      <c r="E95" s="38">
        <v>601</v>
      </c>
      <c r="F95" s="38">
        <v>52</v>
      </c>
      <c r="G95" s="79">
        <v>71389</v>
      </c>
      <c r="H95" s="90">
        <v>44623</v>
      </c>
      <c r="I95" s="40">
        <v>56166</v>
      </c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20">
        <f t="shared" si="10"/>
        <v>56166</v>
      </c>
      <c r="W95" s="13">
        <v>1428</v>
      </c>
      <c r="X95" s="13" t="s">
        <v>760</v>
      </c>
    </row>
    <row r="96" spans="1:24" x14ac:dyDescent="0.25">
      <c r="A96" s="37">
        <v>40</v>
      </c>
      <c r="B96" s="51">
        <v>3502181725</v>
      </c>
      <c r="C96" s="16" t="s">
        <v>112</v>
      </c>
      <c r="D96" s="16" t="s">
        <v>6</v>
      </c>
      <c r="E96" s="38">
        <v>759</v>
      </c>
      <c r="F96" s="38">
        <v>23</v>
      </c>
      <c r="G96" s="79">
        <v>71390</v>
      </c>
      <c r="H96" s="90">
        <v>44623</v>
      </c>
      <c r="I96" s="40">
        <f>90074/3</f>
        <v>30024.666666666668</v>
      </c>
      <c r="J96" s="40">
        <f>I96</f>
        <v>30024.666666666668</v>
      </c>
      <c r="K96" s="40">
        <f>J96</f>
        <v>30024.666666666668</v>
      </c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20">
        <f t="shared" si="10"/>
        <v>90074</v>
      </c>
      <c r="W96" s="13">
        <v>1428</v>
      </c>
      <c r="X96" s="13" t="s">
        <v>760</v>
      </c>
    </row>
    <row r="97" spans="1:24" x14ac:dyDescent="0.25">
      <c r="A97" s="37">
        <v>41</v>
      </c>
      <c r="B97" s="51">
        <v>8398666663</v>
      </c>
      <c r="C97" s="16" t="s">
        <v>117</v>
      </c>
      <c r="D97" s="16" t="s">
        <v>7</v>
      </c>
      <c r="E97" s="38">
        <v>1055</v>
      </c>
      <c r="F97" s="38">
        <v>44</v>
      </c>
      <c r="G97" s="79">
        <v>71391</v>
      </c>
      <c r="H97" s="90">
        <v>44623</v>
      </c>
      <c r="I97" s="40">
        <f>77400/3</f>
        <v>25800</v>
      </c>
      <c r="J97" s="40">
        <f>I97</f>
        <v>25800</v>
      </c>
      <c r="K97" s="40">
        <f>J97</f>
        <v>25800</v>
      </c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20">
        <f t="shared" si="10"/>
        <v>77400</v>
      </c>
      <c r="W97" s="13">
        <v>1428</v>
      </c>
      <c r="X97" s="13" t="s">
        <v>760</v>
      </c>
    </row>
    <row r="98" spans="1:24" x14ac:dyDescent="0.25">
      <c r="A98" s="37">
        <v>42</v>
      </c>
      <c r="B98" s="51">
        <v>8347587491</v>
      </c>
      <c r="C98" s="16" t="s">
        <v>118</v>
      </c>
      <c r="D98" s="16" t="s">
        <v>127</v>
      </c>
      <c r="E98" s="38">
        <v>144</v>
      </c>
      <c r="F98" s="38">
        <v>77</v>
      </c>
      <c r="G98" s="79">
        <v>71392</v>
      </c>
      <c r="H98" s="90">
        <v>44623</v>
      </c>
      <c r="I98" s="40">
        <v>39600</v>
      </c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20">
        <f t="shared" si="10"/>
        <v>39600</v>
      </c>
      <c r="W98" s="13">
        <v>1428</v>
      </c>
      <c r="X98" s="13" t="s">
        <v>760</v>
      </c>
    </row>
    <row r="99" spans="1:24" x14ac:dyDescent="0.25">
      <c r="A99" s="37">
        <v>43</v>
      </c>
      <c r="B99" s="51">
        <v>8364438443</v>
      </c>
      <c r="C99" s="16" t="s">
        <v>119</v>
      </c>
      <c r="D99" s="16" t="s">
        <v>6</v>
      </c>
      <c r="E99" s="38" t="s">
        <v>140</v>
      </c>
      <c r="F99" s="38" t="s">
        <v>30</v>
      </c>
      <c r="G99" s="79">
        <v>71393</v>
      </c>
      <c r="H99" s="90">
        <v>44623</v>
      </c>
      <c r="I99" s="40">
        <f>132000/2</f>
        <v>66000</v>
      </c>
      <c r="J99" s="40">
        <f>I99</f>
        <v>66000</v>
      </c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20">
        <f t="shared" si="10"/>
        <v>132000</v>
      </c>
      <c r="W99" s="13">
        <v>1428</v>
      </c>
      <c r="X99" s="13" t="s">
        <v>760</v>
      </c>
    </row>
    <row r="100" spans="1:24" x14ac:dyDescent="0.25">
      <c r="A100" s="37">
        <v>44</v>
      </c>
      <c r="B100" s="51">
        <v>3500508456</v>
      </c>
      <c r="C100" s="16" t="s">
        <v>120</v>
      </c>
      <c r="D100" s="16" t="s">
        <v>128</v>
      </c>
      <c r="E100" s="38">
        <v>15</v>
      </c>
      <c r="F100" s="41" t="s">
        <v>141</v>
      </c>
      <c r="G100" s="79">
        <v>71394</v>
      </c>
      <c r="H100" s="90">
        <v>44623</v>
      </c>
      <c r="I100" s="40">
        <f>739200/8</f>
        <v>92400</v>
      </c>
      <c r="J100" s="40">
        <f>I100</f>
        <v>92400</v>
      </c>
      <c r="K100" s="40">
        <f t="shared" ref="K100:P100" si="16">J100</f>
        <v>92400</v>
      </c>
      <c r="L100" s="40">
        <f t="shared" si="16"/>
        <v>92400</v>
      </c>
      <c r="M100" s="40">
        <f t="shared" si="16"/>
        <v>92400</v>
      </c>
      <c r="N100" s="40">
        <f t="shared" si="16"/>
        <v>92400</v>
      </c>
      <c r="O100" s="40">
        <f t="shared" si="16"/>
        <v>92400</v>
      </c>
      <c r="P100" s="40">
        <f t="shared" si="16"/>
        <v>92400</v>
      </c>
      <c r="Q100" s="40"/>
      <c r="R100" s="40"/>
      <c r="S100" s="40"/>
      <c r="T100" s="40"/>
      <c r="U100" s="40"/>
      <c r="V100" s="20">
        <f t="shared" si="10"/>
        <v>739200</v>
      </c>
      <c r="W100" s="13">
        <v>1428</v>
      </c>
      <c r="X100" s="13" t="s">
        <v>760</v>
      </c>
    </row>
    <row r="101" spans="1:24" x14ac:dyDescent="0.25">
      <c r="A101" s="37">
        <v>45</v>
      </c>
      <c r="B101" s="51">
        <v>8183733133</v>
      </c>
      <c r="C101" s="16" t="s">
        <v>121</v>
      </c>
      <c r="D101" s="16" t="s">
        <v>20</v>
      </c>
      <c r="E101" s="38">
        <v>1268</v>
      </c>
      <c r="F101" s="38">
        <v>45</v>
      </c>
      <c r="G101" s="79">
        <v>71395</v>
      </c>
      <c r="H101" s="90">
        <v>44623</v>
      </c>
      <c r="I101" s="40">
        <f>691152/11</f>
        <v>62832</v>
      </c>
      <c r="J101" s="40">
        <f>I101</f>
        <v>62832</v>
      </c>
      <c r="K101" s="40">
        <f t="shared" ref="K101:S101" si="17">J101</f>
        <v>62832</v>
      </c>
      <c r="L101" s="40">
        <f t="shared" si="17"/>
        <v>62832</v>
      </c>
      <c r="M101" s="40">
        <f t="shared" si="17"/>
        <v>62832</v>
      </c>
      <c r="N101" s="40">
        <f t="shared" si="17"/>
        <v>62832</v>
      </c>
      <c r="O101" s="40">
        <f t="shared" si="17"/>
        <v>62832</v>
      </c>
      <c r="P101" s="40">
        <f t="shared" si="17"/>
        <v>62832</v>
      </c>
      <c r="Q101" s="40">
        <f t="shared" si="17"/>
        <v>62832</v>
      </c>
      <c r="R101" s="40">
        <f t="shared" si="17"/>
        <v>62832</v>
      </c>
      <c r="S101" s="40">
        <f t="shared" si="17"/>
        <v>62832</v>
      </c>
      <c r="T101" s="40"/>
      <c r="U101" s="40"/>
      <c r="V101" s="20">
        <f t="shared" si="10"/>
        <v>691152</v>
      </c>
      <c r="W101" s="13">
        <v>1428</v>
      </c>
      <c r="X101" s="13" t="s">
        <v>760</v>
      </c>
    </row>
    <row r="102" spans="1:24" x14ac:dyDescent="0.25">
      <c r="A102" s="37">
        <v>46</v>
      </c>
      <c r="B102" s="51">
        <v>8494510002</v>
      </c>
      <c r="C102" s="16" t="s">
        <v>122</v>
      </c>
      <c r="D102" s="16" t="s">
        <v>8</v>
      </c>
      <c r="E102" s="38">
        <v>1363</v>
      </c>
      <c r="F102" s="38">
        <v>34</v>
      </c>
      <c r="G102" s="79">
        <v>71396</v>
      </c>
      <c r="H102" s="90">
        <v>44623</v>
      </c>
      <c r="I102" s="40">
        <f>77400/3</f>
        <v>25800</v>
      </c>
      <c r="J102" s="40">
        <f>I102</f>
        <v>25800</v>
      </c>
      <c r="K102" s="40">
        <f>J102</f>
        <v>25800</v>
      </c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20">
        <f t="shared" si="10"/>
        <v>77400</v>
      </c>
      <c r="W102" s="13">
        <v>1428</v>
      </c>
      <c r="X102" s="13" t="s">
        <v>760</v>
      </c>
    </row>
    <row r="103" spans="1:24" x14ac:dyDescent="0.25">
      <c r="A103" s="37">
        <v>47</v>
      </c>
      <c r="B103" s="51">
        <v>8663923800</v>
      </c>
      <c r="C103" s="16" t="s">
        <v>123</v>
      </c>
      <c r="D103" s="16" t="s">
        <v>6</v>
      </c>
      <c r="E103" s="38">
        <v>198</v>
      </c>
      <c r="F103" s="38">
        <v>52</v>
      </c>
      <c r="G103" s="79">
        <v>71397</v>
      </c>
      <c r="H103" s="90">
        <v>44623</v>
      </c>
      <c r="I103" s="40">
        <v>32250</v>
      </c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20">
        <f t="shared" si="10"/>
        <v>32250</v>
      </c>
      <c r="W103" s="13">
        <v>1428</v>
      </c>
      <c r="X103" s="13" t="s">
        <v>760</v>
      </c>
    </row>
    <row r="104" spans="1:24" x14ac:dyDescent="0.25">
      <c r="A104" s="37">
        <v>48</v>
      </c>
      <c r="B104" s="51">
        <v>8019995586</v>
      </c>
      <c r="C104" s="16" t="s">
        <v>124</v>
      </c>
      <c r="D104" s="16" t="s">
        <v>17</v>
      </c>
      <c r="E104" s="38">
        <v>809</v>
      </c>
      <c r="F104" s="38">
        <v>29</v>
      </c>
      <c r="G104" s="79">
        <v>71398</v>
      </c>
      <c r="H104" s="90">
        <v>44623</v>
      </c>
      <c r="I104" s="40">
        <f>36864/4</f>
        <v>9216</v>
      </c>
      <c r="J104" s="40">
        <f>I104</f>
        <v>9216</v>
      </c>
      <c r="K104" s="40">
        <f t="shared" ref="K104:Q106" si="18">J104</f>
        <v>9216</v>
      </c>
      <c r="L104" s="40">
        <f t="shared" si="18"/>
        <v>9216</v>
      </c>
      <c r="M104" s="40"/>
      <c r="N104" s="40"/>
      <c r="O104" s="40"/>
      <c r="P104" s="40"/>
      <c r="Q104" s="40"/>
      <c r="R104" s="40"/>
      <c r="S104" s="40"/>
      <c r="T104" s="40"/>
      <c r="U104" s="40"/>
      <c r="V104" s="20">
        <f t="shared" si="10"/>
        <v>36864</v>
      </c>
      <c r="W104" s="13">
        <v>1428</v>
      </c>
      <c r="X104" s="13" t="s">
        <v>760</v>
      </c>
    </row>
    <row r="105" spans="1:24" x14ac:dyDescent="0.25">
      <c r="A105" s="37">
        <v>49</v>
      </c>
      <c r="B105" s="51">
        <v>3501188580</v>
      </c>
      <c r="C105" s="16" t="s">
        <v>125</v>
      </c>
      <c r="D105" s="16" t="s">
        <v>129</v>
      </c>
      <c r="E105" s="38">
        <v>1298</v>
      </c>
      <c r="F105" s="38">
        <v>45</v>
      </c>
      <c r="G105" s="79">
        <v>71399</v>
      </c>
      <c r="H105" s="90">
        <v>44623</v>
      </c>
      <c r="I105" s="40">
        <f>290250/3</f>
        <v>96750</v>
      </c>
      <c r="J105" s="40">
        <f>I105</f>
        <v>96750</v>
      </c>
      <c r="K105" s="40">
        <f t="shared" si="18"/>
        <v>96750</v>
      </c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20">
        <f t="shared" si="10"/>
        <v>290250</v>
      </c>
      <c r="W105" s="13">
        <v>1428</v>
      </c>
      <c r="X105" s="13" t="s">
        <v>760</v>
      </c>
    </row>
    <row r="106" spans="1:24" x14ac:dyDescent="0.25">
      <c r="A106" s="37">
        <v>50</v>
      </c>
      <c r="B106" s="51">
        <v>8339386953</v>
      </c>
      <c r="C106" s="16" t="s">
        <v>126</v>
      </c>
      <c r="D106" s="16" t="s">
        <v>130</v>
      </c>
      <c r="E106" s="38">
        <v>107</v>
      </c>
      <c r="F106" s="38">
        <v>42</v>
      </c>
      <c r="G106" s="79">
        <v>71400</v>
      </c>
      <c r="H106" s="90">
        <v>44623</v>
      </c>
      <c r="I106" s="40">
        <f>166050/9</f>
        <v>18450</v>
      </c>
      <c r="J106" s="40">
        <f>I106</f>
        <v>18450</v>
      </c>
      <c r="K106" s="40">
        <f t="shared" si="18"/>
        <v>18450</v>
      </c>
      <c r="L106" s="40">
        <f t="shared" si="18"/>
        <v>18450</v>
      </c>
      <c r="M106" s="40">
        <f t="shared" si="18"/>
        <v>18450</v>
      </c>
      <c r="N106" s="40">
        <f t="shared" si="18"/>
        <v>18450</v>
      </c>
      <c r="O106" s="40">
        <f t="shared" si="18"/>
        <v>18450</v>
      </c>
      <c r="P106" s="40">
        <f t="shared" si="18"/>
        <v>18450</v>
      </c>
      <c r="Q106" s="40">
        <f t="shared" si="18"/>
        <v>18450</v>
      </c>
      <c r="R106" s="40"/>
      <c r="S106" s="40"/>
      <c r="T106" s="40"/>
      <c r="U106" s="40"/>
      <c r="V106" s="20">
        <f t="shared" si="10"/>
        <v>166050</v>
      </c>
      <c r="W106" s="13">
        <v>1428</v>
      </c>
      <c r="X106" s="13" t="s">
        <v>760</v>
      </c>
    </row>
    <row r="107" spans="1:24" x14ac:dyDescent="0.25">
      <c r="A107" s="47" t="s">
        <v>77</v>
      </c>
      <c r="B107" s="48"/>
      <c r="C107" s="48"/>
      <c r="D107" s="48"/>
      <c r="E107" s="49"/>
      <c r="F107" s="49"/>
      <c r="G107" s="80"/>
      <c r="H107" s="91"/>
      <c r="I107" s="50">
        <f t="shared" ref="I107:T107" si="19">SUM(I57:I106)</f>
        <v>2804657</v>
      </c>
      <c r="J107" s="50">
        <f t="shared" si="19"/>
        <v>1634391.0000000002</v>
      </c>
      <c r="K107" s="50">
        <f t="shared" si="19"/>
        <v>867021</v>
      </c>
      <c r="L107" s="50">
        <f t="shared" si="19"/>
        <v>445410</v>
      </c>
      <c r="M107" s="50">
        <f t="shared" si="19"/>
        <v>390114</v>
      </c>
      <c r="N107" s="50">
        <f t="shared" si="19"/>
        <v>390114</v>
      </c>
      <c r="O107" s="50">
        <f t="shared" si="19"/>
        <v>371682</v>
      </c>
      <c r="P107" s="50">
        <f t="shared" si="19"/>
        <v>173682</v>
      </c>
      <c r="Q107" s="50">
        <f t="shared" si="19"/>
        <v>81282</v>
      </c>
      <c r="R107" s="50">
        <f t="shared" si="19"/>
        <v>62832</v>
      </c>
      <c r="S107" s="50">
        <f t="shared" si="19"/>
        <v>62832</v>
      </c>
      <c r="T107" s="50">
        <f t="shared" si="19"/>
        <v>0</v>
      </c>
      <c r="U107" s="50"/>
      <c r="V107" s="50">
        <f>SUM(V57:V106)</f>
        <v>7284017</v>
      </c>
      <c r="W107" s="13">
        <f>V107+W55</f>
        <v>11416771</v>
      </c>
      <c r="X107" s="13" t="s">
        <v>760</v>
      </c>
    </row>
    <row r="108" spans="1:24" ht="18.75" customHeight="1" x14ac:dyDescent="0.25">
      <c r="A108" s="31" t="s">
        <v>142</v>
      </c>
      <c r="B108" s="32"/>
      <c r="C108" s="33"/>
      <c r="D108" s="34"/>
      <c r="E108" s="34"/>
      <c r="F108" s="34"/>
      <c r="G108" s="78"/>
      <c r="H108" s="89"/>
      <c r="I108" s="35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13"/>
      <c r="X108" s="13" t="s">
        <v>760</v>
      </c>
    </row>
    <row r="109" spans="1:24" x14ac:dyDescent="0.25">
      <c r="A109" s="37">
        <v>1</v>
      </c>
      <c r="B109" s="51">
        <v>3500486552</v>
      </c>
      <c r="C109" s="16" t="s">
        <v>180</v>
      </c>
      <c r="D109" s="16" t="s">
        <v>15</v>
      </c>
      <c r="E109" s="52">
        <v>330</v>
      </c>
      <c r="F109" s="52">
        <v>58</v>
      </c>
      <c r="G109" s="79">
        <v>71401</v>
      </c>
      <c r="H109" s="90">
        <v>44623</v>
      </c>
      <c r="I109" s="40">
        <v>52800</v>
      </c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20">
        <f t="shared" ref="V109:V158" si="20">SUM(I109:T109)</f>
        <v>52800</v>
      </c>
      <c r="W109" s="13">
        <v>1429</v>
      </c>
      <c r="X109" s="13" t="s">
        <v>760</v>
      </c>
    </row>
    <row r="110" spans="1:24" x14ac:dyDescent="0.25">
      <c r="A110" s="37">
        <v>2</v>
      </c>
      <c r="B110" s="51">
        <v>8263204833</v>
      </c>
      <c r="C110" s="16" t="s">
        <v>179</v>
      </c>
      <c r="D110" s="16" t="s">
        <v>16</v>
      </c>
      <c r="E110" s="52">
        <v>2885</v>
      </c>
      <c r="F110" s="52">
        <v>45</v>
      </c>
      <c r="G110" s="79">
        <v>71402</v>
      </c>
      <c r="H110" s="90">
        <v>44623</v>
      </c>
      <c r="I110" s="40">
        <f>55296/4</f>
        <v>13824</v>
      </c>
      <c r="J110" s="40">
        <f>I110</f>
        <v>13824</v>
      </c>
      <c r="K110" s="40">
        <f t="shared" ref="K110:L110" si="21">J110</f>
        <v>13824</v>
      </c>
      <c r="L110" s="40">
        <f t="shared" si="21"/>
        <v>13824</v>
      </c>
      <c r="M110" s="40"/>
      <c r="N110" s="40"/>
      <c r="O110" s="40"/>
      <c r="P110" s="40"/>
      <c r="Q110" s="40"/>
      <c r="R110" s="40"/>
      <c r="S110" s="40"/>
      <c r="T110" s="40"/>
      <c r="U110" s="40"/>
      <c r="V110" s="20">
        <f t="shared" si="20"/>
        <v>55296</v>
      </c>
      <c r="W110" s="13">
        <v>1429</v>
      </c>
      <c r="X110" s="13" t="s">
        <v>760</v>
      </c>
    </row>
    <row r="111" spans="1:24" x14ac:dyDescent="0.25">
      <c r="A111" s="37">
        <v>3</v>
      </c>
      <c r="B111" s="53">
        <v>8271548524</v>
      </c>
      <c r="C111" s="16" t="s">
        <v>178</v>
      </c>
      <c r="D111" s="16" t="s">
        <v>15</v>
      </c>
      <c r="E111" s="52" t="s">
        <v>143</v>
      </c>
      <c r="F111" s="52" t="s">
        <v>144</v>
      </c>
      <c r="G111" s="79">
        <v>71403</v>
      </c>
      <c r="H111" s="90">
        <v>44623</v>
      </c>
      <c r="I111" s="40">
        <v>39600</v>
      </c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20">
        <f t="shared" si="20"/>
        <v>39600</v>
      </c>
      <c r="W111" s="13">
        <v>1429</v>
      </c>
      <c r="X111" s="13" t="s">
        <v>760</v>
      </c>
    </row>
    <row r="112" spans="1:24" x14ac:dyDescent="0.25">
      <c r="A112" s="37">
        <v>4</v>
      </c>
      <c r="B112" s="51">
        <v>3501306442</v>
      </c>
      <c r="C112" s="16" t="s">
        <v>177</v>
      </c>
      <c r="D112" s="16" t="s">
        <v>145</v>
      </c>
      <c r="E112" s="52">
        <v>1028</v>
      </c>
      <c r="F112" s="52">
        <v>45</v>
      </c>
      <c r="G112" s="79">
        <v>71404</v>
      </c>
      <c r="H112" s="90">
        <v>44624</v>
      </c>
      <c r="I112" s="40">
        <f>211200/5</f>
        <v>42240</v>
      </c>
      <c r="J112" s="40">
        <f>I112</f>
        <v>42240</v>
      </c>
      <c r="K112" s="40">
        <f t="shared" ref="K112:M112" si="22">J112</f>
        <v>42240</v>
      </c>
      <c r="L112" s="40">
        <f t="shared" si="22"/>
        <v>42240</v>
      </c>
      <c r="M112" s="40">
        <f t="shared" si="22"/>
        <v>42240</v>
      </c>
      <c r="N112" s="40"/>
      <c r="O112" s="40"/>
      <c r="P112" s="40"/>
      <c r="Q112" s="40"/>
      <c r="R112" s="40"/>
      <c r="S112" s="40"/>
      <c r="T112" s="40"/>
      <c r="U112" s="40"/>
      <c r="V112" s="20">
        <f t="shared" si="20"/>
        <v>211200</v>
      </c>
      <c r="W112" s="13">
        <v>1429</v>
      </c>
      <c r="X112" s="13" t="s">
        <v>760</v>
      </c>
    </row>
    <row r="113" spans="1:24" x14ac:dyDescent="0.25">
      <c r="A113" s="37">
        <v>5</v>
      </c>
      <c r="B113" s="51">
        <v>8658086000</v>
      </c>
      <c r="C113" s="16" t="s">
        <v>176</v>
      </c>
      <c r="D113" s="16" t="s">
        <v>20</v>
      </c>
      <c r="E113" s="52">
        <v>1427</v>
      </c>
      <c r="F113" s="52">
        <v>45</v>
      </c>
      <c r="G113" s="79">
        <v>71405</v>
      </c>
      <c r="H113" s="90">
        <v>44624</v>
      </c>
      <c r="I113" s="40">
        <f>47508/2</f>
        <v>23754</v>
      </c>
      <c r="J113" s="40">
        <f>I113</f>
        <v>23754</v>
      </c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20">
        <f t="shared" si="20"/>
        <v>47508</v>
      </c>
      <c r="W113" s="13">
        <v>1429</v>
      </c>
      <c r="X113" s="13" t="s">
        <v>760</v>
      </c>
    </row>
    <row r="114" spans="1:24" x14ac:dyDescent="0.25">
      <c r="A114" s="37">
        <v>6</v>
      </c>
      <c r="B114" s="53">
        <v>8718198174</v>
      </c>
      <c r="C114" s="16" t="s">
        <v>175</v>
      </c>
      <c r="D114" s="16" t="s">
        <v>20</v>
      </c>
      <c r="E114" s="52">
        <v>222</v>
      </c>
      <c r="F114" s="52">
        <v>57</v>
      </c>
      <c r="G114" s="79">
        <v>71406</v>
      </c>
      <c r="H114" s="90">
        <v>44624</v>
      </c>
      <c r="I114" s="40">
        <v>68640</v>
      </c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20">
        <f t="shared" si="20"/>
        <v>68640</v>
      </c>
      <c r="W114" s="13">
        <v>1429</v>
      </c>
      <c r="X114" s="13" t="s">
        <v>760</v>
      </c>
    </row>
    <row r="115" spans="1:24" x14ac:dyDescent="0.25">
      <c r="A115" s="37">
        <v>7</v>
      </c>
      <c r="B115" s="51">
        <v>8602756101</v>
      </c>
      <c r="C115" s="16" t="s">
        <v>174</v>
      </c>
      <c r="D115" s="16" t="s">
        <v>20</v>
      </c>
      <c r="E115" s="52">
        <v>125</v>
      </c>
      <c r="F115" s="52">
        <v>56</v>
      </c>
      <c r="G115" s="79">
        <v>71407</v>
      </c>
      <c r="H115" s="90">
        <v>44624</v>
      </c>
      <c r="I115" s="40">
        <f>136092/2</f>
        <v>68046</v>
      </c>
      <c r="J115" s="40">
        <f>I115</f>
        <v>68046</v>
      </c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20">
        <f t="shared" si="20"/>
        <v>136092</v>
      </c>
      <c r="W115" s="13">
        <v>1429</v>
      </c>
      <c r="X115" s="13" t="s">
        <v>760</v>
      </c>
    </row>
    <row r="116" spans="1:24" x14ac:dyDescent="0.25">
      <c r="A116" s="37">
        <v>8</v>
      </c>
      <c r="B116" s="51">
        <v>8158850281</v>
      </c>
      <c r="C116" s="16" t="s">
        <v>173</v>
      </c>
      <c r="D116" s="16" t="s">
        <v>146</v>
      </c>
      <c r="E116" s="52">
        <v>813</v>
      </c>
      <c r="F116" s="52">
        <v>66</v>
      </c>
      <c r="G116" s="79">
        <v>71408</v>
      </c>
      <c r="H116" s="90">
        <v>44624</v>
      </c>
      <c r="I116" s="40">
        <v>69120</v>
      </c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20">
        <f t="shared" si="20"/>
        <v>69120</v>
      </c>
      <c r="W116" s="13">
        <v>1429</v>
      </c>
      <c r="X116" s="13" t="s">
        <v>760</v>
      </c>
    </row>
    <row r="117" spans="1:24" x14ac:dyDescent="0.25">
      <c r="A117" s="37">
        <v>9</v>
      </c>
      <c r="B117" s="53">
        <v>8466087554</v>
      </c>
      <c r="C117" s="16" t="s">
        <v>172</v>
      </c>
      <c r="D117" s="16" t="s">
        <v>129</v>
      </c>
      <c r="E117" s="52">
        <v>535</v>
      </c>
      <c r="F117" s="52">
        <v>58</v>
      </c>
      <c r="G117" s="79">
        <v>71409</v>
      </c>
      <c r="H117" s="90">
        <v>44624</v>
      </c>
      <c r="I117" s="40">
        <v>52800</v>
      </c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20">
        <f t="shared" si="20"/>
        <v>52800</v>
      </c>
      <c r="W117" s="13">
        <v>1429</v>
      </c>
      <c r="X117" s="13" t="s">
        <v>760</v>
      </c>
    </row>
    <row r="118" spans="1:24" x14ac:dyDescent="0.25">
      <c r="A118" s="37">
        <v>10</v>
      </c>
      <c r="B118" s="51">
        <v>8018128414</v>
      </c>
      <c r="C118" s="16" t="s">
        <v>171</v>
      </c>
      <c r="D118" s="16" t="s">
        <v>6</v>
      </c>
      <c r="E118" s="52">
        <v>578</v>
      </c>
      <c r="F118" s="52">
        <v>49</v>
      </c>
      <c r="G118" s="79">
        <v>71410</v>
      </c>
      <c r="H118" s="90">
        <v>44624</v>
      </c>
      <c r="I118" s="40">
        <v>59466</v>
      </c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20">
        <f t="shared" si="20"/>
        <v>59466</v>
      </c>
      <c r="W118" s="13">
        <v>1429</v>
      </c>
      <c r="X118" s="13" t="s">
        <v>760</v>
      </c>
    </row>
    <row r="119" spans="1:24" x14ac:dyDescent="0.25">
      <c r="A119" s="37">
        <v>11</v>
      </c>
      <c r="B119" s="51">
        <v>8340885354</v>
      </c>
      <c r="C119" s="16" t="s">
        <v>170</v>
      </c>
      <c r="D119" s="16" t="s">
        <v>6</v>
      </c>
      <c r="E119" s="52">
        <v>2066</v>
      </c>
      <c r="F119" s="52">
        <v>23</v>
      </c>
      <c r="G119" s="79">
        <v>71411</v>
      </c>
      <c r="H119" s="90">
        <v>44624</v>
      </c>
      <c r="I119" s="40">
        <f>67725/3</f>
        <v>22575</v>
      </c>
      <c r="J119" s="40">
        <f>I119</f>
        <v>22575</v>
      </c>
      <c r="K119" s="40">
        <f>J119</f>
        <v>22575</v>
      </c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20">
        <f t="shared" si="20"/>
        <v>67725</v>
      </c>
      <c r="W119" s="13">
        <v>1429</v>
      </c>
      <c r="X119" s="13" t="s">
        <v>760</v>
      </c>
    </row>
    <row r="120" spans="1:24" x14ac:dyDescent="0.25">
      <c r="A120" s="37">
        <v>12</v>
      </c>
      <c r="B120" s="51">
        <v>8340885354</v>
      </c>
      <c r="C120" s="16" t="s">
        <v>170</v>
      </c>
      <c r="D120" s="16" t="s">
        <v>6</v>
      </c>
      <c r="E120" s="52">
        <v>2067</v>
      </c>
      <c r="F120" s="52">
        <v>23</v>
      </c>
      <c r="G120" s="79">
        <v>71412</v>
      </c>
      <c r="H120" s="90">
        <v>44624</v>
      </c>
      <c r="I120" s="40">
        <f>67725/3</f>
        <v>22575</v>
      </c>
      <c r="J120" s="40">
        <f>I120</f>
        <v>22575</v>
      </c>
      <c r="K120" s="40">
        <f>J120</f>
        <v>22575</v>
      </c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20">
        <f t="shared" si="20"/>
        <v>67725</v>
      </c>
      <c r="W120" s="13">
        <v>1429</v>
      </c>
      <c r="X120" s="13" t="s">
        <v>760</v>
      </c>
    </row>
    <row r="121" spans="1:24" x14ac:dyDescent="0.25">
      <c r="A121" s="37">
        <v>13</v>
      </c>
      <c r="B121" s="54">
        <v>8055905242</v>
      </c>
      <c r="C121" s="16" t="s">
        <v>169</v>
      </c>
      <c r="D121" s="16" t="s">
        <v>6</v>
      </c>
      <c r="E121" s="52">
        <v>217</v>
      </c>
      <c r="F121" s="52">
        <v>51</v>
      </c>
      <c r="G121" s="79">
        <v>71413</v>
      </c>
      <c r="H121" s="90">
        <v>44624</v>
      </c>
      <c r="I121" s="40">
        <v>46200</v>
      </c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20">
        <f t="shared" si="20"/>
        <v>46200</v>
      </c>
      <c r="W121" s="13">
        <v>1429</v>
      </c>
      <c r="X121" s="13" t="s">
        <v>760</v>
      </c>
    </row>
    <row r="122" spans="1:24" x14ac:dyDescent="0.25">
      <c r="A122" s="37">
        <v>14</v>
      </c>
      <c r="B122" s="54">
        <v>3501753803</v>
      </c>
      <c r="C122" s="16" t="s">
        <v>168</v>
      </c>
      <c r="D122" s="16" t="s">
        <v>28</v>
      </c>
      <c r="E122" s="52">
        <v>841</v>
      </c>
      <c r="F122" s="52">
        <v>29</v>
      </c>
      <c r="G122" s="79">
        <v>71414</v>
      </c>
      <c r="H122" s="90">
        <v>44624</v>
      </c>
      <c r="I122" s="40">
        <f>132000</f>
        <v>132000</v>
      </c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20">
        <f t="shared" si="20"/>
        <v>132000</v>
      </c>
      <c r="W122" s="13">
        <v>1429</v>
      </c>
      <c r="X122" s="13" t="s">
        <v>760</v>
      </c>
    </row>
    <row r="123" spans="1:24" x14ac:dyDescent="0.25">
      <c r="A123" s="37">
        <v>15</v>
      </c>
      <c r="B123" s="54">
        <v>8080759098</v>
      </c>
      <c r="C123" s="16" t="s">
        <v>167</v>
      </c>
      <c r="D123" s="16" t="s">
        <v>6</v>
      </c>
      <c r="E123" s="52">
        <v>86</v>
      </c>
      <c r="F123" s="52">
        <v>17</v>
      </c>
      <c r="G123" s="79">
        <v>71415</v>
      </c>
      <c r="H123" s="90">
        <v>44624</v>
      </c>
      <c r="I123" s="40">
        <f>208013/3</f>
        <v>69337.666666666672</v>
      </c>
      <c r="J123" s="40">
        <f>I123</f>
        <v>69337.666666666672</v>
      </c>
      <c r="K123" s="40">
        <f>J123</f>
        <v>69337.666666666672</v>
      </c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20">
        <f t="shared" si="20"/>
        <v>208013</v>
      </c>
      <c r="W123" s="13">
        <v>1429</v>
      </c>
      <c r="X123" s="13" t="s">
        <v>760</v>
      </c>
    </row>
    <row r="124" spans="1:24" x14ac:dyDescent="0.25">
      <c r="A124" s="37">
        <v>16</v>
      </c>
      <c r="B124" s="54">
        <v>8360229840</v>
      </c>
      <c r="C124" s="16" t="s">
        <v>166</v>
      </c>
      <c r="D124" s="16" t="s">
        <v>28</v>
      </c>
      <c r="E124" s="52">
        <v>984</v>
      </c>
      <c r="F124" s="52">
        <v>29</v>
      </c>
      <c r="G124" s="79">
        <v>71416</v>
      </c>
      <c r="H124" s="90">
        <v>44624</v>
      </c>
      <c r="I124" s="40">
        <f>95040/3</f>
        <v>31680</v>
      </c>
      <c r="J124" s="40">
        <f>I124</f>
        <v>31680</v>
      </c>
      <c r="K124" s="40">
        <f>J124</f>
        <v>31680</v>
      </c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20">
        <f t="shared" si="20"/>
        <v>95040</v>
      </c>
      <c r="W124" s="13">
        <v>1429</v>
      </c>
      <c r="X124" s="13" t="s">
        <v>760</v>
      </c>
    </row>
    <row r="125" spans="1:24" x14ac:dyDescent="0.25">
      <c r="A125" s="37">
        <v>17</v>
      </c>
      <c r="B125" s="51">
        <v>8527308429</v>
      </c>
      <c r="C125" s="16" t="s">
        <v>165</v>
      </c>
      <c r="D125" s="16" t="s">
        <v>6</v>
      </c>
      <c r="E125" s="52">
        <v>59</v>
      </c>
      <c r="F125" s="52">
        <v>54</v>
      </c>
      <c r="G125" s="79">
        <v>71417</v>
      </c>
      <c r="H125" s="90">
        <v>44624</v>
      </c>
      <c r="I125" s="40">
        <f>132000/2</f>
        <v>66000</v>
      </c>
      <c r="J125" s="40">
        <f>I125</f>
        <v>66000</v>
      </c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20">
        <f t="shared" si="20"/>
        <v>132000</v>
      </c>
      <c r="W125" s="13">
        <v>1429</v>
      </c>
      <c r="X125" s="13" t="s">
        <v>760</v>
      </c>
    </row>
    <row r="126" spans="1:24" x14ac:dyDescent="0.25">
      <c r="A126" s="37">
        <v>18</v>
      </c>
      <c r="B126" s="38">
        <v>8667400657</v>
      </c>
      <c r="C126" s="39" t="s">
        <v>164</v>
      </c>
      <c r="D126" s="39" t="s">
        <v>26</v>
      </c>
      <c r="E126" s="38">
        <v>2012</v>
      </c>
      <c r="F126" s="56">
        <v>13</v>
      </c>
      <c r="G126" s="79">
        <v>71418</v>
      </c>
      <c r="H126" s="90">
        <v>44624</v>
      </c>
      <c r="I126" s="40">
        <f>76877/2</f>
        <v>38438.5</v>
      </c>
      <c r="J126" s="40">
        <f>I126</f>
        <v>38438.5</v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20">
        <f t="shared" si="20"/>
        <v>76877</v>
      </c>
      <c r="W126" s="13">
        <v>1429</v>
      </c>
      <c r="X126" s="13" t="s">
        <v>760</v>
      </c>
    </row>
    <row r="127" spans="1:24" x14ac:dyDescent="0.25">
      <c r="A127" s="37">
        <v>19</v>
      </c>
      <c r="B127" s="38">
        <v>8011161229</v>
      </c>
      <c r="C127" s="57" t="s">
        <v>163</v>
      </c>
      <c r="D127" s="57" t="s">
        <v>147</v>
      </c>
      <c r="E127" s="38">
        <v>668</v>
      </c>
      <c r="F127" s="56">
        <v>33</v>
      </c>
      <c r="G127" s="79">
        <v>71419</v>
      </c>
      <c r="H127" s="90">
        <v>44624</v>
      </c>
      <c r="I127" s="40">
        <v>52800</v>
      </c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20">
        <f t="shared" si="20"/>
        <v>52800</v>
      </c>
      <c r="W127" s="13">
        <v>1429</v>
      </c>
      <c r="X127" s="13" t="s">
        <v>760</v>
      </c>
    </row>
    <row r="128" spans="1:24" x14ac:dyDescent="0.25">
      <c r="A128" s="37">
        <v>20</v>
      </c>
      <c r="B128" s="51">
        <v>8493192734</v>
      </c>
      <c r="C128" s="16" t="s">
        <v>162</v>
      </c>
      <c r="D128" s="16" t="s">
        <v>6</v>
      </c>
      <c r="E128" s="38">
        <v>2107</v>
      </c>
      <c r="F128" s="56">
        <v>23</v>
      </c>
      <c r="G128" s="79">
        <v>71420</v>
      </c>
      <c r="H128" s="90">
        <v>44624</v>
      </c>
      <c r="I128" s="40">
        <f>67725/3</f>
        <v>22575</v>
      </c>
      <c r="J128" s="40">
        <f>I128</f>
        <v>22575</v>
      </c>
      <c r="K128" s="40">
        <f>J128</f>
        <v>22575</v>
      </c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20">
        <f t="shared" si="20"/>
        <v>67725</v>
      </c>
      <c r="W128" s="13">
        <v>1429</v>
      </c>
      <c r="X128" s="13" t="s">
        <v>760</v>
      </c>
    </row>
    <row r="129" spans="1:24" x14ac:dyDescent="0.25">
      <c r="A129" s="37">
        <v>21</v>
      </c>
      <c r="B129" s="51">
        <v>8065577738</v>
      </c>
      <c r="C129" s="16" t="s">
        <v>161</v>
      </c>
      <c r="D129" s="16" t="s">
        <v>6</v>
      </c>
      <c r="E129" s="38">
        <v>1444</v>
      </c>
      <c r="F129" s="56">
        <v>23</v>
      </c>
      <c r="G129" s="79">
        <v>71421</v>
      </c>
      <c r="H129" s="90">
        <v>44624</v>
      </c>
      <c r="I129" s="40">
        <f>230400/10</f>
        <v>23040</v>
      </c>
      <c r="J129" s="40">
        <f>I129</f>
        <v>23040</v>
      </c>
      <c r="K129" s="40">
        <f t="shared" ref="K129:R129" si="23">J129</f>
        <v>23040</v>
      </c>
      <c r="L129" s="40">
        <f t="shared" si="23"/>
        <v>23040</v>
      </c>
      <c r="M129" s="40">
        <f t="shared" si="23"/>
        <v>23040</v>
      </c>
      <c r="N129" s="40">
        <f t="shared" si="23"/>
        <v>23040</v>
      </c>
      <c r="O129" s="40">
        <f t="shared" si="23"/>
        <v>23040</v>
      </c>
      <c r="P129" s="40">
        <f t="shared" si="23"/>
        <v>23040</v>
      </c>
      <c r="Q129" s="40">
        <f t="shared" si="23"/>
        <v>23040</v>
      </c>
      <c r="R129" s="40">
        <f t="shared" si="23"/>
        <v>23040</v>
      </c>
      <c r="S129" s="40"/>
      <c r="T129" s="40"/>
      <c r="U129" s="40"/>
      <c r="V129" s="20">
        <f t="shared" si="20"/>
        <v>230400</v>
      </c>
      <c r="W129" s="13">
        <v>1429</v>
      </c>
      <c r="X129" s="13" t="s">
        <v>760</v>
      </c>
    </row>
    <row r="130" spans="1:24" x14ac:dyDescent="0.25">
      <c r="A130" s="37">
        <v>22</v>
      </c>
      <c r="B130" s="51">
        <v>8462306526</v>
      </c>
      <c r="C130" s="16" t="s">
        <v>160</v>
      </c>
      <c r="D130" s="16" t="s">
        <v>6</v>
      </c>
      <c r="E130" s="38">
        <v>49</v>
      </c>
      <c r="F130" s="56">
        <v>50</v>
      </c>
      <c r="G130" s="79">
        <v>71422</v>
      </c>
      <c r="H130" s="90">
        <v>44624</v>
      </c>
      <c r="I130" s="40">
        <v>66000</v>
      </c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20">
        <f t="shared" si="20"/>
        <v>66000</v>
      </c>
      <c r="W130" s="13">
        <v>1429</v>
      </c>
      <c r="X130" s="13" t="s">
        <v>760</v>
      </c>
    </row>
    <row r="131" spans="1:24" x14ac:dyDescent="0.25">
      <c r="A131" s="37">
        <v>23</v>
      </c>
      <c r="B131" s="51">
        <v>8148621363</v>
      </c>
      <c r="C131" s="16" t="s">
        <v>159</v>
      </c>
      <c r="D131" s="16" t="s">
        <v>6</v>
      </c>
      <c r="E131" s="38">
        <v>1443</v>
      </c>
      <c r="F131" s="56">
        <v>23</v>
      </c>
      <c r="G131" s="79">
        <v>71423</v>
      </c>
      <c r="H131" s="90">
        <v>44624</v>
      </c>
      <c r="I131" s="40">
        <f>230400/10</f>
        <v>23040</v>
      </c>
      <c r="J131" s="40">
        <f>I131</f>
        <v>23040</v>
      </c>
      <c r="K131" s="40">
        <f t="shared" ref="K131:R131" si="24">J131</f>
        <v>23040</v>
      </c>
      <c r="L131" s="40">
        <f t="shared" si="24"/>
        <v>23040</v>
      </c>
      <c r="M131" s="40">
        <f t="shared" si="24"/>
        <v>23040</v>
      </c>
      <c r="N131" s="40">
        <f t="shared" si="24"/>
        <v>23040</v>
      </c>
      <c r="O131" s="40">
        <f t="shared" si="24"/>
        <v>23040</v>
      </c>
      <c r="P131" s="40">
        <f t="shared" si="24"/>
        <v>23040</v>
      </c>
      <c r="Q131" s="40">
        <f t="shared" si="24"/>
        <v>23040</v>
      </c>
      <c r="R131" s="40">
        <f t="shared" si="24"/>
        <v>23040</v>
      </c>
      <c r="S131" s="40"/>
      <c r="T131" s="40"/>
      <c r="U131" s="40"/>
      <c r="V131" s="20">
        <f t="shared" si="20"/>
        <v>230400</v>
      </c>
      <c r="W131" s="13">
        <v>1429</v>
      </c>
      <c r="X131" s="13" t="s">
        <v>760</v>
      </c>
    </row>
    <row r="132" spans="1:24" x14ac:dyDescent="0.25">
      <c r="A132" s="37">
        <v>24</v>
      </c>
      <c r="B132" s="53" t="s">
        <v>148</v>
      </c>
      <c r="C132" s="16" t="s">
        <v>158</v>
      </c>
      <c r="D132" s="16" t="s">
        <v>8</v>
      </c>
      <c r="E132" s="38">
        <v>1423</v>
      </c>
      <c r="F132" s="56">
        <v>34</v>
      </c>
      <c r="G132" s="79">
        <v>71424</v>
      </c>
      <c r="H132" s="90">
        <v>44624</v>
      </c>
      <c r="I132" s="40">
        <f>92400/2</f>
        <v>46200</v>
      </c>
      <c r="J132" s="40">
        <f>I132</f>
        <v>46200</v>
      </c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20">
        <f t="shared" si="20"/>
        <v>92400</v>
      </c>
      <c r="W132" s="13">
        <v>1429</v>
      </c>
      <c r="X132" s="13" t="s">
        <v>760</v>
      </c>
    </row>
    <row r="133" spans="1:24" x14ac:dyDescent="0.25">
      <c r="A133" s="37">
        <v>25</v>
      </c>
      <c r="B133" s="53">
        <v>3501055421</v>
      </c>
      <c r="C133" s="16" t="s">
        <v>157</v>
      </c>
      <c r="D133" s="16" t="s">
        <v>149</v>
      </c>
      <c r="E133" s="38">
        <v>42</v>
      </c>
      <c r="F133" s="56">
        <v>19</v>
      </c>
      <c r="G133" s="79">
        <v>71425</v>
      </c>
      <c r="H133" s="90">
        <v>44624</v>
      </c>
      <c r="I133" s="40">
        <v>23040</v>
      </c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20">
        <f t="shared" si="20"/>
        <v>23040</v>
      </c>
      <c r="W133" s="13">
        <v>1429</v>
      </c>
      <c r="X133" s="13" t="s">
        <v>760</v>
      </c>
    </row>
    <row r="134" spans="1:24" x14ac:dyDescent="0.25">
      <c r="A134" s="37">
        <v>26</v>
      </c>
      <c r="B134" s="51">
        <v>4400807973</v>
      </c>
      <c r="C134" s="16" t="s">
        <v>156</v>
      </c>
      <c r="D134" s="16" t="s">
        <v>145</v>
      </c>
      <c r="E134" s="38">
        <v>1126</v>
      </c>
      <c r="F134" s="56">
        <v>45</v>
      </c>
      <c r="G134" s="79">
        <v>71426</v>
      </c>
      <c r="H134" s="90">
        <v>44624</v>
      </c>
      <c r="I134" s="40">
        <f>129000/4</f>
        <v>32250</v>
      </c>
      <c r="J134" s="40">
        <f>I134</f>
        <v>32250</v>
      </c>
      <c r="K134" s="40">
        <f t="shared" ref="K134:L134" si="25">J134</f>
        <v>32250</v>
      </c>
      <c r="L134" s="40">
        <f t="shared" si="25"/>
        <v>32250</v>
      </c>
      <c r="M134" s="40"/>
      <c r="N134" s="40"/>
      <c r="O134" s="40"/>
      <c r="P134" s="40"/>
      <c r="Q134" s="40"/>
      <c r="R134" s="40"/>
      <c r="S134" s="40"/>
      <c r="T134" s="40"/>
      <c r="U134" s="40"/>
      <c r="V134" s="20">
        <f t="shared" si="20"/>
        <v>129000</v>
      </c>
      <c r="W134" s="13">
        <v>1429</v>
      </c>
      <c r="X134" s="13" t="s">
        <v>760</v>
      </c>
    </row>
    <row r="135" spans="1:24" x14ac:dyDescent="0.25">
      <c r="A135" s="37">
        <v>27</v>
      </c>
      <c r="B135" s="51">
        <v>3501013372</v>
      </c>
      <c r="C135" s="16" t="s">
        <v>155</v>
      </c>
      <c r="D135" s="16" t="s">
        <v>150</v>
      </c>
      <c r="E135" s="38">
        <v>88</v>
      </c>
      <c r="F135" s="56">
        <v>84</v>
      </c>
      <c r="G135" s="79">
        <v>71427</v>
      </c>
      <c r="H135" s="90">
        <v>44624</v>
      </c>
      <c r="I135" s="40">
        <v>63030</v>
      </c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20">
        <f t="shared" si="20"/>
        <v>63030</v>
      </c>
      <c r="W135" s="13">
        <v>1429</v>
      </c>
      <c r="X135" s="13" t="s">
        <v>760</v>
      </c>
    </row>
    <row r="136" spans="1:24" x14ac:dyDescent="0.25">
      <c r="A136" s="37">
        <v>28</v>
      </c>
      <c r="B136" s="51">
        <v>8104702456</v>
      </c>
      <c r="C136" s="16" t="s">
        <v>154</v>
      </c>
      <c r="D136" s="16" t="s">
        <v>6</v>
      </c>
      <c r="E136" s="38">
        <v>139</v>
      </c>
      <c r="F136" s="56">
        <v>50</v>
      </c>
      <c r="G136" s="79">
        <v>71428</v>
      </c>
      <c r="H136" s="90">
        <v>44624</v>
      </c>
      <c r="I136" s="40">
        <v>66000</v>
      </c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20">
        <f t="shared" si="20"/>
        <v>66000</v>
      </c>
      <c r="W136" s="13">
        <v>1429</v>
      </c>
      <c r="X136" s="13" t="s">
        <v>760</v>
      </c>
    </row>
    <row r="137" spans="1:24" x14ac:dyDescent="0.25">
      <c r="A137" s="37">
        <v>29</v>
      </c>
      <c r="B137" s="51">
        <v>8396277573</v>
      </c>
      <c r="C137" s="16" t="s">
        <v>153</v>
      </c>
      <c r="D137" s="16" t="s">
        <v>11</v>
      </c>
      <c r="E137" s="38">
        <v>458</v>
      </c>
      <c r="F137" s="56">
        <v>3</v>
      </c>
      <c r="G137" s="79">
        <v>71429</v>
      </c>
      <c r="H137" s="90">
        <v>44624</v>
      </c>
      <c r="I137" s="40">
        <f>103200/4</f>
        <v>25800</v>
      </c>
      <c r="J137" s="40">
        <f>I137</f>
        <v>25800</v>
      </c>
      <c r="K137" s="40">
        <f t="shared" ref="K137:L137" si="26">J137</f>
        <v>25800</v>
      </c>
      <c r="L137" s="40">
        <f t="shared" si="26"/>
        <v>25800</v>
      </c>
      <c r="M137" s="40"/>
      <c r="N137" s="40"/>
      <c r="O137" s="40"/>
      <c r="P137" s="40"/>
      <c r="Q137" s="40"/>
      <c r="R137" s="40"/>
      <c r="S137" s="40"/>
      <c r="T137" s="40"/>
      <c r="U137" s="40"/>
      <c r="V137" s="20">
        <f t="shared" si="20"/>
        <v>103200</v>
      </c>
      <c r="W137" s="13">
        <v>1429</v>
      </c>
      <c r="X137" s="13" t="s">
        <v>760</v>
      </c>
    </row>
    <row r="138" spans="1:24" x14ac:dyDescent="0.25">
      <c r="A138" s="37">
        <v>30</v>
      </c>
      <c r="B138" s="51" t="s">
        <v>182</v>
      </c>
      <c r="C138" s="16"/>
      <c r="D138" s="16"/>
      <c r="E138" s="38"/>
      <c r="F138" s="56"/>
      <c r="G138" s="79">
        <v>71430</v>
      </c>
      <c r="H138" s="9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20">
        <f t="shared" si="20"/>
        <v>0</v>
      </c>
      <c r="W138" s="13">
        <v>1429</v>
      </c>
      <c r="X138" s="13" t="s">
        <v>760</v>
      </c>
    </row>
    <row r="139" spans="1:24" x14ac:dyDescent="0.25">
      <c r="A139" s="37">
        <v>31</v>
      </c>
      <c r="B139" s="51">
        <v>8668473591</v>
      </c>
      <c r="C139" s="16" t="s">
        <v>152</v>
      </c>
      <c r="D139" s="16" t="s">
        <v>151</v>
      </c>
      <c r="E139" s="38">
        <v>1698</v>
      </c>
      <c r="F139" s="56">
        <v>14</v>
      </c>
      <c r="G139" s="79">
        <v>71431</v>
      </c>
      <c r="H139" s="90">
        <v>44624</v>
      </c>
      <c r="I139" s="40">
        <f>105600/2</f>
        <v>52800</v>
      </c>
      <c r="J139" s="40">
        <f>I139</f>
        <v>52800</v>
      </c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20">
        <f t="shared" si="20"/>
        <v>105600</v>
      </c>
      <c r="W139" s="13">
        <v>1429</v>
      </c>
      <c r="X139" s="13" t="s">
        <v>760</v>
      </c>
    </row>
    <row r="140" spans="1:24" x14ac:dyDescent="0.25">
      <c r="A140" s="37">
        <v>32</v>
      </c>
      <c r="B140" s="51">
        <v>8671968851</v>
      </c>
      <c r="C140" s="16" t="s">
        <v>183</v>
      </c>
      <c r="D140" s="16" t="s">
        <v>184</v>
      </c>
      <c r="E140" s="38">
        <v>840</v>
      </c>
      <c r="F140" s="38">
        <v>37</v>
      </c>
      <c r="G140" s="79">
        <v>71432</v>
      </c>
      <c r="H140" s="90">
        <v>44627</v>
      </c>
      <c r="I140" s="40">
        <f>58050/3</f>
        <v>19350</v>
      </c>
      <c r="J140" s="40">
        <f>I140</f>
        <v>19350</v>
      </c>
      <c r="K140" s="40">
        <f>J140</f>
        <v>19350</v>
      </c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20">
        <f t="shared" si="20"/>
        <v>58050</v>
      </c>
      <c r="W140" s="13">
        <v>1429</v>
      </c>
      <c r="X140" s="13" t="s">
        <v>760</v>
      </c>
    </row>
    <row r="141" spans="1:24" x14ac:dyDescent="0.25">
      <c r="A141" s="37">
        <v>33</v>
      </c>
      <c r="B141" s="51">
        <v>8512933194</v>
      </c>
      <c r="C141" s="16" t="s">
        <v>185</v>
      </c>
      <c r="D141" s="16" t="s">
        <v>6</v>
      </c>
      <c r="E141" s="38">
        <v>52</v>
      </c>
      <c r="F141" s="38">
        <v>47</v>
      </c>
      <c r="G141" s="79">
        <v>71433</v>
      </c>
      <c r="H141" s="90">
        <v>44627</v>
      </c>
      <c r="I141" s="40">
        <v>141900</v>
      </c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20">
        <f t="shared" si="20"/>
        <v>141900</v>
      </c>
      <c r="W141" s="13">
        <v>1429</v>
      </c>
      <c r="X141" s="13" t="s">
        <v>760</v>
      </c>
    </row>
    <row r="142" spans="1:24" x14ac:dyDescent="0.25">
      <c r="A142" s="37">
        <v>34</v>
      </c>
      <c r="B142" s="53" t="s">
        <v>186</v>
      </c>
      <c r="C142" s="16" t="s">
        <v>187</v>
      </c>
      <c r="D142" s="16" t="s">
        <v>6</v>
      </c>
      <c r="E142" s="38">
        <v>1191</v>
      </c>
      <c r="F142" s="38">
        <v>23</v>
      </c>
      <c r="G142" s="79">
        <v>71434</v>
      </c>
      <c r="H142" s="90">
        <v>44627</v>
      </c>
      <c r="I142" s="40">
        <f>1315512/11</f>
        <v>119592</v>
      </c>
      <c r="J142" s="40">
        <f>I142</f>
        <v>119592</v>
      </c>
      <c r="K142" s="40">
        <f t="shared" ref="K142:S142" si="27">J142</f>
        <v>119592</v>
      </c>
      <c r="L142" s="40">
        <f t="shared" si="27"/>
        <v>119592</v>
      </c>
      <c r="M142" s="40">
        <f t="shared" si="27"/>
        <v>119592</v>
      </c>
      <c r="N142" s="40">
        <f t="shared" si="27"/>
        <v>119592</v>
      </c>
      <c r="O142" s="40">
        <f t="shared" si="27"/>
        <v>119592</v>
      </c>
      <c r="P142" s="40">
        <f t="shared" si="27"/>
        <v>119592</v>
      </c>
      <c r="Q142" s="40">
        <f t="shared" si="27"/>
        <v>119592</v>
      </c>
      <c r="R142" s="40">
        <f t="shared" si="27"/>
        <v>119592</v>
      </c>
      <c r="S142" s="40">
        <f t="shared" si="27"/>
        <v>119592</v>
      </c>
      <c r="T142" s="40"/>
      <c r="U142" s="40"/>
      <c r="V142" s="20">
        <f t="shared" si="20"/>
        <v>1315512</v>
      </c>
      <c r="W142" s="13">
        <v>1429</v>
      </c>
      <c r="X142" s="13" t="s">
        <v>760</v>
      </c>
    </row>
    <row r="143" spans="1:24" x14ac:dyDescent="0.25">
      <c r="A143" s="37">
        <v>35</v>
      </c>
      <c r="B143" s="51">
        <v>8496537634</v>
      </c>
      <c r="C143" s="16" t="s">
        <v>188</v>
      </c>
      <c r="D143" s="16" t="s">
        <v>7</v>
      </c>
      <c r="E143" s="38">
        <v>761</v>
      </c>
      <c r="F143" s="38">
        <v>43</v>
      </c>
      <c r="G143" s="79">
        <v>71435</v>
      </c>
      <c r="H143" s="90">
        <v>44627</v>
      </c>
      <c r="I143" s="40">
        <f>77400/3</f>
        <v>25800</v>
      </c>
      <c r="J143" s="40">
        <f>I143</f>
        <v>25800</v>
      </c>
      <c r="K143" s="40">
        <f>J143</f>
        <v>25800</v>
      </c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20">
        <f t="shared" si="20"/>
        <v>77400</v>
      </c>
      <c r="W143" s="13">
        <v>1429</v>
      </c>
      <c r="X143" s="13" t="s">
        <v>760</v>
      </c>
    </row>
    <row r="144" spans="1:24" x14ac:dyDescent="0.25">
      <c r="A144" s="37">
        <v>36</v>
      </c>
      <c r="B144" s="51">
        <v>8613724327</v>
      </c>
      <c r="C144" s="16" t="s">
        <v>189</v>
      </c>
      <c r="D144" s="16" t="s">
        <v>6</v>
      </c>
      <c r="E144" s="38">
        <v>351</v>
      </c>
      <c r="F144" s="38">
        <v>49</v>
      </c>
      <c r="G144" s="79">
        <v>71436</v>
      </c>
      <c r="H144" s="90">
        <v>44627</v>
      </c>
      <c r="I144" s="40">
        <v>66000</v>
      </c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20">
        <f t="shared" si="20"/>
        <v>66000</v>
      </c>
      <c r="W144" s="13">
        <v>1429</v>
      </c>
      <c r="X144" s="13" t="s">
        <v>760</v>
      </c>
    </row>
    <row r="145" spans="1:24" x14ac:dyDescent="0.25">
      <c r="A145" s="37">
        <v>37</v>
      </c>
      <c r="B145" s="51">
        <v>8547454925</v>
      </c>
      <c r="C145" s="16" t="s">
        <v>190</v>
      </c>
      <c r="D145" s="16" t="s">
        <v>191</v>
      </c>
      <c r="E145" s="38">
        <v>28</v>
      </c>
      <c r="F145" s="38">
        <v>67</v>
      </c>
      <c r="G145" s="79">
        <v>71437</v>
      </c>
      <c r="H145" s="90">
        <v>44627</v>
      </c>
      <c r="I145" s="40">
        <v>66000</v>
      </c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20">
        <f t="shared" si="20"/>
        <v>66000</v>
      </c>
      <c r="W145" s="13">
        <v>1429</v>
      </c>
      <c r="X145" s="13" t="s">
        <v>760</v>
      </c>
    </row>
    <row r="146" spans="1:24" x14ac:dyDescent="0.25">
      <c r="A146" s="37">
        <v>38</v>
      </c>
      <c r="B146" s="51">
        <v>8410211425</v>
      </c>
      <c r="C146" s="16" t="s">
        <v>192</v>
      </c>
      <c r="D146" s="16" t="s">
        <v>193</v>
      </c>
      <c r="E146" s="38">
        <v>118</v>
      </c>
      <c r="F146" s="38">
        <v>7</v>
      </c>
      <c r="G146" s="79">
        <v>71438</v>
      </c>
      <c r="H146" s="90">
        <v>44627</v>
      </c>
      <c r="I146" s="40">
        <f>387000/6</f>
        <v>64500</v>
      </c>
      <c r="J146" s="40">
        <f>I146</f>
        <v>64500</v>
      </c>
      <c r="K146" s="40">
        <f t="shared" ref="K146:N146" si="28">J146</f>
        <v>64500</v>
      </c>
      <c r="L146" s="40">
        <f t="shared" si="28"/>
        <v>64500</v>
      </c>
      <c r="M146" s="40">
        <f t="shared" si="28"/>
        <v>64500</v>
      </c>
      <c r="N146" s="40">
        <f t="shared" si="28"/>
        <v>64500</v>
      </c>
      <c r="O146" s="40"/>
      <c r="P146" s="40"/>
      <c r="Q146" s="40"/>
      <c r="R146" s="40"/>
      <c r="S146" s="40"/>
      <c r="T146" s="40"/>
      <c r="U146" s="40"/>
      <c r="V146" s="20">
        <f t="shared" si="20"/>
        <v>387000</v>
      </c>
      <c r="W146" s="13">
        <v>1429</v>
      </c>
      <c r="X146" s="13" t="s">
        <v>760</v>
      </c>
    </row>
    <row r="147" spans="1:24" x14ac:dyDescent="0.25">
      <c r="A147" s="37">
        <v>39</v>
      </c>
      <c r="B147" s="51">
        <v>8010704218</v>
      </c>
      <c r="C147" s="16" t="s">
        <v>194</v>
      </c>
      <c r="D147" s="16" t="s">
        <v>193</v>
      </c>
      <c r="E147" s="38">
        <v>113</v>
      </c>
      <c r="F147" s="38">
        <v>7</v>
      </c>
      <c r="G147" s="79">
        <v>71439</v>
      </c>
      <c r="H147" s="90">
        <v>44627</v>
      </c>
      <c r="I147" s="40">
        <f>161250/5</f>
        <v>32250</v>
      </c>
      <c r="J147" s="40">
        <f>I147</f>
        <v>32250</v>
      </c>
      <c r="K147" s="40">
        <f t="shared" ref="K147:M147" si="29">J147</f>
        <v>32250</v>
      </c>
      <c r="L147" s="40">
        <f t="shared" si="29"/>
        <v>32250</v>
      </c>
      <c r="M147" s="40">
        <f t="shared" si="29"/>
        <v>32250</v>
      </c>
      <c r="N147" s="40"/>
      <c r="O147" s="40"/>
      <c r="P147" s="40"/>
      <c r="Q147" s="40"/>
      <c r="R147" s="40"/>
      <c r="S147" s="40"/>
      <c r="T147" s="40"/>
      <c r="U147" s="40"/>
      <c r="V147" s="20">
        <f t="shared" si="20"/>
        <v>161250</v>
      </c>
      <c r="W147" s="13">
        <v>1429</v>
      </c>
      <c r="X147" s="13" t="s">
        <v>760</v>
      </c>
    </row>
    <row r="148" spans="1:24" x14ac:dyDescent="0.25">
      <c r="A148" s="37">
        <v>40</v>
      </c>
      <c r="B148" s="51">
        <v>3500612045</v>
      </c>
      <c r="C148" s="16" t="s">
        <v>195</v>
      </c>
      <c r="D148" s="16" t="s">
        <v>149</v>
      </c>
      <c r="E148" s="38">
        <v>63</v>
      </c>
      <c r="F148" s="38">
        <v>19</v>
      </c>
      <c r="G148" s="79">
        <v>71440</v>
      </c>
      <c r="H148" s="90">
        <v>44627</v>
      </c>
      <c r="I148" s="40">
        <f>967680/14</f>
        <v>69120</v>
      </c>
      <c r="J148" s="40">
        <f>I148</f>
        <v>69120</v>
      </c>
      <c r="K148" s="40">
        <f t="shared" ref="K148:S148" si="30">J148</f>
        <v>69120</v>
      </c>
      <c r="L148" s="40">
        <f t="shared" si="30"/>
        <v>69120</v>
      </c>
      <c r="M148" s="40">
        <f t="shared" si="30"/>
        <v>69120</v>
      </c>
      <c r="N148" s="40">
        <f t="shared" si="30"/>
        <v>69120</v>
      </c>
      <c r="O148" s="40">
        <f t="shared" si="30"/>
        <v>69120</v>
      </c>
      <c r="P148" s="40">
        <f t="shared" si="30"/>
        <v>69120</v>
      </c>
      <c r="Q148" s="40">
        <f t="shared" si="30"/>
        <v>69120</v>
      </c>
      <c r="R148" s="40">
        <f t="shared" si="30"/>
        <v>69120</v>
      </c>
      <c r="S148" s="40">
        <f t="shared" si="30"/>
        <v>69120</v>
      </c>
      <c r="T148" s="40">
        <f>S148*3</f>
        <v>207360</v>
      </c>
      <c r="U148" s="40"/>
      <c r="V148" s="20">
        <f t="shared" si="20"/>
        <v>967680</v>
      </c>
      <c r="W148" s="13">
        <v>1429</v>
      </c>
      <c r="X148" s="13" t="s">
        <v>760</v>
      </c>
    </row>
    <row r="149" spans="1:24" x14ac:dyDescent="0.25">
      <c r="A149" s="37">
        <v>41</v>
      </c>
      <c r="B149" s="51">
        <v>8065707754</v>
      </c>
      <c r="C149" s="16" t="s">
        <v>196</v>
      </c>
      <c r="D149" s="16" t="s">
        <v>6</v>
      </c>
      <c r="E149" s="38">
        <v>43</v>
      </c>
      <c r="F149" s="38">
        <v>19</v>
      </c>
      <c r="G149" s="79">
        <v>71441</v>
      </c>
      <c r="H149" s="90">
        <v>44627</v>
      </c>
      <c r="I149" s="40">
        <v>66000</v>
      </c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20">
        <f t="shared" si="20"/>
        <v>66000</v>
      </c>
      <c r="W149" s="13">
        <v>1429</v>
      </c>
      <c r="X149" s="13" t="s">
        <v>760</v>
      </c>
    </row>
    <row r="150" spans="1:24" x14ac:dyDescent="0.25">
      <c r="A150" s="37">
        <v>42</v>
      </c>
      <c r="B150" s="54">
        <v>3502225757</v>
      </c>
      <c r="C150" s="16" t="s">
        <v>197</v>
      </c>
      <c r="D150" s="16" t="s">
        <v>15</v>
      </c>
      <c r="E150" s="38">
        <v>3264</v>
      </c>
      <c r="F150" s="38">
        <v>45</v>
      </c>
      <c r="G150" s="79">
        <v>71442</v>
      </c>
      <c r="H150" s="90">
        <v>44627</v>
      </c>
      <c r="I150" s="40">
        <f>516000/4</f>
        <v>129000</v>
      </c>
      <c r="J150" s="40">
        <f>I150</f>
        <v>129000</v>
      </c>
      <c r="K150" s="40">
        <f t="shared" ref="K150:S152" si="31">J150</f>
        <v>129000</v>
      </c>
      <c r="L150" s="40">
        <f t="shared" si="31"/>
        <v>129000</v>
      </c>
      <c r="M150" s="40"/>
      <c r="N150" s="40"/>
      <c r="O150" s="40"/>
      <c r="P150" s="40"/>
      <c r="Q150" s="40"/>
      <c r="R150" s="40"/>
      <c r="S150" s="40"/>
      <c r="T150" s="40"/>
      <c r="U150" s="40"/>
      <c r="V150" s="20">
        <f t="shared" si="20"/>
        <v>516000</v>
      </c>
      <c r="W150" s="13">
        <v>1429</v>
      </c>
      <c r="X150" s="13" t="s">
        <v>760</v>
      </c>
    </row>
    <row r="151" spans="1:24" x14ac:dyDescent="0.25">
      <c r="A151" s="37">
        <v>43</v>
      </c>
      <c r="B151" s="51">
        <v>8570174443</v>
      </c>
      <c r="C151" s="16" t="s">
        <v>198</v>
      </c>
      <c r="D151" s="16" t="s">
        <v>151</v>
      </c>
      <c r="E151" s="38">
        <v>563</v>
      </c>
      <c r="F151" s="38">
        <v>41</v>
      </c>
      <c r="G151" s="79">
        <v>71443</v>
      </c>
      <c r="H151" s="90">
        <v>44627</v>
      </c>
      <c r="I151" s="40">
        <f>55296/3</f>
        <v>18432</v>
      </c>
      <c r="J151" s="40">
        <f>I151</f>
        <v>18432</v>
      </c>
      <c r="K151" s="40">
        <f t="shared" si="31"/>
        <v>18432</v>
      </c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20">
        <f t="shared" si="20"/>
        <v>55296</v>
      </c>
      <c r="W151" s="13">
        <v>1429</v>
      </c>
      <c r="X151" s="13" t="s">
        <v>760</v>
      </c>
    </row>
    <row r="152" spans="1:24" x14ac:dyDescent="0.25">
      <c r="A152" s="37">
        <v>44</v>
      </c>
      <c r="B152" s="51">
        <v>8040275936</v>
      </c>
      <c r="C152" s="16" t="s">
        <v>199</v>
      </c>
      <c r="D152" s="16" t="s">
        <v>94</v>
      </c>
      <c r="E152" s="38">
        <v>804</v>
      </c>
      <c r="F152" s="38">
        <v>35</v>
      </c>
      <c r="G152" s="79">
        <v>71444</v>
      </c>
      <c r="H152" s="90">
        <v>44627</v>
      </c>
      <c r="I152" s="40">
        <f>202752/11</f>
        <v>18432</v>
      </c>
      <c r="J152" s="40">
        <f>I152</f>
        <v>18432</v>
      </c>
      <c r="K152" s="40">
        <f t="shared" si="31"/>
        <v>18432</v>
      </c>
      <c r="L152" s="40">
        <f t="shared" si="31"/>
        <v>18432</v>
      </c>
      <c r="M152" s="40">
        <f t="shared" si="31"/>
        <v>18432</v>
      </c>
      <c r="N152" s="40">
        <f t="shared" si="31"/>
        <v>18432</v>
      </c>
      <c r="O152" s="40">
        <f t="shared" si="31"/>
        <v>18432</v>
      </c>
      <c r="P152" s="40">
        <f t="shared" si="31"/>
        <v>18432</v>
      </c>
      <c r="Q152" s="40">
        <f t="shared" si="31"/>
        <v>18432</v>
      </c>
      <c r="R152" s="40">
        <f t="shared" si="31"/>
        <v>18432</v>
      </c>
      <c r="S152" s="40">
        <f t="shared" si="31"/>
        <v>18432</v>
      </c>
      <c r="T152" s="40"/>
      <c r="U152" s="40"/>
      <c r="V152" s="20">
        <f t="shared" si="20"/>
        <v>202752</v>
      </c>
      <c r="W152" s="13">
        <v>1429</v>
      </c>
      <c r="X152" s="13" t="s">
        <v>760</v>
      </c>
    </row>
    <row r="153" spans="1:24" x14ac:dyDescent="0.25">
      <c r="A153" s="37">
        <v>45</v>
      </c>
      <c r="B153" s="51">
        <v>8723343638</v>
      </c>
      <c r="C153" s="16" t="s">
        <v>200</v>
      </c>
      <c r="D153" s="16" t="s">
        <v>128</v>
      </c>
      <c r="E153" s="38">
        <v>1044</v>
      </c>
      <c r="F153" s="38">
        <v>3</v>
      </c>
      <c r="G153" s="79">
        <v>71445</v>
      </c>
      <c r="H153" s="90">
        <v>44627</v>
      </c>
      <c r="I153" s="40">
        <v>73440</v>
      </c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20">
        <f t="shared" si="20"/>
        <v>73440</v>
      </c>
      <c r="W153" s="13">
        <v>1429</v>
      </c>
      <c r="X153" s="13" t="s">
        <v>760</v>
      </c>
    </row>
    <row r="154" spans="1:24" x14ac:dyDescent="0.25">
      <c r="A154" s="37">
        <v>46</v>
      </c>
      <c r="B154" s="51">
        <v>8406470096</v>
      </c>
      <c r="C154" s="16" t="s">
        <v>201</v>
      </c>
      <c r="D154" s="16" t="s">
        <v>26</v>
      </c>
      <c r="E154" s="38">
        <v>2053</v>
      </c>
      <c r="F154" s="38">
        <v>13</v>
      </c>
      <c r="G154" s="79">
        <v>71446</v>
      </c>
      <c r="H154" s="90">
        <v>44627</v>
      </c>
      <c r="I154" s="40">
        <f>105600/2</f>
        <v>52800</v>
      </c>
      <c r="J154" s="40">
        <f>I154</f>
        <v>52800</v>
      </c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20">
        <f t="shared" si="20"/>
        <v>105600</v>
      </c>
      <c r="W154" s="13">
        <v>1429</v>
      </c>
      <c r="X154" s="13" t="s">
        <v>760</v>
      </c>
    </row>
    <row r="155" spans="1:24" x14ac:dyDescent="0.25">
      <c r="A155" s="37">
        <v>47</v>
      </c>
      <c r="B155" s="51">
        <v>3501041002</v>
      </c>
      <c r="C155" s="16" t="s">
        <v>202</v>
      </c>
      <c r="D155" s="16" t="s">
        <v>116</v>
      </c>
      <c r="E155" s="43">
        <v>839</v>
      </c>
      <c r="F155" s="38">
        <v>35</v>
      </c>
      <c r="G155" s="79">
        <v>71447</v>
      </c>
      <c r="H155" s="90">
        <v>44627</v>
      </c>
      <c r="I155" s="40">
        <f>230400/10</f>
        <v>23040</v>
      </c>
      <c r="J155" s="40">
        <f>I155</f>
        <v>23040</v>
      </c>
      <c r="K155" s="40">
        <f t="shared" ref="K155:R155" si="32">J155</f>
        <v>23040</v>
      </c>
      <c r="L155" s="40">
        <f t="shared" si="32"/>
        <v>23040</v>
      </c>
      <c r="M155" s="40">
        <f t="shared" si="32"/>
        <v>23040</v>
      </c>
      <c r="N155" s="40">
        <f t="shared" si="32"/>
        <v>23040</v>
      </c>
      <c r="O155" s="40">
        <f t="shared" si="32"/>
        <v>23040</v>
      </c>
      <c r="P155" s="40">
        <f t="shared" si="32"/>
        <v>23040</v>
      </c>
      <c r="Q155" s="40">
        <f t="shared" si="32"/>
        <v>23040</v>
      </c>
      <c r="R155" s="40">
        <f t="shared" si="32"/>
        <v>23040</v>
      </c>
      <c r="S155" s="40"/>
      <c r="T155" s="40"/>
      <c r="U155" s="40"/>
      <c r="V155" s="20">
        <f t="shared" si="20"/>
        <v>230400</v>
      </c>
      <c r="W155" s="13">
        <v>1429</v>
      </c>
      <c r="X155" s="13" t="s">
        <v>760</v>
      </c>
    </row>
    <row r="156" spans="1:24" x14ac:dyDescent="0.25">
      <c r="A156" s="37">
        <v>48</v>
      </c>
      <c r="B156" s="51">
        <v>8250327919</v>
      </c>
      <c r="C156" s="16" t="s">
        <v>203</v>
      </c>
      <c r="D156" s="16" t="s">
        <v>7</v>
      </c>
      <c r="E156" s="38">
        <v>477</v>
      </c>
      <c r="F156" s="38">
        <v>44</v>
      </c>
      <c r="G156" s="79">
        <v>71448</v>
      </c>
      <c r="H156" s="90">
        <v>44627</v>
      </c>
      <c r="I156" s="40">
        <f>92880/3</f>
        <v>30960</v>
      </c>
      <c r="J156" s="40">
        <f>I156</f>
        <v>30960</v>
      </c>
      <c r="K156" s="40">
        <f>J156</f>
        <v>30960</v>
      </c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20">
        <f t="shared" si="20"/>
        <v>92880</v>
      </c>
      <c r="W156" s="13">
        <v>1429</v>
      </c>
      <c r="X156" s="13" t="s">
        <v>760</v>
      </c>
    </row>
    <row r="157" spans="1:24" x14ac:dyDescent="0.25">
      <c r="A157" s="37">
        <v>49</v>
      </c>
      <c r="B157" s="51">
        <v>8319328960</v>
      </c>
      <c r="C157" s="16" t="s">
        <v>204</v>
      </c>
      <c r="D157" s="16" t="s">
        <v>6</v>
      </c>
      <c r="E157" s="38">
        <v>1944</v>
      </c>
      <c r="F157" s="38">
        <v>23</v>
      </c>
      <c r="G157" s="79">
        <v>71449</v>
      </c>
      <c r="H157" s="90">
        <v>44627</v>
      </c>
      <c r="I157" s="40">
        <f>96750/3</f>
        <v>32250</v>
      </c>
      <c r="J157" s="40">
        <f>I157</f>
        <v>32250</v>
      </c>
      <c r="K157" s="40">
        <f>J157</f>
        <v>32250</v>
      </c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20">
        <f t="shared" si="20"/>
        <v>96750</v>
      </c>
      <c r="W157" s="13">
        <v>1429</v>
      </c>
      <c r="X157" s="13" t="s">
        <v>760</v>
      </c>
    </row>
    <row r="158" spans="1:24" x14ac:dyDescent="0.25">
      <c r="A158" s="37">
        <v>50</v>
      </c>
      <c r="B158" s="51">
        <v>3700607162</v>
      </c>
      <c r="C158" s="16" t="s">
        <v>205</v>
      </c>
      <c r="D158" s="16" t="s">
        <v>6</v>
      </c>
      <c r="E158" s="38">
        <v>8</v>
      </c>
      <c r="F158" s="38">
        <v>54</v>
      </c>
      <c r="G158" s="79">
        <v>71450</v>
      </c>
      <c r="H158" s="90">
        <v>44627</v>
      </c>
      <c r="I158" s="40">
        <v>66000</v>
      </c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20">
        <f t="shared" si="20"/>
        <v>66000</v>
      </c>
      <c r="W158" s="13">
        <v>1429</v>
      </c>
      <c r="X158" s="13" t="s">
        <v>760</v>
      </c>
    </row>
    <row r="159" spans="1:24" x14ac:dyDescent="0.25">
      <c r="A159" s="47" t="s">
        <v>181</v>
      </c>
      <c r="B159" s="48"/>
      <c r="C159" s="48"/>
      <c r="D159" s="48"/>
      <c r="E159" s="49"/>
      <c r="F159" s="49"/>
      <c r="G159" s="79"/>
      <c r="H159" s="91"/>
      <c r="I159" s="50">
        <f t="shared" ref="I159:T159" si="33">SUM(I109:I158)</f>
        <v>2530537.1666666665</v>
      </c>
      <c r="J159" s="50">
        <f t="shared" si="33"/>
        <v>1259701.1666666667</v>
      </c>
      <c r="K159" s="50">
        <f t="shared" si="33"/>
        <v>911662.66666666674</v>
      </c>
      <c r="L159" s="50">
        <f t="shared" si="33"/>
        <v>616128</v>
      </c>
      <c r="M159" s="50">
        <f t="shared" si="33"/>
        <v>415254</v>
      </c>
      <c r="N159" s="50">
        <f t="shared" si="33"/>
        <v>340764</v>
      </c>
      <c r="O159" s="50">
        <f t="shared" si="33"/>
        <v>276264</v>
      </c>
      <c r="P159" s="50">
        <f t="shared" si="33"/>
        <v>276264</v>
      </c>
      <c r="Q159" s="50">
        <f t="shared" si="33"/>
        <v>276264</v>
      </c>
      <c r="R159" s="50">
        <f t="shared" si="33"/>
        <v>276264</v>
      </c>
      <c r="S159" s="50">
        <f t="shared" si="33"/>
        <v>207144</v>
      </c>
      <c r="T159" s="50">
        <f t="shared" si="33"/>
        <v>207360</v>
      </c>
      <c r="U159" s="50"/>
      <c r="V159" s="50">
        <f>SUM(V109:V158)</f>
        <v>7593607</v>
      </c>
      <c r="W159" s="13">
        <f>V159+W107</f>
        <v>19010378</v>
      </c>
      <c r="X159" s="13" t="s">
        <v>760</v>
      </c>
    </row>
    <row r="160" spans="1:24" ht="15.95" customHeight="1" x14ac:dyDescent="0.25">
      <c r="A160" s="6" t="s">
        <v>234</v>
      </c>
      <c r="B160" s="7"/>
      <c r="C160" s="8"/>
      <c r="D160" s="9"/>
      <c r="E160" s="9"/>
      <c r="F160" s="9"/>
      <c r="G160" s="75"/>
      <c r="H160" s="86"/>
      <c r="I160" s="10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2"/>
      <c r="X160" s="13" t="s">
        <v>760</v>
      </c>
    </row>
    <row r="161" spans="1:24" x14ac:dyDescent="0.25">
      <c r="A161" s="14">
        <v>1</v>
      </c>
      <c r="B161" s="15">
        <v>8561738615</v>
      </c>
      <c r="C161" s="16" t="s">
        <v>235</v>
      </c>
      <c r="D161" s="16" t="s">
        <v>6</v>
      </c>
      <c r="E161" s="17">
        <v>172</v>
      </c>
      <c r="F161" s="17">
        <v>49</v>
      </c>
      <c r="G161" s="76">
        <v>71451</v>
      </c>
      <c r="H161" s="87">
        <v>44627</v>
      </c>
      <c r="I161" s="18">
        <f>94331/3</f>
        <v>31443.666666666668</v>
      </c>
      <c r="J161" s="19">
        <f>I161</f>
        <v>31443.666666666668</v>
      </c>
      <c r="K161" s="19">
        <f>J161</f>
        <v>31443.666666666668</v>
      </c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20">
        <f t="shared" ref="V161:V210" si="34">SUM(I161:T161)</f>
        <v>94331</v>
      </c>
      <c r="W161" s="12">
        <v>1430</v>
      </c>
      <c r="X161" s="13" t="s">
        <v>760</v>
      </c>
    </row>
    <row r="162" spans="1:24" x14ac:dyDescent="0.25">
      <c r="A162" s="14">
        <v>2</v>
      </c>
      <c r="B162" s="15">
        <v>8007430937</v>
      </c>
      <c r="C162" s="16" t="s">
        <v>236</v>
      </c>
      <c r="D162" s="16" t="s">
        <v>237</v>
      </c>
      <c r="E162" s="17">
        <v>831</v>
      </c>
      <c r="F162" s="17">
        <v>23</v>
      </c>
      <c r="G162" s="76">
        <f>71452</f>
        <v>71452</v>
      </c>
      <c r="H162" s="87">
        <v>44627</v>
      </c>
      <c r="I162" s="18">
        <f>215677/11</f>
        <v>19607</v>
      </c>
      <c r="J162" s="19">
        <f>I162</f>
        <v>19607</v>
      </c>
      <c r="K162" s="19">
        <f t="shared" ref="K162:S162" si="35">J162</f>
        <v>19607</v>
      </c>
      <c r="L162" s="19">
        <f t="shared" si="35"/>
        <v>19607</v>
      </c>
      <c r="M162" s="19">
        <f t="shared" si="35"/>
        <v>19607</v>
      </c>
      <c r="N162" s="19">
        <f t="shared" si="35"/>
        <v>19607</v>
      </c>
      <c r="O162" s="19">
        <f t="shared" si="35"/>
        <v>19607</v>
      </c>
      <c r="P162" s="19">
        <f t="shared" si="35"/>
        <v>19607</v>
      </c>
      <c r="Q162" s="19">
        <f t="shared" si="35"/>
        <v>19607</v>
      </c>
      <c r="R162" s="19">
        <f t="shared" si="35"/>
        <v>19607</v>
      </c>
      <c r="S162" s="19">
        <f t="shared" si="35"/>
        <v>19607</v>
      </c>
      <c r="T162" s="19"/>
      <c r="U162" s="19"/>
      <c r="V162" s="20">
        <f t="shared" si="34"/>
        <v>215677</v>
      </c>
      <c r="W162" s="12">
        <v>1430</v>
      </c>
      <c r="X162" s="13" t="s">
        <v>760</v>
      </c>
    </row>
    <row r="163" spans="1:24" x14ac:dyDescent="0.25">
      <c r="A163" s="14">
        <v>3</v>
      </c>
      <c r="B163" s="15">
        <v>8409820207</v>
      </c>
      <c r="C163" s="16" t="s">
        <v>238</v>
      </c>
      <c r="D163" s="16" t="s">
        <v>6</v>
      </c>
      <c r="E163" s="17">
        <v>1110</v>
      </c>
      <c r="F163" s="17">
        <v>24</v>
      </c>
      <c r="G163" s="76">
        <v>71453</v>
      </c>
      <c r="H163" s="87">
        <v>44627</v>
      </c>
      <c r="I163" s="18">
        <f>448360/2</f>
        <v>224180</v>
      </c>
      <c r="J163" s="19">
        <f>I163</f>
        <v>224180</v>
      </c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20">
        <f t="shared" si="34"/>
        <v>448360</v>
      </c>
      <c r="W163" s="12">
        <v>1430</v>
      </c>
      <c r="X163" s="13" t="s">
        <v>760</v>
      </c>
    </row>
    <row r="164" spans="1:24" x14ac:dyDescent="0.25">
      <c r="A164" s="14">
        <v>4</v>
      </c>
      <c r="B164" s="15">
        <v>8620724847</v>
      </c>
      <c r="C164" s="16" t="s">
        <v>239</v>
      </c>
      <c r="D164" s="16" t="s">
        <v>6</v>
      </c>
      <c r="E164" s="17">
        <v>556</v>
      </c>
      <c r="F164" s="17">
        <v>52</v>
      </c>
      <c r="G164" s="76">
        <v>71454</v>
      </c>
      <c r="H164" s="87">
        <v>44627</v>
      </c>
      <c r="I164" s="18">
        <v>52140</v>
      </c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20">
        <f t="shared" si="34"/>
        <v>52140</v>
      </c>
      <c r="W164" s="12">
        <v>1430</v>
      </c>
      <c r="X164" s="13" t="s">
        <v>760</v>
      </c>
    </row>
    <row r="165" spans="1:24" x14ac:dyDescent="0.25">
      <c r="A165" s="14">
        <v>5</v>
      </c>
      <c r="B165" s="22">
        <v>8029165993</v>
      </c>
      <c r="C165" s="16" t="s">
        <v>241</v>
      </c>
      <c r="D165" s="16" t="s">
        <v>240</v>
      </c>
      <c r="E165" s="17">
        <v>1193</v>
      </c>
      <c r="F165" s="17">
        <v>29</v>
      </c>
      <c r="G165" s="76">
        <v>71455</v>
      </c>
      <c r="H165" s="87">
        <v>44627</v>
      </c>
      <c r="I165" s="18">
        <v>31680</v>
      </c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20">
        <f t="shared" si="34"/>
        <v>31680</v>
      </c>
      <c r="W165" s="12">
        <v>1430</v>
      </c>
      <c r="X165" s="13" t="s">
        <v>760</v>
      </c>
    </row>
    <row r="166" spans="1:24" x14ac:dyDescent="0.25">
      <c r="A166" s="14">
        <v>6</v>
      </c>
      <c r="B166" s="15">
        <v>8496576591</v>
      </c>
      <c r="C166" s="16" t="s">
        <v>242</v>
      </c>
      <c r="D166" s="16" t="s">
        <v>15</v>
      </c>
      <c r="E166" s="17">
        <v>2274</v>
      </c>
      <c r="F166" s="17">
        <v>45</v>
      </c>
      <c r="G166" s="76">
        <v>71456</v>
      </c>
      <c r="H166" s="87">
        <v>44628</v>
      </c>
      <c r="I166" s="18">
        <f>103200/4</f>
        <v>25800</v>
      </c>
      <c r="J166" s="19">
        <f>I166</f>
        <v>25800</v>
      </c>
      <c r="K166" s="19">
        <f t="shared" ref="K166:L166" si="36">J166</f>
        <v>25800</v>
      </c>
      <c r="L166" s="19">
        <f t="shared" si="36"/>
        <v>25800</v>
      </c>
      <c r="M166" s="19"/>
      <c r="N166" s="19"/>
      <c r="O166" s="19"/>
      <c r="P166" s="19"/>
      <c r="Q166" s="19"/>
      <c r="R166" s="19"/>
      <c r="S166" s="19"/>
      <c r="T166" s="19"/>
      <c r="U166" s="19"/>
      <c r="V166" s="20">
        <f t="shared" si="34"/>
        <v>103200</v>
      </c>
      <c r="W166" s="12">
        <v>1430</v>
      </c>
      <c r="X166" s="13" t="s">
        <v>760</v>
      </c>
    </row>
    <row r="167" spans="1:24" x14ac:dyDescent="0.25">
      <c r="A167" s="14">
        <v>7</v>
      </c>
      <c r="B167" s="15">
        <v>8183730333</v>
      </c>
      <c r="C167" s="16" t="s">
        <v>243</v>
      </c>
      <c r="D167" s="16" t="s">
        <v>261</v>
      </c>
      <c r="E167" s="17">
        <v>1987</v>
      </c>
      <c r="F167" s="17">
        <v>45</v>
      </c>
      <c r="G167" s="76">
        <v>71457</v>
      </c>
      <c r="H167" s="87">
        <v>44628</v>
      </c>
      <c r="I167" s="18">
        <f>51600/2</f>
        <v>25800</v>
      </c>
      <c r="J167" s="19">
        <f>I167</f>
        <v>25800</v>
      </c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20">
        <f t="shared" si="34"/>
        <v>51600</v>
      </c>
      <c r="W167" s="12">
        <v>1430</v>
      </c>
      <c r="X167" s="13" t="s">
        <v>760</v>
      </c>
    </row>
    <row r="168" spans="1:24" x14ac:dyDescent="0.25">
      <c r="A168" s="14">
        <v>8</v>
      </c>
      <c r="B168" s="21">
        <v>8016200538</v>
      </c>
      <c r="C168" s="16" t="s">
        <v>244</v>
      </c>
      <c r="D168" s="16" t="s">
        <v>262</v>
      </c>
      <c r="E168" s="17">
        <v>253</v>
      </c>
      <c r="F168" s="17">
        <v>12</v>
      </c>
      <c r="G168" s="76">
        <v>71458</v>
      </c>
      <c r="H168" s="87">
        <v>44628</v>
      </c>
      <c r="I168" s="18">
        <v>11520</v>
      </c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20">
        <f t="shared" si="34"/>
        <v>11520</v>
      </c>
      <c r="W168" s="12">
        <v>1430</v>
      </c>
      <c r="X168" s="13" t="s">
        <v>760</v>
      </c>
    </row>
    <row r="169" spans="1:24" x14ac:dyDescent="0.25">
      <c r="A169" s="14">
        <v>9</v>
      </c>
      <c r="B169" s="15">
        <v>8181375161</v>
      </c>
      <c r="C169" s="16" t="s">
        <v>245</v>
      </c>
      <c r="D169" s="16" t="s">
        <v>7</v>
      </c>
      <c r="E169" s="17">
        <v>1025</v>
      </c>
      <c r="F169" s="17">
        <v>43</v>
      </c>
      <c r="G169" s="76">
        <v>71459</v>
      </c>
      <c r="H169" s="87">
        <v>44628</v>
      </c>
      <c r="I169" s="18">
        <v>52800</v>
      </c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20">
        <f t="shared" si="34"/>
        <v>52800</v>
      </c>
      <c r="W169" s="12">
        <v>1430</v>
      </c>
      <c r="X169" s="13" t="s">
        <v>760</v>
      </c>
    </row>
    <row r="170" spans="1:24" x14ac:dyDescent="0.25">
      <c r="A170" s="14">
        <v>10</v>
      </c>
      <c r="B170" s="15">
        <v>8525242275</v>
      </c>
      <c r="C170" s="16" t="s">
        <v>246</v>
      </c>
      <c r="D170" s="16" t="s">
        <v>263</v>
      </c>
      <c r="E170" s="17">
        <v>186</v>
      </c>
      <c r="F170" s="17">
        <v>72</v>
      </c>
      <c r="G170" s="76">
        <v>71460</v>
      </c>
      <c r="H170" s="87">
        <v>44628</v>
      </c>
      <c r="I170" s="18">
        <f>79200/2</f>
        <v>39600</v>
      </c>
      <c r="J170" s="19">
        <f>I170</f>
        <v>39600</v>
      </c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20">
        <f t="shared" si="34"/>
        <v>79200</v>
      </c>
      <c r="W170" s="12">
        <v>1430</v>
      </c>
      <c r="X170" s="13" t="s">
        <v>760</v>
      </c>
    </row>
    <row r="171" spans="1:24" x14ac:dyDescent="0.25">
      <c r="A171" s="14">
        <v>11</v>
      </c>
      <c r="B171" s="15">
        <v>3601927355</v>
      </c>
      <c r="C171" s="16" t="s">
        <v>247</v>
      </c>
      <c r="D171" s="16" t="s">
        <v>264</v>
      </c>
      <c r="E171" s="17">
        <v>953</v>
      </c>
      <c r="F171" s="17">
        <v>11</v>
      </c>
      <c r="G171" s="76">
        <v>71461</v>
      </c>
      <c r="H171" s="87">
        <v>44628</v>
      </c>
      <c r="I171" s="18">
        <f>55296/3</f>
        <v>18432</v>
      </c>
      <c r="J171" s="19">
        <f>I171</f>
        <v>18432</v>
      </c>
      <c r="K171" s="19">
        <f>J171</f>
        <v>18432</v>
      </c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20">
        <f t="shared" si="34"/>
        <v>55296</v>
      </c>
      <c r="W171" s="12">
        <v>1430</v>
      </c>
      <c r="X171" s="13" t="s">
        <v>760</v>
      </c>
    </row>
    <row r="172" spans="1:24" x14ac:dyDescent="0.25">
      <c r="A172" s="14">
        <v>12</v>
      </c>
      <c r="B172" s="22">
        <v>8466508883</v>
      </c>
      <c r="C172" s="16" t="s">
        <v>248</v>
      </c>
      <c r="D172" s="16" t="s">
        <v>6</v>
      </c>
      <c r="E172" s="17">
        <v>407</v>
      </c>
      <c r="F172" s="17">
        <v>23</v>
      </c>
      <c r="G172" s="76">
        <v>71462</v>
      </c>
      <c r="H172" s="87">
        <v>44628</v>
      </c>
      <c r="I172" s="18">
        <f>179528/4</f>
        <v>44882</v>
      </c>
      <c r="J172" s="19">
        <f>I172</f>
        <v>44882</v>
      </c>
      <c r="K172" s="19">
        <f t="shared" ref="K172:L172" si="37">J172</f>
        <v>44882</v>
      </c>
      <c r="L172" s="19">
        <f t="shared" si="37"/>
        <v>44882</v>
      </c>
      <c r="M172" s="19"/>
      <c r="N172" s="19"/>
      <c r="O172" s="19"/>
      <c r="P172" s="19"/>
      <c r="Q172" s="19"/>
      <c r="R172" s="19"/>
      <c r="S172" s="19"/>
      <c r="T172" s="19"/>
      <c r="U172" s="19"/>
      <c r="V172" s="20">
        <f t="shared" si="34"/>
        <v>179528</v>
      </c>
      <c r="W172" s="12">
        <v>1430</v>
      </c>
      <c r="X172" s="13" t="s">
        <v>760</v>
      </c>
    </row>
    <row r="173" spans="1:24" x14ac:dyDescent="0.25">
      <c r="A173" s="14">
        <v>13</v>
      </c>
      <c r="B173" s="22">
        <v>8466508883</v>
      </c>
      <c r="C173" s="16" t="s">
        <v>248</v>
      </c>
      <c r="D173" s="16" t="s">
        <v>265</v>
      </c>
      <c r="E173" s="17">
        <v>1122</v>
      </c>
      <c r="F173" s="17">
        <v>23</v>
      </c>
      <c r="G173" s="76">
        <v>71463</v>
      </c>
      <c r="H173" s="87">
        <v>44628</v>
      </c>
      <c r="I173" s="18">
        <f>184320/4</f>
        <v>46080</v>
      </c>
      <c r="J173" s="19">
        <f>I173</f>
        <v>46080</v>
      </c>
      <c r="K173" s="19">
        <f t="shared" ref="K173:L173" si="38">J173</f>
        <v>46080</v>
      </c>
      <c r="L173" s="19">
        <f t="shared" si="38"/>
        <v>46080</v>
      </c>
      <c r="M173" s="19"/>
      <c r="N173" s="19"/>
      <c r="O173" s="19"/>
      <c r="P173" s="19"/>
      <c r="Q173" s="19"/>
      <c r="R173" s="19"/>
      <c r="S173" s="19"/>
      <c r="T173" s="19"/>
      <c r="U173" s="19"/>
      <c r="V173" s="20">
        <f t="shared" si="34"/>
        <v>184320</v>
      </c>
      <c r="W173" s="12">
        <v>1430</v>
      </c>
      <c r="X173" s="13" t="s">
        <v>760</v>
      </c>
    </row>
    <row r="174" spans="1:24" x14ac:dyDescent="0.25">
      <c r="A174" s="14">
        <v>14</v>
      </c>
      <c r="B174" s="23">
        <v>8098408407</v>
      </c>
      <c r="C174" s="16" t="s">
        <v>249</v>
      </c>
      <c r="D174" s="24" t="s">
        <v>6</v>
      </c>
      <c r="E174" s="17">
        <v>1224</v>
      </c>
      <c r="F174" s="17">
        <v>40</v>
      </c>
      <c r="G174" s="76">
        <v>71464</v>
      </c>
      <c r="H174" s="87">
        <v>44628</v>
      </c>
      <c r="I174" s="18">
        <f>58050/3</f>
        <v>19350</v>
      </c>
      <c r="J174" s="19">
        <f>I174</f>
        <v>19350</v>
      </c>
      <c r="K174" s="19">
        <f>J174</f>
        <v>19350</v>
      </c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20">
        <f t="shared" si="34"/>
        <v>58050</v>
      </c>
      <c r="W174" s="12">
        <v>1430</v>
      </c>
      <c r="X174" s="13" t="s">
        <v>760</v>
      </c>
    </row>
    <row r="175" spans="1:24" x14ac:dyDescent="0.25">
      <c r="A175" s="14">
        <v>15</v>
      </c>
      <c r="B175" s="23">
        <v>8137410811</v>
      </c>
      <c r="C175" s="16" t="s">
        <v>250</v>
      </c>
      <c r="D175" s="16" t="s">
        <v>266</v>
      </c>
      <c r="E175" s="17">
        <v>47</v>
      </c>
      <c r="F175" s="17">
        <v>10</v>
      </c>
      <c r="G175" s="76">
        <v>71465</v>
      </c>
      <c r="H175" s="87">
        <v>44629</v>
      </c>
      <c r="I175" s="18">
        <v>252000</v>
      </c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20">
        <f t="shared" si="34"/>
        <v>252000</v>
      </c>
      <c r="W175" s="12">
        <v>1430</v>
      </c>
      <c r="X175" s="13" t="s">
        <v>760</v>
      </c>
    </row>
    <row r="176" spans="1:24" x14ac:dyDescent="0.25">
      <c r="A176" s="14">
        <v>16</v>
      </c>
      <c r="B176" s="25">
        <v>8309701830</v>
      </c>
      <c r="C176" s="16" t="s">
        <v>251</v>
      </c>
      <c r="D176" s="16" t="s">
        <v>7</v>
      </c>
      <c r="E176" s="17">
        <v>222</v>
      </c>
      <c r="F176" s="17">
        <v>36</v>
      </c>
      <c r="G176" s="76">
        <v>71466</v>
      </c>
      <c r="H176" s="87">
        <v>44629</v>
      </c>
      <c r="I176" s="18">
        <f>292644/2</f>
        <v>146322</v>
      </c>
      <c r="J176" s="19">
        <f>I176</f>
        <v>146322</v>
      </c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20">
        <f t="shared" si="34"/>
        <v>292644</v>
      </c>
      <c r="W176" s="12">
        <v>1430</v>
      </c>
      <c r="X176" s="13" t="s">
        <v>760</v>
      </c>
    </row>
    <row r="177" spans="1:24" x14ac:dyDescent="0.25">
      <c r="A177" s="14">
        <v>17</v>
      </c>
      <c r="B177" s="15">
        <v>3501722192</v>
      </c>
      <c r="C177" s="16" t="s">
        <v>252</v>
      </c>
      <c r="D177" s="16" t="s">
        <v>267</v>
      </c>
      <c r="E177" s="17">
        <v>175</v>
      </c>
      <c r="F177" s="17">
        <v>13</v>
      </c>
      <c r="G177" s="76">
        <v>71467</v>
      </c>
      <c r="H177" s="87">
        <v>44629</v>
      </c>
      <c r="I177" s="18">
        <f>46080/4</f>
        <v>11520</v>
      </c>
      <c r="J177" s="19">
        <f>I177</f>
        <v>11520</v>
      </c>
      <c r="K177" s="19">
        <f t="shared" ref="K177:L177" si="39">J177</f>
        <v>11520</v>
      </c>
      <c r="L177" s="19">
        <f t="shared" si="39"/>
        <v>11520</v>
      </c>
      <c r="M177" s="19"/>
      <c r="N177" s="19"/>
      <c r="O177" s="19"/>
      <c r="P177" s="19"/>
      <c r="Q177" s="19"/>
      <c r="R177" s="19"/>
      <c r="S177" s="19"/>
      <c r="T177" s="19"/>
      <c r="U177" s="19"/>
      <c r="V177" s="20">
        <f t="shared" si="34"/>
        <v>46080</v>
      </c>
      <c r="W177" s="12">
        <v>1430</v>
      </c>
      <c r="X177" s="13" t="s">
        <v>760</v>
      </c>
    </row>
    <row r="178" spans="1:24" x14ac:dyDescent="0.25">
      <c r="A178" s="14">
        <v>18</v>
      </c>
      <c r="B178" s="15">
        <v>8606367522</v>
      </c>
      <c r="C178" s="16" t="s">
        <v>253</v>
      </c>
      <c r="D178" s="16" t="s">
        <v>268</v>
      </c>
      <c r="E178" s="17">
        <v>1274</v>
      </c>
      <c r="F178" s="17">
        <v>24</v>
      </c>
      <c r="G178" s="76">
        <v>71468</v>
      </c>
      <c r="H178" s="87">
        <v>44629</v>
      </c>
      <c r="I178" s="18">
        <f>189486/3</f>
        <v>63162</v>
      </c>
      <c r="J178" s="19">
        <f>I178</f>
        <v>63162</v>
      </c>
      <c r="K178" s="19">
        <f>J178</f>
        <v>63162</v>
      </c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20">
        <f t="shared" si="34"/>
        <v>189486</v>
      </c>
      <c r="W178" s="12">
        <v>1430</v>
      </c>
      <c r="X178" s="13" t="s">
        <v>760</v>
      </c>
    </row>
    <row r="179" spans="1:24" x14ac:dyDescent="0.25">
      <c r="A179" s="14">
        <v>19</v>
      </c>
      <c r="B179" s="15">
        <v>8202475515</v>
      </c>
      <c r="C179" s="16" t="s">
        <v>254</v>
      </c>
      <c r="D179" s="16" t="s">
        <v>268</v>
      </c>
      <c r="E179" s="17">
        <v>310</v>
      </c>
      <c r="F179" s="17">
        <v>52</v>
      </c>
      <c r="G179" s="76">
        <v>71469</v>
      </c>
      <c r="H179" s="87">
        <v>44629</v>
      </c>
      <c r="I179" s="18">
        <v>61446</v>
      </c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20">
        <f t="shared" si="34"/>
        <v>61446</v>
      </c>
      <c r="W179" s="12">
        <v>1430</v>
      </c>
      <c r="X179" s="13" t="s">
        <v>760</v>
      </c>
    </row>
    <row r="180" spans="1:24" x14ac:dyDescent="0.25">
      <c r="A180" s="14">
        <v>20</v>
      </c>
      <c r="B180" s="21">
        <v>8739249905</v>
      </c>
      <c r="C180" s="16" t="s">
        <v>255</v>
      </c>
      <c r="D180" s="16" t="s">
        <v>269</v>
      </c>
      <c r="E180" s="17">
        <v>61</v>
      </c>
      <c r="F180" s="17">
        <v>19</v>
      </c>
      <c r="G180" s="76">
        <v>71470</v>
      </c>
      <c r="H180" s="87">
        <v>44629</v>
      </c>
      <c r="I180" s="18">
        <f>581800/11</f>
        <v>52890.909090909088</v>
      </c>
      <c r="J180" s="19">
        <f>I180</f>
        <v>52890.909090909088</v>
      </c>
      <c r="K180" s="19">
        <f t="shared" ref="K180:S180" si="40">J180</f>
        <v>52890.909090909088</v>
      </c>
      <c r="L180" s="19">
        <f t="shared" si="40"/>
        <v>52890.909090909088</v>
      </c>
      <c r="M180" s="19">
        <f t="shared" si="40"/>
        <v>52890.909090909088</v>
      </c>
      <c r="N180" s="19">
        <f t="shared" si="40"/>
        <v>52890.909090909088</v>
      </c>
      <c r="O180" s="19">
        <f t="shared" si="40"/>
        <v>52890.909090909088</v>
      </c>
      <c r="P180" s="19">
        <f t="shared" si="40"/>
        <v>52890.909090909088</v>
      </c>
      <c r="Q180" s="19">
        <f t="shared" si="40"/>
        <v>52890.909090909088</v>
      </c>
      <c r="R180" s="19">
        <f t="shared" si="40"/>
        <v>52890.909090909088</v>
      </c>
      <c r="S180" s="19">
        <f t="shared" si="40"/>
        <v>52890.909090909088</v>
      </c>
      <c r="T180" s="19"/>
      <c r="U180" s="19"/>
      <c r="V180" s="20">
        <f t="shared" si="34"/>
        <v>581799.99999999977</v>
      </c>
      <c r="W180" s="12">
        <v>1430</v>
      </c>
      <c r="X180" s="13" t="s">
        <v>760</v>
      </c>
    </row>
    <row r="181" spans="1:24" x14ac:dyDescent="0.25">
      <c r="A181" s="14">
        <v>21</v>
      </c>
      <c r="B181" s="15">
        <v>8535012288</v>
      </c>
      <c r="C181" s="16" t="s">
        <v>256</v>
      </c>
      <c r="D181" s="16" t="s">
        <v>268</v>
      </c>
      <c r="E181" s="17">
        <v>629</v>
      </c>
      <c r="F181" s="17">
        <v>29</v>
      </c>
      <c r="G181" s="76">
        <v>71471</v>
      </c>
      <c r="H181" s="87">
        <v>44629</v>
      </c>
      <c r="I181" s="18">
        <f>92160/4</f>
        <v>23040</v>
      </c>
      <c r="J181" s="19">
        <f>I181</f>
        <v>23040</v>
      </c>
      <c r="K181" s="19">
        <f t="shared" ref="K181:L182" si="41">J181</f>
        <v>23040</v>
      </c>
      <c r="L181" s="19">
        <f t="shared" si="41"/>
        <v>23040</v>
      </c>
      <c r="M181" s="19"/>
      <c r="N181" s="19"/>
      <c r="O181" s="19"/>
      <c r="P181" s="19"/>
      <c r="Q181" s="19"/>
      <c r="R181" s="19"/>
      <c r="S181" s="19"/>
      <c r="T181" s="19"/>
      <c r="U181" s="19"/>
      <c r="V181" s="20">
        <f t="shared" si="34"/>
        <v>92160</v>
      </c>
      <c r="W181" s="12">
        <v>1430</v>
      </c>
      <c r="X181" s="13" t="s">
        <v>760</v>
      </c>
    </row>
    <row r="182" spans="1:24" x14ac:dyDescent="0.25">
      <c r="A182" s="14">
        <v>22</v>
      </c>
      <c r="B182" s="15">
        <v>8535012288</v>
      </c>
      <c r="C182" s="16" t="s">
        <v>256</v>
      </c>
      <c r="D182" s="16" t="s">
        <v>268</v>
      </c>
      <c r="E182" s="17">
        <v>630</v>
      </c>
      <c r="F182" s="17">
        <v>29</v>
      </c>
      <c r="G182" s="76">
        <v>71472</v>
      </c>
      <c r="H182" s="87">
        <v>44629</v>
      </c>
      <c r="I182" s="18">
        <f>92160/4</f>
        <v>23040</v>
      </c>
      <c r="J182" s="19">
        <f>I182</f>
        <v>23040</v>
      </c>
      <c r="K182" s="19">
        <f t="shared" si="41"/>
        <v>23040</v>
      </c>
      <c r="L182" s="19">
        <f t="shared" si="41"/>
        <v>23040</v>
      </c>
      <c r="M182" s="19"/>
      <c r="N182" s="19"/>
      <c r="O182" s="19"/>
      <c r="P182" s="19"/>
      <c r="Q182" s="19"/>
      <c r="R182" s="19"/>
      <c r="S182" s="19"/>
      <c r="T182" s="19"/>
      <c r="U182" s="19"/>
      <c r="V182" s="20">
        <f t="shared" si="34"/>
        <v>92160</v>
      </c>
      <c r="W182" s="12">
        <v>1430</v>
      </c>
      <c r="X182" s="13" t="s">
        <v>760</v>
      </c>
    </row>
    <row r="183" spans="1:24" x14ac:dyDescent="0.25">
      <c r="A183" s="14">
        <v>23</v>
      </c>
      <c r="B183" s="15">
        <v>8463745357</v>
      </c>
      <c r="C183" s="16" t="s">
        <v>257</v>
      </c>
      <c r="D183" s="16" t="s">
        <v>270</v>
      </c>
      <c r="E183" s="17" t="s">
        <v>273</v>
      </c>
      <c r="F183" s="17" t="s">
        <v>274</v>
      </c>
      <c r="G183" s="76">
        <v>71473</v>
      </c>
      <c r="H183" s="87">
        <v>44629</v>
      </c>
      <c r="I183" s="18">
        <v>36960</v>
      </c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20">
        <f t="shared" si="34"/>
        <v>36960</v>
      </c>
      <c r="W183" s="12">
        <v>1430</v>
      </c>
      <c r="X183" s="13" t="s">
        <v>760</v>
      </c>
    </row>
    <row r="184" spans="1:24" x14ac:dyDescent="0.25">
      <c r="A184" s="14">
        <v>24</v>
      </c>
      <c r="B184" s="15">
        <v>3500943671</v>
      </c>
      <c r="C184" s="16" t="s">
        <v>258</v>
      </c>
      <c r="D184" s="16" t="s">
        <v>271</v>
      </c>
      <c r="E184" s="17">
        <v>69</v>
      </c>
      <c r="F184" s="17">
        <v>40</v>
      </c>
      <c r="G184" s="76">
        <v>71474</v>
      </c>
      <c r="H184" s="87">
        <v>44629</v>
      </c>
      <c r="I184" s="18">
        <f>742500/11</f>
        <v>67500</v>
      </c>
      <c r="J184" s="19">
        <f>I184</f>
        <v>67500</v>
      </c>
      <c r="K184" s="19">
        <f t="shared" ref="K184:S185" si="42">J184</f>
        <v>67500</v>
      </c>
      <c r="L184" s="19">
        <f t="shared" si="42"/>
        <v>67500</v>
      </c>
      <c r="M184" s="19">
        <f t="shared" si="42"/>
        <v>67500</v>
      </c>
      <c r="N184" s="19">
        <f t="shared" si="42"/>
        <v>67500</v>
      </c>
      <c r="O184" s="19">
        <f t="shared" si="42"/>
        <v>67500</v>
      </c>
      <c r="P184" s="19">
        <f t="shared" si="42"/>
        <v>67500</v>
      </c>
      <c r="Q184" s="19">
        <f t="shared" si="42"/>
        <v>67500</v>
      </c>
      <c r="R184" s="19">
        <f t="shared" si="42"/>
        <v>67500</v>
      </c>
      <c r="S184" s="19">
        <f t="shared" si="42"/>
        <v>67500</v>
      </c>
      <c r="T184" s="19"/>
      <c r="U184" s="19"/>
      <c r="V184" s="20">
        <f t="shared" si="34"/>
        <v>742500</v>
      </c>
      <c r="W184" s="12">
        <v>1430</v>
      </c>
      <c r="X184" s="13" t="s">
        <v>760</v>
      </c>
    </row>
    <row r="185" spans="1:24" x14ac:dyDescent="0.25">
      <c r="A185" s="14">
        <v>25</v>
      </c>
      <c r="B185" s="15">
        <v>8553228473</v>
      </c>
      <c r="C185" s="16" t="s">
        <v>259</v>
      </c>
      <c r="D185" s="16" t="s">
        <v>6</v>
      </c>
      <c r="E185" s="17">
        <v>2205</v>
      </c>
      <c r="F185" s="17">
        <v>52</v>
      </c>
      <c r="G185" s="76">
        <v>71475</v>
      </c>
      <c r="H185" s="87">
        <v>44629</v>
      </c>
      <c r="I185" s="18">
        <f>138600/3</f>
        <v>46200</v>
      </c>
      <c r="J185" s="19">
        <f>I185</f>
        <v>46200</v>
      </c>
      <c r="K185" s="19">
        <f t="shared" si="42"/>
        <v>46200</v>
      </c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20">
        <f t="shared" si="34"/>
        <v>138600</v>
      </c>
      <c r="W185" s="12">
        <v>1430</v>
      </c>
      <c r="X185" s="13" t="s">
        <v>760</v>
      </c>
    </row>
    <row r="186" spans="1:24" x14ac:dyDescent="0.25">
      <c r="A186" s="14">
        <v>26</v>
      </c>
      <c r="B186" s="21" t="s">
        <v>275</v>
      </c>
      <c r="C186" s="16" t="s">
        <v>260</v>
      </c>
      <c r="D186" s="16" t="s">
        <v>272</v>
      </c>
      <c r="E186" s="17">
        <v>287</v>
      </c>
      <c r="F186" s="17">
        <v>57</v>
      </c>
      <c r="G186" s="76">
        <v>71476</v>
      </c>
      <c r="H186" s="87">
        <v>44629</v>
      </c>
      <c r="I186" s="18">
        <f>105600/2</f>
        <v>52800</v>
      </c>
      <c r="J186" s="19">
        <f>I186</f>
        <v>52800</v>
      </c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20">
        <f t="shared" si="34"/>
        <v>105600</v>
      </c>
      <c r="W186" s="12">
        <v>1430</v>
      </c>
      <c r="X186" s="13" t="s">
        <v>760</v>
      </c>
    </row>
    <row r="187" spans="1:24" x14ac:dyDescent="0.25">
      <c r="A187" s="14">
        <v>27</v>
      </c>
      <c r="B187" s="15">
        <v>8471677735</v>
      </c>
      <c r="C187" s="16" t="s">
        <v>277</v>
      </c>
      <c r="D187" s="16" t="s">
        <v>184</v>
      </c>
      <c r="E187" s="17">
        <v>842</v>
      </c>
      <c r="F187" s="17">
        <v>37</v>
      </c>
      <c r="G187" s="76">
        <v>71477</v>
      </c>
      <c r="H187" s="87">
        <v>44629</v>
      </c>
      <c r="I187" s="18">
        <v>138240</v>
      </c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20">
        <f t="shared" si="34"/>
        <v>138240</v>
      </c>
      <c r="W187" s="12">
        <v>1430</v>
      </c>
      <c r="X187" s="13" t="s">
        <v>760</v>
      </c>
    </row>
    <row r="188" spans="1:24" x14ac:dyDescent="0.25">
      <c r="A188" s="14">
        <v>28</v>
      </c>
      <c r="B188" s="15">
        <v>8471677735</v>
      </c>
      <c r="C188" s="16" t="s">
        <v>277</v>
      </c>
      <c r="D188" s="16" t="s">
        <v>184</v>
      </c>
      <c r="E188" s="17">
        <v>958</v>
      </c>
      <c r="F188" s="17">
        <v>8</v>
      </c>
      <c r="G188" s="76">
        <v>71478</v>
      </c>
      <c r="H188" s="87">
        <v>44629</v>
      </c>
      <c r="I188" s="18">
        <v>52800</v>
      </c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20">
        <f t="shared" si="34"/>
        <v>52800</v>
      </c>
      <c r="W188" s="12">
        <v>1430</v>
      </c>
      <c r="X188" s="13" t="s">
        <v>760</v>
      </c>
    </row>
    <row r="189" spans="1:24" x14ac:dyDescent="0.25">
      <c r="A189" s="14">
        <v>29</v>
      </c>
      <c r="B189" s="15">
        <v>8471677735</v>
      </c>
      <c r="C189" s="16" t="s">
        <v>277</v>
      </c>
      <c r="D189" s="16" t="s">
        <v>128</v>
      </c>
      <c r="E189" s="17">
        <v>259</v>
      </c>
      <c r="F189" s="17">
        <v>3</v>
      </c>
      <c r="G189" s="76">
        <v>71479</v>
      </c>
      <c r="H189" s="87">
        <v>44629</v>
      </c>
      <c r="I189" s="18">
        <v>66000</v>
      </c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20">
        <f t="shared" si="34"/>
        <v>66000</v>
      </c>
      <c r="W189" s="12">
        <v>1430</v>
      </c>
      <c r="X189" s="13" t="s">
        <v>760</v>
      </c>
    </row>
    <row r="190" spans="1:24" x14ac:dyDescent="0.25">
      <c r="A190" s="14">
        <v>30</v>
      </c>
      <c r="B190" s="15">
        <v>8449796021</v>
      </c>
      <c r="C190" s="16" t="s">
        <v>278</v>
      </c>
      <c r="D190" s="16" t="s">
        <v>28</v>
      </c>
      <c r="E190" s="17">
        <v>925</v>
      </c>
      <c r="F190" s="17">
        <v>29</v>
      </c>
      <c r="G190" s="76">
        <v>71480</v>
      </c>
      <c r="H190" s="87">
        <v>44630</v>
      </c>
      <c r="I190" s="18">
        <f>58050/3</f>
        <v>19350</v>
      </c>
      <c r="J190" s="19">
        <f>I190</f>
        <v>19350</v>
      </c>
      <c r="K190" s="19">
        <f>J190</f>
        <v>19350</v>
      </c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20">
        <f t="shared" si="34"/>
        <v>58050</v>
      </c>
      <c r="W190" s="12">
        <v>1430</v>
      </c>
      <c r="X190" s="13" t="s">
        <v>760</v>
      </c>
    </row>
    <row r="191" spans="1:24" x14ac:dyDescent="0.25">
      <c r="A191" s="14">
        <v>31</v>
      </c>
      <c r="B191" s="15">
        <v>8004581374</v>
      </c>
      <c r="C191" s="16" t="s">
        <v>279</v>
      </c>
      <c r="D191" s="16" t="s">
        <v>6</v>
      </c>
      <c r="E191" s="17">
        <v>1957</v>
      </c>
      <c r="F191" s="17">
        <v>23</v>
      </c>
      <c r="G191" s="76">
        <v>71481</v>
      </c>
      <c r="H191" s="87">
        <v>44630</v>
      </c>
      <c r="I191" s="18">
        <f>94464/4</f>
        <v>23616</v>
      </c>
      <c r="J191" s="19">
        <f>I191</f>
        <v>23616</v>
      </c>
      <c r="K191" s="19">
        <f t="shared" ref="K191:L191" si="43">J191</f>
        <v>23616</v>
      </c>
      <c r="L191" s="19">
        <f t="shared" si="43"/>
        <v>23616</v>
      </c>
      <c r="M191" s="19"/>
      <c r="N191" s="19"/>
      <c r="O191" s="19"/>
      <c r="P191" s="19"/>
      <c r="Q191" s="19"/>
      <c r="R191" s="19"/>
      <c r="S191" s="19"/>
      <c r="T191" s="19"/>
      <c r="U191" s="19"/>
      <c r="V191" s="20">
        <f t="shared" si="34"/>
        <v>94464</v>
      </c>
      <c r="W191" s="12">
        <v>1430</v>
      </c>
      <c r="X191" s="13" t="s">
        <v>760</v>
      </c>
    </row>
    <row r="192" spans="1:24" x14ac:dyDescent="0.25">
      <c r="A192" s="14">
        <v>32</v>
      </c>
      <c r="B192" s="21" t="s">
        <v>280</v>
      </c>
      <c r="C192" s="16" t="s">
        <v>281</v>
      </c>
      <c r="D192" s="16" t="s">
        <v>6</v>
      </c>
      <c r="E192" s="17">
        <v>196</v>
      </c>
      <c r="F192" s="17">
        <v>18</v>
      </c>
      <c r="G192" s="76">
        <v>71482</v>
      </c>
      <c r="H192" s="87">
        <v>44630</v>
      </c>
      <c r="I192" s="18">
        <f>138240/6</f>
        <v>23040</v>
      </c>
      <c r="J192" s="19">
        <f>I192</f>
        <v>23040</v>
      </c>
      <c r="K192" s="19">
        <f t="shared" ref="K192:N192" si="44">J192</f>
        <v>23040</v>
      </c>
      <c r="L192" s="19">
        <f t="shared" si="44"/>
        <v>23040</v>
      </c>
      <c r="M192" s="19">
        <f t="shared" si="44"/>
        <v>23040</v>
      </c>
      <c r="N192" s="19">
        <f t="shared" si="44"/>
        <v>23040</v>
      </c>
      <c r="O192" s="19"/>
      <c r="P192" s="19"/>
      <c r="Q192" s="19"/>
      <c r="R192" s="19"/>
      <c r="S192" s="19"/>
      <c r="T192" s="19"/>
      <c r="U192" s="19"/>
      <c r="V192" s="20">
        <f t="shared" si="34"/>
        <v>138240</v>
      </c>
      <c r="W192" s="12">
        <v>1430</v>
      </c>
      <c r="X192" s="13" t="s">
        <v>760</v>
      </c>
    </row>
    <row r="193" spans="1:24" x14ac:dyDescent="0.25">
      <c r="A193" s="14">
        <v>33</v>
      </c>
      <c r="B193" s="15">
        <v>8596605976</v>
      </c>
      <c r="C193" s="16" t="s">
        <v>282</v>
      </c>
      <c r="D193" s="16" t="s">
        <v>8</v>
      </c>
      <c r="E193" s="17">
        <v>732</v>
      </c>
      <c r="F193" s="17">
        <v>28</v>
      </c>
      <c r="G193" s="76">
        <v>71483</v>
      </c>
      <c r="H193" s="87">
        <v>44630</v>
      </c>
      <c r="I193" s="18">
        <v>46200</v>
      </c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20">
        <f t="shared" si="34"/>
        <v>46200</v>
      </c>
      <c r="W193" s="12">
        <v>1430</v>
      </c>
      <c r="X193" s="13" t="s">
        <v>760</v>
      </c>
    </row>
    <row r="194" spans="1:24" x14ac:dyDescent="0.25">
      <c r="A194" s="14">
        <v>34</v>
      </c>
      <c r="B194" s="21">
        <v>8034288567</v>
      </c>
      <c r="C194" s="16" t="s">
        <v>286</v>
      </c>
      <c r="D194" s="16" t="s">
        <v>6</v>
      </c>
      <c r="E194" s="17">
        <v>249</v>
      </c>
      <c r="F194" s="17">
        <v>18</v>
      </c>
      <c r="G194" s="76">
        <v>71484</v>
      </c>
      <c r="H194" s="87">
        <v>44630</v>
      </c>
      <c r="I194" s="18">
        <f>354750/11</f>
        <v>32250</v>
      </c>
      <c r="J194" s="19">
        <f t="shared" ref="J194:J199" si="45">I194</f>
        <v>32250</v>
      </c>
      <c r="K194" s="19">
        <f t="shared" ref="K194:S199" si="46">J194</f>
        <v>32250</v>
      </c>
      <c r="L194" s="19">
        <f t="shared" si="46"/>
        <v>32250</v>
      </c>
      <c r="M194" s="19">
        <f t="shared" si="46"/>
        <v>32250</v>
      </c>
      <c r="N194" s="19">
        <f t="shared" si="46"/>
        <v>32250</v>
      </c>
      <c r="O194" s="19">
        <f t="shared" si="46"/>
        <v>32250</v>
      </c>
      <c r="P194" s="19">
        <f t="shared" si="46"/>
        <v>32250</v>
      </c>
      <c r="Q194" s="19">
        <f t="shared" si="46"/>
        <v>32250</v>
      </c>
      <c r="R194" s="19">
        <f t="shared" si="46"/>
        <v>32250</v>
      </c>
      <c r="S194" s="19">
        <f t="shared" si="46"/>
        <v>32250</v>
      </c>
      <c r="T194" s="19"/>
      <c r="U194" s="19"/>
      <c r="V194" s="20">
        <f t="shared" si="34"/>
        <v>354750</v>
      </c>
      <c r="W194" s="12">
        <v>1430</v>
      </c>
      <c r="X194" s="13" t="s">
        <v>760</v>
      </c>
    </row>
    <row r="195" spans="1:24" x14ac:dyDescent="0.25">
      <c r="A195" s="14">
        <v>35</v>
      </c>
      <c r="B195" s="21" t="s">
        <v>284</v>
      </c>
      <c r="C195" s="16" t="s">
        <v>283</v>
      </c>
      <c r="D195" s="16" t="s">
        <v>285</v>
      </c>
      <c r="E195" s="17">
        <v>250</v>
      </c>
      <c r="F195" s="17">
        <v>18</v>
      </c>
      <c r="G195" s="76">
        <v>71485</v>
      </c>
      <c r="H195" s="87">
        <v>44630</v>
      </c>
      <c r="I195" s="18">
        <f>329208/11</f>
        <v>29928</v>
      </c>
      <c r="J195" s="19">
        <f t="shared" si="45"/>
        <v>29928</v>
      </c>
      <c r="K195" s="19">
        <f t="shared" si="46"/>
        <v>29928</v>
      </c>
      <c r="L195" s="19">
        <f t="shared" si="46"/>
        <v>29928</v>
      </c>
      <c r="M195" s="19">
        <f t="shared" si="46"/>
        <v>29928</v>
      </c>
      <c r="N195" s="19">
        <f t="shared" si="46"/>
        <v>29928</v>
      </c>
      <c r="O195" s="19">
        <f t="shared" si="46"/>
        <v>29928</v>
      </c>
      <c r="P195" s="19">
        <f t="shared" si="46"/>
        <v>29928</v>
      </c>
      <c r="Q195" s="19">
        <f t="shared" si="46"/>
        <v>29928</v>
      </c>
      <c r="R195" s="19">
        <f t="shared" si="46"/>
        <v>29928</v>
      </c>
      <c r="S195" s="19">
        <f t="shared" si="46"/>
        <v>29928</v>
      </c>
      <c r="T195" s="19"/>
      <c r="U195" s="19"/>
      <c r="V195" s="20">
        <f t="shared" si="34"/>
        <v>329208</v>
      </c>
      <c r="W195" s="12">
        <v>1430</v>
      </c>
      <c r="X195" s="13" t="s">
        <v>760</v>
      </c>
    </row>
    <row r="196" spans="1:24" x14ac:dyDescent="0.25">
      <c r="A196" s="14">
        <v>36</v>
      </c>
      <c r="B196" s="15">
        <v>8461627703</v>
      </c>
      <c r="C196" s="16" t="s">
        <v>287</v>
      </c>
      <c r="D196" s="16" t="s">
        <v>6</v>
      </c>
      <c r="E196" s="17">
        <v>1421</v>
      </c>
      <c r="F196" s="17">
        <v>24</v>
      </c>
      <c r="G196" s="76">
        <v>71486</v>
      </c>
      <c r="H196" s="87">
        <v>44630</v>
      </c>
      <c r="I196" s="18">
        <f>92160/4</f>
        <v>23040</v>
      </c>
      <c r="J196" s="19">
        <f t="shared" si="45"/>
        <v>23040</v>
      </c>
      <c r="K196" s="19">
        <f t="shared" si="46"/>
        <v>23040</v>
      </c>
      <c r="L196" s="19">
        <f t="shared" si="46"/>
        <v>23040</v>
      </c>
      <c r="M196" s="19"/>
      <c r="N196" s="19"/>
      <c r="O196" s="19"/>
      <c r="P196" s="19"/>
      <c r="Q196" s="19"/>
      <c r="R196" s="19"/>
      <c r="S196" s="19"/>
      <c r="T196" s="19"/>
      <c r="U196" s="19"/>
      <c r="V196" s="20">
        <f t="shared" si="34"/>
        <v>92160</v>
      </c>
      <c r="W196" s="12">
        <v>1430</v>
      </c>
      <c r="X196" s="13" t="s">
        <v>760</v>
      </c>
    </row>
    <row r="197" spans="1:24" x14ac:dyDescent="0.25">
      <c r="A197" s="14">
        <v>37</v>
      </c>
      <c r="B197" s="15">
        <v>8042915250</v>
      </c>
      <c r="C197" s="16" t="s">
        <v>288</v>
      </c>
      <c r="D197" s="16" t="s">
        <v>6</v>
      </c>
      <c r="E197" s="17">
        <v>1608</v>
      </c>
      <c r="F197" s="17">
        <v>23</v>
      </c>
      <c r="G197" s="76">
        <v>71487</v>
      </c>
      <c r="H197" s="87">
        <v>44630</v>
      </c>
      <c r="I197" s="18">
        <f>96750/3</f>
        <v>32250</v>
      </c>
      <c r="J197" s="19">
        <f t="shared" si="45"/>
        <v>32250</v>
      </c>
      <c r="K197" s="19">
        <f t="shared" si="46"/>
        <v>32250</v>
      </c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20">
        <f t="shared" si="34"/>
        <v>96750</v>
      </c>
      <c r="W197" s="12">
        <v>1430</v>
      </c>
      <c r="X197" s="13" t="s">
        <v>760</v>
      </c>
    </row>
    <row r="198" spans="1:24" x14ac:dyDescent="0.25">
      <c r="A198" s="14">
        <v>38</v>
      </c>
      <c r="B198" s="15">
        <v>3001099029</v>
      </c>
      <c r="C198" s="16" t="s">
        <v>289</v>
      </c>
      <c r="D198" s="16" t="s">
        <v>15</v>
      </c>
      <c r="E198" s="17">
        <v>2464</v>
      </c>
      <c r="F198" s="17">
        <v>45</v>
      </c>
      <c r="G198" s="76">
        <v>71488</v>
      </c>
      <c r="H198" s="87">
        <v>44630</v>
      </c>
      <c r="I198" s="18">
        <f>55296/3</f>
        <v>18432</v>
      </c>
      <c r="J198" s="19">
        <f t="shared" si="45"/>
        <v>18432</v>
      </c>
      <c r="K198" s="19">
        <f t="shared" si="46"/>
        <v>18432</v>
      </c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20">
        <f t="shared" si="34"/>
        <v>55296</v>
      </c>
      <c r="W198" s="12">
        <v>1430</v>
      </c>
      <c r="X198" s="13" t="s">
        <v>760</v>
      </c>
    </row>
    <row r="199" spans="1:24" x14ac:dyDescent="0.25">
      <c r="A199" s="14">
        <v>39</v>
      </c>
      <c r="B199" s="15">
        <v>3001099029</v>
      </c>
      <c r="C199" s="16" t="s">
        <v>289</v>
      </c>
      <c r="D199" s="16" t="s">
        <v>15</v>
      </c>
      <c r="E199" s="17">
        <v>2465</v>
      </c>
      <c r="F199" s="17">
        <v>45</v>
      </c>
      <c r="G199" s="76">
        <v>71489</v>
      </c>
      <c r="H199" s="87">
        <v>44630</v>
      </c>
      <c r="I199" s="18">
        <f>55296/3</f>
        <v>18432</v>
      </c>
      <c r="J199" s="19">
        <f t="shared" si="45"/>
        <v>18432</v>
      </c>
      <c r="K199" s="19">
        <f t="shared" si="46"/>
        <v>18432</v>
      </c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20">
        <f t="shared" si="34"/>
        <v>55296</v>
      </c>
      <c r="W199" s="12">
        <v>1430</v>
      </c>
      <c r="X199" s="13" t="s">
        <v>760</v>
      </c>
    </row>
    <row r="200" spans="1:24" x14ac:dyDescent="0.25">
      <c r="A200" s="14">
        <v>40</v>
      </c>
      <c r="B200" s="15">
        <v>8172072562</v>
      </c>
      <c r="C200" s="16" t="s">
        <v>290</v>
      </c>
      <c r="D200" s="16" t="s">
        <v>34</v>
      </c>
      <c r="E200" s="17">
        <v>222</v>
      </c>
      <c r="F200" s="17">
        <v>72</v>
      </c>
      <c r="G200" s="76">
        <v>71490</v>
      </c>
      <c r="H200" s="87">
        <v>44630</v>
      </c>
      <c r="I200" s="18">
        <v>52800</v>
      </c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20">
        <f t="shared" si="34"/>
        <v>52800</v>
      </c>
      <c r="W200" s="12">
        <v>1430</v>
      </c>
      <c r="X200" s="13" t="s">
        <v>760</v>
      </c>
    </row>
    <row r="201" spans="1:24" x14ac:dyDescent="0.25">
      <c r="A201" s="14">
        <v>41</v>
      </c>
      <c r="B201" s="15">
        <v>8149275349</v>
      </c>
      <c r="C201" s="16" t="s">
        <v>291</v>
      </c>
      <c r="D201" s="16" t="s">
        <v>7</v>
      </c>
      <c r="E201" s="17">
        <v>311</v>
      </c>
      <c r="F201" s="17">
        <v>43</v>
      </c>
      <c r="G201" s="76">
        <v>71491</v>
      </c>
      <c r="H201" s="87">
        <v>44630</v>
      </c>
      <c r="I201" s="18">
        <v>52800</v>
      </c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20">
        <f t="shared" si="34"/>
        <v>52800</v>
      </c>
      <c r="W201" s="12">
        <v>1430</v>
      </c>
      <c r="X201" s="13" t="s">
        <v>760</v>
      </c>
    </row>
    <row r="202" spans="1:24" x14ac:dyDescent="0.25">
      <c r="A202" s="14">
        <v>42</v>
      </c>
      <c r="B202" s="15">
        <v>8002122431</v>
      </c>
      <c r="C202" s="16" t="s">
        <v>292</v>
      </c>
      <c r="D202" s="16" t="s">
        <v>261</v>
      </c>
      <c r="E202" s="17">
        <v>160</v>
      </c>
      <c r="F202" s="17">
        <v>56</v>
      </c>
      <c r="G202" s="76">
        <v>71492</v>
      </c>
      <c r="H202" s="87">
        <v>44630</v>
      </c>
      <c r="I202" s="18">
        <v>60654</v>
      </c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20">
        <f t="shared" si="34"/>
        <v>60654</v>
      </c>
      <c r="W202" s="12">
        <v>1430</v>
      </c>
      <c r="X202" s="13" t="s">
        <v>760</v>
      </c>
    </row>
    <row r="203" spans="1:24" x14ac:dyDescent="0.25">
      <c r="A203" s="14">
        <v>43</v>
      </c>
      <c r="B203" s="15">
        <v>8016474930</v>
      </c>
      <c r="C203" s="16" t="s">
        <v>293</v>
      </c>
      <c r="D203" s="16" t="s">
        <v>6</v>
      </c>
      <c r="E203" s="17">
        <v>601</v>
      </c>
      <c r="F203" s="17">
        <v>49</v>
      </c>
      <c r="G203" s="76">
        <v>71493</v>
      </c>
      <c r="H203" s="87">
        <v>44630</v>
      </c>
      <c r="I203" s="18">
        <f>96750/3</f>
        <v>32250</v>
      </c>
      <c r="J203" s="19">
        <f>I203</f>
        <v>32250</v>
      </c>
      <c r="K203" s="19">
        <f>J203</f>
        <v>32250</v>
      </c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20">
        <f t="shared" si="34"/>
        <v>96750</v>
      </c>
      <c r="W203" s="12">
        <v>1430</v>
      </c>
      <c r="X203" s="13" t="s">
        <v>760</v>
      </c>
    </row>
    <row r="204" spans="1:24" x14ac:dyDescent="0.25">
      <c r="A204" s="14">
        <v>44</v>
      </c>
      <c r="B204" s="15">
        <v>8484495027</v>
      </c>
      <c r="C204" s="16" t="s">
        <v>294</v>
      </c>
      <c r="D204" s="16" t="s">
        <v>6</v>
      </c>
      <c r="E204" s="17">
        <v>1049</v>
      </c>
      <c r="F204" s="17">
        <v>52</v>
      </c>
      <c r="G204" s="76">
        <v>71494</v>
      </c>
      <c r="H204" s="87">
        <v>44630</v>
      </c>
      <c r="I204" s="18">
        <v>46200</v>
      </c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20">
        <f t="shared" si="34"/>
        <v>46200</v>
      </c>
      <c r="W204" s="12">
        <v>1430</v>
      </c>
      <c r="X204" s="13" t="s">
        <v>760</v>
      </c>
    </row>
    <row r="205" spans="1:24" x14ac:dyDescent="0.25">
      <c r="A205" s="14">
        <v>45</v>
      </c>
      <c r="B205" s="15">
        <v>8022597313</v>
      </c>
      <c r="C205" s="16" t="s">
        <v>295</v>
      </c>
      <c r="D205" s="16" t="s">
        <v>209</v>
      </c>
      <c r="E205" s="17">
        <v>1158</v>
      </c>
      <c r="F205" s="17">
        <v>40</v>
      </c>
      <c r="G205" s="76">
        <v>71495</v>
      </c>
      <c r="H205" s="87">
        <v>44631</v>
      </c>
      <c r="I205" s="18">
        <v>22575</v>
      </c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20">
        <f t="shared" si="34"/>
        <v>22575</v>
      </c>
      <c r="W205" s="12">
        <v>1430</v>
      </c>
      <c r="X205" s="13" t="s">
        <v>760</v>
      </c>
    </row>
    <row r="206" spans="1:24" x14ac:dyDescent="0.25">
      <c r="A206" s="14">
        <v>46</v>
      </c>
      <c r="B206" s="15">
        <v>8419706101</v>
      </c>
      <c r="C206" s="16" t="s">
        <v>296</v>
      </c>
      <c r="D206" s="16" t="s">
        <v>297</v>
      </c>
      <c r="E206" s="17">
        <v>809</v>
      </c>
      <c r="F206" s="17">
        <v>42</v>
      </c>
      <c r="G206" s="76">
        <v>71496</v>
      </c>
      <c r="H206" s="87">
        <v>44631</v>
      </c>
      <c r="I206" s="18">
        <f>96768/6</f>
        <v>16128</v>
      </c>
      <c r="J206" s="19">
        <f>I206</f>
        <v>16128</v>
      </c>
      <c r="K206" s="19">
        <f t="shared" ref="K206:N206" si="47">J206</f>
        <v>16128</v>
      </c>
      <c r="L206" s="19">
        <f t="shared" si="47"/>
        <v>16128</v>
      </c>
      <c r="M206" s="19">
        <f t="shared" si="47"/>
        <v>16128</v>
      </c>
      <c r="N206" s="19">
        <f t="shared" si="47"/>
        <v>16128</v>
      </c>
      <c r="O206" s="19"/>
      <c r="P206" s="19"/>
      <c r="Q206" s="19"/>
      <c r="R206" s="19"/>
      <c r="S206" s="19"/>
      <c r="T206" s="19"/>
      <c r="U206" s="19"/>
      <c r="V206" s="20">
        <f t="shared" si="34"/>
        <v>96768</v>
      </c>
      <c r="W206" s="12">
        <v>1430</v>
      </c>
      <c r="X206" s="13" t="s">
        <v>760</v>
      </c>
    </row>
    <row r="207" spans="1:24" x14ac:dyDescent="0.25">
      <c r="A207" s="14">
        <v>47</v>
      </c>
      <c r="B207" s="21">
        <v>8366774190</v>
      </c>
      <c r="C207" s="16" t="s">
        <v>298</v>
      </c>
      <c r="D207" s="16" t="s">
        <v>240</v>
      </c>
      <c r="E207" s="17">
        <v>827</v>
      </c>
      <c r="F207" s="17">
        <v>37</v>
      </c>
      <c r="G207" s="76">
        <v>71497</v>
      </c>
      <c r="H207" s="87">
        <v>44631</v>
      </c>
      <c r="I207" s="18">
        <f>158400/3</f>
        <v>52800</v>
      </c>
      <c r="J207" s="19">
        <f>I207</f>
        <v>52800</v>
      </c>
      <c r="K207" s="19">
        <f>J207</f>
        <v>52800</v>
      </c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20">
        <f t="shared" si="34"/>
        <v>158400</v>
      </c>
      <c r="W207" s="12">
        <v>1430</v>
      </c>
      <c r="X207" s="13" t="s">
        <v>760</v>
      </c>
    </row>
    <row r="208" spans="1:24" x14ac:dyDescent="0.25">
      <c r="A208" s="14">
        <v>48</v>
      </c>
      <c r="B208" s="15">
        <v>1300755162</v>
      </c>
      <c r="C208" s="16" t="s">
        <v>299</v>
      </c>
      <c r="D208" s="16" t="s">
        <v>6</v>
      </c>
      <c r="E208" s="17">
        <v>1687</v>
      </c>
      <c r="F208" s="17">
        <v>23</v>
      </c>
      <c r="G208" s="76">
        <v>71498</v>
      </c>
      <c r="H208" s="87">
        <v>44631</v>
      </c>
      <c r="I208" s="18">
        <f>594000/9</f>
        <v>66000</v>
      </c>
      <c r="J208" s="19">
        <f>I208</f>
        <v>66000</v>
      </c>
      <c r="K208" s="19">
        <f t="shared" ref="K208:Q208" si="48">J208</f>
        <v>66000</v>
      </c>
      <c r="L208" s="19">
        <f t="shared" si="48"/>
        <v>66000</v>
      </c>
      <c r="M208" s="19">
        <f t="shared" si="48"/>
        <v>66000</v>
      </c>
      <c r="N208" s="19">
        <f t="shared" si="48"/>
        <v>66000</v>
      </c>
      <c r="O208" s="19">
        <f t="shared" si="48"/>
        <v>66000</v>
      </c>
      <c r="P208" s="19">
        <f t="shared" si="48"/>
        <v>66000</v>
      </c>
      <c r="Q208" s="19">
        <f t="shared" si="48"/>
        <v>66000</v>
      </c>
      <c r="R208" s="19"/>
      <c r="S208" s="19"/>
      <c r="T208" s="19"/>
      <c r="U208" s="19"/>
      <c r="V208" s="20">
        <f t="shared" si="34"/>
        <v>594000</v>
      </c>
      <c r="W208" s="12">
        <v>1430</v>
      </c>
      <c r="X208" s="13" t="s">
        <v>760</v>
      </c>
    </row>
    <row r="209" spans="1:24" x14ac:dyDescent="0.25">
      <c r="A209" s="14">
        <v>49</v>
      </c>
      <c r="B209" s="15">
        <v>8106167902</v>
      </c>
      <c r="C209" s="16" t="s">
        <v>300</v>
      </c>
      <c r="D209" s="16" t="s">
        <v>6</v>
      </c>
      <c r="E209" s="17">
        <v>1065</v>
      </c>
      <c r="F209" s="17">
        <v>24</v>
      </c>
      <c r="G209" s="76">
        <v>71499</v>
      </c>
      <c r="H209" s="87">
        <v>44631</v>
      </c>
      <c r="I209" s="18">
        <v>32400</v>
      </c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20">
        <f t="shared" si="34"/>
        <v>32400</v>
      </c>
      <c r="W209" s="12">
        <v>1430</v>
      </c>
      <c r="X209" s="13" t="s">
        <v>760</v>
      </c>
    </row>
    <row r="210" spans="1:24" x14ac:dyDescent="0.25">
      <c r="A210" s="14">
        <v>50</v>
      </c>
      <c r="B210" s="17">
        <v>8446388306</v>
      </c>
      <c r="C210" s="58" t="s">
        <v>301</v>
      </c>
      <c r="D210" s="58" t="s">
        <v>263</v>
      </c>
      <c r="E210" s="17">
        <v>190</v>
      </c>
      <c r="F210" s="17">
        <v>72</v>
      </c>
      <c r="G210" s="76">
        <v>71500</v>
      </c>
      <c r="H210" s="87">
        <v>44631</v>
      </c>
      <c r="I210" s="18">
        <f>158400/2</f>
        <v>79200</v>
      </c>
      <c r="J210" s="19">
        <f>I210</f>
        <v>79200</v>
      </c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20">
        <f t="shared" si="34"/>
        <v>158400</v>
      </c>
      <c r="W210" s="12">
        <v>1430</v>
      </c>
      <c r="X210" s="13" t="s">
        <v>760</v>
      </c>
    </row>
    <row r="211" spans="1:24" x14ac:dyDescent="0.25">
      <c r="A211" s="59" t="s">
        <v>276</v>
      </c>
      <c r="B211" s="60"/>
      <c r="C211" s="60"/>
      <c r="D211" s="48"/>
      <c r="E211" s="49"/>
      <c r="F211" s="49"/>
      <c r="G211" s="80"/>
      <c r="H211" s="92"/>
      <c r="I211" s="61">
        <f>SUM(I161:I210)</f>
        <v>2517580.5757575762</v>
      </c>
      <c r="J211" s="61">
        <f t="shared" ref="J211:V211" si="49">SUM(J161:J210)</f>
        <v>1448365.5757575757</v>
      </c>
      <c r="K211" s="61">
        <f t="shared" si="49"/>
        <v>880463.5757575758</v>
      </c>
      <c r="L211" s="61">
        <f t="shared" si="49"/>
        <v>528361.90909090906</v>
      </c>
      <c r="M211" s="61">
        <f t="shared" si="49"/>
        <v>307343.90909090906</v>
      </c>
      <c r="N211" s="61">
        <f t="shared" si="49"/>
        <v>307343.90909090906</v>
      </c>
      <c r="O211" s="61">
        <f t="shared" si="49"/>
        <v>268175.90909090906</v>
      </c>
      <c r="P211" s="61">
        <f t="shared" si="49"/>
        <v>268175.90909090906</v>
      </c>
      <c r="Q211" s="61">
        <f t="shared" si="49"/>
        <v>268175.90909090906</v>
      </c>
      <c r="R211" s="61">
        <f t="shared" si="49"/>
        <v>202175.90909090909</v>
      </c>
      <c r="S211" s="61">
        <f t="shared" si="49"/>
        <v>202175.90909090909</v>
      </c>
      <c r="T211" s="61">
        <f t="shared" si="49"/>
        <v>0</v>
      </c>
      <c r="U211" s="61"/>
      <c r="V211" s="61">
        <f t="shared" si="49"/>
        <v>7198339</v>
      </c>
      <c r="W211" s="12">
        <f>V211+W230</f>
        <v>27643027</v>
      </c>
      <c r="X211" s="13" t="s">
        <v>760</v>
      </c>
    </row>
    <row r="212" spans="1:24" ht="15.95" customHeight="1" x14ac:dyDescent="0.25">
      <c r="A212" s="6" t="s">
        <v>206</v>
      </c>
      <c r="B212" s="7"/>
      <c r="C212" s="8"/>
      <c r="D212" s="9"/>
      <c r="E212" s="9"/>
      <c r="F212" s="9"/>
      <c r="G212" s="79"/>
      <c r="H212" s="86"/>
      <c r="I212" s="10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2"/>
      <c r="X212" s="13" t="s">
        <v>760</v>
      </c>
    </row>
    <row r="213" spans="1:24" x14ac:dyDescent="0.25">
      <c r="A213" s="14">
        <v>1</v>
      </c>
      <c r="B213" s="15">
        <v>8019288315</v>
      </c>
      <c r="C213" s="16" t="s">
        <v>207</v>
      </c>
      <c r="D213" s="16" t="s">
        <v>7</v>
      </c>
      <c r="E213" s="17">
        <v>592</v>
      </c>
      <c r="F213" s="17">
        <v>43</v>
      </c>
      <c r="G213" s="79">
        <v>71534</v>
      </c>
      <c r="H213" s="87">
        <v>44620</v>
      </c>
      <c r="I213" s="18">
        <f>92160/5</f>
        <v>18432</v>
      </c>
      <c r="J213" s="19">
        <f>I213</f>
        <v>18432</v>
      </c>
      <c r="K213" s="19">
        <f t="shared" ref="K213:M213" si="50">J213</f>
        <v>18432</v>
      </c>
      <c r="L213" s="19">
        <f t="shared" si="50"/>
        <v>18432</v>
      </c>
      <c r="M213" s="19">
        <f t="shared" si="50"/>
        <v>18432</v>
      </c>
      <c r="N213" s="19"/>
      <c r="O213" s="19"/>
      <c r="P213" s="19"/>
      <c r="Q213" s="19"/>
      <c r="R213" s="19"/>
      <c r="S213" s="19"/>
      <c r="T213" s="19"/>
      <c r="U213" s="19"/>
      <c r="V213" s="20">
        <f t="shared" ref="V213:V229" si="51">SUM(I213:T213)</f>
        <v>92160</v>
      </c>
      <c r="W213" s="12">
        <v>1431</v>
      </c>
      <c r="X213" s="13" t="s">
        <v>760</v>
      </c>
    </row>
    <row r="214" spans="1:24" x14ac:dyDescent="0.25">
      <c r="A214" s="14">
        <v>2</v>
      </c>
      <c r="B214" s="15">
        <v>8525242275</v>
      </c>
      <c r="C214" s="16" t="s">
        <v>246</v>
      </c>
      <c r="D214" s="16" t="s">
        <v>7</v>
      </c>
      <c r="E214" s="17">
        <v>447</v>
      </c>
      <c r="F214" s="17">
        <v>43</v>
      </c>
      <c r="G214" s="79">
        <v>71535</v>
      </c>
      <c r="H214" s="87">
        <v>44621</v>
      </c>
      <c r="I214" s="18">
        <f>77400/3</f>
        <v>25800</v>
      </c>
      <c r="J214" s="19">
        <f>I214</f>
        <v>25800</v>
      </c>
      <c r="K214" s="19">
        <f>J214</f>
        <v>25800</v>
      </c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20">
        <f t="shared" si="51"/>
        <v>77400</v>
      </c>
      <c r="W214" s="12">
        <v>1431</v>
      </c>
      <c r="X214" s="13" t="s">
        <v>760</v>
      </c>
    </row>
    <row r="215" spans="1:24" x14ac:dyDescent="0.25">
      <c r="A215" s="14">
        <v>3</v>
      </c>
      <c r="B215" s="15">
        <v>3601064733</v>
      </c>
      <c r="C215" s="16" t="s">
        <v>208</v>
      </c>
      <c r="D215" s="16" t="s">
        <v>209</v>
      </c>
      <c r="E215" s="17">
        <v>1021</v>
      </c>
      <c r="F215" s="17">
        <v>40</v>
      </c>
      <c r="G215" s="79">
        <v>71536</v>
      </c>
      <c r="H215" s="87">
        <v>44621</v>
      </c>
      <c r="I215" s="18">
        <f>77400/3</f>
        <v>25800</v>
      </c>
      <c r="J215" s="19">
        <f>I215</f>
        <v>25800</v>
      </c>
      <c r="K215" s="19">
        <f>J215</f>
        <v>25800</v>
      </c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20">
        <f t="shared" si="51"/>
        <v>77400</v>
      </c>
      <c r="W215" s="12">
        <v>1431</v>
      </c>
      <c r="X215" s="13" t="s">
        <v>760</v>
      </c>
    </row>
    <row r="216" spans="1:24" x14ac:dyDescent="0.25">
      <c r="A216" s="14">
        <v>4</v>
      </c>
      <c r="B216" s="15">
        <v>8482471285</v>
      </c>
      <c r="C216" s="16" t="s">
        <v>210</v>
      </c>
      <c r="D216" s="16" t="s">
        <v>211</v>
      </c>
      <c r="E216" s="17">
        <v>133</v>
      </c>
      <c r="F216" s="17">
        <v>74</v>
      </c>
      <c r="G216" s="79">
        <v>71537</v>
      </c>
      <c r="H216" s="87">
        <v>44622</v>
      </c>
      <c r="I216" s="18">
        <f>92160/4</f>
        <v>23040</v>
      </c>
      <c r="J216" s="19">
        <f>I216</f>
        <v>23040</v>
      </c>
      <c r="K216" s="19">
        <f t="shared" ref="K216:L216" si="52">J216</f>
        <v>23040</v>
      </c>
      <c r="L216" s="19">
        <f t="shared" si="52"/>
        <v>23040</v>
      </c>
      <c r="M216" s="19"/>
      <c r="N216" s="19"/>
      <c r="O216" s="19"/>
      <c r="P216" s="19"/>
      <c r="Q216" s="19"/>
      <c r="R216" s="19"/>
      <c r="S216" s="19"/>
      <c r="T216" s="19"/>
      <c r="U216" s="19"/>
      <c r="V216" s="20">
        <f t="shared" si="51"/>
        <v>92160</v>
      </c>
      <c r="W216" s="12">
        <v>1431</v>
      </c>
      <c r="X216" s="13" t="s">
        <v>760</v>
      </c>
    </row>
    <row r="217" spans="1:24" x14ac:dyDescent="0.25">
      <c r="A217" s="14">
        <v>5</v>
      </c>
      <c r="B217" s="22">
        <v>8454406485</v>
      </c>
      <c r="C217" s="16" t="s">
        <v>212</v>
      </c>
      <c r="D217" s="16" t="s">
        <v>213</v>
      </c>
      <c r="E217" s="17">
        <v>973</v>
      </c>
      <c r="F217" s="17">
        <v>9</v>
      </c>
      <c r="G217" s="79">
        <v>71538</v>
      </c>
      <c r="H217" s="87">
        <v>44622</v>
      </c>
      <c r="I217" s="18">
        <v>39600</v>
      </c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20">
        <f t="shared" si="51"/>
        <v>39600</v>
      </c>
      <c r="W217" s="12">
        <v>1431</v>
      </c>
      <c r="X217" s="13" t="s">
        <v>760</v>
      </c>
    </row>
    <row r="218" spans="1:24" x14ac:dyDescent="0.25">
      <c r="A218" s="14">
        <v>6</v>
      </c>
      <c r="B218" s="15">
        <v>8550289534</v>
      </c>
      <c r="C218" s="16" t="s">
        <v>214</v>
      </c>
      <c r="D218" s="16" t="s">
        <v>15</v>
      </c>
      <c r="E218" s="17">
        <v>135</v>
      </c>
      <c r="F218" s="17">
        <v>58</v>
      </c>
      <c r="G218" s="79">
        <v>71539</v>
      </c>
      <c r="H218" s="87">
        <v>44623</v>
      </c>
      <c r="I218" s="18">
        <f>73728/4</f>
        <v>18432</v>
      </c>
      <c r="J218" s="19">
        <f>I218</f>
        <v>18432</v>
      </c>
      <c r="K218" s="19">
        <f t="shared" ref="K218:L219" si="53">J218</f>
        <v>18432</v>
      </c>
      <c r="L218" s="19">
        <f t="shared" si="53"/>
        <v>18432</v>
      </c>
      <c r="M218" s="19"/>
      <c r="N218" s="19"/>
      <c r="O218" s="19"/>
      <c r="P218" s="19"/>
      <c r="Q218" s="19"/>
      <c r="R218" s="19"/>
      <c r="S218" s="19"/>
      <c r="T218" s="19"/>
      <c r="U218" s="19"/>
      <c r="V218" s="20">
        <f t="shared" si="51"/>
        <v>73728</v>
      </c>
      <c r="W218" s="12">
        <v>1431</v>
      </c>
      <c r="X218" s="13" t="s">
        <v>760</v>
      </c>
    </row>
    <row r="219" spans="1:24" x14ac:dyDescent="0.25">
      <c r="A219" s="14">
        <v>7</v>
      </c>
      <c r="B219" s="15">
        <v>3502241903</v>
      </c>
      <c r="C219" s="16" t="s">
        <v>215</v>
      </c>
      <c r="D219" s="16" t="s">
        <v>7</v>
      </c>
      <c r="E219" s="17">
        <v>1191</v>
      </c>
      <c r="F219" s="17">
        <v>39</v>
      </c>
      <c r="G219" s="79">
        <v>71540</v>
      </c>
      <c r="H219" s="87">
        <v>44623</v>
      </c>
      <c r="I219" s="18">
        <f>58050/3</f>
        <v>19350</v>
      </c>
      <c r="J219" s="19">
        <f>I219</f>
        <v>19350</v>
      </c>
      <c r="K219" s="19">
        <f t="shared" si="53"/>
        <v>19350</v>
      </c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20">
        <f t="shared" si="51"/>
        <v>58050</v>
      </c>
      <c r="W219" s="12">
        <v>1431</v>
      </c>
      <c r="X219" s="13" t="s">
        <v>760</v>
      </c>
    </row>
    <row r="220" spans="1:24" x14ac:dyDescent="0.25">
      <c r="A220" s="14">
        <v>8</v>
      </c>
      <c r="B220" s="21">
        <v>8239420600</v>
      </c>
      <c r="C220" s="16" t="s">
        <v>216</v>
      </c>
      <c r="D220" s="16" t="s">
        <v>217</v>
      </c>
      <c r="E220" s="17" t="s">
        <v>218</v>
      </c>
      <c r="F220" s="17" t="s">
        <v>219</v>
      </c>
      <c r="G220" s="79">
        <v>71541</v>
      </c>
      <c r="H220" s="87">
        <v>44623</v>
      </c>
      <c r="I220" s="18">
        <f>225000/2</f>
        <v>112500</v>
      </c>
      <c r="J220" s="19">
        <f>I220</f>
        <v>112500</v>
      </c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20">
        <f t="shared" si="51"/>
        <v>225000</v>
      </c>
      <c r="W220" s="12">
        <v>1431</v>
      </c>
      <c r="X220" s="13" t="s">
        <v>760</v>
      </c>
    </row>
    <row r="221" spans="1:24" x14ac:dyDescent="0.25">
      <c r="A221" s="14">
        <v>9</v>
      </c>
      <c r="B221" s="15">
        <v>8022578945</v>
      </c>
      <c r="C221" s="16" t="s">
        <v>220</v>
      </c>
      <c r="D221" s="16" t="s">
        <v>145</v>
      </c>
      <c r="E221" s="17">
        <v>904</v>
      </c>
      <c r="F221" s="17">
        <v>14</v>
      </c>
      <c r="G221" s="79">
        <v>71542</v>
      </c>
      <c r="H221" s="87">
        <v>44623</v>
      </c>
      <c r="I221" s="18">
        <v>66000</v>
      </c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20">
        <f t="shared" si="51"/>
        <v>66000</v>
      </c>
      <c r="W221" s="12">
        <v>1431</v>
      </c>
      <c r="X221" s="13" t="s">
        <v>760</v>
      </c>
    </row>
    <row r="222" spans="1:24" x14ac:dyDescent="0.25">
      <c r="A222" s="14">
        <v>10</v>
      </c>
      <c r="B222" s="15">
        <v>8196002010</v>
      </c>
      <c r="C222" s="16" t="s">
        <v>221</v>
      </c>
      <c r="D222" s="16" t="s">
        <v>26</v>
      </c>
      <c r="E222" s="17">
        <v>61</v>
      </c>
      <c r="F222" s="17">
        <v>12</v>
      </c>
      <c r="G222" s="79">
        <v>71543</v>
      </c>
      <c r="H222" s="87">
        <v>44623</v>
      </c>
      <c r="I222" s="18">
        <v>132000</v>
      </c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20">
        <f t="shared" si="51"/>
        <v>132000</v>
      </c>
      <c r="W222" s="12">
        <v>1431</v>
      </c>
      <c r="X222" s="13" t="s">
        <v>760</v>
      </c>
    </row>
    <row r="223" spans="1:24" x14ac:dyDescent="0.25">
      <c r="A223" s="14">
        <v>11</v>
      </c>
      <c r="B223" s="15">
        <v>8696572805</v>
      </c>
      <c r="C223" s="16" t="s">
        <v>222</v>
      </c>
      <c r="D223" s="16" t="s">
        <v>24</v>
      </c>
      <c r="E223" s="17">
        <v>282</v>
      </c>
      <c r="F223" s="17">
        <v>68</v>
      </c>
      <c r="G223" s="79">
        <v>71544</v>
      </c>
      <c r="H223" s="87">
        <v>44627</v>
      </c>
      <c r="I223" s="18">
        <f>126720/3</f>
        <v>42240</v>
      </c>
      <c r="J223" s="19">
        <f>I223</f>
        <v>42240</v>
      </c>
      <c r="K223" s="19">
        <f>J223</f>
        <v>42240</v>
      </c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20">
        <f t="shared" si="51"/>
        <v>126720</v>
      </c>
      <c r="W223" s="12">
        <v>1431</v>
      </c>
      <c r="X223" s="13" t="s">
        <v>760</v>
      </c>
    </row>
    <row r="224" spans="1:24" x14ac:dyDescent="0.25">
      <c r="A224" s="14">
        <v>12</v>
      </c>
      <c r="B224" s="22" t="s">
        <v>223</v>
      </c>
      <c r="C224" s="16" t="s">
        <v>224</v>
      </c>
      <c r="D224" s="16" t="s">
        <v>16</v>
      </c>
      <c r="E224" s="17">
        <v>262</v>
      </c>
      <c r="F224" s="17">
        <v>57</v>
      </c>
      <c r="G224" s="79">
        <v>71545</v>
      </c>
      <c r="H224" s="87">
        <v>44627</v>
      </c>
      <c r="I224" s="18">
        <v>39600</v>
      </c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20">
        <f t="shared" si="51"/>
        <v>39600</v>
      </c>
      <c r="W224" s="12">
        <v>1431</v>
      </c>
      <c r="X224" s="13" t="s">
        <v>760</v>
      </c>
    </row>
    <row r="225" spans="1:24" x14ac:dyDescent="0.25">
      <c r="A225" s="14">
        <v>13</v>
      </c>
      <c r="B225" s="22">
        <v>8072079941</v>
      </c>
      <c r="C225" s="16" t="s">
        <v>225</v>
      </c>
      <c r="D225" s="16" t="s">
        <v>16</v>
      </c>
      <c r="E225" s="17">
        <v>1059</v>
      </c>
      <c r="F225" s="17">
        <v>15</v>
      </c>
      <c r="G225" s="79">
        <v>71546</v>
      </c>
      <c r="H225" s="87">
        <v>44628</v>
      </c>
      <c r="I225" s="18">
        <v>69894</v>
      </c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20">
        <f t="shared" si="51"/>
        <v>69894</v>
      </c>
      <c r="W225" s="12">
        <v>1431</v>
      </c>
      <c r="X225" s="13" t="s">
        <v>760</v>
      </c>
    </row>
    <row r="226" spans="1:24" x14ac:dyDescent="0.25">
      <c r="A226" s="14">
        <v>14</v>
      </c>
      <c r="B226" s="22" t="s">
        <v>226</v>
      </c>
      <c r="C226" s="16" t="s">
        <v>227</v>
      </c>
      <c r="D226" s="16" t="s">
        <v>228</v>
      </c>
      <c r="E226" s="17">
        <v>245</v>
      </c>
      <c r="F226" s="17">
        <v>30</v>
      </c>
      <c r="G226" s="79">
        <v>71547</v>
      </c>
      <c r="H226" s="87">
        <v>44628</v>
      </c>
      <c r="I226" s="18">
        <v>55296</v>
      </c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20">
        <f t="shared" si="51"/>
        <v>55296</v>
      </c>
      <c r="W226" s="12">
        <v>1431</v>
      </c>
      <c r="X226" s="13" t="s">
        <v>760</v>
      </c>
    </row>
    <row r="227" spans="1:24" x14ac:dyDescent="0.25">
      <c r="A227" s="14">
        <v>15</v>
      </c>
      <c r="B227" s="23">
        <v>8298814195</v>
      </c>
      <c r="C227" s="16" t="s">
        <v>229</v>
      </c>
      <c r="D227" s="16" t="s">
        <v>34</v>
      </c>
      <c r="E227" s="17">
        <v>212</v>
      </c>
      <c r="F227" s="17">
        <v>67</v>
      </c>
      <c r="G227" s="79">
        <v>71548</v>
      </c>
      <c r="H227" s="87">
        <v>44628</v>
      </c>
      <c r="I227" s="18">
        <v>46200</v>
      </c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20">
        <f t="shared" si="51"/>
        <v>46200</v>
      </c>
      <c r="W227" s="12">
        <v>1431</v>
      </c>
      <c r="X227" s="13" t="s">
        <v>760</v>
      </c>
    </row>
    <row r="228" spans="1:24" x14ac:dyDescent="0.25">
      <c r="A228" s="14">
        <v>16</v>
      </c>
      <c r="B228" s="25">
        <v>3500749586</v>
      </c>
      <c r="C228" s="16" t="s">
        <v>230</v>
      </c>
      <c r="D228" s="16" t="s">
        <v>7</v>
      </c>
      <c r="E228" s="17">
        <v>1118</v>
      </c>
      <c r="F228" s="17">
        <v>44</v>
      </c>
      <c r="G228" s="79">
        <v>71549</v>
      </c>
      <c r="H228" s="87">
        <v>44629</v>
      </c>
      <c r="I228" s="18">
        <f>88042/3</f>
        <v>29347.333333333332</v>
      </c>
      <c r="J228" s="19">
        <f>I228</f>
        <v>29347.333333333332</v>
      </c>
      <c r="K228" s="19">
        <f>J228</f>
        <v>29347.333333333332</v>
      </c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20">
        <f t="shared" si="51"/>
        <v>88042</v>
      </c>
      <c r="W228" s="12">
        <v>1431</v>
      </c>
      <c r="X228" s="13" t="s">
        <v>760</v>
      </c>
    </row>
    <row r="229" spans="1:24" x14ac:dyDescent="0.25">
      <c r="A229" s="14">
        <v>17</v>
      </c>
      <c r="B229" s="15">
        <v>3501380171</v>
      </c>
      <c r="C229" s="16" t="s">
        <v>232</v>
      </c>
      <c r="D229" s="16" t="s">
        <v>231</v>
      </c>
      <c r="E229" s="17">
        <v>2066</v>
      </c>
      <c r="F229" s="17">
        <v>13</v>
      </c>
      <c r="G229" s="79">
        <v>71550</v>
      </c>
      <c r="H229" s="87">
        <v>44629</v>
      </c>
      <c r="I229" s="18">
        <v>75060</v>
      </c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20">
        <f t="shared" si="51"/>
        <v>75060</v>
      </c>
      <c r="W229" s="12">
        <v>1431</v>
      </c>
      <c r="X229" s="13" t="s">
        <v>760</v>
      </c>
    </row>
    <row r="230" spans="1:24" x14ac:dyDescent="0.25">
      <c r="A230" s="59" t="s">
        <v>233</v>
      </c>
      <c r="B230" s="60"/>
      <c r="C230" s="60"/>
      <c r="D230" s="48"/>
      <c r="E230" s="49"/>
      <c r="F230" s="49"/>
      <c r="G230" s="80"/>
      <c r="H230" s="92"/>
      <c r="I230" s="61">
        <f t="shared" ref="I230:T230" si="54">SUM(I213:I229)</f>
        <v>838591.33333333337</v>
      </c>
      <c r="J230" s="61">
        <f t="shared" si="54"/>
        <v>314941.33333333331</v>
      </c>
      <c r="K230" s="61">
        <f t="shared" si="54"/>
        <v>202441.33333333334</v>
      </c>
      <c r="L230" s="61">
        <f t="shared" si="54"/>
        <v>59904</v>
      </c>
      <c r="M230" s="61">
        <f t="shared" si="54"/>
        <v>18432</v>
      </c>
      <c r="N230" s="61">
        <f t="shared" si="54"/>
        <v>0</v>
      </c>
      <c r="O230" s="61">
        <f t="shared" si="54"/>
        <v>0</v>
      </c>
      <c r="P230" s="61">
        <f t="shared" si="54"/>
        <v>0</v>
      </c>
      <c r="Q230" s="61">
        <f t="shared" si="54"/>
        <v>0</v>
      </c>
      <c r="R230" s="61">
        <f t="shared" si="54"/>
        <v>0</v>
      </c>
      <c r="S230" s="61">
        <f t="shared" si="54"/>
        <v>0</v>
      </c>
      <c r="T230" s="61">
        <f t="shared" si="54"/>
        <v>0</v>
      </c>
      <c r="U230" s="61"/>
      <c r="V230" s="61">
        <f>SUM(V213:V229)</f>
        <v>1434310</v>
      </c>
      <c r="W230" s="12">
        <f>V230+W159</f>
        <v>20444688</v>
      </c>
      <c r="X230" s="13" t="s">
        <v>760</v>
      </c>
    </row>
    <row r="231" spans="1:24" ht="15.95" customHeight="1" x14ac:dyDescent="0.25">
      <c r="A231" s="6" t="s">
        <v>302</v>
      </c>
      <c r="B231" s="7"/>
      <c r="C231" s="8"/>
      <c r="D231" s="9"/>
      <c r="E231" s="9"/>
      <c r="F231" s="9"/>
      <c r="G231" s="75"/>
      <c r="H231" s="86"/>
      <c r="I231" s="10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2"/>
      <c r="X231" s="13" t="s">
        <v>760</v>
      </c>
    </row>
    <row r="232" spans="1:24" x14ac:dyDescent="0.25">
      <c r="A232" s="14">
        <v>1</v>
      </c>
      <c r="B232" s="15">
        <v>8253331279</v>
      </c>
      <c r="C232" s="16" t="s">
        <v>386</v>
      </c>
      <c r="D232" s="16" t="s">
        <v>383</v>
      </c>
      <c r="E232" s="17" t="s">
        <v>372</v>
      </c>
      <c r="F232" s="17">
        <v>10</v>
      </c>
      <c r="G232" s="76">
        <v>72401</v>
      </c>
      <c r="H232" s="87">
        <v>44636</v>
      </c>
      <c r="I232" s="18">
        <f>36864/4</f>
        <v>9216</v>
      </c>
      <c r="J232" s="19">
        <f>I232</f>
        <v>9216</v>
      </c>
      <c r="K232" s="19">
        <f t="shared" ref="K232:L232" si="55">J232</f>
        <v>9216</v>
      </c>
      <c r="L232" s="19">
        <f t="shared" si="55"/>
        <v>9216</v>
      </c>
      <c r="M232" s="19"/>
      <c r="N232" s="19"/>
      <c r="O232" s="19"/>
      <c r="P232" s="19"/>
      <c r="Q232" s="19"/>
      <c r="R232" s="19"/>
      <c r="S232" s="19"/>
      <c r="T232" s="19"/>
      <c r="U232" s="19"/>
      <c r="V232" s="20">
        <f t="shared" ref="V232:V281" si="56">SUM(I232:T232)</f>
        <v>36864</v>
      </c>
      <c r="W232" s="12">
        <v>1449</v>
      </c>
      <c r="X232" s="13" t="s">
        <v>760</v>
      </c>
    </row>
    <row r="233" spans="1:24" x14ac:dyDescent="0.25">
      <c r="A233" s="14">
        <v>2</v>
      </c>
      <c r="B233" s="21">
        <v>8029107550</v>
      </c>
      <c r="C233" s="16" t="s">
        <v>387</v>
      </c>
      <c r="D233" s="16" t="s">
        <v>297</v>
      </c>
      <c r="E233" s="17">
        <v>142</v>
      </c>
      <c r="F233" s="17">
        <v>42</v>
      </c>
      <c r="G233" s="76">
        <v>72402</v>
      </c>
      <c r="H233" s="87">
        <v>44636</v>
      </c>
      <c r="I233" s="18">
        <v>34560</v>
      </c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20">
        <f t="shared" si="56"/>
        <v>34560</v>
      </c>
      <c r="W233" s="12">
        <v>1449</v>
      </c>
      <c r="X233" s="13" t="s">
        <v>760</v>
      </c>
    </row>
    <row r="234" spans="1:24" x14ac:dyDescent="0.25">
      <c r="A234" s="14">
        <v>3</v>
      </c>
      <c r="B234" s="15">
        <v>8567904636</v>
      </c>
      <c r="C234" s="16" t="s">
        <v>388</v>
      </c>
      <c r="D234" s="16" t="s">
        <v>45</v>
      </c>
      <c r="E234" s="17" t="s">
        <v>373</v>
      </c>
      <c r="F234" s="17" t="s">
        <v>374</v>
      </c>
      <c r="G234" s="76">
        <v>72403</v>
      </c>
      <c r="H234" s="87">
        <v>44636</v>
      </c>
      <c r="I234" s="18">
        <v>31680</v>
      </c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20">
        <f t="shared" si="56"/>
        <v>31680</v>
      </c>
      <c r="W234" s="12">
        <v>1449</v>
      </c>
      <c r="X234" s="13" t="s">
        <v>760</v>
      </c>
    </row>
    <row r="235" spans="1:24" x14ac:dyDescent="0.25">
      <c r="A235" s="14">
        <v>4</v>
      </c>
      <c r="B235" s="21" t="s">
        <v>390</v>
      </c>
      <c r="C235" s="16" t="s">
        <v>389</v>
      </c>
      <c r="D235" s="16" t="s">
        <v>8</v>
      </c>
      <c r="E235" s="17">
        <v>1469</v>
      </c>
      <c r="F235" s="17">
        <v>34</v>
      </c>
      <c r="G235" s="76">
        <v>72404</v>
      </c>
      <c r="H235" s="87">
        <v>44636</v>
      </c>
      <c r="I235" s="18">
        <f>132000/2</f>
        <v>66000</v>
      </c>
      <c r="J235" s="19">
        <f>I235</f>
        <v>66000</v>
      </c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20">
        <f t="shared" si="56"/>
        <v>132000</v>
      </c>
      <c r="W235" s="12">
        <v>1449</v>
      </c>
      <c r="X235" s="13" t="s">
        <v>760</v>
      </c>
    </row>
    <row r="236" spans="1:24" x14ac:dyDescent="0.25">
      <c r="A236" s="14">
        <v>5</v>
      </c>
      <c r="B236" s="22">
        <v>8291348499</v>
      </c>
      <c r="C236" s="16" t="s">
        <v>391</v>
      </c>
      <c r="D236" s="16" t="s">
        <v>297</v>
      </c>
      <c r="E236" s="17">
        <v>66</v>
      </c>
      <c r="F236" s="17">
        <v>82</v>
      </c>
      <c r="G236" s="76">
        <v>72405</v>
      </c>
      <c r="H236" s="87">
        <v>44636</v>
      </c>
      <c r="I236" s="18">
        <v>39600</v>
      </c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20">
        <f t="shared" si="56"/>
        <v>39600</v>
      </c>
      <c r="W236" s="12">
        <v>1449</v>
      </c>
      <c r="X236" s="13" t="s">
        <v>760</v>
      </c>
    </row>
    <row r="237" spans="1:24" x14ac:dyDescent="0.25">
      <c r="A237" s="14">
        <v>6</v>
      </c>
      <c r="B237" s="15">
        <v>3502262300</v>
      </c>
      <c r="C237" s="16" t="s">
        <v>392</v>
      </c>
      <c r="D237" s="16" t="s">
        <v>383</v>
      </c>
      <c r="E237" s="17">
        <v>946</v>
      </c>
      <c r="F237" s="17">
        <v>10</v>
      </c>
      <c r="G237" s="76">
        <v>72406</v>
      </c>
      <c r="H237" s="87">
        <v>44636</v>
      </c>
      <c r="I237" s="18">
        <v>39600</v>
      </c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20">
        <f t="shared" si="56"/>
        <v>39600</v>
      </c>
      <c r="W237" s="12">
        <v>1449</v>
      </c>
      <c r="X237" s="13" t="s">
        <v>760</v>
      </c>
    </row>
    <row r="238" spans="1:24" x14ac:dyDescent="0.25">
      <c r="A238" s="14">
        <v>7</v>
      </c>
      <c r="B238" s="15">
        <v>8086691992</v>
      </c>
      <c r="C238" s="16" t="s">
        <v>393</v>
      </c>
      <c r="D238" s="16" t="s">
        <v>261</v>
      </c>
      <c r="E238" s="17">
        <v>87</v>
      </c>
      <c r="F238" s="17">
        <v>57</v>
      </c>
      <c r="G238" s="76">
        <v>72407</v>
      </c>
      <c r="H238" s="87">
        <v>44636</v>
      </c>
      <c r="I238" s="18">
        <v>197340</v>
      </c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20">
        <f t="shared" si="56"/>
        <v>197340</v>
      </c>
      <c r="W238" s="12">
        <v>1449</v>
      </c>
      <c r="X238" s="13" t="s">
        <v>760</v>
      </c>
    </row>
    <row r="239" spans="1:24" x14ac:dyDescent="0.25">
      <c r="A239" s="14">
        <v>8</v>
      </c>
      <c r="B239" s="21">
        <v>8551009370</v>
      </c>
      <c r="C239" s="16" t="s">
        <v>394</v>
      </c>
      <c r="D239" s="16" t="s">
        <v>15</v>
      </c>
      <c r="E239" s="17">
        <v>221</v>
      </c>
      <c r="F239" s="17">
        <v>58</v>
      </c>
      <c r="G239" s="76">
        <v>72408</v>
      </c>
      <c r="H239" s="87">
        <v>44636</v>
      </c>
      <c r="I239" s="18">
        <v>52800</v>
      </c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20">
        <f t="shared" si="56"/>
        <v>52800</v>
      </c>
      <c r="W239" s="12">
        <v>1449</v>
      </c>
      <c r="X239" s="13" t="s">
        <v>760</v>
      </c>
    </row>
    <row r="240" spans="1:24" x14ac:dyDescent="0.25">
      <c r="A240" s="14">
        <v>9</v>
      </c>
      <c r="B240" s="15">
        <v>8059194423</v>
      </c>
      <c r="C240" s="16" t="s">
        <v>395</v>
      </c>
      <c r="D240" s="16" t="s">
        <v>6</v>
      </c>
      <c r="E240" s="17">
        <v>2104</v>
      </c>
      <c r="F240" s="17">
        <v>23</v>
      </c>
      <c r="G240" s="76">
        <v>72409</v>
      </c>
      <c r="H240" s="87">
        <v>44636</v>
      </c>
      <c r="I240" s="18">
        <f>67725/3</f>
        <v>22575</v>
      </c>
      <c r="J240" s="19">
        <f>I240</f>
        <v>22575</v>
      </c>
      <c r="K240" s="19">
        <f>J240</f>
        <v>22575</v>
      </c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20">
        <f t="shared" si="56"/>
        <v>67725</v>
      </c>
      <c r="W240" s="12">
        <v>1449</v>
      </c>
      <c r="X240" s="13" t="s">
        <v>760</v>
      </c>
    </row>
    <row r="241" spans="1:24" x14ac:dyDescent="0.25">
      <c r="A241" s="14">
        <v>10</v>
      </c>
      <c r="B241" s="21" t="s">
        <v>397</v>
      </c>
      <c r="C241" s="16" t="s">
        <v>396</v>
      </c>
      <c r="D241" s="16" t="s">
        <v>6</v>
      </c>
      <c r="E241" s="17" t="s">
        <v>375</v>
      </c>
      <c r="F241" s="17">
        <v>52</v>
      </c>
      <c r="G241" s="76">
        <v>72410</v>
      </c>
      <c r="H241" s="87">
        <v>44636</v>
      </c>
      <c r="I241" s="18">
        <v>66000</v>
      </c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20">
        <f t="shared" si="56"/>
        <v>66000</v>
      </c>
      <c r="W241" s="12">
        <v>1449</v>
      </c>
      <c r="X241" s="13" t="s">
        <v>760</v>
      </c>
    </row>
    <row r="242" spans="1:24" x14ac:dyDescent="0.25">
      <c r="A242" s="14">
        <v>11</v>
      </c>
      <c r="B242" s="15">
        <v>8138891515</v>
      </c>
      <c r="C242" s="16" t="s">
        <v>398</v>
      </c>
      <c r="D242" s="16" t="s">
        <v>7</v>
      </c>
      <c r="E242" s="17">
        <v>632</v>
      </c>
      <c r="F242" s="17">
        <v>43</v>
      </c>
      <c r="G242" s="76">
        <v>72411</v>
      </c>
      <c r="H242" s="87">
        <v>44636</v>
      </c>
      <c r="I242" s="18">
        <f>92160/5</f>
        <v>18432</v>
      </c>
      <c r="J242" s="19">
        <f>I242</f>
        <v>18432</v>
      </c>
      <c r="K242" s="19">
        <f t="shared" ref="K242:M242" si="57">J242</f>
        <v>18432</v>
      </c>
      <c r="L242" s="19">
        <f t="shared" si="57"/>
        <v>18432</v>
      </c>
      <c r="M242" s="19">
        <f t="shared" si="57"/>
        <v>18432</v>
      </c>
      <c r="N242" s="19"/>
      <c r="O242" s="19"/>
      <c r="P242" s="19"/>
      <c r="Q242" s="19"/>
      <c r="R242" s="19"/>
      <c r="S242" s="19"/>
      <c r="T242" s="19"/>
      <c r="U242" s="19"/>
      <c r="V242" s="20">
        <f t="shared" si="56"/>
        <v>92160</v>
      </c>
      <c r="W242" s="12">
        <v>1449</v>
      </c>
      <c r="X242" s="13" t="s">
        <v>760</v>
      </c>
    </row>
    <row r="243" spans="1:24" x14ac:dyDescent="0.25">
      <c r="A243" s="14">
        <v>12</v>
      </c>
      <c r="B243" s="22">
        <v>8532013318</v>
      </c>
      <c r="C243" s="16" t="s">
        <v>399</v>
      </c>
      <c r="D243" s="16" t="s">
        <v>19</v>
      </c>
      <c r="E243" s="17">
        <v>486</v>
      </c>
      <c r="F243" s="17">
        <v>4</v>
      </c>
      <c r="G243" s="76">
        <v>72412</v>
      </c>
      <c r="H243" s="87">
        <v>44637</v>
      </c>
      <c r="I243" s="18">
        <v>31680</v>
      </c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20">
        <f t="shared" si="56"/>
        <v>31680</v>
      </c>
      <c r="W243" s="12">
        <v>1449</v>
      </c>
      <c r="X243" s="13" t="s">
        <v>760</v>
      </c>
    </row>
    <row r="244" spans="1:24" x14ac:dyDescent="0.25">
      <c r="A244" s="14">
        <v>13</v>
      </c>
      <c r="B244" s="22">
        <v>8039486499</v>
      </c>
      <c r="C244" s="16" t="s">
        <v>400</v>
      </c>
      <c r="D244" s="16" t="s">
        <v>268</v>
      </c>
      <c r="E244" s="17">
        <v>734</v>
      </c>
      <c r="F244" s="17">
        <v>28</v>
      </c>
      <c r="G244" s="76">
        <v>72413</v>
      </c>
      <c r="H244" s="87">
        <v>44637</v>
      </c>
      <c r="I244" s="18">
        <f>67725/3</f>
        <v>22575</v>
      </c>
      <c r="J244" s="19">
        <f>I244</f>
        <v>22575</v>
      </c>
      <c r="K244" s="19">
        <f>J244</f>
        <v>22575</v>
      </c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20">
        <f t="shared" si="56"/>
        <v>67725</v>
      </c>
      <c r="W244" s="12">
        <v>1449</v>
      </c>
      <c r="X244" s="13" t="s">
        <v>760</v>
      </c>
    </row>
    <row r="245" spans="1:24" x14ac:dyDescent="0.25">
      <c r="A245" s="14">
        <v>14</v>
      </c>
      <c r="B245" s="23">
        <v>8698052167</v>
      </c>
      <c r="C245" s="16" t="s">
        <v>401</v>
      </c>
      <c r="D245" s="24" t="s">
        <v>8</v>
      </c>
      <c r="E245" s="17">
        <v>881</v>
      </c>
      <c r="F245" s="17">
        <v>28</v>
      </c>
      <c r="G245" s="76">
        <v>72414</v>
      </c>
      <c r="H245" s="87">
        <v>44637</v>
      </c>
      <c r="I245" s="18">
        <v>22575</v>
      </c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20">
        <f t="shared" si="56"/>
        <v>22575</v>
      </c>
      <c r="W245" s="12">
        <v>1449</v>
      </c>
      <c r="X245" s="13" t="s">
        <v>760</v>
      </c>
    </row>
    <row r="246" spans="1:24" x14ac:dyDescent="0.25">
      <c r="A246" s="14">
        <v>15</v>
      </c>
      <c r="B246" s="23">
        <v>3501394720</v>
      </c>
      <c r="C246" s="16" t="s">
        <v>402</v>
      </c>
      <c r="D246" s="16" t="s">
        <v>15</v>
      </c>
      <c r="E246" s="17">
        <v>1260</v>
      </c>
      <c r="F246" s="17">
        <v>15</v>
      </c>
      <c r="G246" s="76">
        <v>72415</v>
      </c>
      <c r="H246" s="87">
        <v>44637</v>
      </c>
      <c r="I246" s="18">
        <f>488400/2</f>
        <v>244200</v>
      </c>
      <c r="J246" s="19">
        <f>I246</f>
        <v>244200</v>
      </c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20">
        <f t="shared" si="56"/>
        <v>488400</v>
      </c>
      <c r="W246" s="12">
        <v>1449</v>
      </c>
      <c r="X246" s="13" t="s">
        <v>760</v>
      </c>
    </row>
    <row r="247" spans="1:24" x14ac:dyDescent="0.25">
      <c r="A247" s="14">
        <v>16</v>
      </c>
      <c r="B247" s="25">
        <v>8056014859</v>
      </c>
      <c r="C247" s="16" t="s">
        <v>403</v>
      </c>
      <c r="D247" s="16" t="s">
        <v>268</v>
      </c>
      <c r="E247" s="17">
        <v>199</v>
      </c>
      <c r="F247" s="17">
        <v>51</v>
      </c>
      <c r="G247" s="76">
        <v>72416</v>
      </c>
      <c r="H247" s="87">
        <v>44637</v>
      </c>
      <c r="I247" s="18">
        <f>92400/2</f>
        <v>46200</v>
      </c>
      <c r="J247" s="19">
        <f>I247</f>
        <v>46200</v>
      </c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20">
        <f t="shared" si="56"/>
        <v>92400</v>
      </c>
      <c r="W247" s="12">
        <v>1449</v>
      </c>
      <c r="X247" s="13" t="s">
        <v>760</v>
      </c>
    </row>
    <row r="248" spans="1:24" x14ac:dyDescent="0.25">
      <c r="A248" s="14">
        <v>17</v>
      </c>
      <c r="B248" s="15">
        <v>3501705831</v>
      </c>
      <c r="C248" s="16" t="s">
        <v>404</v>
      </c>
      <c r="D248" s="16" t="s">
        <v>6</v>
      </c>
      <c r="E248" s="17">
        <v>347</v>
      </c>
      <c r="F248" s="17">
        <v>49</v>
      </c>
      <c r="G248" s="76">
        <v>72417</v>
      </c>
      <c r="H248" s="87">
        <v>44637</v>
      </c>
      <c r="I248" s="18">
        <f>132000/2</f>
        <v>66000</v>
      </c>
      <c r="J248" s="19">
        <f>I248</f>
        <v>66000</v>
      </c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20">
        <f t="shared" si="56"/>
        <v>132000</v>
      </c>
      <c r="W248" s="12">
        <v>1449</v>
      </c>
      <c r="X248" s="13" t="s">
        <v>760</v>
      </c>
    </row>
    <row r="249" spans="1:24" x14ac:dyDescent="0.25">
      <c r="A249" s="14">
        <v>18</v>
      </c>
      <c r="B249" s="15">
        <v>8255771740</v>
      </c>
      <c r="C249" s="16" t="s">
        <v>405</v>
      </c>
      <c r="D249" s="16" t="s">
        <v>113</v>
      </c>
      <c r="E249" s="17">
        <v>1253</v>
      </c>
      <c r="F249" s="17">
        <v>39</v>
      </c>
      <c r="G249" s="76">
        <v>72418</v>
      </c>
      <c r="H249" s="87">
        <v>44637</v>
      </c>
      <c r="I249" s="18">
        <f>77400/3</f>
        <v>25800</v>
      </c>
      <c r="J249" s="19">
        <f>I249</f>
        <v>25800</v>
      </c>
      <c r="K249" s="19">
        <f>J249</f>
        <v>25800</v>
      </c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20">
        <f t="shared" si="56"/>
        <v>77400</v>
      </c>
      <c r="W249" s="12">
        <v>1449</v>
      </c>
      <c r="X249" s="13" t="s">
        <v>760</v>
      </c>
    </row>
    <row r="250" spans="1:24" x14ac:dyDescent="0.25">
      <c r="A250" s="14">
        <v>19</v>
      </c>
      <c r="B250" s="15">
        <v>3500499336</v>
      </c>
      <c r="C250" s="16" t="s">
        <v>406</v>
      </c>
      <c r="D250" s="16" t="s">
        <v>15</v>
      </c>
      <c r="E250" s="17" t="s">
        <v>376</v>
      </c>
      <c r="F250" s="17">
        <v>45</v>
      </c>
      <c r="G250" s="76">
        <v>72419</v>
      </c>
      <c r="H250" s="87">
        <v>44637</v>
      </c>
      <c r="I250" s="18">
        <v>66000</v>
      </c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20">
        <f t="shared" si="56"/>
        <v>66000</v>
      </c>
      <c r="W250" s="12">
        <v>1449</v>
      </c>
      <c r="X250" s="13" t="s">
        <v>760</v>
      </c>
    </row>
    <row r="251" spans="1:24" x14ac:dyDescent="0.25">
      <c r="A251" s="14">
        <v>20</v>
      </c>
      <c r="B251" s="21">
        <v>3501687847</v>
      </c>
      <c r="C251" s="16" t="s">
        <v>407</v>
      </c>
      <c r="D251" s="16" t="s">
        <v>6</v>
      </c>
      <c r="E251" s="17">
        <v>1726</v>
      </c>
      <c r="F251" s="17">
        <v>23</v>
      </c>
      <c r="G251" s="76">
        <v>72420</v>
      </c>
      <c r="H251" s="87">
        <v>44637</v>
      </c>
      <c r="I251" s="18">
        <f>800910/3</f>
        <v>266970</v>
      </c>
      <c r="J251" s="19">
        <f>I251</f>
        <v>266970</v>
      </c>
      <c r="K251" s="19">
        <f>J251</f>
        <v>266970</v>
      </c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20">
        <f t="shared" si="56"/>
        <v>800910</v>
      </c>
      <c r="W251" s="12">
        <v>1449</v>
      </c>
      <c r="X251" s="13" t="s">
        <v>760</v>
      </c>
    </row>
    <row r="252" spans="1:24" x14ac:dyDescent="0.25">
      <c r="A252" s="14">
        <v>21</v>
      </c>
      <c r="B252" s="21" t="s">
        <v>409</v>
      </c>
      <c r="C252" s="16" t="s">
        <v>408</v>
      </c>
      <c r="D252" s="16" t="s">
        <v>261</v>
      </c>
      <c r="E252" s="17">
        <v>1944</v>
      </c>
      <c r="F252" s="17">
        <v>45</v>
      </c>
      <c r="G252" s="76">
        <v>72421</v>
      </c>
      <c r="H252" s="87">
        <v>44637</v>
      </c>
      <c r="I252" s="18">
        <f>77400/3</f>
        <v>25800</v>
      </c>
      <c r="J252" s="19">
        <f>I252</f>
        <v>25800</v>
      </c>
      <c r="K252" s="19">
        <f>J252</f>
        <v>25800</v>
      </c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20">
        <f t="shared" si="56"/>
        <v>77400</v>
      </c>
      <c r="W252" s="12">
        <v>1449</v>
      </c>
      <c r="X252" s="13" t="s">
        <v>760</v>
      </c>
    </row>
    <row r="253" spans="1:24" x14ac:dyDescent="0.25">
      <c r="A253" s="14">
        <v>22</v>
      </c>
      <c r="B253" s="15">
        <v>3501356940</v>
      </c>
      <c r="C253" s="16" t="s">
        <v>410</v>
      </c>
      <c r="D253" s="16" t="s">
        <v>8</v>
      </c>
      <c r="E253" s="17">
        <v>14</v>
      </c>
      <c r="F253" s="17">
        <v>83</v>
      </c>
      <c r="G253" s="76">
        <v>72422</v>
      </c>
      <c r="H253" s="87">
        <v>44638</v>
      </c>
      <c r="I253" s="18">
        <v>66000</v>
      </c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20">
        <f t="shared" si="56"/>
        <v>66000</v>
      </c>
      <c r="W253" s="12">
        <v>1449</v>
      </c>
      <c r="X253" s="13" t="s">
        <v>760</v>
      </c>
    </row>
    <row r="254" spans="1:24" x14ac:dyDescent="0.25">
      <c r="A254" s="14">
        <v>23</v>
      </c>
      <c r="B254" s="15">
        <v>8569686380</v>
      </c>
      <c r="C254" s="16" t="s">
        <v>411</v>
      </c>
      <c r="D254" s="16" t="s">
        <v>15</v>
      </c>
      <c r="E254" s="17">
        <v>2860</v>
      </c>
      <c r="F254" s="17">
        <v>60</v>
      </c>
      <c r="G254" s="76">
        <v>72423</v>
      </c>
      <c r="H254" s="87">
        <v>44638</v>
      </c>
      <c r="I254" s="18">
        <f>118800/3</f>
        <v>39600</v>
      </c>
      <c r="J254" s="19">
        <f t="shared" ref="J254:K258" si="58">I254</f>
        <v>39600</v>
      </c>
      <c r="K254" s="19">
        <f t="shared" si="58"/>
        <v>39600</v>
      </c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20">
        <f t="shared" si="56"/>
        <v>118800</v>
      </c>
      <c r="W254" s="12">
        <v>1449</v>
      </c>
      <c r="X254" s="13" t="s">
        <v>760</v>
      </c>
    </row>
    <row r="255" spans="1:24" x14ac:dyDescent="0.25">
      <c r="A255" s="14">
        <v>24</v>
      </c>
      <c r="B255" s="15">
        <v>3500760378</v>
      </c>
      <c r="C255" s="16" t="s">
        <v>412</v>
      </c>
      <c r="D255" s="16" t="s">
        <v>7</v>
      </c>
      <c r="E255" s="17">
        <v>775</v>
      </c>
      <c r="F255" s="17">
        <v>44</v>
      </c>
      <c r="G255" s="76">
        <v>72424</v>
      </c>
      <c r="H255" s="87">
        <v>44638</v>
      </c>
      <c r="I255" s="18">
        <f>77400/3</f>
        <v>25800</v>
      </c>
      <c r="J255" s="19">
        <f t="shared" si="58"/>
        <v>25800</v>
      </c>
      <c r="K255" s="19">
        <f t="shared" si="58"/>
        <v>25800</v>
      </c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20">
        <f t="shared" si="56"/>
        <v>77400</v>
      </c>
      <c r="W255" s="12">
        <v>1449</v>
      </c>
      <c r="X255" s="13" t="s">
        <v>760</v>
      </c>
    </row>
    <row r="256" spans="1:24" x14ac:dyDescent="0.25">
      <c r="A256" s="14">
        <v>25</v>
      </c>
      <c r="B256" s="15">
        <v>4100918707</v>
      </c>
      <c r="C256" s="16" t="s">
        <v>413</v>
      </c>
      <c r="D256" s="16" t="s">
        <v>6</v>
      </c>
      <c r="E256" s="17">
        <v>2209</v>
      </c>
      <c r="F256" s="17">
        <v>23</v>
      </c>
      <c r="G256" s="76">
        <v>72425</v>
      </c>
      <c r="H256" s="87">
        <v>44638</v>
      </c>
      <c r="I256" s="18">
        <f>67725/3</f>
        <v>22575</v>
      </c>
      <c r="J256" s="19">
        <f t="shared" si="58"/>
        <v>22575</v>
      </c>
      <c r="K256" s="19">
        <f t="shared" si="58"/>
        <v>22575</v>
      </c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20">
        <f t="shared" si="56"/>
        <v>67725</v>
      </c>
      <c r="W256" s="12">
        <v>1449</v>
      </c>
      <c r="X256" s="13" t="s">
        <v>760</v>
      </c>
    </row>
    <row r="257" spans="1:24" x14ac:dyDescent="0.25">
      <c r="A257" s="14">
        <v>26</v>
      </c>
      <c r="B257" s="21">
        <v>8481527697</v>
      </c>
      <c r="C257" s="16" t="s">
        <v>414</v>
      </c>
      <c r="D257" s="16" t="s">
        <v>6</v>
      </c>
      <c r="E257" s="17">
        <v>2098</v>
      </c>
      <c r="F257" s="17">
        <v>23</v>
      </c>
      <c r="G257" s="76">
        <v>72426</v>
      </c>
      <c r="H257" s="87">
        <v>44638</v>
      </c>
      <c r="I257" s="18">
        <f>67725/3</f>
        <v>22575</v>
      </c>
      <c r="J257" s="19">
        <f t="shared" si="58"/>
        <v>22575</v>
      </c>
      <c r="K257" s="19">
        <f t="shared" si="58"/>
        <v>22575</v>
      </c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20">
        <f t="shared" si="56"/>
        <v>67725</v>
      </c>
      <c r="W257" s="12">
        <v>1449</v>
      </c>
      <c r="X257" s="13" t="s">
        <v>760</v>
      </c>
    </row>
    <row r="258" spans="1:24" x14ac:dyDescent="0.25">
      <c r="A258" s="14">
        <v>27</v>
      </c>
      <c r="B258" s="21" t="s">
        <v>416</v>
      </c>
      <c r="C258" s="16" t="s">
        <v>415</v>
      </c>
      <c r="D258" s="16" t="s">
        <v>6</v>
      </c>
      <c r="E258" s="17">
        <v>2039</v>
      </c>
      <c r="F258" s="17">
        <v>23</v>
      </c>
      <c r="G258" s="76">
        <v>72427</v>
      </c>
      <c r="H258" s="87">
        <v>44638</v>
      </c>
      <c r="I258" s="18">
        <f>138600/3</f>
        <v>46200</v>
      </c>
      <c r="J258" s="19">
        <f t="shared" si="58"/>
        <v>46200</v>
      </c>
      <c r="K258" s="19">
        <f t="shared" si="58"/>
        <v>46200</v>
      </c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20">
        <f t="shared" si="56"/>
        <v>138600</v>
      </c>
      <c r="W258" s="12">
        <v>1449</v>
      </c>
      <c r="X258" s="13" t="s">
        <v>760</v>
      </c>
    </row>
    <row r="259" spans="1:24" x14ac:dyDescent="0.25">
      <c r="A259" s="14">
        <v>28</v>
      </c>
      <c r="B259" s="15">
        <v>8293631712</v>
      </c>
      <c r="C259" s="16" t="s">
        <v>417</v>
      </c>
      <c r="D259" s="16" t="s">
        <v>113</v>
      </c>
      <c r="E259" s="17">
        <v>243</v>
      </c>
      <c r="F259" s="62" t="s">
        <v>141</v>
      </c>
      <c r="G259" s="76">
        <v>72428</v>
      </c>
      <c r="H259" s="87">
        <v>44638</v>
      </c>
      <c r="I259" s="18">
        <f>73728/2</f>
        <v>36864</v>
      </c>
      <c r="J259" s="19">
        <f>I259</f>
        <v>36864</v>
      </c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20">
        <f t="shared" si="56"/>
        <v>73728</v>
      </c>
      <c r="W259" s="12">
        <v>1449</v>
      </c>
      <c r="X259" s="13" t="s">
        <v>760</v>
      </c>
    </row>
    <row r="260" spans="1:24" x14ac:dyDescent="0.25">
      <c r="A260" s="14">
        <v>29</v>
      </c>
      <c r="B260" s="15">
        <v>8652036130</v>
      </c>
      <c r="C260" s="16" t="s">
        <v>418</v>
      </c>
      <c r="D260" s="16" t="s">
        <v>6</v>
      </c>
      <c r="E260" s="17">
        <v>973</v>
      </c>
      <c r="F260" s="17">
        <v>52</v>
      </c>
      <c r="G260" s="76">
        <v>72429</v>
      </c>
      <c r="H260" s="87">
        <v>44638</v>
      </c>
      <c r="I260" s="18">
        <v>46200</v>
      </c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20">
        <f t="shared" si="56"/>
        <v>46200</v>
      </c>
      <c r="W260" s="12">
        <v>1449</v>
      </c>
      <c r="X260" s="13" t="s">
        <v>760</v>
      </c>
    </row>
    <row r="261" spans="1:24" x14ac:dyDescent="0.25">
      <c r="A261" s="14">
        <v>30</v>
      </c>
      <c r="B261" s="15">
        <v>8013081385</v>
      </c>
      <c r="C261" s="16" t="s">
        <v>419</v>
      </c>
      <c r="D261" s="16" t="s">
        <v>261</v>
      </c>
      <c r="E261" s="17">
        <v>38</v>
      </c>
      <c r="F261" s="17">
        <v>57</v>
      </c>
      <c r="G261" s="76">
        <v>72430</v>
      </c>
      <c r="H261" s="87">
        <v>44638</v>
      </c>
      <c r="I261" s="18">
        <v>197340</v>
      </c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20">
        <f t="shared" si="56"/>
        <v>197340</v>
      </c>
      <c r="W261" s="12">
        <v>1449</v>
      </c>
      <c r="X261" s="13" t="s">
        <v>760</v>
      </c>
    </row>
    <row r="262" spans="1:24" x14ac:dyDescent="0.25">
      <c r="A262" s="14">
        <v>31</v>
      </c>
      <c r="B262" s="15">
        <v>8097529825</v>
      </c>
      <c r="C262" s="16" t="s">
        <v>420</v>
      </c>
      <c r="D262" s="16" t="s">
        <v>261</v>
      </c>
      <c r="E262" s="17" t="s">
        <v>377</v>
      </c>
      <c r="F262" s="17" t="s">
        <v>378</v>
      </c>
      <c r="G262" s="76">
        <v>72431</v>
      </c>
      <c r="H262" s="87">
        <v>44638</v>
      </c>
      <c r="I262" s="18">
        <v>52800</v>
      </c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20">
        <f t="shared" si="56"/>
        <v>52800</v>
      </c>
      <c r="W262" s="12">
        <v>1449</v>
      </c>
      <c r="X262" s="13" t="s">
        <v>760</v>
      </c>
    </row>
    <row r="263" spans="1:24" x14ac:dyDescent="0.25">
      <c r="A263" s="14">
        <v>32</v>
      </c>
      <c r="B263" s="15">
        <v>3500846050</v>
      </c>
      <c r="C263" s="16" t="s">
        <v>421</v>
      </c>
      <c r="D263" s="16" t="s">
        <v>8</v>
      </c>
      <c r="E263" s="17">
        <v>1316</v>
      </c>
      <c r="F263" s="17">
        <v>34</v>
      </c>
      <c r="G263" s="76">
        <v>72432</v>
      </c>
      <c r="H263" s="87">
        <v>44638</v>
      </c>
      <c r="I263" s="18">
        <f>158400/3</f>
        <v>52800</v>
      </c>
      <c r="J263" s="19">
        <f>I263</f>
        <v>52800</v>
      </c>
      <c r="K263" s="19">
        <f>J263</f>
        <v>52800</v>
      </c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20">
        <f t="shared" si="56"/>
        <v>158400</v>
      </c>
      <c r="W263" s="12">
        <v>1449</v>
      </c>
      <c r="X263" s="13" t="s">
        <v>760</v>
      </c>
    </row>
    <row r="264" spans="1:24" x14ac:dyDescent="0.25">
      <c r="A264" s="14">
        <v>33</v>
      </c>
      <c r="B264" s="15">
        <v>8038368534</v>
      </c>
      <c r="C264" s="16" t="s">
        <v>422</v>
      </c>
      <c r="D264" s="16" t="s">
        <v>261</v>
      </c>
      <c r="E264" s="17">
        <v>910</v>
      </c>
      <c r="F264" s="17">
        <v>45</v>
      </c>
      <c r="G264" s="76">
        <v>72433</v>
      </c>
      <c r="H264" s="87">
        <v>44638</v>
      </c>
      <c r="I264" s="18">
        <f>1184040/6</f>
        <v>197340</v>
      </c>
      <c r="J264" s="19">
        <f t="shared" ref="J264:J269" si="59">I264</f>
        <v>197340</v>
      </c>
      <c r="K264" s="19">
        <f t="shared" ref="K264:N264" si="60">J264</f>
        <v>197340</v>
      </c>
      <c r="L264" s="19">
        <f t="shared" si="60"/>
        <v>197340</v>
      </c>
      <c r="M264" s="19">
        <f t="shared" si="60"/>
        <v>197340</v>
      </c>
      <c r="N264" s="19">
        <f t="shared" si="60"/>
        <v>197340</v>
      </c>
      <c r="O264" s="19"/>
      <c r="P264" s="19"/>
      <c r="Q264" s="19"/>
      <c r="R264" s="19"/>
      <c r="S264" s="19"/>
      <c r="T264" s="19"/>
      <c r="U264" s="19"/>
      <c r="V264" s="20">
        <f t="shared" si="56"/>
        <v>1184040</v>
      </c>
      <c r="W264" s="12">
        <v>1449</v>
      </c>
      <c r="X264" s="13" t="s">
        <v>760</v>
      </c>
    </row>
    <row r="265" spans="1:24" x14ac:dyDescent="0.25">
      <c r="A265" s="14">
        <v>34</v>
      </c>
      <c r="B265" s="15">
        <v>8149777194</v>
      </c>
      <c r="C265" s="16" t="s">
        <v>423</v>
      </c>
      <c r="D265" s="16" t="s">
        <v>45</v>
      </c>
      <c r="E265" s="17">
        <v>759</v>
      </c>
      <c r="F265" s="17">
        <v>37</v>
      </c>
      <c r="G265" s="76">
        <v>72434</v>
      </c>
      <c r="H265" s="87">
        <v>44638</v>
      </c>
      <c r="I265" s="18">
        <f>58050/3</f>
        <v>19350</v>
      </c>
      <c r="J265" s="19">
        <f t="shared" si="59"/>
        <v>19350</v>
      </c>
      <c r="K265" s="19">
        <f>J265</f>
        <v>19350</v>
      </c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20">
        <f t="shared" si="56"/>
        <v>58050</v>
      </c>
      <c r="W265" s="12">
        <v>1449</v>
      </c>
      <c r="X265" s="13" t="s">
        <v>760</v>
      </c>
    </row>
    <row r="266" spans="1:24" x14ac:dyDescent="0.25">
      <c r="A266" s="14">
        <v>35</v>
      </c>
      <c r="B266" s="15">
        <v>8005974152</v>
      </c>
      <c r="C266" s="16" t="s">
        <v>424</v>
      </c>
      <c r="D266" s="16" t="s">
        <v>6</v>
      </c>
      <c r="E266" s="17">
        <v>116</v>
      </c>
      <c r="F266" s="17">
        <v>51</v>
      </c>
      <c r="G266" s="76">
        <v>72435</v>
      </c>
      <c r="H266" s="87">
        <v>44638</v>
      </c>
      <c r="I266" s="18">
        <f>132000/2</f>
        <v>66000</v>
      </c>
      <c r="J266" s="19">
        <f t="shared" si="59"/>
        <v>66000</v>
      </c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20">
        <f t="shared" si="56"/>
        <v>132000</v>
      </c>
      <c r="W266" s="12">
        <v>1449</v>
      </c>
      <c r="X266" s="13" t="s">
        <v>760</v>
      </c>
    </row>
    <row r="267" spans="1:24" x14ac:dyDescent="0.25">
      <c r="A267" s="14">
        <v>36</v>
      </c>
      <c r="B267" s="15">
        <v>8648910349</v>
      </c>
      <c r="C267" s="16" t="s">
        <v>425</v>
      </c>
      <c r="D267" s="16" t="s">
        <v>384</v>
      </c>
      <c r="E267" s="17">
        <v>229</v>
      </c>
      <c r="F267" s="17">
        <v>30</v>
      </c>
      <c r="G267" s="76">
        <v>72436</v>
      </c>
      <c r="H267" s="87">
        <v>44638</v>
      </c>
      <c r="I267" s="18">
        <f>96750/3</f>
        <v>32250</v>
      </c>
      <c r="J267" s="19">
        <f t="shared" si="59"/>
        <v>32250</v>
      </c>
      <c r="K267" s="19">
        <f>J267</f>
        <v>32250</v>
      </c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20">
        <f t="shared" si="56"/>
        <v>96750</v>
      </c>
      <c r="W267" s="12">
        <v>1449</v>
      </c>
      <c r="X267" s="13" t="s">
        <v>760</v>
      </c>
    </row>
    <row r="268" spans="1:24" x14ac:dyDescent="0.25">
      <c r="A268" s="14">
        <v>37</v>
      </c>
      <c r="B268" s="15">
        <v>8335857721</v>
      </c>
      <c r="C268" s="16" t="s">
        <v>426</v>
      </c>
      <c r="D268" s="16" t="s">
        <v>28</v>
      </c>
      <c r="E268" s="17" t="s">
        <v>379</v>
      </c>
      <c r="F268" s="17" t="s">
        <v>380</v>
      </c>
      <c r="G268" s="76">
        <v>72437</v>
      </c>
      <c r="H268" s="87">
        <v>44638</v>
      </c>
      <c r="I268" s="18">
        <f>79200/2</f>
        <v>39600</v>
      </c>
      <c r="J268" s="19">
        <f t="shared" si="59"/>
        <v>39600</v>
      </c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20">
        <f t="shared" si="56"/>
        <v>79200</v>
      </c>
      <c r="W268" s="12">
        <v>1449</v>
      </c>
      <c r="X268" s="13" t="s">
        <v>760</v>
      </c>
    </row>
    <row r="269" spans="1:24" x14ac:dyDescent="0.25">
      <c r="A269" s="14">
        <v>38</v>
      </c>
      <c r="B269" s="15">
        <v>8575583626</v>
      </c>
      <c r="C269" s="16" t="s">
        <v>427</v>
      </c>
      <c r="D269" s="16" t="s">
        <v>240</v>
      </c>
      <c r="E269" s="17">
        <v>626</v>
      </c>
      <c r="F269" s="17">
        <v>37</v>
      </c>
      <c r="G269" s="76">
        <v>72438</v>
      </c>
      <c r="H269" s="87">
        <v>44638</v>
      </c>
      <c r="I269" s="18">
        <f>165888/4</f>
        <v>41472</v>
      </c>
      <c r="J269" s="19">
        <f t="shared" si="59"/>
        <v>41472</v>
      </c>
      <c r="K269" s="19">
        <f t="shared" ref="K269:L269" si="61">J269</f>
        <v>41472</v>
      </c>
      <c r="L269" s="19">
        <f t="shared" si="61"/>
        <v>41472</v>
      </c>
      <c r="M269" s="19"/>
      <c r="N269" s="19"/>
      <c r="O269" s="19"/>
      <c r="P269" s="19"/>
      <c r="Q269" s="19"/>
      <c r="R269" s="19"/>
      <c r="S269" s="19"/>
      <c r="T269" s="19"/>
      <c r="U269" s="19"/>
      <c r="V269" s="20">
        <f t="shared" si="56"/>
        <v>165888</v>
      </c>
      <c r="W269" s="12">
        <v>1449</v>
      </c>
      <c r="X269" s="13" t="s">
        <v>760</v>
      </c>
    </row>
    <row r="270" spans="1:24" x14ac:dyDescent="0.25">
      <c r="A270" s="14">
        <v>39</v>
      </c>
      <c r="B270" s="21">
        <v>8344073931</v>
      </c>
      <c r="C270" s="16" t="s">
        <v>428</v>
      </c>
      <c r="D270" s="16" t="s">
        <v>28</v>
      </c>
      <c r="E270" s="17" t="s">
        <v>381</v>
      </c>
      <c r="F270" s="17">
        <v>29</v>
      </c>
      <c r="G270" s="76">
        <v>72439</v>
      </c>
      <c r="H270" s="87">
        <v>44638</v>
      </c>
      <c r="I270" s="18">
        <v>39600</v>
      </c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20">
        <f t="shared" si="56"/>
        <v>39600</v>
      </c>
      <c r="W270" s="12">
        <v>1449</v>
      </c>
      <c r="X270" s="13" t="s">
        <v>760</v>
      </c>
    </row>
    <row r="271" spans="1:24" x14ac:dyDescent="0.25">
      <c r="A271" s="14">
        <v>40</v>
      </c>
      <c r="B271" s="15">
        <v>8366790749</v>
      </c>
      <c r="C271" s="16" t="s">
        <v>180</v>
      </c>
      <c r="D271" s="16" t="s">
        <v>6</v>
      </c>
      <c r="E271" s="17">
        <v>2136</v>
      </c>
      <c r="F271" s="17">
        <v>23</v>
      </c>
      <c r="G271" s="76">
        <v>72440</v>
      </c>
      <c r="H271" s="87">
        <v>44638</v>
      </c>
      <c r="I271" s="18">
        <f>67725/3</f>
        <v>22575</v>
      </c>
      <c r="J271" s="19">
        <f>I271</f>
        <v>22575</v>
      </c>
      <c r="K271" s="19">
        <f>J271</f>
        <v>22575</v>
      </c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20">
        <f t="shared" si="56"/>
        <v>67725</v>
      </c>
      <c r="W271" s="12">
        <v>1449</v>
      </c>
      <c r="X271" s="13" t="s">
        <v>760</v>
      </c>
    </row>
    <row r="272" spans="1:24" x14ac:dyDescent="0.25">
      <c r="A272" s="14">
        <v>41</v>
      </c>
      <c r="B272" s="15">
        <v>3501347350</v>
      </c>
      <c r="C272" s="16" t="s">
        <v>429</v>
      </c>
      <c r="D272" s="16" t="s">
        <v>6</v>
      </c>
      <c r="E272" s="17">
        <v>77</v>
      </c>
      <c r="F272" s="17">
        <v>53</v>
      </c>
      <c r="G272" s="76">
        <v>72441</v>
      </c>
      <c r="H272" s="87">
        <v>44638</v>
      </c>
      <c r="I272" s="18">
        <v>61710</v>
      </c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20">
        <f t="shared" si="56"/>
        <v>61710</v>
      </c>
      <c r="W272" s="12">
        <v>1449</v>
      </c>
      <c r="X272" s="13" t="s">
        <v>760</v>
      </c>
    </row>
    <row r="273" spans="1:24" x14ac:dyDescent="0.25">
      <c r="A273" s="14">
        <v>42</v>
      </c>
      <c r="B273" s="15">
        <v>8604901763</v>
      </c>
      <c r="C273" s="16" t="s">
        <v>430</v>
      </c>
      <c r="D273" s="16" t="s">
        <v>6</v>
      </c>
      <c r="E273" s="17">
        <v>728</v>
      </c>
      <c r="F273" s="17">
        <v>52</v>
      </c>
      <c r="G273" s="76">
        <v>72442</v>
      </c>
      <c r="H273" s="87">
        <v>44638</v>
      </c>
      <c r="I273" s="18">
        <f>96750/3</f>
        <v>32250</v>
      </c>
      <c r="J273" s="19">
        <f>I273</f>
        <v>32250</v>
      </c>
      <c r="K273" s="19">
        <f>J273</f>
        <v>32250</v>
      </c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20">
        <f t="shared" si="56"/>
        <v>96750</v>
      </c>
      <c r="W273" s="12">
        <v>1449</v>
      </c>
      <c r="X273" s="13" t="s">
        <v>760</v>
      </c>
    </row>
    <row r="274" spans="1:24" x14ac:dyDescent="0.25">
      <c r="A274" s="14">
        <v>43</v>
      </c>
      <c r="B274" s="15">
        <v>8114054349</v>
      </c>
      <c r="C274" s="16" t="s">
        <v>431</v>
      </c>
      <c r="D274" s="16" t="s">
        <v>7</v>
      </c>
      <c r="E274" s="17">
        <v>402</v>
      </c>
      <c r="F274" s="17">
        <v>43</v>
      </c>
      <c r="G274" s="76">
        <v>72443</v>
      </c>
      <c r="H274" s="87">
        <v>44638</v>
      </c>
      <c r="I274" s="18">
        <f>92160/5</f>
        <v>18432</v>
      </c>
      <c r="J274" s="19">
        <f>I274</f>
        <v>18432</v>
      </c>
      <c r="K274" s="19">
        <f t="shared" ref="K274:M274" si="62">J274</f>
        <v>18432</v>
      </c>
      <c r="L274" s="19">
        <f t="shared" si="62"/>
        <v>18432</v>
      </c>
      <c r="M274" s="19">
        <f t="shared" si="62"/>
        <v>18432</v>
      </c>
      <c r="N274" s="19"/>
      <c r="O274" s="19"/>
      <c r="P274" s="19"/>
      <c r="Q274" s="19"/>
      <c r="R274" s="19"/>
      <c r="S274" s="19"/>
      <c r="T274" s="19"/>
      <c r="U274" s="19"/>
      <c r="V274" s="20">
        <f t="shared" si="56"/>
        <v>92160</v>
      </c>
      <c r="W274" s="12">
        <v>1449</v>
      </c>
      <c r="X274" s="13" t="s">
        <v>760</v>
      </c>
    </row>
    <row r="275" spans="1:24" x14ac:dyDescent="0.25">
      <c r="A275" s="14">
        <v>44</v>
      </c>
      <c r="B275" s="15">
        <v>8494878290</v>
      </c>
      <c r="C275" s="16" t="s">
        <v>432</v>
      </c>
      <c r="D275" s="16" t="s">
        <v>261</v>
      </c>
      <c r="E275" s="17">
        <v>99</v>
      </c>
      <c r="F275" s="17">
        <v>58</v>
      </c>
      <c r="G275" s="76">
        <v>72444</v>
      </c>
      <c r="H275" s="87">
        <v>44638</v>
      </c>
      <c r="I275" s="18">
        <v>52800</v>
      </c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20">
        <f t="shared" si="56"/>
        <v>52800</v>
      </c>
      <c r="W275" s="12">
        <v>1449</v>
      </c>
      <c r="X275" s="13" t="s">
        <v>760</v>
      </c>
    </row>
    <row r="276" spans="1:24" x14ac:dyDescent="0.25">
      <c r="A276" s="14">
        <v>45</v>
      </c>
      <c r="B276" s="15">
        <v>8026685176</v>
      </c>
      <c r="C276" s="16" t="s">
        <v>433</v>
      </c>
      <c r="D276" s="16" t="s">
        <v>385</v>
      </c>
      <c r="E276" s="17" t="s">
        <v>382</v>
      </c>
      <c r="F276" s="17" t="s">
        <v>378</v>
      </c>
      <c r="G276" s="76">
        <v>72445</v>
      </c>
      <c r="H276" s="87">
        <v>44638</v>
      </c>
      <c r="I276" s="18">
        <f>421830/3</f>
        <v>140610</v>
      </c>
      <c r="J276" s="19">
        <f>I276</f>
        <v>140610</v>
      </c>
      <c r="K276" s="19">
        <f>J276</f>
        <v>140610</v>
      </c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20">
        <f t="shared" si="56"/>
        <v>421830</v>
      </c>
      <c r="W276" s="12">
        <v>1449</v>
      </c>
      <c r="X276" s="13" t="s">
        <v>760</v>
      </c>
    </row>
    <row r="277" spans="1:24" x14ac:dyDescent="0.25">
      <c r="A277" s="14">
        <v>46</v>
      </c>
      <c r="B277" s="15">
        <v>3501809710</v>
      </c>
      <c r="C277" s="16" t="s">
        <v>434</v>
      </c>
      <c r="D277" s="16" t="s">
        <v>318</v>
      </c>
      <c r="E277" s="17">
        <v>1352</v>
      </c>
      <c r="F277" s="17">
        <v>15</v>
      </c>
      <c r="G277" s="76">
        <v>72446</v>
      </c>
      <c r="H277" s="87">
        <v>44638</v>
      </c>
      <c r="I277" s="18">
        <v>66000</v>
      </c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20">
        <f t="shared" si="56"/>
        <v>66000</v>
      </c>
      <c r="W277" s="12">
        <v>1449</v>
      </c>
      <c r="X277" s="13" t="s">
        <v>760</v>
      </c>
    </row>
    <row r="278" spans="1:24" x14ac:dyDescent="0.25">
      <c r="A278" s="14">
        <v>47</v>
      </c>
      <c r="B278" s="21">
        <v>8518629514</v>
      </c>
      <c r="C278" s="16" t="s">
        <v>333</v>
      </c>
      <c r="D278" s="16" t="s">
        <v>6</v>
      </c>
      <c r="E278" s="17">
        <v>1019</v>
      </c>
      <c r="F278" s="17">
        <v>52</v>
      </c>
      <c r="G278" s="76">
        <v>72447</v>
      </c>
      <c r="H278" s="87">
        <v>44638</v>
      </c>
      <c r="I278" s="18">
        <v>46200</v>
      </c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20">
        <f t="shared" si="56"/>
        <v>46200</v>
      </c>
      <c r="W278" s="12">
        <v>1449</v>
      </c>
      <c r="X278" s="13" t="s">
        <v>760</v>
      </c>
    </row>
    <row r="279" spans="1:24" x14ac:dyDescent="0.25">
      <c r="A279" s="14">
        <v>48</v>
      </c>
      <c r="B279" s="15">
        <v>8477913682</v>
      </c>
      <c r="C279" s="16" t="s">
        <v>435</v>
      </c>
      <c r="D279" s="16" t="s">
        <v>8</v>
      </c>
      <c r="E279" s="17">
        <v>1337</v>
      </c>
      <c r="F279" s="17">
        <v>34</v>
      </c>
      <c r="G279" s="76">
        <v>72448</v>
      </c>
      <c r="H279" s="87">
        <v>44638</v>
      </c>
      <c r="I279" s="18">
        <f>158400/3</f>
        <v>52800</v>
      </c>
      <c r="J279" s="19">
        <f>I279</f>
        <v>52800</v>
      </c>
      <c r="K279" s="19">
        <f>J279</f>
        <v>52800</v>
      </c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20">
        <f t="shared" si="56"/>
        <v>158400</v>
      </c>
      <c r="W279" s="12">
        <v>1449</v>
      </c>
      <c r="X279" s="13" t="s">
        <v>760</v>
      </c>
    </row>
    <row r="280" spans="1:24" x14ac:dyDescent="0.25">
      <c r="A280" s="14">
        <v>49</v>
      </c>
      <c r="B280" s="15">
        <v>8006249887</v>
      </c>
      <c r="C280" s="16" t="s">
        <v>436</v>
      </c>
      <c r="D280" s="16" t="s">
        <v>128</v>
      </c>
      <c r="E280" s="17">
        <v>2045</v>
      </c>
      <c r="F280" s="17">
        <v>28</v>
      </c>
      <c r="G280" s="76">
        <v>72449</v>
      </c>
      <c r="H280" s="87">
        <v>44638</v>
      </c>
      <c r="I280" s="18">
        <v>66000</v>
      </c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20">
        <f t="shared" si="56"/>
        <v>66000</v>
      </c>
      <c r="W280" s="12">
        <v>1449</v>
      </c>
      <c r="X280" s="13" t="s">
        <v>760</v>
      </c>
    </row>
    <row r="281" spans="1:24" x14ac:dyDescent="0.25">
      <c r="A281" s="14">
        <v>50</v>
      </c>
      <c r="B281" s="17">
        <v>3603312251</v>
      </c>
      <c r="C281" s="58" t="s">
        <v>437</v>
      </c>
      <c r="D281" s="58" t="s">
        <v>6</v>
      </c>
      <c r="E281" s="17">
        <v>457</v>
      </c>
      <c r="F281" s="17">
        <v>49</v>
      </c>
      <c r="G281" s="76">
        <v>72450</v>
      </c>
      <c r="H281" s="87">
        <v>44638</v>
      </c>
      <c r="I281" s="18">
        <v>66000</v>
      </c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20">
        <f t="shared" si="56"/>
        <v>66000</v>
      </c>
      <c r="W281" s="12">
        <v>1449</v>
      </c>
      <c r="X281" s="13" t="s">
        <v>760</v>
      </c>
    </row>
    <row r="282" spans="1:24" x14ac:dyDescent="0.25">
      <c r="A282" s="59" t="s">
        <v>308</v>
      </c>
      <c r="B282" s="60"/>
      <c r="C282" s="60"/>
      <c r="D282" s="48"/>
      <c r="E282" s="49"/>
      <c r="F282" s="49"/>
      <c r="G282" s="80"/>
      <c r="H282" s="92"/>
      <c r="I282" s="61">
        <f>SUM(I232:I281)</f>
        <v>3065346</v>
      </c>
      <c r="J282" s="61">
        <f t="shared" ref="J282:T282" si="63">SUM(J232:J281)</f>
        <v>1722861</v>
      </c>
      <c r="K282" s="61">
        <f t="shared" si="63"/>
        <v>1157997</v>
      </c>
      <c r="L282" s="61">
        <f t="shared" si="63"/>
        <v>284892</v>
      </c>
      <c r="M282" s="61">
        <f t="shared" si="63"/>
        <v>234204</v>
      </c>
      <c r="N282" s="61">
        <f t="shared" si="63"/>
        <v>197340</v>
      </c>
      <c r="O282" s="61">
        <f t="shared" si="63"/>
        <v>0</v>
      </c>
      <c r="P282" s="61">
        <f t="shared" si="63"/>
        <v>0</v>
      </c>
      <c r="Q282" s="61">
        <f t="shared" si="63"/>
        <v>0</v>
      </c>
      <c r="R282" s="61">
        <f t="shared" si="63"/>
        <v>0</v>
      </c>
      <c r="S282" s="61">
        <f t="shared" si="63"/>
        <v>0</v>
      </c>
      <c r="T282" s="61">
        <f t="shared" si="63"/>
        <v>0</v>
      </c>
      <c r="U282" s="61"/>
      <c r="V282" s="61">
        <f t="shared" ref="V282" si="64">SUM(V232:V281)</f>
        <v>6662640</v>
      </c>
      <c r="W282" s="12">
        <f>V282+W386</f>
        <v>39698180</v>
      </c>
      <c r="X282" s="13" t="s">
        <v>760</v>
      </c>
    </row>
    <row r="283" spans="1:24" ht="15.95" customHeight="1" x14ac:dyDescent="0.25">
      <c r="A283" s="6" t="s">
        <v>540</v>
      </c>
      <c r="B283" s="7"/>
      <c r="C283" s="8"/>
      <c r="D283" s="9"/>
      <c r="E283" s="9"/>
      <c r="F283" s="9"/>
      <c r="G283" s="75"/>
      <c r="H283" s="86"/>
      <c r="I283" s="10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2"/>
      <c r="X283" s="13" t="s">
        <v>760</v>
      </c>
    </row>
    <row r="284" spans="1:24" x14ac:dyDescent="0.25">
      <c r="A284" s="14">
        <v>1</v>
      </c>
      <c r="B284" s="15">
        <v>8439833122</v>
      </c>
      <c r="C284" s="16" t="s">
        <v>501</v>
      </c>
      <c r="D284" s="16" t="s">
        <v>6</v>
      </c>
      <c r="E284" s="17">
        <v>119</v>
      </c>
      <c r="F284" s="17">
        <v>54</v>
      </c>
      <c r="G284" s="76">
        <v>72501</v>
      </c>
      <c r="H284" s="87">
        <v>44630</v>
      </c>
      <c r="I284" s="18">
        <v>66000</v>
      </c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20">
        <f t="shared" ref="V284:V333" si="65">SUM(I284:T284)</f>
        <v>66000</v>
      </c>
      <c r="W284" s="12">
        <v>1451</v>
      </c>
      <c r="X284" s="13" t="s">
        <v>760</v>
      </c>
    </row>
    <row r="285" spans="1:24" x14ac:dyDescent="0.25">
      <c r="A285" s="14">
        <v>2</v>
      </c>
      <c r="B285" s="21">
        <v>8653328023</v>
      </c>
      <c r="C285" s="16" t="s">
        <v>502</v>
      </c>
      <c r="D285" s="16" t="s">
        <v>265</v>
      </c>
      <c r="E285" s="17">
        <v>113</v>
      </c>
      <c r="F285" s="17">
        <v>48</v>
      </c>
      <c r="G285" s="76">
        <v>72502</v>
      </c>
      <c r="H285" s="87">
        <v>44630</v>
      </c>
      <c r="I285" s="18">
        <v>66000</v>
      </c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20">
        <f t="shared" si="65"/>
        <v>66000</v>
      </c>
      <c r="W285" s="12">
        <v>1451</v>
      </c>
      <c r="X285" s="13" t="s">
        <v>760</v>
      </c>
    </row>
    <row r="286" spans="1:24" x14ac:dyDescent="0.25">
      <c r="A286" s="14">
        <v>3</v>
      </c>
      <c r="B286" s="15">
        <v>8442863543</v>
      </c>
      <c r="C286" s="16" t="s">
        <v>225</v>
      </c>
      <c r="D286" s="16" t="s">
        <v>6</v>
      </c>
      <c r="E286" s="17">
        <v>4</v>
      </c>
      <c r="F286" s="17">
        <v>50</v>
      </c>
      <c r="G286" s="76">
        <v>72503</v>
      </c>
      <c r="H286" s="87">
        <v>44630</v>
      </c>
      <c r="I286" s="18">
        <v>66000</v>
      </c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20">
        <f t="shared" si="65"/>
        <v>66000</v>
      </c>
      <c r="W286" s="12">
        <v>1451</v>
      </c>
      <c r="X286" s="13" t="s">
        <v>760</v>
      </c>
    </row>
    <row r="287" spans="1:24" x14ac:dyDescent="0.25">
      <c r="A287" s="14">
        <v>4</v>
      </c>
      <c r="B287" s="15">
        <v>8014437154</v>
      </c>
      <c r="C287" s="16" t="s">
        <v>503</v>
      </c>
      <c r="D287" s="16" t="s">
        <v>6</v>
      </c>
      <c r="E287" s="17">
        <v>1516</v>
      </c>
      <c r="F287" s="17">
        <v>23</v>
      </c>
      <c r="G287" s="76">
        <v>72504</v>
      </c>
      <c r="H287" s="87">
        <v>44630</v>
      </c>
      <c r="I287" s="18">
        <f>96750/3</f>
        <v>32250</v>
      </c>
      <c r="J287" s="19">
        <f>I287</f>
        <v>32250</v>
      </c>
      <c r="K287" s="19">
        <f>J287</f>
        <v>32250</v>
      </c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20">
        <f t="shared" si="65"/>
        <v>96750</v>
      </c>
      <c r="W287" s="12">
        <v>1451</v>
      </c>
      <c r="X287" s="13" t="s">
        <v>760</v>
      </c>
    </row>
    <row r="288" spans="1:24" x14ac:dyDescent="0.25">
      <c r="A288" s="14">
        <v>5</v>
      </c>
      <c r="B288" s="22">
        <v>8680178955</v>
      </c>
      <c r="C288" s="16" t="s">
        <v>504</v>
      </c>
      <c r="D288" s="16" t="s">
        <v>6</v>
      </c>
      <c r="E288" s="17">
        <v>59</v>
      </c>
      <c r="F288" s="17">
        <v>47</v>
      </c>
      <c r="G288" s="76">
        <v>72505</v>
      </c>
      <c r="H288" s="87">
        <v>44630</v>
      </c>
      <c r="I288" s="18">
        <v>66000</v>
      </c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20">
        <f t="shared" si="65"/>
        <v>66000</v>
      </c>
      <c r="W288" s="12">
        <v>1451</v>
      </c>
      <c r="X288" s="13" t="s">
        <v>760</v>
      </c>
    </row>
    <row r="289" spans="1:24" x14ac:dyDescent="0.25">
      <c r="A289" s="14">
        <v>6</v>
      </c>
      <c r="B289" s="15">
        <v>8274691843</v>
      </c>
      <c r="C289" s="16" t="s">
        <v>505</v>
      </c>
      <c r="D289" s="16" t="s">
        <v>486</v>
      </c>
      <c r="E289" s="17">
        <v>451</v>
      </c>
      <c r="F289" s="17">
        <v>27</v>
      </c>
      <c r="G289" s="76">
        <v>72506</v>
      </c>
      <c r="H289" s="87">
        <v>44631</v>
      </c>
      <c r="I289" s="18"/>
      <c r="J289" s="18">
        <f>299520/13</f>
        <v>23040</v>
      </c>
      <c r="K289" s="19">
        <f>J289</f>
        <v>23040</v>
      </c>
      <c r="L289" s="19">
        <f t="shared" ref="L289:S289" si="66">K289</f>
        <v>23040</v>
      </c>
      <c r="M289" s="19">
        <f t="shared" si="66"/>
        <v>23040</v>
      </c>
      <c r="N289" s="19">
        <f t="shared" si="66"/>
        <v>23040</v>
      </c>
      <c r="O289" s="19">
        <f t="shared" si="66"/>
        <v>23040</v>
      </c>
      <c r="P289" s="19">
        <f t="shared" si="66"/>
        <v>23040</v>
      </c>
      <c r="Q289" s="19">
        <f t="shared" si="66"/>
        <v>23040</v>
      </c>
      <c r="R289" s="19">
        <f t="shared" si="66"/>
        <v>23040</v>
      </c>
      <c r="S289" s="19">
        <f t="shared" si="66"/>
        <v>23040</v>
      </c>
      <c r="T289" s="19">
        <f>S289*3</f>
        <v>69120</v>
      </c>
      <c r="U289" s="19"/>
      <c r="V289" s="20">
        <f t="shared" si="65"/>
        <v>299520</v>
      </c>
      <c r="W289" s="12">
        <v>1451</v>
      </c>
      <c r="X289" s="13" t="s">
        <v>760</v>
      </c>
    </row>
    <row r="290" spans="1:24" x14ac:dyDescent="0.25">
      <c r="A290" s="14">
        <v>7</v>
      </c>
      <c r="B290" s="15">
        <v>8274691843</v>
      </c>
      <c r="C290" s="16" t="s">
        <v>505</v>
      </c>
      <c r="D290" s="16" t="s">
        <v>264</v>
      </c>
      <c r="E290" s="17" t="s">
        <v>500</v>
      </c>
      <c r="F290" s="17" t="s">
        <v>499</v>
      </c>
      <c r="G290" s="76">
        <v>72507</v>
      </c>
      <c r="H290" s="87">
        <v>44631</v>
      </c>
      <c r="I290" s="18">
        <v>404800</v>
      </c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20">
        <f t="shared" si="65"/>
        <v>404800</v>
      </c>
      <c r="W290" s="12">
        <v>1451</v>
      </c>
      <c r="X290" s="13" t="s">
        <v>760</v>
      </c>
    </row>
    <row r="291" spans="1:24" x14ac:dyDescent="0.25">
      <c r="A291" s="14">
        <v>8</v>
      </c>
      <c r="B291" s="21">
        <v>8404306686</v>
      </c>
      <c r="C291" s="16" t="s">
        <v>506</v>
      </c>
      <c r="D291" s="16" t="s">
        <v>116</v>
      </c>
      <c r="E291" s="17">
        <v>59</v>
      </c>
      <c r="F291" s="17">
        <v>10</v>
      </c>
      <c r="G291" s="76">
        <v>72508</v>
      </c>
      <c r="H291" s="87">
        <v>44634</v>
      </c>
      <c r="I291" s="18">
        <v>22680</v>
      </c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20">
        <f t="shared" si="65"/>
        <v>22680</v>
      </c>
      <c r="W291" s="12">
        <v>1451</v>
      </c>
      <c r="X291" s="13" t="s">
        <v>760</v>
      </c>
    </row>
    <row r="292" spans="1:24" x14ac:dyDescent="0.25">
      <c r="A292" s="14">
        <v>9</v>
      </c>
      <c r="B292" s="15">
        <v>8042974464</v>
      </c>
      <c r="C292" s="16" t="s">
        <v>507</v>
      </c>
      <c r="D292" s="16" t="s">
        <v>15</v>
      </c>
      <c r="E292" s="17">
        <v>278</v>
      </c>
      <c r="F292" s="17">
        <v>58</v>
      </c>
      <c r="G292" s="76">
        <v>72509</v>
      </c>
      <c r="H292" s="87">
        <v>44634</v>
      </c>
      <c r="I292" s="18">
        <f>77400/3</f>
        <v>25800</v>
      </c>
      <c r="J292" s="19">
        <f>I292</f>
        <v>25800</v>
      </c>
      <c r="K292" s="19">
        <f>J292</f>
        <v>25800</v>
      </c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20">
        <f t="shared" si="65"/>
        <v>77400</v>
      </c>
      <c r="W292" s="12">
        <v>1451</v>
      </c>
      <c r="X292" s="13" t="s">
        <v>760</v>
      </c>
    </row>
    <row r="293" spans="1:24" x14ac:dyDescent="0.25">
      <c r="A293" s="14">
        <v>10</v>
      </c>
      <c r="B293" s="15">
        <v>3502085309</v>
      </c>
      <c r="C293" s="16" t="s">
        <v>508</v>
      </c>
      <c r="D293" s="16" t="s">
        <v>6</v>
      </c>
      <c r="E293" s="17">
        <v>892</v>
      </c>
      <c r="F293" s="17">
        <v>52</v>
      </c>
      <c r="G293" s="76">
        <v>72510</v>
      </c>
      <c r="H293" s="87">
        <v>44634</v>
      </c>
      <c r="I293" s="18">
        <v>66000</v>
      </c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20">
        <f t="shared" si="65"/>
        <v>66000</v>
      </c>
      <c r="W293" s="12">
        <v>1451</v>
      </c>
      <c r="X293" s="13" t="s">
        <v>760</v>
      </c>
    </row>
    <row r="294" spans="1:24" x14ac:dyDescent="0.25">
      <c r="A294" s="14">
        <v>11</v>
      </c>
      <c r="B294" s="15">
        <v>8007664935</v>
      </c>
      <c r="C294" s="16" t="s">
        <v>464</v>
      </c>
      <c r="D294" s="16" t="s">
        <v>6</v>
      </c>
      <c r="E294" s="17">
        <v>503</v>
      </c>
      <c r="F294" s="17">
        <v>52</v>
      </c>
      <c r="G294" s="76">
        <v>72511</v>
      </c>
      <c r="H294" s="87">
        <v>44634</v>
      </c>
      <c r="I294" s="18">
        <v>127974</v>
      </c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20">
        <f t="shared" si="65"/>
        <v>127974</v>
      </c>
      <c r="W294" s="12">
        <v>1451</v>
      </c>
      <c r="X294" s="13" t="s">
        <v>760</v>
      </c>
    </row>
    <row r="295" spans="1:24" x14ac:dyDescent="0.25">
      <c r="A295" s="14">
        <v>12</v>
      </c>
      <c r="B295" s="22">
        <v>8566629017</v>
      </c>
      <c r="C295" s="16" t="s">
        <v>509</v>
      </c>
      <c r="D295" s="16" t="s">
        <v>6</v>
      </c>
      <c r="E295" s="17">
        <v>52</v>
      </c>
      <c r="F295" s="17">
        <v>53</v>
      </c>
      <c r="G295" s="76">
        <v>72512</v>
      </c>
      <c r="H295" s="87">
        <v>44634</v>
      </c>
      <c r="I295" s="18">
        <f>62304/2</f>
        <v>31152</v>
      </c>
      <c r="J295" s="19">
        <f>I295</f>
        <v>31152</v>
      </c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20">
        <f t="shared" si="65"/>
        <v>62304</v>
      </c>
      <c r="W295" s="12">
        <v>1451</v>
      </c>
      <c r="X295" s="13" t="s">
        <v>760</v>
      </c>
    </row>
    <row r="296" spans="1:24" x14ac:dyDescent="0.25">
      <c r="A296" s="14">
        <v>13</v>
      </c>
      <c r="B296" s="22">
        <v>8084678668</v>
      </c>
      <c r="C296" s="16" t="s">
        <v>510</v>
      </c>
      <c r="D296" s="16" t="s">
        <v>8</v>
      </c>
      <c r="E296" s="17">
        <v>1354</v>
      </c>
      <c r="F296" s="17">
        <v>34</v>
      </c>
      <c r="G296" s="76">
        <v>72513</v>
      </c>
      <c r="H296" s="87">
        <v>44634</v>
      </c>
      <c r="I296" s="18">
        <f>178200/3</f>
        <v>59400</v>
      </c>
      <c r="J296" s="19">
        <f>I296</f>
        <v>59400</v>
      </c>
      <c r="K296" s="19">
        <f>J296</f>
        <v>59400</v>
      </c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20">
        <f t="shared" si="65"/>
        <v>178200</v>
      </c>
      <c r="W296" s="12">
        <v>1451</v>
      </c>
      <c r="X296" s="13" t="s">
        <v>760</v>
      </c>
    </row>
    <row r="297" spans="1:24" x14ac:dyDescent="0.25">
      <c r="A297" s="14">
        <v>14</v>
      </c>
      <c r="B297" s="23">
        <v>8392444745</v>
      </c>
      <c r="C297" s="16" t="s">
        <v>511</v>
      </c>
      <c r="D297" s="16" t="s">
        <v>15</v>
      </c>
      <c r="E297" s="17">
        <v>293</v>
      </c>
      <c r="F297" s="17">
        <v>58</v>
      </c>
      <c r="G297" s="76">
        <v>72514</v>
      </c>
      <c r="H297" s="87">
        <v>44634</v>
      </c>
      <c r="I297" s="18">
        <v>52800</v>
      </c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20">
        <f t="shared" si="65"/>
        <v>52800</v>
      </c>
      <c r="W297" s="12">
        <v>1451</v>
      </c>
      <c r="X297" s="13" t="s">
        <v>760</v>
      </c>
    </row>
    <row r="298" spans="1:24" x14ac:dyDescent="0.25">
      <c r="A298" s="14">
        <v>15</v>
      </c>
      <c r="B298" s="23">
        <v>8395531139</v>
      </c>
      <c r="C298" s="16" t="s">
        <v>512</v>
      </c>
      <c r="D298" s="16" t="s">
        <v>97</v>
      </c>
      <c r="E298" s="17">
        <v>695</v>
      </c>
      <c r="F298" s="17">
        <v>52</v>
      </c>
      <c r="G298" s="76">
        <v>72515</v>
      </c>
      <c r="H298" s="87">
        <v>44635</v>
      </c>
      <c r="I298" s="18">
        <v>119592</v>
      </c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20">
        <f t="shared" si="65"/>
        <v>119592</v>
      </c>
      <c r="W298" s="12">
        <v>1451</v>
      </c>
      <c r="X298" s="13" t="s">
        <v>760</v>
      </c>
    </row>
    <row r="299" spans="1:24" x14ac:dyDescent="0.25">
      <c r="A299" s="14">
        <v>16</v>
      </c>
      <c r="B299" s="25" t="s">
        <v>182</v>
      </c>
      <c r="C299" s="16"/>
      <c r="D299" s="16"/>
      <c r="E299" s="17"/>
      <c r="F299" s="17"/>
      <c r="G299" s="76">
        <v>72516</v>
      </c>
      <c r="H299" s="87"/>
      <c r="I299" s="18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20">
        <f t="shared" si="65"/>
        <v>0</v>
      </c>
      <c r="W299" s="12">
        <v>1451</v>
      </c>
      <c r="X299" s="13" t="s">
        <v>760</v>
      </c>
    </row>
    <row r="300" spans="1:24" x14ac:dyDescent="0.25">
      <c r="A300" s="14">
        <v>17</v>
      </c>
      <c r="B300" s="15">
        <v>8566225039</v>
      </c>
      <c r="C300" s="16" t="s">
        <v>513</v>
      </c>
      <c r="D300" s="16" t="s">
        <v>6</v>
      </c>
      <c r="E300" s="17">
        <v>2018</v>
      </c>
      <c r="F300" s="17">
        <v>28</v>
      </c>
      <c r="G300" s="76">
        <v>72517</v>
      </c>
      <c r="H300" s="87">
        <v>44635</v>
      </c>
      <c r="I300" s="18">
        <f>132000/2</f>
        <v>66000</v>
      </c>
      <c r="J300" s="19">
        <f>I300</f>
        <v>66000</v>
      </c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20">
        <f t="shared" si="65"/>
        <v>132000</v>
      </c>
      <c r="W300" s="12">
        <v>1451</v>
      </c>
      <c r="X300" s="13" t="s">
        <v>760</v>
      </c>
    </row>
    <row r="301" spans="1:24" x14ac:dyDescent="0.25">
      <c r="A301" s="14">
        <v>18</v>
      </c>
      <c r="B301" s="15">
        <v>8359349357</v>
      </c>
      <c r="C301" s="16" t="s">
        <v>514</v>
      </c>
      <c r="D301" s="16" t="s">
        <v>285</v>
      </c>
      <c r="E301" s="17">
        <v>99</v>
      </c>
      <c r="F301" s="17">
        <v>65</v>
      </c>
      <c r="G301" s="76">
        <v>72518</v>
      </c>
      <c r="H301" s="87">
        <v>44635</v>
      </c>
      <c r="I301" s="18">
        <v>26400</v>
      </c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20">
        <f t="shared" si="65"/>
        <v>26400</v>
      </c>
      <c r="W301" s="12">
        <v>1451</v>
      </c>
      <c r="X301" s="13" t="s">
        <v>760</v>
      </c>
    </row>
    <row r="302" spans="1:24" x14ac:dyDescent="0.25">
      <c r="A302" s="14">
        <v>19</v>
      </c>
      <c r="B302" s="15">
        <v>3501186079</v>
      </c>
      <c r="C302" s="16" t="s">
        <v>515</v>
      </c>
      <c r="D302" s="16" t="s">
        <v>8</v>
      </c>
      <c r="E302" s="17">
        <v>1129</v>
      </c>
      <c r="F302" s="17">
        <v>34</v>
      </c>
      <c r="G302" s="76">
        <v>72519</v>
      </c>
      <c r="H302" s="87">
        <v>44635</v>
      </c>
      <c r="I302" s="18">
        <v>66000</v>
      </c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20">
        <f t="shared" si="65"/>
        <v>66000</v>
      </c>
      <c r="W302" s="12">
        <v>1451</v>
      </c>
      <c r="X302" s="13" t="s">
        <v>760</v>
      </c>
    </row>
    <row r="303" spans="1:24" x14ac:dyDescent="0.25">
      <c r="A303" s="14">
        <v>20</v>
      </c>
      <c r="B303" s="21">
        <v>8013867637</v>
      </c>
      <c r="C303" s="16" t="s">
        <v>516</v>
      </c>
      <c r="D303" s="16" t="s">
        <v>8</v>
      </c>
      <c r="E303" s="17">
        <v>2068</v>
      </c>
      <c r="F303" s="17">
        <v>28</v>
      </c>
      <c r="G303" s="76">
        <v>72520</v>
      </c>
      <c r="H303" s="87">
        <v>44635</v>
      </c>
      <c r="I303" s="18">
        <v>66000</v>
      </c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20">
        <f t="shared" si="65"/>
        <v>66000</v>
      </c>
      <c r="W303" s="12">
        <v>1451</v>
      </c>
      <c r="X303" s="13" t="s">
        <v>760</v>
      </c>
    </row>
    <row r="304" spans="1:24" x14ac:dyDescent="0.25">
      <c r="A304" s="14">
        <v>21</v>
      </c>
      <c r="B304" s="21" t="s">
        <v>443</v>
      </c>
      <c r="C304" s="16" t="s">
        <v>444</v>
      </c>
      <c r="D304" s="16" t="s">
        <v>8</v>
      </c>
      <c r="E304" s="17">
        <v>2024</v>
      </c>
      <c r="F304" s="17">
        <v>28</v>
      </c>
      <c r="G304" s="76">
        <v>72521</v>
      </c>
      <c r="H304" s="87">
        <v>44635</v>
      </c>
      <c r="I304" s="18">
        <v>66000</v>
      </c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20">
        <f t="shared" si="65"/>
        <v>66000</v>
      </c>
      <c r="W304" s="12">
        <v>1451</v>
      </c>
      <c r="X304" s="13" t="s">
        <v>760</v>
      </c>
    </row>
    <row r="305" spans="1:24" x14ac:dyDescent="0.25">
      <c r="A305" s="14">
        <v>22</v>
      </c>
      <c r="B305" s="15">
        <v>8058757585</v>
      </c>
      <c r="C305" s="16" t="s">
        <v>517</v>
      </c>
      <c r="D305" s="16" t="s">
        <v>521</v>
      </c>
      <c r="E305" s="17">
        <v>2045</v>
      </c>
      <c r="F305" s="17">
        <v>28</v>
      </c>
      <c r="G305" s="76">
        <v>72522</v>
      </c>
      <c r="H305" s="87">
        <v>44635</v>
      </c>
      <c r="I305" s="18">
        <v>66000</v>
      </c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20">
        <f t="shared" si="65"/>
        <v>66000</v>
      </c>
      <c r="W305" s="12">
        <v>1451</v>
      </c>
      <c r="X305" s="13" t="s">
        <v>760</v>
      </c>
    </row>
    <row r="306" spans="1:24" x14ac:dyDescent="0.25">
      <c r="A306" s="14">
        <v>23</v>
      </c>
      <c r="B306" s="21" t="s">
        <v>443</v>
      </c>
      <c r="C306" s="16" t="s">
        <v>444</v>
      </c>
      <c r="D306" s="16" t="s">
        <v>8</v>
      </c>
      <c r="E306" s="17">
        <v>2025</v>
      </c>
      <c r="F306" s="17">
        <v>28</v>
      </c>
      <c r="G306" s="76">
        <v>72523</v>
      </c>
      <c r="H306" s="87">
        <v>44635</v>
      </c>
      <c r="I306" s="18">
        <v>66000</v>
      </c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20">
        <f t="shared" si="65"/>
        <v>66000</v>
      </c>
      <c r="W306" s="12">
        <v>1451</v>
      </c>
      <c r="X306" s="13" t="s">
        <v>760</v>
      </c>
    </row>
    <row r="307" spans="1:24" x14ac:dyDescent="0.25">
      <c r="A307" s="14">
        <v>24</v>
      </c>
      <c r="B307" s="15">
        <v>8523155041</v>
      </c>
      <c r="C307" s="16" t="s">
        <v>518</v>
      </c>
      <c r="D307" s="16" t="s">
        <v>6</v>
      </c>
      <c r="E307" s="17">
        <v>238</v>
      </c>
      <c r="F307" s="17">
        <v>49</v>
      </c>
      <c r="G307" s="76">
        <v>72524</v>
      </c>
      <c r="H307" s="87">
        <v>44635</v>
      </c>
      <c r="I307" s="18">
        <v>62370</v>
      </c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20">
        <f t="shared" si="65"/>
        <v>62370</v>
      </c>
      <c r="W307" s="12">
        <v>1451</v>
      </c>
      <c r="X307" s="13" t="s">
        <v>760</v>
      </c>
    </row>
    <row r="308" spans="1:24" x14ac:dyDescent="0.25">
      <c r="A308" s="14">
        <v>25</v>
      </c>
      <c r="B308" s="15">
        <v>3900566361</v>
      </c>
      <c r="C308" s="16" t="s">
        <v>519</v>
      </c>
      <c r="D308" s="16" t="s">
        <v>6</v>
      </c>
      <c r="E308" s="17">
        <v>1154</v>
      </c>
      <c r="F308" s="17">
        <v>52</v>
      </c>
      <c r="G308" s="76">
        <v>72525</v>
      </c>
      <c r="H308" s="87">
        <v>44635</v>
      </c>
      <c r="I308" s="18">
        <v>46200</v>
      </c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20">
        <f t="shared" si="65"/>
        <v>46200</v>
      </c>
      <c r="W308" s="12">
        <v>1451</v>
      </c>
      <c r="X308" s="13" t="s">
        <v>760</v>
      </c>
    </row>
    <row r="309" spans="1:24" x14ac:dyDescent="0.25">
      <c r="A309" s="14">
        <v>26</v>
      </c>
      <c r="B309" s="21">
        <v>3601214957</v>
      </c>
      <c r="C309" s="16" t="s">
        <v>520</v>
      </c>
      <c r="D309" s="16" t="s">
        <v>8</v>
      </c>
      <c r="E309" s="17">
        <v>2031</v>
      </c>
      <c r="F309" s="17">
        <v>28</v>
      </c>
      <c r="G309" s="76">
        <v>72526</v>
      </c>
      <c r="H309" s="87">
        <v>44635</v>
      </c>
      <c r="I309" s="18">
        <f>132000/2</f>
        <v>66000</v>
      </c>
      <c r="J309" s="19">
        <f>I309</f>
        <v>66000</v>
      </c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20">
        <f t="shared" si="65"/>
        <v>132000</v>
      </c>
      <c r="W309" s="12">
        <v>1451</v>
      </c>
      <c r="X309" s="13" t="s">
        <v>760</v>
      </c>
    </row>
    <row r="310" spans="1:24" x14ac:dyDescent="0.25">
      <c r="A310" s="14">
        <v>27</v>
      </c>
      <c r="B310" s="15" t="s">
        <v>182</v>
      </c>
      <c r="C310" s="16"/>
      <c r="D310" s="16"/>
      <c r="E310" s="17"/>
      <c r="F310" s="17"/>
      <c r="G310" s="76">
        <v>72527</v>
      </c>
      <c r="H310" s="87"/>
      <c r="I310" s="18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20">
        <f t="shared" si="65"/>
        <v>0</v>
      </c>
      <c r="W310" s="12">
        <v>1451</v>
      </c>
      <c r="X310" s="13" t="s">
        <v>760</v>
      </c>
    </row>
    <row r="311" spans="1:24" x14ac:dyDescent="0.25">
      <c r="A311" s="14">
        <v>28</v>
      </c>
      <c r="B311" s="15">
        <v>8439833122</v>
      </c>
      <c r="C311" s="16" t="s">
        <v>501</v>
      </c>
      <c r="D311" s="16" t="s">
        <v>6</v>
      </c>
      <c r="E311" s="17">
        <v>136</v>
      </c>
      <c r="F311" s="17">
        <v>54</v>
      </c>
      <c r="G311" s="76">
        <v>72528</v>
      </c>
      <c r="H311" s="87">
        <v>44636</v>
      </c>
      <c r="I311" s="18">
        <v>66000</v>
      </c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20">
        <f t="shared" si="65"/>
        <v>66000</v>
      </c>
      <c r="W311" s="12">
        <v>1451</v>
      </c>
      <c r="X311" s="13" t="s">
        <v>760</v>
      </c>
    </row>
    <row r="312" spans="1:24" x14ac:dyDescent="0.25">
      <c r="A312" s="14">
        <v>29</v>
      </c>
      <c r="B312" s="15">
        <v>8274691843</v>
      </c>
      <c r="C312" s="16" t="s">
        <v>505</v>
      </c>
      <c r="D312" s="16" t="s">
        <v>285</v>
      </c>
      <c r="E312" s="17">
        <v>1222</v>
      </c>
      <c r="F312" s="17">
        <v>29</v>
      </c>
      <c r="G312" s="76">
        <v>72529</v>
      </c>
      <c r="H312" s="87">
        <v>44636</v>
      </c>
      <c r="I312" s="18">
        <v>39600</v>
      </c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20">
        <f t="shared" si="65"/>
        <v>39600</v>
      </c>
      <c r="W312" s="12">
        <v>1451</v>
      </c>
      <c r="X312" s="13" t="s">
        <v>760</v>
      </c>
    </row>
    <row r="313" spans="1:24" x14ac:dyDescent="0.25">
      <c r="A313" s="14">
        <v>30</v>
      </c>
      <c r="B313" s="15">
        <v>8525140403</v>
      </c>
      <c r="C313" s="16" t="s">
        <v>522</v>
      </c>
      <c r="D313" s="16" t="s">
        <v>7</v>
      </c>
      <c r="E313" s="17">
        <v>1234</v>
      </c>
      <c r="F313" s="17">
        <v>44</v>
      </c>
      <c r="G313" s="76">
        <v>72530</v>
      </c>
      <c r="H313" s="87">
        <v>44636</v>
      </c>
      <c r="I313" s="18">
        <f>101376/4</f>
        <v>25344</v>
      </c>
      <c r="J313" s="19">
        <f>I313</f>
        <v>25344</v>
      </c>
      <c r="K313" s="19">
        <f t="shared" ref="K313:L313" si="67">J313</f>
        <v>25344</v>
      </c>
      <c r="L313" s="19">
        <f t="shared" si="67"/>
        <v>25344</v>
      </c>
      <c r="M313" s="19"/>
      <c r="N313" s="19"/>
      <c r="O313" s="19"/>
      <c r="P313" s="19"/>
      <c r="Q313" s="19"/>
      <c r="R313" s="19"/>
      <c r="S313" s="19"/>
      <c r="T313" s="19"/>
      <c r="U313" s="19"/>
      <c r="V313" s="20">
        <f t="shared" si="65"/>
        <v>101376</v>
      </c>
      <c r="W313" s="12">
        <v>1451</v>
      </c>
      <c r="X313" s="13" t="s">
        <v>760</v>
      </c>
    </row>
    <row r="314" spans="1:24" x14ac:dyDescent="0.25">
      <c r="A314" s="14">
        <v>31</v>
      </c>
      <c r="B314" s="15">
        <v>3700234256</v>
      </c>
      <c r="C314" s="16" t="s">
        <v>523</v>
      </c>
      <c r="D314" s="16" t="s">
        <v>209</v>
      </c>
      <c r="E314" s="17">
        <v>809</v>
      </c>
      <c r="F314" s="17">
        <v>44</v>
      </c>
      <c r="G314" s="76">
        <v>72531</v>
      </c>
      <c r="H314" s="87">
        <v>44636</v>
      </c>
      <c r="I314" s="18">
        <v>33000</v>
      </c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20">
        <f t="shared" si="65"/>
        <v>33000</v>
      </c>
      <c r="W314" s="12">
        <v>1451</v>
      </c>
      <c r="X314" s="13" t="s">
        <v>760</v>
      </c>
    </row>
    <row r="315" spans="1:24" x14ac:dyDescent="0.25">
      <c r="A315" s="14">
        <v>32</v>
      </c>
      <c r="B315" s="15">
        <v>8004560790</v>
      </c>
      <c r="C315" s="16" t="s">
        <v>524</v>
      </c>
      <c r="D315" s="16" t="s">
        <v>8</v>
      </c>
      <c r="E315" s="17">
        <v>2048</v>
      </c>
      <c r="F315" s="17">
        <v>28</v>
      </c>
      <c r="G315" s="76">
        <v>72532</v>
      </c>
      <c r="H315" s="87">
        <v>44636</v>
      </c>
      <c r="I315" s="18">
        <v>66000</v>
      </c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20">
        <f t="shared" si="65"/>
        <v>66000</v>
      </c>
      <c r="W315" s="12">
        <v>1451</v>
      </c>
      <c r="X315" s="13" t="s">
        <v>760</v>
      </c>
    </row>
    <row r="316" spans="1:24" x14ac:dyDescent="0.25">
      <c r="A316" s="14">
        <v>33</v>
      </c>
      <c r="B316" s="15">
        <v>3501041210</v>
      </c>
      <c r="C316" s="16" t="s">
        <v>525</v>
      </c>
      <c r="D316" s="16" t="s">
        <v>318</v>
      </c>
      <c r="E316" s="17">
        <v>192</v>
      </c>
      <c r="F316" s="17">
        <v>57</v>
      </c>
      <c r="G316" s="76">
        <v>72533</v>
      </c>
      <c r="H316" s="87">
        <v>44637</v>
      </c>
      <c r="I316" s="18">
        <f>137280/2</f>
        <v>68640</v>
      </c>
      <c r="J316" s="19">
        <f>I316</f>
        <v>68640</v>
      </c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20">
        <f t="shared" si="65"/>
        <v>137280</v>
      </c>
      <c r="W316" s="12">
        <v>1451</v>
      </c>
      <c r="X316" s="13" t="s">
        <v>760</v>
      </c>
    </row>
    <row r="317" spans="1:24" x14ac:dyDescent="0.25">
      <c r="A317" s="14">
        <v>34</v>
      </c>
      <c r="B317" s="15">
        <v>8312545187</v>
      </c>
      <c r="C317" s="16" t="s">
        <v>526</v>
      </c>
      <c r="D317" s="16" t="s">
        <v>15</v>
      </c>
      <c r="E317" s="17">
        <v>305</v>
      </c>
      <c r="F317" s="17">
        <v>58</v>
      </c>
      <c r="G317" s="76">
        <v>72534</v>
      </c>
      <c r="H317" s="87">
        <v>44637</v>
      </c>
      <c r="I317" s="18">
        <v>52800</v>
      </c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20">
        <f t="shared" si="65"/>
        <v>52800</v>
      </c>
      <c r="W317" s="12">
        <v>1451</v>
      </c>
      <c r="X317" s="13" t="s">
        <v>760</v>
      </c>
    </row>
    <row r="318" spans="1:24" x14ac:dyDescent="0.25">
      <c r="A318" s="14">
        <v>35</v>
      </c>
      <c r="B318" s="15">
        <v>8477015777</v>
      </c>
      <c r="C318" s="16" t="s">
        <v>527</v>
      </c>
      <c r="D318" s="16" t="s">
        <v>6</v>
      </c>
      <c r="E318" s="17">
        <v>359</v>
      </c>
      <c r="F318" s="17">
        <v>49</v>
      </c>
      <c r="G318" s="76">
        <v>72535</v>
      </c>
      <c r="H318" s="87">
        <v>44637</v>
      </c>
      <c r="I318" s="18">
        <f>200272/3</f>
        <v>66757.333333333328</v>
      </c>
      <c r="J318" s="19">
        <f>I318</f>
        <v>66757.333333333328</v>
      </c>
      <c r="K318" s="19">
        <f>J318</f>
        <v>66757.333333333328</v>
      </c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20">
        <f t="shared" si="65"/>
        <v>200272</v>
      </c>
      <c r="W318" s="12">
        <v>1451</v>
      </c>
      <c r="X318" s="13" t="s">
        <v>760</v>
      </c>
    </row>
    <row r="319" spans="1:24" x14ac:dyDescent="0.25">
      <c r="A319" s="14">
        <v>36</v>
      </c>
      <c r="B319" s="15">
        <v>8543299281</v>
      </c>
      <c r="C319" s="16" t="s">
        <v>528</v>
      </c>
      <c r="D319" s="16" t="s">
        <v>6</v>
      </c>
      <c r="E319" s="17">
        <v>176</v>
      </c>
      <c r="F319" s="17">
        <v>17</v>
      </c>
      <c r="G319" s="76">
        <v>72536</v>
      </c>
      <c r="H319" s="87">
        <v>44637</v>
      </c>
      <c r="I319" s="18">
        <f>92160/4</f>
        <v>23040</v>
      </c>
      <c r="J319" s="19">
        <f>I319</f>
        <v>23040</v>
      </c>
      <c r="K319" s="19">
        <f t="shared" ref="K319:L319" si="68">J319</f>
        <v>23040</v>
      </c>
      <c r="L319" s="19">
        <f t="shared" si="68"/>
        <v>23040</v>
      </c>
      <c r="M319" s="19"/>
      <c r="N319" s="19"/>
      <c r="O319" s="19"/>
      <c r="P319" s="19"/>
      <c r="Q319" s="19"/>
      <c r="R319" s="19"/>
      <c r="S319" s="19"/>
      <c r="T319" s="19"/>
      <c r="U319" s="19"/>
      <c r="V319" s="20">
        <f t="shared" si="65"/>
        <v>92160</v>
      </c>
      <c r="W319" s="12">
        <v>1451</v>
      </c>
      <c r="X319" s="13" t="s">
        <v>760</v>
      </c>
    </row>
    <row r="320" spans="1:24" x14ac:dyDescent="0.25">
      <c r="A320" s="14">
        <v>37</v>
      </c>
      <c r="B320" s="15">
        <v>3601502419</v>
      </c>
      <c r="C320" s="16" t="s">
        <v>529</v>
      </c>
      <c r="D320" s="16" t="s">
        <v>6</v>
      </c>
      <c r="E320" s="17">
        <v>229</v>
      </c>
      <c r="F320" s="17">
        <v>18</v>
      </c>
      <c r="G320" s="76">
        <v>72537</v>
      </c>
      <c r="H320" s="87">
        <v>44638</v>
      </c>
      <c r="I320" s="18">
        <f>92160/4</f>
        <v>23040</v>
      </c>
      <c r="J320" s="19">
        <f>I320</f>
        <v>23040</v>
      </c>
      <c r="K320" s="19">
        <f t="shared" ref="K320:L320" si="69">J320</f>
        <v>23040</v>
      </c>
      <c r="L320" s="19">
        <f t="shared" si="69"/>
        <v>23040</v>
      </c>
      <c r="M320" s="19"/>
      <c r="N320" s="19"/>
      <c r="O320" s="19"/>
      <c r="P320" s="19"/>
      <c r="Q320" s="19"/>
      <c r="R320" s="19"/>
      <c r="S320" s="19"/>
      <c r="T320" s="19"/>
      <c r="U320" s="19"/>
      <c r="V320" s="20">
        <f t="shared" si="65"/>
        <v>92160</v>
      </c>
      <c r="W320" s="12">
        <v>1451</v>
      </c>
      <c r="X320" s="13" t="s">
        <v>760</v>
      </c>
    </row>
    <row r="321" spans="1:24" x14ac:dyDescent="0.25">
      <c r="A321" s="14">
        <v>38</v>
      </c>
      <c r="B321" s="15">
        <v>3502388896</v>
      </c>
      <c r="C321" s="16" t="s">
        <v>530</v>
      </c>
      <c r="D321" s="16" t="s">
        <v>13</v>
      </c>
      <c r="E321" s="17">
        <v>994</v>
      </c>
      <c r="F321" s="17">
        <v>15</v>
      </c>
      <c r="G321" s="76">
        <v>72538</v>
      </c>
      <c r="H321" s="87">
        <v>44638</v>
      </c>
      <c r="I321" s="18">
        <v>52800</v>
      </c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20">
        <f t="shared" si="65"/>
        <v>52800</v>
      </c>
      <c r="W321" s="12">
        <v>1451</v>
      </c>
      <c r="X321" s="13" t="s">
        <v>760</v>
      </c>
    </row>
    <row r="322" spans="1:24" x14ac:dyDescent="0.25">
      <c r="A322" s="14">
        <v>39</v>
      </c>
      <c r="B322" s="21">
        <v>8269070343</v>
      </c>
      <c r="C322" s="16" t="s">
        <v>531</v>
      </c>
      <c r="D322" s="16" t="s">
        <v>8</v>
      </c>
      <c r="E322" s="17">
        <v>2092</v>
      </c>
      <c r="F322" s="17">
        <v>28</v>
      </c>
      <c r="G322" s="76">
        <v>72539</v>
      </c>
      <c r="H322" s="87">
        <v>44638</v>
      </c>
      <c r="I322" s="18">
        <v>66000</v>
      </c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20">
        <f t="shared" si="65"/>
        <v>66000</v>
      </c>
      <c r="W322" s="12">
        <v>1451</v>
      </c>
      <c r="X322" s="13" t="s">
        <v>760</v>
      </c>
    </row>
    <row r="323" spans="1:24" x14ac:dyDescent="0.25">
      <c r="A323" s="14">
        <v>40</v>
      </c>
      <c r="B323" s="21">
        <v>8269070343</v>
      </c>
      <c r="C323" s="16" t="s">
        <v>531</v>
      </c>
      <c r="D323" s="16" t="s">
        <v>8</v>
      </c>
      <c r="E323" s="17">
        <v>2093</v>
      </c>
      <c r="F323" s="17">
        <v>28</v>
      </c>
      <c r="G323" s="76">
        <v>72540</v>
      </c>
      <c r="H323" s="87">
        <v>44638</v>
      </c>
      <c r="I323" s="18">
        <v>66000</v>
      </c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20">
        <f t="shared" si="65"/>
        <v>66000</v>
      </c>
      <c r="W323" s="12">
        <v>1451</v>
      </c>
      <c r="X323" s="13" t="s">
        <v>760</v>
      </c>
    </row>
    <row r="324" spans="1:24" x14ac:dyDescent="0.25">
      <c r="A324" s="14">
        <v>41</v>
      </c>
      <c r="B324" s="15">
        <v>3501325283</v>
      </c>
      <c r="C324" s="16" t="s">
        <v>532</v>
      </c>
      <c r="D324" s="16" t="s">
        <v>116</v>
      </c>
      <c r="E324" s="17">
        <v>882</v>
      </c>
      <c r="F324" s="17">
        <v>10</v>
      </c>
      <c r="G324" s="76">
        <v>72541</v>
      </c>
      <c r="H324" s="87">
        <v>44638</v>
      </c>
      <c r="I324" s="18">
        <v>33000</v>
      </c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20">
        <f t="shared" si="65"/>
        <v>33000</v>
      </c>
      <c r="W324" s="12">
        <v>1451</v>
      </c>
      <c r="X324" s="13" t="s">
        <v>760</v>
      </c>
    </row>
    <row r="325" spans="1:24" x14ac:dyDescent="0.25">
      <c r="A325" s="14">
        <v>42</v>
      </c>
      <c r="B325" s="15">
        <v>8007357740</v>
      </c>
      <c r="C325" s="16" t="s">
        <v>533</v>
      </c>
      <c r="D325" s="16" t="s">
        <v>6</v>
      </c>
      <c r="E325" s="17">
        <v>193</v>
      </c>
      <c r="F325" s="17">
        <v>18</v>
      </c>
      <c r="G325" s="76">
        <v>72542</v>
      </c>
      <c r="H325" s="87">
        <v>44638</v>
      </c>
      <c r="I325" s="18">
        <f>227424/8</f>
        <v>28428</v>
      </c>
      <c r="J325" s="19">
        <f>I325</f>
        <v>28428</v>
      </c>
      <c r="K325" s="19">
        <f t="shared" ref="K325:P325" si="70">J325</f>
        <v>28428</v>
      </c>
      <c r="L325" s="19">
        <f t="shared" si="70"/>
        <v>28428</v>
      </c>
      <c r="M325" s="19">
        <f t="shared" si="70"/>
        <v>28428</v>
      </c>
      <c r="N325" s="19">
        <f t="shared" si="70"/>
        <v>28428</v>
      </c>
      <c r="O325" s="19">
        <f t="shared" si="70"/>
        <v>28428</v>
      </c>
      <c r="P325" s="19">
        <f t="shared" si="70"/>
        <v>28428</v>
      </c>
      <c r="Q325" s="19"/>
      <c r="R325" s="19"/>
      <c r="S325" s="19"/>
      <c r="T325" s="19"/>
      <c r="U325" s="19"/>
      <c r="V325" s="20">
        <f t="shared" si="65"/>
        <v>227424</v>
      </c>
      <c r="W325" s="12">
        <v>1451</v>
      </c>
      <c r="X325" s="13" t="s">
        <v>760</v>
      </c>
    </row>
    <row r="326" spans="1:24" x14ac:dyDescent="0.25">
      <c r="A326" s="14">
        <v>43</v>
      </c>
      <c r="B326" s="15">
        <v>8494433887</v>
      </c>
      <c r="C326" s="16" t="s">
        <v>534</v>
      </c>
      <c r="D326" s="16" t="s">
        <v>6</v>
      </c>
      <c r="E326" s="17">
        <v>298</v>
      </c>
      <c r="F326" s="17">
        <v>52</v>
      </c>
      <c r="G326" s="76">
        <v>72543</v>
      </c>
      <c r="H326" s="87">
        <v>44638</v>
      </c>
      <c r="I326" s="18">
        <v>59070</v>
      </c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20">
        <f t="shared" si="65"/>
        <v>59070</v>
      </c>
      <c r="W326" s="12">
        <v>1451</v>
      </c>
      <c r="X326" s="13" t="s">
        <v>760</v>
      </c>
    </row>
    <row r="327" spans="1:24" x14ac:dyDescent="0.25">
      <c r="A327" s="14">
        <v>44</v>
      </c>
      <c r="B327" s="15">
        <v>8076676723</v>
      </c>
      <c r="C327" s="16" t="s">
        <v>535</v>
      </c>
      <c r="D327" s="16" t="s">
        <v>113</v>
      </c>
      <c r="E327" s="17">
        <v>147</v>
      </c>
      <c r="F327" s="17">
        <v>76</v>
      </c>
      <c r="G327" s="76">
        <v>72544</v>
      </c>
      <c r="H327" s="87">
        <v>44638</v>
      </c>
      <c r="I327" s="18">
        <v>69960</v>
      </c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20">
        <f t="shared" si="65"/>
        <v>69960</v>
      </c>
      <c r="W327" s="12">
        <v>1451</v>
      </c>
      <c r="X327" s="13" t="s">
        <v>760</v>
      </c>
    </row>
    <row r="328" spans="1:24" x14ac:dyDescent="0.25">
      <c r="A328" s="14">
        <v>45</v>
      </c>
      <c r="B328" s="15">
        <v>3501854488</v>
      </c>
      <c r="C328" s="16" t="s">
        <v>536</v>
      </c>
      <c r="D328" s="16" t="s">
        <v>7</v>
      </c>
      <c r="E328" s="17">
        <v>649</v>
      </c>
      <c r="F328" s="17">
        <v>43</v>
      </c>
      <c r="G328" s="76">
        <v>72545</v>
      </c>
      <c r="H328" s="87">
        <v>44641</v>
      </c>
      <c r="I328" s="18">
        <f>36864/2</f>
        <v>18432</v>
      </c>
      <c r="J328" s="19">
        <f>I328</f>
        <v>18432</v>
      </c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20">
        <f t="shared" si="65"/>
        <v>36864</v>
      </c>
      <c r="W328" s="12">
        <v>1451</v>
      </c>
      <c r="X328" s="13" t="s">
        <v>760</v>
      </c>
    </row>
    <row r="329" spans="1:24" x14ac:dyDescent="0.25">
      <c r="A329" s="14">
        <v>46</v>
      </c>
      <c r="B329" s="15">
        <v>8051492072</v>
      </c>
      <c r="C329" s="16" t="s">
        <v>537</v>
      </c>
      <c r="D329" s="16" t="s">
        <v>539</v>
      </c>
      <c r="E329" s="17">
        <v>1089</v>
      </c>
      <c r="F329" s="17">
        <v>24</v>
      </c>
      <c r="G329" s="76">
        <v>72546</v>
      </c>
      <c r="H329" s="87">
        <v>44641</v>
      </c>
      <c r="I329" s="18">
        <f>316050/14</f>
        <v>22575</v>
      </c>
      <c r="J329" s="19">
        <f>I329</f>
        <v>22575</v>
      </c>
      <c r="K329" s="19">
        <f t="shared" ref="K329:S329" si="71">J329</f>
        <v>22575</v>
      </c>
      <c r="L329" s="19">
        <f t="shared" si="71"/>
        <v>22575</v>
      </c>
      <c r="M329" s="19">
        <f t="shared" si="71"/>
        <v>22575</v>
      </c>
      <c r="N329" s="19">
        <f t="shared" si="71"/>
        <v>22575</v>
      </c>
      <c r="O329" s="19">
        <f t="shared" si="71"/>
        <v>22575</v>
      </c>
      <c r="P329" s="19">
        <f t="shared" si="71"/>
        <v>22575</v>
      </c>
      <c r="Q329" s="19">
        <f t="shared" si="71"/>
        <v>22575</v>
      </c>
      <c r="R329" s="19">
        <f t="shared" si="71"/>
        <v>22575</v>
      </c>
      <c r="S329" s="19">
        <f t="shared" si="71"/>
        <v>22575</v>
      </c>
      <c r="T329" s="19">
        <f>S329*3</f>
        <v>67725</v>
      </c>
      <c r="U329" s="19"/>
      <c r="V329" s="20">
        <f t="shared" si="65"/>
        <v>316050</v>
      </c>
      <c r="W329" s="12">
        <v>1451</v>
      </c>
      <c r="X329" s="13" t="s">
        <v>760</v>
      </c>
    </row>
    <row r="330" spans="1:24" x14ac:dyDescent="0.25">
      <c r="A330" s="14">
        <v>47</v>
      </c>
      <c r="B330" s="21">
        <v>8521438735</v>
      </c>
      <c r="C330" s="16" t="s">
        <v>538</v>
      </c>
      <c r="D330" s="16" t="s">
        <v>97</v>
      </c>
      <c r="E330" s="17">
        <v>1368</v>
      </c>
      <c r="F330" s="17">
        <v>34</v>
      </c>
      <c r="G330" s="76">
        <v>72547</v>
      </c>
      <c r="H330" s="87">
        <v>44642</v>
      </c>
      <c r="I330" s="18">
        <v>66000</v>
      </c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20">
        <f t="shared" si="65"/>
        <v>66000</v>
      </c>
      <c r="W330" s="12">
        <v>1451</v>
      </c>
      <c r="X330" s="13" t="s">
        <v>760</v>
      </c>
    </row>
    <row r="331" spans="1:24" x14ac:dyDescent="0.25">
      <c r="A331" s="14">
        <v>48</v>
      </c>
      <c r="B331" s="15">
        <v>8653328023</v>
      </c>
      <c r="C331" s="16" t="s">
        <v>502</v>
      </c>
      <c r="D331" s="16" t="s">
        <v>6</v>
      </c>
      <c r="E331" s="17">
        <v>117</v>
      </c>
      <c r="F331" s="17">
        <v>47</v>
      </c>
      <c r="G331" s="76">
        <v>72548</v>
      </c>
      <c r="H331" s="87">
        <v>44642</v>
      </c>
      <c r="I331" s="18">
        <v>66000</v>
      </c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20">
        <f t="shared" si="65"/>
        <v>66000</v>
      </c>
      <c r="W331" s="12">
        <v>1451</v>
      </c>
      <c r="X331" s="13" t="s">
        <v>760</v>
      </c>
    </row>
    <row r="332" spans="1:24" x14ac:dyDescent="0.25">
      <c r="A332" s="14">
        <v>49</v>
      </c>
      <c r="B332" s="15">
        <v>8018128414</v>
      </c>
      <c r="C332" s="16" t="s">
        <v>171</v>
      </c>
      <c r="D332" s="16" t="s">
        <v>6</v>
      </c>
      <c r="E332" s="17">
        <v>153</v>
      </c>
      <c r="F332" s="17">
        <v>50</v>
      </c>
      <c r="G332" s="76">
        <v>72549</v>
      </c>
      <c r="H332" s="87">
        <v>44642</v>
      </c>
      <c r="I332" s="18">
        <v>60720</v>
      </c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20">
        <f t="shared" si="65"/>
        <v>60720</v>
      </c>
      <c r="W332" s="12">
        <v>1451</v>
      </c>
      <c r="X332" s="13" t="s">
        <v>760</v>
      </c>
    </row>
    <row r="333" spans="1:24" x14ac:dyDescent="0.25">
      <c r="A333" s="14">
        <v>50</v>
      </c>
      <c r="B333" s="17">
        <v>3501055647</v>
      </c>
      <c r="C333" s="58" t="s">
        <v>542</v>
      </c>
      <c r="D333" s="58" t="s">
        <v>383</v>
      </c>
      <c r="E333" s="17" t="s">
        <v>543</v>
      </c>
      <c r="F333" s="17" t="s">
        <v>544</v>
      </c>
      <c r="G333" s="76">
        <v>72550</v>
      </c>
      <c r="H333" s="87">
        <v>44642</v>
      </c>
      <c r="I333" s="18">
        <f>709500/11</f>
        <v>64500</v>
      </c>
      <c r="J333" s="19">
        <f>I333</f>
        <v>64500</v>
      </c>
      <c r="K333" s="19">
        <f t="shared" ref="K333:S333" si="72">J333</f>
        <v>64500</v>
      </c>
      <c r="L333" s="19">
        <f t="shared" si="72"/>
        <v>64500</v>
      </c>
      <c r="M333" s="19">
        <f t="shared" si="72"/>
        <v>64500</v>
      </c>
      <c r="N333" s="19">
        <f t="shared" si="72"/>
        <v>64500</v>
      </c>
      <c r="O333" s="19">
        <f t="shared" si="72"/>
        <v>64500</v>
      </c>
      <c r="P333" s="19">
        <f t="shared" si="72"/>
        <v>64500</v>
      </c>
      <c r="Q333" s="19">
        <f t="shared" si="72"/>
        <v>64500</v>
      </c>
      <c r="R333" s="19">
        <f t="shared" si="72"/>
        <v>64500</v>
      </c>
      <c r="S333" s="19">
        <f t="shared" si="72"/>
        <v>64500</v>
      </c>
      <c r="T333" s="19"/>
      <c r="U333" s="19"/>
      <c r="V333" s="20">
        <f t="shared" si="65"/>
        <v>709500</v>
      </c>
      <c r="W333" s="12">
        <v>1451</v>
      </c>
      <c r="X333" s="13" t="s">
        <v>760</v>
      </c>
    </row>
    <row r="334" spans="1:24" x14ac:dyDescent="0.25">
      <c r="A334" s="59" t="s">
        <v>541</v>
      </c>
      <c r="B334" s="60"/>
      <c r="C334" s="60"/>
      <c r="D334" s="48"/>
      <c r="E334" s="49"/>
      <c r="F334" s="49"/>
      <c r="G334" s="80"/>
      <c r="H334" s="92"/>
      <c r="I334" s="61">
        <f>SUM(I284:I333)</f>
        <v>2941124.3333333335</v>
      </c>
      <c r="J334" s="61">
        <f t="shared" ref="J334:T334" si="73">SUM(J284:J333)</f>
        <v>644398.33333333326</v>
      </c>
      <c r="K334" s="61">
        <f t="shared" si="73"/>
        <v>394174.33333333331</v>
      </c>
      <c r="L334" s="61">
        <f t="shared" si="73"/>
        <v>209967</v>
      </c>
      <c r="M334" s="61">
        <f t="shared" si="73"/>
        <v>138543</v>
      </c>
      <c r="N334" s="61">
        <f t="shared" si="73"/>
        <v>138543</v>
      </c>
      <c r="O334" s="61">
        <f t="shared" si="73"/>
        <v>138543</v>
      </c>
      <c r="P334" s="61">
        <f t="shared" si="73"/>
        <v>138543</v>
      </c>
      <c r="Q334" s="61">
        <f t="shared" si="73"/>
        <v>110115</v>
      </c>
      <c r="R334" s="61">
        <f t="shared" si="73"/>
        <v>110115</v>
      </c>
      <c r="S334" s="61">
        <f t="shared" si="73"/>
        <v>110115</v>
      </c>
      <c r="T334" s="61">
        <f t="shared" si="73"/>
        <v>136845</v>
      </c>
      <c r="U334" s="61"/>
      <c r="V334" s="61">
        <f t="shared" ref="V334" si="74">SUM(V284:V333)</f>
        <v>5211026</v>
      </c>
      <c r="W334" s="12">
        <f>V334+W438</f>
        <v>51064678</v>
      </c>
      <c r="X334" s="13" t="s">
        <v>760</v>
      </c>
    </row>
    <row r="335" spans="1:24" ht="15.95" customHeight="1" x14ac:dyDescent="0.25">
      <c r="A335" s="6" t="s">
        <v>303</v>
      </c>
      <c r="B335" s="7"/>
      <c r="C335" s="8"/>
      <c r="D335" s="9"/>
      <c r="E335" s="9"/>
      <c r="F335" s="9"/>
      <c r="G335" s="75"/>
      <c r="H335" s="86"/>
      <c r="I335" s="10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2"/>
      <c r="X335" s="13" t="s">
        <v>760</v>
      </c>
    </row>
    <row r="336" spans="1:24" x14ac:dyDescent="0.25">
      <c r="A336" s="14">
        <v>1</v>
      </c>
      <c r="B336" s="15">
        <v>8437618264</v>
      </c>
      <c r="C336" s="16" t="s">
        <v>304</v>
      </c>
      <c r="D336" s="16" t="s">
        <v>263</v>
      </c>
      <c r="E336" s="17">
        <v>837</v>
      </c>
      <c r="F336" s="17">
        <v>34</v>
      </c>
      <c r="G336" s="76">
        <v>72601</v>
      </c>
      <c r="H336" s="87">
        <v>44631</v>
      </c>
      <c r="I336" s="18">
        <f>95040/3</f>
        <v>31680</v>
      </c>
      <c r="J336" s="19">
        <f t="shared" ref="J336:K338" si="75">I336</f>
        <v>31680</v>
      </c>
      <c r="K336" s="19">
        <f t="shared" si="75"/>
        <v>31680</v>
      </c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20">
        <f t="shared" ref="V336:V385" si="76">SUM(I336:T336)</f>
        <v>95040</v>
      </c>
      <c r="W336" s="12">
        <v>1453</v>
      </c>
      <c r="X336" s="13" t="s">
        <v>760</v>
      </c>
    </row>
    <row r="337" spans="1:24" x14ac:dyDescent="0.25">
      <c r="A337" s="14">
        <v>2</v>
      </c>
      <c r="B337" s="21" t="s">
        <v>305</v>
      </c>
      <c r="C337" s="16" t="s">
        <v>306</v>
      </c>
      <c r="D337" s="16" t="s">
        <v>6</v>
      </c>
      <c r="E337" s="17">
        <v>1817</v>
      </c>
      <c r="F337" s="17">
        <v>23</v>
      </c>
      <c r="G337" s="76">
        <v>72602</v>
      </c>
      <c r="H337" s="87">
        <v>44631</v>
      </c>
      <c r="I337" s="18">
        <f>77400/3</f>
        <v>25800</v>
      </c>
      <c r="J337" s="19">
        <f t="shared" si="75"/>
        <v>25800</v>
      </c>
      <c r="K337" s="19">
        <f t="shared" si="75"/>
        <v>25800</v>
      </c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20">
        <f t="shared" si="76"/>
        <v>77400</v>
      </c>
      <c r="W337" s="12">
        <v>1453</v>
      </c>
      <c r="X337" s="13" t="s">
        <v>760</v>
      </c>
    </row>
    <row r="338" spans="1:24" x14ac:dyDescent="0.25">
      <c r="A338" s="14">
        <v>3</v>
      </c>
      <c r="B338" s="15">
        <v>8065353689</v>
      </c>
      <c r="C338" s="16" t="s">
        <v>311</v>
      </c>
      <c r="D338" s="16" t="s">
        <v>6</v>
      </c>
      <c r="E338" s="17">
        <v>2192</v>
      </c>
      <c r="F338" s="17">
        <v>23</v>
      </c>
      <c r="G338" s="76">
        <v>72603</v>
      </c>
      <c r="H338" s="87">
        <v>44631</v>
      </c>
      <c r="I338" s="18">
        <f>67725/3</f>
        <v>22575</v>
      </c>
      <c r="J338" s="19">
        <f t="shared" si="75"/>
        <v>22575</v>
      </c>
      <c r="K338" s="19">
        <f t="shared" si="75"/>
        <v>22575</v>
      </c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20">
        <f t="shared" si="76"/>
        <v>67725</v>
      </c>
      <c r="W338" s="12">
        <v>1453</v>
      </c>
      <c r="X338" s="13" t="s">
        <v>760</v>
      </c>
    </row>
    <row r="339" spans="1:24" x14ac:dyDescent="0.25">
      <c r="A339" s="14">
        <v>4</v>
      </c>
      <c r="B339" s="15">
        <v>8393921077</v>
      </c>
      <c r="C339" s="16" t="s">
        <v>312</v>
      </c>
      <c r="D339" s="16" t="s">
        <v>113</v>
      </c>
      <c r="E339" s="17">
        <v>1226</v>
      </c>
      <c r="F339" s="17">
        <v>39</v>
      </c>
      <c r="G339" s="76">
        <v>72604</v>
      </c>
      <c r="H339" s="87">
        <v>44631</v>
      </c>
      <c r="I339" s="18">
        <f>105600/2</f>
        <v>52800</v>
      </c>
      <c r="J339" s="19">
        <f>I339</f>
        <v>52800</v>
      </c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20">
        <f t="shared" si="76"/>
        <v>105600</v>
      </c>
      <c r="W339" s="12">
        <v>1453</v>
      </c>
      <c r="X339" s="13" t="s">
        <v>760</v>
      </c>
    </row>
    <row r="340" spans="1:24" x14ac:dyDescent="0.25">
      <c r="A340" s="14">
        <v>5</v>
      </c>
      <c r="B340" s="22">
        <v>3501063581</v>
      </c>
      <c r="C340" s="16" t="s">
        <v>313</v>
      </c>
      <c r="D340" s="16" t="s">
        <v>6</v>
      </c>
      <c r="E340" s="17" t="s">
        <v>314</v>
      </c>
      <c r="F340" s="17" t="s">
        <v>30</v>
      </c>
      <c r="G340" s="76">
        <v>72605</v>
      </c>
      <c r="H340" s="87">
        <v>44631</v>
      </c>
      <c r="I340" s="18">
        <v>50886</v>
      </c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20">
        <f t="shared" si="76"/>
        <v>50886</v>
      </c>
      <c r="W340" s="12">
        <v>1453</v>
      </c>
      <c r="X340" s="13" t="s">
        <v>760</v>
      </c>
    </row>
    <row r="341" spans="1:24" x14ac:dyDescent="0.25">
      <c r="A341" s="14">
        <v>6</v>
      </c>
      <c r="B341" s="15">
        <v>8258308153</v>
      </c>
      <c r="C341" s="16" t="s">
        <v>315</v>
      </c>
      <c r="D341" s="16" t="s">
        <v>6</v>
      </c>
      <c r="E341" s="17">
        <v>1190</v>
      </c>
      <c r="F341" s="17">
        <v>52</v>
      </c>
      <c r="G341" s="76">
        <v>72606</v>
      </c>
      <c r="H341" s="87">
        <v>44631</v>
      </c>
      <c r="I341" s="18">
        <f>116100/3</f>
        <v>38700</v>
      </c>
      <c r="J341" s="19">
        <f>I341</f>
        <v>38700</v>
      </c>
      <c r="K341" s="19">
        <f>J341</f>
        <v>38700</v>
      </c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20">
        <f t="shared" si="76"/>
        <v>116100</v>
      </c>
      <c r="W341" s="12">
        <v>1453</v>
      </c>
      <c r="X341" s="13" t="s">
        <v>760</v>
      </c>
    </row>
    <row r="342" spans="1:24" x14ac:dyDescent="0.25">
      <c r="A342" s="14">
        <v>7</v>
      </c>
      <c r="B342" s="21" t="s">
        <v>316</v>
      </c>
      <c r="C342" s="16" t="s">
        <v>317</v>
      </c>
      <c r="D342" s="16" t="s">
        <v>318</v>
      </c>
      <c r="E342" s="17">
        <v>250</v>
      </c>
      <c r="F342" s="17">
        <v>57</v>
      </c>
      <c r="G342" s="76">
        <v>72607</v>
      </c>
      <c r="H342" s="87">
        <v>44631</v>
      </c>
      <c r="I342" s="18">
        <v>46200</v>
      </c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20">
        <f t="shared" si="76"/>
        <v>46200</v>
      </c>
      <c r="W342" s="12">
        <v>1453</v>
      </c>
      <c r="X342" s="13" t="s">
        <v>760</v>
      </c>
    </row>
    <row r="343" spans="1:24" x14ac:dyDescent="0.25">
      <c r="A343" s="14">
        <v>8</v>
      </c>
      <c r="B343" s="21">
        <v>8549438284</v>
      </c>
      <c r="C343" s="16" t="s">
        <v>319</v>
      </c>
      <c r="D343" s="16" t="s">
        <v>6</v>
      </c>
      <c r="E343" s="17">
        <v>62</v>
      </c>
      <c r="F343" s="17">
        <v>52</v>
      </c>
      <c r="G343" s="76">
        <v>72608</v>
      </c>
      <c r="H343" s="87">
        <v>44631</v>
      </c>
      <c r="I343" s="18">
        <v>66000</v>
      </c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20">
        <f t="shared" si="76"/>
        <v>66000</v>
      </c>
      <c r="W343" s="12">
        <v>1453</v>
      </c>
      <c r="X343" s="13" t="s">
        <v>760</v>
      </c>
    </row>
    <row r="344" spans="1:24" x14ac:dyDescent="0.25">
      <c r="A344" s="14">
        <v>9</v>
      </c>
      <c r="B344" s="15">
        <v>3501554639</v>
      </c>
      <c r="C344" s="16" t="s">
        <v>320</v>
      </c>
      <c r="D344" s="16" t="s">
        <v>6</v>
      </c>
      <c r="E344" s="17">
        <v>56</v>
      </c>
      <c r="F344" s="17">
        <v>52</v>
      </c>
      <c r="G344" s="76">
        <v>72609</v>
      </c>
      <c r="H344" s="87">
        <v>44631</v>
      </c>
      <c r="I344" s="18">
        <v>66000</v>
      </c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20">
        <f t="shared" si="76"/>
        <v>66000</v>
      </c>
      <c r="W344" s="12">
        <v>1453</v>
      </c>
      <c r="X344" s="13" t="s">
        <v>760</v>
      </c>
    </row>
    <row r="345" spans="1:24" x14ac:dyDescent="0.25">
      <c r="A345" s="14">
        <v>10</v>
      </c>
      <c r="B345" s="21" t="s">
        <v>322</v>
      </c>
      <c r="C345" s="16" t="s">
        <v>321</v>
      </c>
      <c r="D345" s="16" t="s">
        <v>6</v>
      </c>
      <c r="E345" s="17">
        <v>668</v>
      </c>
      <c r="F345" s="17">
        <v>23</v>
      </c>
      <c r="G345" s="76">
        <v>72610</v>
      </c>
      <c r="H345" s="87">
        <v>44631</v>
      </c>
      <c r="I345" s="18">
        <f>175311/3</f>
        <v>58437</v>
      </c>
      <c r="J345" s="19">
        <f>I345</f>
        <v>58437</v>
      </c>
      <c r="K345" s="19">
        <f>J345</f>
        <v>58437</v>
      </c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20">
        <f t="shared" si="76"/>
        <v>175311</v>
      </c>
      <c r="W345" s="12">
        <v>1453</v>
      </c>
      <c r="X345" s="13" t="s">
        <v>760</v>
      </c>
    </row>
    <row r="346" spans="1:24" x14ac:dyDescent="0.25">
      <c r="A346" s="14">
        <v>11</v>
      </c>
      <c r="B346" s="21" t="s">
        <v>323</v>
      </c>
      <c r="C346" s="16" t="s">
        <v>324</v>
      </c>
      <c r="D346" s="16" t="s">
        <v>6</v>
      </c>
      <c r="E346" s="17">
        <v>1058</v>
      </c>
      <c r="F346" s="17">
        <v>52</v>
      </c>
      <c r="G346" s="76">
        <v>72611</v>
      </c>
      <c r="H346" s="87">
        <v>44631</v>
      </c>
      <c r="I346" s="18">
        <f>92400/2</f>
        <v>46200</v>
      </c>
      <c r="J346" s="19">
        <f>I346</f>
        <v>46200</v>
      </c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20">
        <f t="shared" si="76"/>
        <v>92400</v>
      </c>
      <c r="W346" s="12">
        <v>1453</v>
      </c>
      <c r="X346" s="13" t="s">
        <v>760</v>
      </c>
    </row>
    <row r="347" spans="1:24" x14ac:dyDescent="0.25">
      <c r="A347" s="14">
        <v>12</v>
      </c>
      <c r="B347" s="22">
        <v>8469211344</v>
      </c>
      <c r="C347" s="16" t="s">
        <v>325</v>
      </c>
      <c r="D347" s="16" t="s">
        <v>6</v>
      </c>
      <c r="E347" s="17">
        <v>808</v>
      </c>
      <c r="F347" s="17">
        <v>52</v>
      </c>
      <c r="G347" s="76">
        <v>72612</v>
      </c>
      <c r="H347" s="87">
        <v>44634</v>
      </c>
      <c r="I347" s="18">
        <v>174042</v>
      </c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20">
        <f t="shared" si="76"/>
        <v>174042</v>
      </c>
      <c r="W347" s="12">
        <v>1453</v>
      </c>
      <c r="X347" s="13" t="s">
        <v>760</v>
      </c>
    </row>
    <row r="348" spans="1:24" x14ac:dyDescent="0.25">
      <c r="A348" s="14">
        <v>13</v>
      </c>
      <c r="B348" s="22" t="s">
        <v>326</v>
      </c>
      <c r="C348" s="16" t="s">
        <v>327</v>
      </c>
      <c r="D348" s="16" t="s">
        <v>268</v>
      </c>
      <c r="E348" s="17">
        <v>1197</v>
      </c>
      <c r="F348" s="17">
        <v>52</v>
      </c>
      <c r="G348" s="76">
        <v>72613</v>
      </c>
      <c r="H348" s="87">
        <v>44634</v>
      </c>
      <c r="I348" s="18">
        <f>132000/2</f>
        <v>66000</v>
      </c>
      <c r="J348" s="19">
        <f>I348</f>
        <v>66000</v>
      </c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20">
        <f t="shared" si="76"/>
        <v>132000</v>
      </c>
      <c r="W348" s="12">
        <v>1453</v>
      </c>
      <c r="X348" s="13" t="s">
        <v>760</v>
      </c>
    </row>
    <row r="349" spans="1:24" x14ac:dyDescent="0.25">
      <c r="A349" s="14">
        <v>14</v>
      </c>
      <c r="B349" s="22" t="s">
        <v>329</v>
      </c>
      <c r="C349" s="16" t="s">
        <v>328</v>
      </c>
      <c r="D349" s="24" t="s">
        <v>268</v>
      </c>
      <c r="E349" s="17">
        <v>203</v>
      </c>
      <c r="F349" s="17">
        <v>50</v>
      </c>
      <c r="G349" s="76">
        <v>72614</v>
      </c>
      <c r="H349" s="87">
        <v>44634</v>
      </c>
      <c r="I349" s="18">
        <f>96750/3</f>
        <v>32250</v>
      </c>
      <c r="J349" s="19">
        <f>I349</f>
        <v>32250</v>
      </c>
      <c r="K349" s="19">
        <f>J349</f>
        <v>32250</v>
      </c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20">
        <f t="shared" si="76"/>
        <v>96750</v>
      </c>
      <c r="W349" s="12">
        <v>1453</v>
      </c>
      <c r="X349" s="13" t="s">
        <v>760</v>
      </c>
    </row>
    <row r="350" spans="1:24" x14ac:dyDescent="0.25">
      <c r="A350" s="14">
        <v>15</v>
      </c>
      <c r="B350" s="23">
        <v>8021874162</v>
      </c>
      <c r="C350" s="16" t="s">
        <v>330</v>
      </c>
      <c r="D350" s="16" t="s">
        <v>268</v>
      </c>
      <c r="E350" s="17" t="s">
        <v>331</v>
      </c>
      <c r="F350" s="17" t="s">
        <v>332</v>
      </c>
      <c r="G350" s="76">
        <v>72615</v>
      </c>
      <c r="H350" s="87">
        <v>44634</v>
      </c>
      <c r="I350" s="18">
        <v>66000</v>
      </c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20">
        <f t="shared" si="76"/>
        <v>66000</v>
      </c>
      <c r="W350" s="12">
        <v>1453</v>
      </c>
      <c r="X350" s="13" t="s">
        <v>760</v>
      </c>
    </row>
    <row r="351" spans="1:24" x14ac:dyDescent="0.25">
      <c r="A351" s="14">
        <v>16</v>
      </c>
      <c r="B351" s="25">
        <v>8518629514</v>
      </c>
      <c r="C351" s="16" t="s">
        <v>333</v>
      </c>
      <c r="D351" s="16" t="s">
        <v>268</v>
      </c>
      <c r="E351" s="17">
        <v>574</v>
      </c>
      <c r="F351" s="17">
        <v>49</v>
      </c>
      <c r="G351" s="76">
        <v>72616</v>
      </c>
      <c r="H351" s="87">
        <v>44634</v>
      </c>
      <c r="I351" s="18">
        <v>39600</v>
      </c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20">
        <f t="shared" si="76"/>
        <v>39600</v>
      </c>
      <c r="W351" s="12">
        <v>1453</v>
      </c>
      <c r="X351" s="13" t="s">
        <v>760</v>
      </c>
    </row>
    <row r="352" spans="1:24" x14ac:dyDescent="0.25">
      <c r="A352" s="14">
        <v>17</v>
      </c>
      <c r="B352" s="15">
        <v>3501646840</v>
      </c>
      <c r="C352" s="16" t="s">
        <v>334</v>
      </c>
      <c r="D352" s="16" t="s">
        <v>268</v>
      </c>
      <c r="E352" s="17">
        <v>401</v>
      </c>
      <c r="F352" s="17">
        <v>49</v>
      </c>
      <c r="G352" s="76">
        <v>72617</v>
      </c>
      <c r="H352" s="87">
        <v>44634</v>
      </c>
      <c r="I352" s="18">
        <f>132000/2</f>
        <v>66000</v>
      </c>
      <c r="J352" s="19">
        <f>I352</f>
        <v>66000</v>
      </c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20">
        <f t="shared" si="76"/>
        <v>132000</v>
      </c>
      <c r="W352" s="12">
        <v>1453</v>
      </c>
      <c r="X352" s="13" t="s">
        <v>760</v>
      </c>
    </row>
    <row r="353" spans="1:24" x14ac:dyDescent="0.25">
      <c r="A353" s="14">
        <v>18</v>
      </c>
      <c r="B353" s="15">
        <v>8671464903</v>
      </c>
      <c r="C353" s="16" t="s">
        <v>335</v>
      </c>
      <c r="D353" s="16" t="s">
        <v>268</v>
      </c>
      <c r="E353" s="17">
        <v>180</v>
      </c>
      <c r="F353" s="17">
        <v>49</v>
      </c>
      <c r="G353" s="76">
        <v>72618</v>
      </c>
      <c r="H353" s="87">
        <v>44634</v>
      </c>
      <c r="I353" s="18">
        <f>132000/2</f>
        <v>66000</v>
      </c>
      <c r="J353" s="19">
        <f>I353</f>
        <v>66000</v>
      </c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20">
        <f t="shared" si="76"/>
        <v>132000</v>
      </c>
      <c r="W353" s="12">
        <v>1453</v>
      </c>
      <c r="X353" s="13" t="s">
        <v>760</v>
      </c>
    </row>
    <row r="354" spans="1:24" x14ac:dyDescent="0.25">
      <c r="A354" s="14">
        <v>19</v>
      </c>
      <c r="B354" s="15">
        <v>3501988650</v>
      </c>
      <c r="C354" s="16" t="s">
        <v>336</v>
      </c>
      <c r="D354" s="16" t="s">
        <v>7</v>
      </c>
      <c r="E354" s="17" t="s">
        <v>337</v>
      </c>
      <c r="F354" s="17">
        <v>44</v>
      </c>
      <c r="G354" s="76">
        <v>72619</v>
      </c>
      <c r="H354" s="87">
        <v>44634</v>
      </c>
      <c r="I354" s="18">
        <f>101588/3</f>
        <v>33862.666666666664</v>
      </c>
      <c r="J354" s="19">
        <f>I354</f>
        <v>33862.666666666664</v>
      </c>
      <c r="K354" s="19">
        <f>J354</f>
        <v>33862.666666666664</v>
      </c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20">
        <f t="shared" si="76"/>
        <v>101588</v>
      </c>
      <c r="W354" s="12">
        <v>1453</v>
      </c>
      <c r="X354" s="13" t="s">
        <v>760</v>
      </c>
    </row>
    <row r="355" spans="1:24" x14ac:dyDescent="0.25">
      <c r="A355" s="14">
        <v>20</v>
      </c>
      <c r="B355" s="21">
        <v>3501415554</v>
      </c>
      <c r="C355" s="16" t="s">
        <v>338</v>
      </c>
      <c r="D355" s="16" t="s">
        <v>261</v>
      </c>
      <c r="E355" s="17">
        <v>130</v>
      </c>
      <c r="F355" s="17">
        <v>56</v>
      </c>
      <c r="G355" s="76">
        <v>72620</v>
      </c>
      <c r="H355" s="87">
        <v>44634</v>
      </c>
      <c r="I355" s="18">
        <v>62766</v>
      </c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20">
        <f t="shared" si="76"/>
        <v>62766</v>
      </c>
      <c r="W355" s="12">
        <v>1453</v>
      </c>
      <c r="X355" s="13" t="s">
        <v>760</v>
      </c>
    </row>
    <row r="356" spans="1:24" x14ac:dyDescent="0.25">
      <c r="A356" s="14">
        <v>21</v>
      </c>
      <c r="B356" s="15">
        <v>3501050173</v>
      </c>
      <c r="C356" s="16" t="s">
        <v>339</v>
      </c>
      <c r="D356" s="16" t="s">
        <v>318</v>
      </c>
      <c r="E356" s="17">
        <v>1431</v>
      </c>
      <c r="F356" s="17">
        <v>45</v>
      </c>
      <c r="G356" s="76">
        <v>72621</v>
      </c>
      <c r="H356" s="87">
        <v>44634</v>
      </c>
      <c r="I356" s="18">
        <f>99749/3</f>
        <v>33249.666666666664</v>
      </c>
      <c r="J356" s="19">
        <f>I356</f>
        <v>33249.666666666664</v>
      </c>
      <c r="K356" s="19">
        <f>J356</f>
        <v>33249.666666666664</v>
      </c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20">
        <f t="shared" si="76"/>
        <v>99749</v>
      </c>
      <c r="W356" s="12">
        <v>1453</v>
      </c>
      <c r="X356" s="13" t="s">
        <v>760</v>
      </c>
    </row>
    <row r="357" spans="1:24" x14ac:dyDescent="0.25">
      <c r="A357" s="14">
        <v>22</v>
      </c>
      <c r="B357" s="15">
        <v>8106732343</v>
      </c>
      <c r="C357" s="16" t="s">
        <v>340</v>
      </c>
      <c r="D357" s="16" t="s">
        <v>6</v>
      </c>
      <c r="E357" s="17">
        <v>679</v>
      </c>
      <c r="F357" s="17">
        <v>49</v>
      </c>
      <c r="G357" s="76">
        <v>72622</v>
      </c>
      <c r="H357" s="87">
        <v>44634</v>
      </c>
      <c r="I357" s="18">
        <v>76692</v>
      </c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20">
        <f t="shared" si="76"/>
        <v>76692</v>
      </c>
      <c r="W357" s="12">
        <v>1453</v>
      </c>
      <c r="X357" s="13" t="s">
        <v>760</v>
      </c>
    </row>
    <row r="358" spans="1:24" x14ac:dyDescent="0.25">
      <c r="A358" s="14">
        <v>23</v>
      </c>
      <c r="B358" s="15">
        <v>8106732343</v>
      </c>
      <c r="C358" s="16" t="s">
        <v>340</v>
      </c>
      <c r="D358" s="16" t="s">
        <v>6</v>
      </c>
      <c r="E358" s="17">
        <v>155</v>
      </c>
      <c r="F358" s="17">
        <v>54</v>
      </c>
      <c r="G358" s="76">
        <v>72623</v>
      </c>
      <c r="H358" s="87">
        <v>44634</v>
      </c>
      <c r="I358" s="18">
        <v>91014</v>
      </c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20">
        <f t="shared" si="76"/>
        <v>91014</v>
      </c>
      <c r="W358" s="12">
        <v>1453</v>
      </c>
      <c r="X358" s="13" t="s">
        <v>760</v>
      </c>
    </row>
    <row r="359" spans="1:24" x14ac:dyDescent="0.25">
      <c r="A359" s="14">
        <v>24</v>
      </c>
      <c r="B359" s="15">
        <v>8467952241</v>
      </c>
      <c r="C359" s="16" t="s">
        <v>342</v>
      </c>
      <c r="D359" s="16" t="s">
        <v>341</v>
      </c>
      <c r="E359" s="17">
        <v>187</v>
      </c>
      <c r="F359" s="17">
        <v>69</v>
      </c>
      <c r="G359" s="76">
        <v>72624</v>
      </c>
      <c r="H359" s="87">
        <v>44634</v>
      </c>
      <c r="I359" s="18">
        <v>42240</v>
      </c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20">
        <f t="shared" si="76"/>
        <v>42240</v>
      </c>
      <c r="W359" s="12">
        <v>1453</v>
      </c>
      <c r="X359" s="13" t="s">
        <v>760</v>
      </c>
    </row>
    <row r="360" spans="1:24" x14ac:dyDescent="0.25">
      <c r="A360" s="14">
        <v>25</v>
      </c>
      <c r="B360" s="15">
        <v>8210234658</v>
      </c>
      <c r="C360" s="16" t="s">
        <v>343</v>
      </c>
      <c r="D360" s="16" t="s">
        <v>130</v>
      </c>
      <c r="E360" s="17">
        <v>92</v>
      </c>
      <c r="F360" s="17">
        <v>79</v>
      </c>
      <c r="G360" s="76">
        <v>72625</v>
      </c>
      <c r="H360" s="87">
        <v>44634</v>
      </c>
      <c r="I360" s="18">
        <f>212247/3</f>
        <v>70749</v>
      </c>
      <c r="J360" s="19">
        <f>I360</f>
        <v>70749</v>
      </c>
      <c r="K360" s="19">
        <f>J360</f>
        <v>70749</v>
      </c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20">
        <f t="shared" si="76"/>
        <v>212247</v>
      </c>
      <c r="W360" s="12">
        <v>1453</v>
      </c>
      <c r="X360" s="13" t="s">
        <v>760</v>
      </c>
    </row>
    <row r="361" spans="1:24" x14ac:dyDescent="0.25">
      <c r="A361" s="14">
        <v>26</v>
      </c>
      <c r="B361" s="21">
        <v>8006935572</v>
      </c>
      <c r="C361" s="16" t="s">
        <v>344</v>
      </c>
      <c r="D361" s="16" t="s">
        <v>6</v>
      </c>
      <c r="E361" s="17">
        <v>961</v>
      </c>
      <c r="F361" s="17">
        <v>52</v>
      </c>
      <c r="G361" s="76">
        <v>72626</v>
      </c>
      <c r="H361" s="87">
        <v>44634</v>
      </c>
      <c r="I361" s="18">
        <v>46200</v>
      </c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20">
        <f t="shared" si="76"/>
        <v>46200</v>
      </c>
      <c r="W361" s="12">
        <v>1453</v>
      </c>
      <c r="X361" s="13" t="s">
        <v>760</v>
      </c>
    </row>
    <row r="362" spans="1:24" x14ac:dyDescent="0.25">
      <c r="A362" s="14">
        <v>27</v>
      </c>
      <c r="B362" s="15">
        <v>3502210535</v>
      </c>
      <c r="C362" s="16" t="s">
        <v>345</v>
      </c>
      <c r="D362" s="16" t="s">
        <v>261</v>
      </c>
      <c r="E362" s="17">
        <v>1704</v>
      </c>
      <c r="F362" s="17">
        <v>45</v>
      </c>
      <c r="G362" s="76">
        <v>72627</v>
      </c>
      <c r="H362" s="87">
        <v>44634</v>
      </c>
      <c r="I362" s="18">
        <f>528000/10</f>
        <v>52800</v>
      </c>
      <c r="J362" s="19">
        <f>I362</f>
        <v>52800</v>
      </c>
      <c r="K362" s="19">
        <f t="shared" ref="K362:R362" si="77">J362</f>
        <v>52800</v>
      </c>
      <c r="L362" s="19">
        <f t="shared" si="77"/>
        <v>52800</v>
      </c>
      <c r="M362" s="19">
        <f t="shared" si="77"/>
        <v>52800</v>
      </c>
      <c r="N362" s="19">
        <f t="shared" si="77"/>
        <v>52800</v>
      </c>
      <c r="O362" s="19">
        <f t="shared" si="77"/>
        <v>52800</v>
      </c>
      <c r="P362" s="19">
        <f t="shared" si="77"/>
        <v>52800</v>
      </c>
      <c r="Q362" s="19">
        <f t="shared" si="77"/>
        <v>52800</v>
      </c>
      <c r="R362" s="19">
        <f t="shared" si="77"/>
        <v>52800</v>
      </c>
      <c r="S362" s="19"/>
      <c r="T362" s="19"/>
      <c r="U362" s="19"/>
      <c r="V362" s="20">
        <f t="shared" si="76"/>
        <v>528000</v>
      </c>
      <c r="W362" s="12">
        <v>1453</v>
      </c>
      <c r="X362" s="13" t="s">
        <v>760</v>
      </c>
    </row>
    <row r="363" spans="1:24" x14ac:dyDescent="0.25">
      <c r="A363" s="14">
        <v>28</v>
      </c>
      <c r="B363" s="15">
        <v>3500623833</v>
      </c>
      <c r="C363" s="16" t="s">
        <v>346</v>
      </c>
      <c r="D363" s="16" t="s">
        <v>28</v>
      </c>
      <c r="E363" s="17">
        <v>952</v>
      </c>
      <c r="F363" s="17">
        <v>29</v>
      </c>
      <c r="G363" s="76">
        <v>72628</v>
      </c>
      <c r="H363" s="87">
        <v>44634</v>
      </c>
      <c r="I363" s="18">
        <f>58050/3</f>
        <v>19350</v>
      </c>
      <c r="J363" s="19">
        <f>I363</f>
        <v>19350</v>
      </c>
      <c r="K363" s="19">
        <f>J363</f>
        <v>19350</v>
      </c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20">
        <f t="shared" si="76"/>
        <v>58050</v>
      </c>
      <c r="W363" s="12">
        <v>1453</v>
      </c>
      <c r="X363" s="13" t="s">
        <v>760</v>
      </c>
    </row>
    <row r="364" spans="1:24" x14ac:dyDescent="0.25">
      <c r="A364" s="14">
        <v>29</v>
      </c>
      <c r="B364" s="15">
        <v>8198748580</v>
      </c>
      <c r="C364" s="16" t="s">
        <v>347</v>
      </c>
      <c r="D364" s="16" t="s">
        <v>261</v>
      </c>
      <c r="E364" s="17">
        <v>908</v>
      </c>
      <c r="F364" s="17">
        <v>45</v>
      </c>
      <c r="G364" s="76">
        <v>72629</v>
      </c>
      <c r="H364" s="87">
        <v>44634</v>
      </c>
      <c r="I364" s="18">
        <f>289283/3</f>
        <v>96427.666666666672</v>
      </c>
      <c r="J364" s="19">
        <f>I364</f>
        <v>96427.666666666672</v>
      </c>
      <c r="K364" s="19">
        <f>J364</f>
        <v>96427.666666666672</v>
      </c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20">
        <f t="shared" si="76"/>
        <v>289283</v>
      </c>
      <c r="W364" s="12">
        <v>1453</v>
      </c>
      <c r="X364" s="13" t="s">
        <v>760</v>
      </c>
    </row>
    <row r="365" spans="1:24" x14ac:dyDescent="0.25">
      <c r="A365" s="14">
        <v>30</v>
      </c>
      <c r="B365" s="15">
        <v>8652862715</v>
      </c>
      <c r="C365" s="16" t="s">
        <v>348</v>
      </c>
      <c r="D365" s="16" t="s">
        <v>8</v>
      </c>
      <c r="E365" s="17">
        <v>997</v>
      </c>
      <c r="F365" s="17">
        <v>28</v>
      </c>
      <c r="G365" s="76">
        <v>72630</v>
      </c>
      <c r="H365" s="87">
        <v>44634</v>
      </c>
      <c r="I365" s="18">
        <f>92400/2</f>
        <v>46200</v>
      </c>
      <c r="J365" s="19">
        <f>I365</f>
        <v>46200</v>
      </c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20">
        <f t="shared" si="76"/>
        <v>92400</v>
      </c>
      <c r="W365" s="12">
        <v>1453</v>
      </c>
      <c r="X365" s="13" t="s">
        <v>760</v>
      </c>
    </row>
    <row r="366" spans="1:24" x14ac:dyDescent="0.25">
      <c r="A366" s="14">
        <v>31</v>
      </c>
      <c r="B366" s="15">
        <v>8358243541</v>
      </c>
      <c r="C366" s="16" t="s">
        <v>349</v>
      </c>
      <c r="D366" s="16" t="s">
        <v>8</v>
      </c>
      <c r="E366" s="17">
        <v>836</v>
      </c>
      <c r="F366" s="17">
        <v>28</v>
      </c>
      <c r="G366" s="76">
        <v>72631</v>
      </c>
      <c r="H366" s="87">
        <v>44634</v>
      </c>
      <c r="I366" s="18">
        <v>46200</v>
      </c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20">
        <f t="shared" si="76"/>
        <v>46200</v>
      </c>
      <c r="W366" s="12">
        <v>1453</v>
      </c>
      <c r="X366" s="13" t="s">
        <v>760</v>
      </c>
    </row>
    <row r="367" spans="1:24" x14ac:dyDescent="0.25">
      <c r="A367" s="14">
        <v>32</v>
      </c>
      <c r="B367" s="15">
        <v>3500223088</v>
      </c>
      <c r="C367" s="16" t="s">
        <v>350</v>
      </c>
      <c r="D367" s="16" t="s">
        <v>8</v>
      </c>
      <c r="E367" s="17">
        <v>917</v>
      </c>
      <c r="F367" s="17">
        <v>28</v>
      </c>
      <c r="G367" s="76">
        <v>72632</v>
      </c>
      <c r="H367" s="87">
        <v>44634</v>
      </c>
      <c r="I367" s="18">
        <v>46200</v>
      </c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20">
        <f t="shared" si="76"/>
        <v>46200</v>
      </c>
      <c r="W367" s="12">
        <v>1453</v>
      </c>
      <c r="X367" s="13" t="s">
        <v>760</v>
      </c>
    </row>
    <row r="368" spans="1:24" x14ac:dyDescent="0.25">
      <c r="A368" s="14">
        <v>33</v>
      </c>
      <c r="B368" s="15">
        <v>3500557997</v>
      </c>
      <c r="C368" s="16" t="s">
        <v>339</v>
      </c>
      <c r="D368" s="16" t="s">
        <v>8</v>
      </c>
      <c r="E368" s="17">
        <v>918</v>
      </c>
      <c r="F368" s="17">
        <v>28</v>
      </c>
      <c r="G368" s="76">
        <v>72633</v>
      </c>
      <c r="H368" s="87">
        <v>44634</v>
      </c>
      <c r="I368" s="18">
        <v>46200</v>
      </c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20">
        <f t="shared" si="76"/>
        <v>46200</v>
      </c>
      <c r="W368" s="12">
        <v>1453</v>
      </c>
      <c r="X368" s="13" t="s">
        <v>760</v>
      </c>
    </row>
    <row r="369" spans="1:24" x14ac:dyDescent="0.25">
      <c r="A369" s="14">
        <v>34</v>
      </c>
      <c r="B369" s="15">
        <v>3500482653</v>
      </c>
      <c r="C369" s="16" t="s">
        <v>351</v>
      </c>
      <c r="D369" s="16" t="s">
        <v>7</v>
      </c>
      <c r="E369" s="17">
        <v>575</v>
      </c>
      <c r="F369" s="17">
        <v>43</v>
      </c>
      <c r="G369" s="76">
        <v>72634</v>
      </c>
      <c r="H369" s="87">
        <v>44635</v>
      </c>
      <c r="I369" s="18">
        <v>34560</v>
      </c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20">
        <f t="shared" si="76"/>
        <v>34560</v>
      </c>
      <c r="W369" s="12">
        <v>1453</v>
      </c>
      <c r="X369" s="13" t="s">
        <v>760</v>
      </c>
    </row>
    <row r="370" spans="1:24" x14ac:dyDescent="0.25">
      <c r="A370" s="14">
        <v>35</v>
      </c>
      <c r="B370" s="15">
        <v>8239420696</v>
      </c>
      <c r="C370" s="16" t="s">
        <v>352</v>
      </c>
      <c r="D370" s="16" t="s">
        <v>22</v>
      </c>
      <c r="E370" s="17">
        <v>95</v>
      </c>
      <c r="F370" s="17">
        <v>37</v>
      </c>
      <c r="G370" s="76">
        <v>72635</v>
      </c>
      <c r="H370" s="87">
        <v>44635</v>
      </c>
      <c r="I370" s="18">
        <f>237600/11</f>
        <v>21600</v>
      </c>
      <c r="J370" s="19">
        <f>I370</f>
        <v>21600</v>
      </c>
      <c r="K370" s="19">
        <f t="shared" ref="K370:S370" si="78">J370</f>
        <v>21600</v>
      </c>
      <c r="L370" s="19">
        <f t="shared" si="78"/>
        <v>21600</v>
      </c>
      <c r="M370" s="19">
        <f t="shared" si="78"/>
        <v>21600</v>
      </c>
      <c r="N370" s="19">
        <f t="shared" si="78"/>
        <v>21600</v>
      </c>
      <c r="O370" s="19">
        <f t="shared" si="78"/>
        <v>21600</v>
      </c>
      <c r="P370" s="19">
        <f t="shared" si="78"/>
        <v>21600</v>
      </c>
      <c r="Q370" s="19">
        <f t="shared" si="78"/>
        <v>21600</v>
      </c>
      <c r="R370" s="19">
        <f t="shared" si="78"/>
        <v>21600</v>
      </c>
      <c r="S370" s="19">
        <f t="shared" si="78"/>
        <v>21600</v>
      </c>
      <c r="T370" s="19"/>
      <c r="U370" s="19"/>
      <c r="V370" s="20">
        <f t="shared" si="76"/>
        <v>237600</v>
      </c>
      <c r="W370" s="12">
        <v>1453</v>
      </c>
      <c r="X370" s="13" t="s">
        <v>760</v>
      </c>
    </row>
    <row r="371" spans="1:24" x14ac:dyDescent="0.25">
      <c r="A371" s="14">
        <v>36</v>
      </c>
      <c r="B371" s="15">
        <v>8407693137</v>
      </c>
      <c r="C371" s="16" t="s">
        <v>353</v>
      </c>
      <c r="D371" s="16" t="s">
        <v>45</v>
      </c>
      <c r="E371" s="17">
        <v>214</v>
      </c>
      <c r="F371" s="17">
        <v>74</v>
      </c>
      <c r="G371" s="76">
        <v>72636</v>
      </c>
      <c r="H371" s="87">
        <v>44635</v>
      </c>
      <c r="I371" s="18">
        <v>66000</v>
      </c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20">
        <f t="shared" si="76"/>
        <v>66000</v>
      </c>
      <c r="W371" s="12">
        <v>1453</v>
      </c>
      <c r="X371" s="13" t="s">
        <v>760</v>
      </c>
    </row>
    <row r="372" spans="1:24" x14ac:dyDescent="0.25">
      <c r="A372" s="14">
        <v>37</v>
      </c>
      <c r="B372" s="15">
        <v>8407693137</v>
      </c>
      <c r="C372" s="16" t="s">
        <v>353</v>
      </c>
      <c r="D372" s="16" t="s">
        <v>45</v>
      </c>
      <c r="E372" s="17">
        <v>215</v>
      </c>
      <c r="F372" s="17">
        <v>74</v>
      </c>
      <c r="G372" s="76">
        <v>72637</v>
      </c>
      <c r="H372" s="87">
        <v>44635</v>
      </c>
      <c r="I372" s="18">
        <v>66000</v>
      </c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20">
        <f t="shared" si="76"/>
        <v>66000</v>
      </c>
      <c r="W372" s="12">
        <v>1453</v>
      </c>
      <c r="X372" s="13" t="s">
        <v>760</v>
      </c>
    </row>
    <row r="373" spans="1:24" x14ac:dyDescent="0.25">
      <c r="A373" s="14">
        <v>38</v>
      </c>
      <c r="B373" s="15">
        <v>3500557002</v>
      </c>
      <c r="C373" s="16" t="s">
        <v>354</v>
      </c>
      <c r="D373" s="16" t="s">
        <v>8</v>
      </c>
      <c r="E373" s="17">
        <v>2043</v>
      </c>
      <c r="F373" s="17">
        <v>28</v>
      </c>
      <c r="G373" s="76">
        <v>72638</v>
      </c>
      <c r="H373" s="87">
        <v>44635</v>
      </c>
      <c r="I373" s="18">
        <v>66000</v>
      </c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20">
        <f t="shared" si="76"/>
        <v>66000</v>
      </c>
      <c r="W373" s="12">
        <v>1453</v>
      </c>
      <c r="X373" s="13" t="s">
        <v>760</v>
      </c>
    </row>
    <row r="374" spans="1:24" x14ac:dyDescent="0.25">
      <c r="A374" s="14">
        <v>39</v>
      </c>
      <c r="B374" s="21" t="s">
        <v>356</v>
      </c>
      <c r="C374" s="16" t="s">
        <v>355</v>
      </c>
      <c r="D374" s="16" t="s">
        <v>8</v>
      </c>
      <c r="E374" s="17">
        <v>978</v>
      </c>
      <c r="F374" s="17">
        <v>28</v>
      </c>
      <c r="G374" s="76">
        <v>72639</v>
      </c>
      <c r="H374" s="87">
        <v>44635</v>
      </c>
      <c r="I374" s="18">
        <f>92400/2</f>
        <v>46200</v>
      </c>
      <c r="J374" s="19">
        <f>I374</f>
        <v>46200</v>
      </c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20">
        <f t="shared" si="76"/>
        <v>92400</v>
      </c>
      <c r="W374" s="12">
        <v>1453</v>
      </c>
      <c r="X374" s="13" t="s">
        <v>760</v>
      </c>
    </row>
    <row r="375" spans="1:24" x14ac:dyDescent="0.25">
      <c r="A375" s="14">
        <v>40</v>
      </c>
      <c r="B375" s="15">
        <v>8542575482</v>
      </c>
      <c r="C375" s="16" t="s">
        <v>357</v>
      </c>
      <c r="D375" s="16" t="s">
        <v>6</v>
      </c>
      <c r="E375" s="17" t="s">
        <v>358</v>
      </c>
      <c r="F375" s="17" t="s">
        <v>30</v>
      </c>
      <c r="G375" s="76">
        <v>72640</v>
      </c>
      <c r="H375" s="87">
        <v>44635</v>
      </c>
      <c r="I375" s="18">
        <v>66000</v>
      </c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20">
        <f t="shared" si="76"/>
        <v>66000</v>
      </c>
      <c r="W375" s="12">
        <v>1453</v>
      </c>
      <c r="X375" s="13" t="s">
        <v>760</v>
      </c>
    </row>
    <row r="376" spans="1:24" x14ac:dyDescent="0.25">
      <c r="A376" s="14">
        <v>41</v>
      </c>
      <c r="B376" s="15">
        <v>8158097572</v>
      </c>
      <c r="C376" s="16" t="s">
        <v>359</v>
      </c>
      <c r="D376" s="16" t="s">
        <v>6</v>
      </c>
      <c r="E376" s="17" t="s">
        <v>360</v>
      </c>
      <c r="F376" s="17" t="s">
        <v>30</v>
      </c>
      <c r="G376" s="76">
        <v>72641</v>
      </c>
      <c r="H376" s="87">
        <v>44635</v>
      </c>
      <c r="I376" s="18">
        <f>121440/2</f>
        <v>60720</v>
      </c>
      <c r="J376" s="19">
        <f>I376</f>
        <v>60720</v>
      </c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20">
        <f t="shared" si="76"/>
        <v>121440</v>
      </c>
      <c r="W376" s="12">
        <v>1453</v>
      </c>
      <c r="X376" s="13" t="s">
        <v>760</v>
      </c>
    </row>
    <row r="377" spans="1:24" x14ac:dyDescent="0.25">
      <c r="A377" s="14">
        <v>42</v>
      </c>
      <c r="B377" s="15">
        <v>8290713822</v>
      </c>
      <c r="C377" s="16" t="s">
        <v>361</v>
      </c>
      <c r="D377" s="16" t="s">
        <v>341</v>
      </c>
      <c r="E377" s="17">
        <v>1213</v>
      </c>
      <c r="F377" s="17">
        <v>35</v>
      </c>
      <c r="G377" s="76">
        <v>72642</v>
      </c>
      <c r="H377" s="87">
        <v>44635</v>
      </c>
      <c r="I377" s="18">
        <f>154800/4</f>
        <v>38700</v>
      </c>
      <c r="J377" s="19">
        <f>I377</f>
        <v>38700</v>
      </c>
      <c r="K377" s="19">
        <f t="shared" ref="K377:L377" si="79">J377</f>
        <v>38700</v>
      </c>
      <c r="L377" s="19">
        <f t="shared" si="79"/>
        <v>38700</v>
      </c>
      <c r="M377" s="19"/>
      <c r="N377" s="19"/>
      <c r="O377" s="19"/>
      <c r="P377" s="19"/>
      <c r="Q377" s="19"/>
      <c r="R377" s="19"/>
      <c r="S377" s="19"/>
      <c r="T377" s="19"/>
      <c r="U377" s="19"/>
      <c r="V377" s="20">
        <f t="shared" si="76"/>
        <v>154800</v>
      </c>
      <c r="W377" s="12">
        <v>1453</v>
      </c>
      <c r="X377" s="13" t="s">
        <v>760</v>
      </c>
    </row>
    <row r="378" spans="1:24" x14ac:dyDescent="0.25">
      <c r="A378" s="14">
        <v>43</v>
      </c>
      <c r="B378" s="15">
        <v>8290713822</v>
      </c>
      <c r="C378" s="16" t="s">
        <v>361</v>
      </c>
      <c r="D378" s="16" t="s">
        <v>341</v>
      </c>
      <c r="E378" s="17">
        <v>1214</v>
      </c>
      <c r="F378" s="17">
        <v>35</v>
      </c>
      <c r="G378" s="76">
        <v>72643</v>
      </c>
      <c r="H378" s="87">
        <v>44635</v>
      </c>
      <c r="I378" s="18">
        <f>77400/4</f>
        <v>19350</v>
      </c>
      <c r="J378" s="19">
        <f>I378</f>
        <v>19350</v>
      </c>
      <c r="K378" s="19">
        <f t="shared" ref="K378:L378" si="80">J378</f>
        <v>19350</v>
      </c>
      <c r="L378" s="19">
        <f t="shared" si="80"/>
        <v>19350</v>
      </c>
      <c r="M378" s="19"/>
      <c r="N378" s="19"/>
      <c r="O378" s="19"/>
      <c r="P378" s="19"/>
      <c r="Q378" s="19"/>
      <c r="R378" s="19"/>
      <c r="S378" s="19"/>
      <c r="T378" s="19"/>
      <c r="U378" s="19"/>
      <c r="V378" s="20">
        <f t="shared" si="76"/>
        <v>77400</v>
      </c>
      <c r="W378" s="12">
        <v>1453</v>
      </c>
      <c r="X378" s="13" t="s">
        <v>760</v>
      </c>
    </row>
    <row r="379" spans="1:24" x14ac:dyDescent="0.25">
      <c r="A379" s="14">
        <v>44</v>
      </c>
      <c r="B379" s="15">
        <v>8467661549</v>
      </c>
      <c r="C379" s="16" t="s">
        <v>362</v>
      </c>
      <c r="D379" s="16" t="s">
        <v>240</v>
      </c>
      <c r="E379" s="17">
        <v>482</v>
      </c>
      <c r="F379" s="17">
        <v>30</v>
      </c>
      <c r="G379" s="76">
        <v>72644</v>
      </c>
      <c r="H379" s="87">
        <v>44635</v>
      </c>
      <c r="I379" s="18">
        <f>258000/4</f>
        <v>64500</v>
      </c>
      <c r="J379" s="19">
        <f>I379</f>
        <v>64500</v>
      </c>
      <c r="K379" s="19">
        <f t="shared" ref="K379:L379" si="81">J379</f>
        <v>64500</v>
      </c>
      <c r="L379" s="19">
        <f t="shared" si="81"/>
        <v>64500</v>
      </c>
      <c r="M379" s="19"/>
      <c r="N379" s="19"/>
      <c r="O379" s="19"/>
      <c r="P379" s="19"/>
      <c r="Q379" s="19"/>
      <c r="R379" s="19"/>
      <c r="S379" s="19"/>
      <c r="T379" s="19"/>
      <c r="U379" s="19"/>
      <c r="V379" s="20">
        <f t="shared" si="76"/>
        <v>258000</v>
      </c>
      <c r="W379" s="12">
        <v>1453</v>
      </c>
      <c r="X379" s="13" t="s">
        <v>760</v>
      </c>
    </row>
    <row r="380" spans="1:24" x14ac:dyDescent="0.25">
      <c r="A380" s="14">
        <v>45</v>
      </c>
      <c r="B380" s="15">
        <v>8700605982</v>
      </c>
      <c r="C380" s="16" t="s">
        <v>363</v>
      </c>
      <c r="D380" s="16" t="s">
        <v>364</v>
      </c>
      <c r="E380" s="17" t="s">
        <v>365</v>
      </c>
      <c r="F380" s="17" t="s">
        <v>366</v>
      </c>
      <c r="G380" s="76">
        <v>72645</v>
      </c>
      <c r="H380" s="87">
        <v>44635</v>
      </c>
      <c r="I380" s="18">
        <v>220000</v>
      </c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20">
        <f t="shared" si="76"/>
        <v>220000</v>
      </c>
      <c r="W380" s="12">
        <v>1453</v>
      </c>
      <c r="X380" s="13" t="s">
        <v>760</v>
      </c>
    </row>
    <row r="381" spans="1:24" x14ac:dyDescent="0.25">
      <c r="A381" s="14">
        <v>46</v>
      </c>
      <c r="B381" s="15">
        <v>8340982421</v>
      </c>
      <c r="C381" s="16" t="s">
        <v>367</v>
      </c>
      <c r="D381" s="16" t="s">
        <v>213</v>
      </c>
      <c r="E381" s="17">
        <v>428</v>
      </c>
      <c r="F381" s="17">
        <v>35</v>
      </c>
      <c r="G381" s="76">
        <v>72646</v>
      </c>
      <c r="H381" s="87">
        <v>44635</v>
      </c>
      <c r="I381" s="18">
        <f>38700/3</f>
        <v>12900</v>
      </c>
      <c r="J381" s="19">
        <f>I381</f>
        <v>12900</v>
      </c>
      <c r="K381" s="19">
        <f>J381</f>
        <v>12900</v>
      </c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20">
        <f t="shared" si="76"/>
        <v>38700</v>
      </c>
      <c r="W381" s="12">
        <v>1453</v>
      </c>
      <c r="X381" s="13" t="s">
        <v>760</v>
      </c>
    </row>
    <row r="382" spans="1:24" x14ac:dyDescent="0.25">
      <c r="A382" s="14">
        <v>47</v>
      </c>
      <c r="B382" s="21">
        <v>3500594244</v>
      </c>
      <c r="C382" s="16" t="s">
        <v>368</v>
      </c>
      <c r="D382" s="16" t="s">
        <v>261</v>
      </c>
      <c r="E382" s="17" t="s">
        <v>369</v>
      </c>
      <c r="F382" s="17" t="s">
        <v>370</v>
      </c>
      <c r="G382" s="76">
        <v>72647</v>
      </c>
      <c r="H382" s="87">
        <v>44635</v>
      </c>
      <c r="I382" s="18">
        <v>62832</v>
      </c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20">
        <f t="shared" si="76"/>
        <v>62832</v>
      </c>
      <c r="W382" s="12">
        <v>1453</v>
      </c>
      <c r="X382" s="13" t="s">
        <v>760</v>
      </c>
    </row>
    <row r="383" spans="1:24" x14ac:dyDescent="0.25">
      <c r="A383" s="14">
        <v>48</v>
      </c>
      <c r="B383" s="21">
        <v>3500594244</v>
      </c>
      <c r="C383" s="16" t="s">
        <v>368</v>
      </c>
      <c r="D383" s="16" t="s">
        <v>261</v>
      </c>
      <c r="E383" s="17">
        <v>600</v>
      </c>
      <c r="F383" s="17">
        <v>58</v>
      </c>
      <c r="G383" s="76">
        <v>72648</v>
      </c>
      <c r="H383" s="87">
        <v>44635</v>
      </c>
      <c r="I383" s="18">
        <v>52800</v>
      </c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20">
        <f t="shared" si="76"/>
        <v>52800</v>
      </c>
      <c r="W383" s="12">
        <v>1453</v>
      </c>
      <c r="X383" s="13" t="s">
        <v>760</v>
      </c>
    </row>
    <row r="384" spans="1:24" x14ac:dyDescent="0.25">
      <c r="A384" s="14">
        <v>49</v>
      </c>
      <c r="B384" s="15">
        <v>3501220107</v>
      </c>
      <c r="C384" s="16" t="s">
        <v>371</v>
      </c>
      <c r="D384" s="16" t="s">
        <v>318</v>
      </c>
      <c r="E384" s="17">
        <v>58</v>
      </c>
      <c r="F384" s="17">
        <v>56</v>
      </c>
      <c r="G384" s="76">
        <v>72649</v>
      </c>
      <c r="H384" s="87">
        <v>44636</v>
      </c>
      <c r="I384" s="18">
        <v>62898</v>
      </c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20">
        <f t="shared" si="76"/>
        <v>62898</v>
      </c>
      <c r="W384" s="12">
        <v>1453</v>
      </c>
      <c r="X384" s="13" t="s">
        <v>760</v>
      </c>
    </row>
    <row r="385" spans="1:24" x14ac:dyDescent="0.25">
      <c r="A385" s="14">
        <v>50</v>
      </c>
      <c r="B385" s="15">
        <v>3501220107</v>
      </c>
      <c r="C385" s="16" t="s">
        <v>371</v>
      </c>
      <c r="D385" s="58" t="s">
        <v>261</v>
      </c>
      <c r="E385" s="17">
        <v>256</v>
      </c>
      <c r="F385" s="17">
        <v>56</v>
      </c>
      <c r="G385" s="76">
        <v>72650</v>
      </c>
      <c r="H385" s="87">
        <v>44636</v>
      </c>
      <c r="I385" s="18">
        <f>145200/2</f>
        <v>72600</v>
      </c>
      <c r="J385" s="19">
        <f>I385</f>
        <v>72600</v>
      </c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20">
        <f t="shared" si="76"/>
        <v>145200</v>
      </c>
      <c r="W385" s="12">
        <v>1453</v>
      </c>
      <c r="X385" s="13" t="s">
        <v>760</v>
      </c>
    </row>
    <row r="386" spans="1:24" x14ac:dyDescent="0.25">
      <c r="A386" s="59" t="s">
        <v>307</v>
      </c>
      <c r="B386" s="60"/>
      <c r="C386" s="60"/>
      <c r="D386" s="48"/>
      <c r="E386" s="49"/>
      <c r="F386" s="49"/>
      <c r="G386" s="80"/>
      <c r="H386" s="92"/>
      <c r="I386" s="61">
        <f>SUM(I336:I385)</f>
        <v>2858981</v>
      </c>
      <c r="J386" s="61">
        <f t="shared" ref="J386:T386" si="82">SUM(J336:J385)</f>
        <v>1195651</v>
      </c>
      <c r="K386" s="61">
        <f t="shared" si="82"/>
        <v>672931</v>
      </c>
      <c r="L386" s="61">
        <f t="shared" si="82"/>
        <v>196950</v>
      </c>
      <c r="M386" s="61">
        <f t="shared" si="82"/>
        <v>74400</v>
      </c>
      <c r="N386" s="61">
        <f t="shared" si="82"/>
        <v>74400</v>
      </c>
      <c r="O386" s="61">
        <f t="shared" si="82"/>
        <v>74400</v>
      </c>
      <c r="P386" s="61">
        <f t="shared" si="82"/>
        <v>74400</v>
      </c>
      <c r="Q386" s="61">
        <f t="shared" si="82"/>
        <v>74400</v>
      </c>
      <c r="R386" s="61">
        <f t="shared" si="82"/>
        <v>74400</v>
      </c>
      <c r="S386" s="61">
        <f t="shared" si="82"/>
        <v>21600</v>
      </c>
      <c r="T386" s="61">
        <f t="shared" si="82"/>
        <v>0</v>
      </c>
      <c r="U386" s="61"/>
      <c r="V386" s="61">
        <f t="shared" ref="V386" si="83">SUM(V336:V385)</f>
        <v>5392513</v>
      </c>
      <c r="W386" s="12">
        <f>V386+W211</f>
        <v>33035540</v>
      </c>
      <c r="X386" s="13" t="s">
        <v>760</v>
      </c>
    </row>
    <row r="387" spans="1:24" ht="15.95" customHeight="1" x14ac:dyDescent="0.25">
      <c r="A387" s="6" t="s">
        <v>309</v>
      </c>
      <c r="B387" s="7"/>
      <c r="C387" s="8"/>
      <c r="D387" s="9"/>
      <c r="E387" s="9"/>
      <c r="F387" s="9"/>
      <c r="G387" s="75"/>
      <c r="H387" s="86"/>
      <c r="I387" s="10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2"/>
      <c r="X387" s="13" t="s">
        <v>760</v>
      </c>
    </row>
    <row r="388" spans="1:24" x14ac:dyDescent="0.25">
      <c r="A388" s="14">
        <v>1</v>
      </c>
      <c r="B388" s="15">
        <v>8670620412</v>
      </c>
      <c r="C388" s="16" t="s">
        <v>438</v>
      </c>
      <c r="D388" s="16" t="s">
        <v>6</v>
      </c>
      <c r="E388" s="17" t="s">
        <v>439</v>
      </c>
      <c r="F388" s="17" t="s">
        <v>440</v>
      </c>
      <c r="G388" s="76">
        <v>72951</v>
      </c>
      <c r="H388" s="87">
        <v>44638</v>
      </c>
      <c r="I388" s="18">
        <f>92400/2</f>
        <v>46200</v>
      </c>
      <c r="J388" s="19">
        <f>I388</f>
        <v>46200</v>
      </c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20">
        <f t="shared" ref="V388:V437" si="84">SUM(I388:T388)</f>
        <v>92400</v>
      </c>
      <c r="W388" s="12">
        <v>1460</v>
      </c>
      <c r="X388" s="13" t="s">
        <v>760</v>
      </c>
    </row>
    <row r="389" spans="1:24" x14ac:dyDescent="0.25">
      <c r="A389" s="14">
        <v>2</v>
      </c>
      <c r="B389" s="21">
        <v>8067135125</v>
      </c>
      <c r="C389" s="16" t="s">
        <v>442</v>
      </c>
      <c r="D389" s="16" t="s">
        <v>441</v>
      </c>
      <c r="E389" s="17">
        <v>309</v>
      </c>
      <c r="F389" s="17">
        <v>68</v>
      </c>
      <c r="G389" s="76">
        <v>72952</v>
      </c>
      <c r="H389" s="87">
        <v>44638</v>
      </c>
      <c r="I389" s="18">
        <f>132000/2</f>
        <v>66000</v>
      </c>
      <c r="J389" s="19">
        <f>I389</f>
        <v>66000</v>
      </c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20">
        <f t="shared" si="84"/>
        <v>132000</v>
      </c>
      <c r="W389" s="12">
        <v>1460</v>
      </c>
      <c r="X389" s="13" t="s">
        <v>760</v>
      </c>
    </row>
    <row r="390" spans="1:24" x14ac:dyDescent="0.25">
      <c r="A390" s="14">
        <v>3</v>
      </c>
      <c r="B390" s="21" t="s">
        <v>443</v>
      </c>
      <c r="C390" s="16" t="s">
        <v>444</v>
      </c>
      <c r="D390" s="16" t="s">
        <v>8</v>
      </c>
      <c r="E390" s="17">
        <v>2026</v>
      </c>
      <c r="F390" s="17">
        <v>28</v>
      </c>
      <c r="G390" s="76">
        <v>72953</v>
      </c>
      <c r="H390" s="87">
        <v>44638</v>
      </c>
      <c r="I390" s="18">
        <v>66000</v>
      </c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20">
        <f t="shared" si="84"/>
        <v>66000</v>
      </c>
      <c r="W390" s="12">
        <v>1460</v>
      </c>
      <c r="X390" s="13" t="s">
        <v>760</v>
      </c>
    </row>
    <row r="391" spans="1:24" x14ac:dyDescent="0.25">
      <c r="A391" s="14">
        <v>4</v>
      </c>
      <c r="B391" s="15">
        <v>8034849205</v>
      </c>
      <c r="C391" s="16" t="s">
        <v>445</v>
      </c>
      <c r="D391" s="16" t="s">
        <v>7</v>
      </c>
      <c r="E391" s="17">
        <v>577</v>
      </c>
      <c r="F391" s="17">
        <v>44</v>
      </c>
      <c r="G391" s="76">
        <v>72954</v>
      </c>
      <c r="H391" s="87">
        <v>44638</v>
      </c>
      <c r="I391" s="18">
        <v>33863</v>
      </c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20">
        <f t="shared" si="84"/>
        <v>33863</v>
      </c>
      <c r="W391" s="12">
        <v>1460</v>
      </c>
      <c r="X391" s="13" t="s">
        <v>760</v>
      </c>
    </row>
    <row r="392" spans="1:24" x14ac:dyDescent="0.25">
      <c r="A392" s="14">
        <v>5</v>
      </c>
      <c r="B392" s="22">
        <v>8128013053</v>
      </c>
      <c r="C392" s="16" t="s">
        <v>446</v>
      </c>
      <c r="D392" s="16" t="s">
        <v>240</v>
      </c>
      <c r="E392" s="17">
        <v>758</v>
      </c>
      <c r="F392" s="17">
        <v>1</v>
      </c>
      <c r="G392" s="76">
        <v>72955</v>
      </c>
      <c r="H392" s="87">
        <v>44638</v>
      </c>
      <c r="I392" s="18">
        <v>69234</v>
      </c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20">
        <f t="shared" si="84"/>
        <v>69234</v>
      </c>
      <c r="W392" s="12">
        <v>1460</v>
      </c>
      <c r="X392" s="13" t="s">
        <v>760</v>
      </c>
    </row>
    <row r="393" spans="1:24" x14ac:dyDescent="0.25">
      <c r="A393" s="14">
        <v>6</v>
      </c>
      <c r="B393" s="15">
        <v>8160672727</v>
      </c>
      <c r="C393" s="16" t="s">
        <v>447</v>
      </c>
      <c r="D393" s="16" t="s">
        <v>6</v>
      </c>
      <c r="E393" s="17">
        <v>2206</v>
      </c>
      <c r="F393" s="17">
        <v>23</v>
      </c>
      <c r="G393" s="76">
        <v>72956</v>
      </c>
      <c r="H393" s="87">
        <v>44638</v>
      </c>
      <c r="I393" s="18">
        <v>22575</v>
      </c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20">
        <f t="shared" si="84"/>
        <v>22575</v>
      </c>
      <c r="W393" s="12">
        <v>1460</v>
      </c>
      <c r="X393" s="13" t="s">
        <v>760</v>
      </c>
    </row>
    <row r="394" spans="1:24" x14ac:dyDescent="0.25">
      <c r="A394" s="14">
        <v>7</v>
      </c>
      <c r="B394" s="15">
        <v>8000783122</v>
      </c>
      <c r="C394" s="16" t="s">
        <v>448</v>
      </c>
      <c r="D394" s="16" t="s">
        <v>6</v>
      </c>
      <c r="E394" s="17" t="s">
        <v>449</v>
      </c>
      <c r="F394" s="17" t="s">
        <v>450</v>
      </c>
      <c r="G394" s="76">
        <v>72957</v>
      </c>
      <c r="H394" s="87">
        <v>44638</v>
      </c>
      <c r="I394" s="18">
        <f>96750/3</f>
        <v>32250</v>
      </c>
      <c r="J394" s="19">
        <f>I394</f>
        <v>32250</v>
      </c>
      <c r="K394" s="19">
        <f>J394</f>
        <v>32250</v>
      </c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20">
        <f t="shared" si="84"/>
        <v>96750</v>
      </c>
      <c r="W394" s="12">
        <v>1460</v>
      </c>
      <c r="X394" s="13" t="s">
        <v>760</v>
      </c>
    </row>
    <row r="395" spans="1:24" x14ac:dyDescent="0.25">
      <c r="A395" s="14">
        <v>8</v>
      </c>
      <c r="B395" s="21">
        <v>8451441347</v>
      </c>
      <c r="C395" s="16" t="s">
        <v>451</v>
      </c>
      <c r="D395" s="16" t="s">
        <v>209</v>
      </c>
      <c r="E395" s="17">
        <v>1071</v>
      </c>
      <c r="F395" s="17">
        <v>40</v>
      </c>
      <c r="G395" s="76">
        <v>72958</v>
      </c>
      <c r="H395" s="87">
        <v>44641</v>
      </c>
      <c r="I395" s="18">
        <f>105600/2</f>
        <v>52800</v>
      </c>
      <c r="J395" s="19">
        <f>I395</f>
        <v>52800</v>
      </c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20">
        <f t="shared" si="84"/>
        <v>105600</v>
      </c>
      <c r="W395" s="12">
        <v>1460</v>
      </c>
      <c r="X395" s="13" t="s">
        <v>760</v>
      </c>
    </row>
    <row r="396" spans="1:24" x14ac:dyDescent="0.25">
      <c r="A396" s="14">
        <v>9</v>
      </c>
      <c r="B396" s="15">
        <v>8004545859</v>
      </c>
      <c r="C396" s="16" t="s">
        <v>452</v>
      </c>
      <c r="D396" s="16" t="s">
        <v>465</v>
      </c>
      <c r="E396" s="17" t="s">
        <v>490</v>
      </c>
      <c r="F396" s="17">
        <v>15</v>
      </c>
      <c r="G396" s="76">
        <v>72959</v>
      </c>
      <c r="H396" s="87">
        <v>44641</v>
      </c>
      <c r="I396" s="18">
        <v>52800</v>
      </c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20">
        <f t="shared" si="84"/>
        <v>52800</v>
      </c>
      <c r="W396" s="12">
        <v>1460</v>
      </c>
      <c r="X396" s="13" t="s">
        <v>760</v>
      </c>
    </row>
    <row r="397" spans="1:24" x14ac:dyDescent="0.25">
      <c r="A397" s="14">
        <v>10</v>
      </c>
      <c r="B397" s="15">
        <v>8047950153</v>
      </c>
      <c r="C397" s="16" t="s">
        <v>453</v>
      </c>
      <c r="D397" s="16" t="s">
        <v>6</v>
      </c>
      <c r="E397" s="17" t="s">
        <v>492</v>
      </c>
      <c r="F397" s="17" t="s">
        <v>491</v>
      </c>
      <c r="G397" s="76">
        <v>72960</v>
      </c>
      <c r="H397" s="87">
        <v>44641</v>
      </c>
      <c r="I397" s="18">
        <v>46200</v>
      </c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20">
        <f t="shared" si="84"/>
        <v>46200</v>
      </c>
      <c r="W397" s="12">
        <v>1460</v>
      </c>
      <c r="X397" s="13" t="s">
        <v>760</v>
      </c>
    </row>
    <row r="398" spans="1:24" x14ac:dyDescent="0.25">
      <c r="A398" s="14">
        <v>11</v>
      </c>
      <c r="B398" s="15">
        <v>3501639339</v>
      </c>
      <c r="C398" s="16" t="s">
        <v>454</v>
      </c>
      <c r="D398" s="16" t="s">
        <v>466</v>
      </c>
      <c r="E398" s="17">
        <v>885</v>
      </c>
      <c r="F398" s="17">
        <v>10</v>
      </c>
      <c r="G398" s="76">
        <v>72961</v>
      </c>
      <c r="H398" s="87">
        <v>44641</v>
      </c>
      <c r="I398" s="18">
        <v>84375</v>
      </c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20">
        <f t="shared" si="84"/>
        <v>84375</v>
      </c>
      <c r="W398" s="12">
        <v>1460</v>
      </c>
      <c r="X398" s="13" t="s">
        <v>760</v>
      </c>
    </row>
    <row r="399" spans="1:24" x14ac:dyDescent="0.25">
      <c r="A399" s="14">
        <v>12</v>
      </c>
      <c r="B399" s="22">
        <v>8001181811</v>
      </c>
      <c r="C399" s="16" t="s">
        <v>455</v>
      </c>
      <c r="D399" s="16" t="s">
        <v>6</v>
      </c>
      <c r="E399" s="17">
        <v>1885</v>
      </c>
      <c r="F399" s="17">
        <v>23</v>
      </c>
      <c r="G399" s="76">
        <v>72962</v>
      </c>
      <c r="H399" s="87">
        <v>44641</v>
      </c>
      <c r="I399" s="18">
        <v>92160</v>
      </c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20">
        <f t="shared" si="84"/>
        <v>92160</v>
      </c>
      <c r="W399" s="12">
        <v>1460</v>
      </c>
      <c r="X399" s="13" t="s">
        <v>760</v>
      </c>
    </row>
    <row r="400" spans="1:24" x14ac:dyDescent="0.25">
      <c r="A400" s="14">
        <v>13</v>
      </c>
      <c r="B400" s="22">
        <v>8396277573</v>
      </c>
      <c r="C400" s="16" t="s">
        <v>153</v>
      </c>
      <c r="D400" s="16" t="s">
        <v>467</v>
      </c>
      <c r="E400" s="17">
        <v>217</v>
      </c>
      <c r="F400" s="17">
        <v>2</v>
      </c>
      <c r="G400" s="76">
        <v>72963</v>
      </c>
      <c r="H400" s="87">
        <v>44641</v>
      </c>
      <c r="I400" s="18">
        <f>62820/3</f>
        <v>20940</v>
      </c>
      <c r="J400" s="19">
        <f>I400</f>
        <v>20940</v>
      </c>
      <c r="K400" s="19">
        <f>J400</f>
        <v>20940</v>
      </c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20">
        <f t="shared" si="84"/>
        <v>62820</v>
      </c>
      <c r="W400" s="12">
        <v>1460</v>
      </c>
      <c r="X400" s="13" t="s">
        <v>760</v>
      </c>
    </row>
    <row r="401" spans="1:24" x14ac:dyDescent="0.25">
      <c r="A401" s="14">
        <v>14</v>
      </c>
      <c r="B401" s="23">
        <v>8434639731</v>
      </c>
      <c r="C401" s="16" t="s">
        <v>456</v>
      </c>
      <c r="D401" s="16" t="s">
        <v>53</v>
      </c>
      <c r="E401" s="17">
        <v>1046</v>
      </c>
      <c r="F401" s="17">
        <v>3</v>
      </c>
      <c r="G401" s="76">
        <v>72964</v>
      </c>
      <c r="H401" s="87">
        <v>44641</v>
      </c>
      <c r="I401" s="18">
        <v>73440</v>
      </c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20">
        <f t="shared" si="84"/>
        <v>73440</v>
      </c>
      <c r="W401" s="12">
        <v>1460</v>
      </c>
      <c r="X401" s="13" t="s">
        <v>760</v>
      </c>
    </row>
    <row r="402" spans="1:24" x14ac:dyDescent="0.25">
      <c r="A402" s="14">
        <v>15</v>
      </c>
      <c r="B402" s="23">
        <v>8596624432</v>
      </c>
      <c r="C402" s="16" t="s">
        <v>457</v>
      </c>
      <c r="D402" s="16" t="s">
        <v>15</v>
      </c>
      <c r="E402" s="17">
        <v>2440</v>
      </c>
      <c r="F402" s="17">
        <v>45</v>
      </c>
      <c r="G402" s="76">
        <v>72965</v>
      </c>
      <c r="H402" s="87">
        <v>44641</v>
      </c>
      <c r="I402" s="18">
        <f>110592/6</f>
        <v>18432</v>
      </c>
      <c r="J402" s="19">
        <f>I402</f>
        <v>18432</v>
      </c>
      <c r="K402" s="19">
        <f t="shared" ref="K402:N402" si="85">J402</f>
        <v>18432</v>
      </c>
      <c r="L402" s="19">
        <f t="shared" si="85"/>
        <v>18432</v>
      </c>
      <c r="M402" s="19">
        <f t="shared" si="85"/>
        <v>18432</v>
      </c>
      <c r="N402" s="19">
        <f t="shared" si="85"/>
        <v>18432</v>
      </c>
      <c r="O402" s="19"/>
      <c r="P402" s="19"/>
      <c r="Q402" s="19"/>
      <c r="R402" s="19"/>
      <c r="S402" s="19"/>
      <c r="T402" s="19"/>
      <c r="U402" s="19"/>
      <c r="V402" s="20">
        <f t="shared" si="84"/>
        <v>110592</v>
      </c>
      <c r="W402" s="12">
        <v>1460</v>
      </c>
      <c r="X402" s="13" t="s">
        <v>760</v>
      </c>
    </row>
    <row r="403" spans="1:24" x14ac:dyDescent="0.25">
      <c r="A403" s="14">
        <v>16</v>
      </c>
      <c r="B403" s="25">
        <v>8075969156</v>
      </c>
      <c r="C403" s="16" t="s">
        <v>458</v>
      </c>
      <c r="D403" s="16" t="s">
        <v>12</v>
      </c>
      <c r="E403" s="17">
        <v>35</v>
      </c>
      <c r="F403" s="17">
        <v>82</v>
      </c>
      <c r="G403" s="76">
        <v>72966</v>
      </c>
      <c r="H403" s="87">
        <v>44641</v>
      </c>
      <c r="I403" s="18">
        <v>39600</v>
      </c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20">
        <f t="shared" si="84"/>
        <v>39600</v>
      </c>
      <c r="W403" s="12">
        <v>1460</v>
      </c>
      <c r="X403" s="13" t="s">
        <v>760</v>
      </c>
    </row>
    <row r="404" spans="1:24" x14ac:dyDescent="0.25">
      <c r="A404" s="14">
        <v>17</v>
      </c>
      <c r="B404" s="15">
        <v>8210234658</v>
      </c>
      <c r="C404" s="16" t="s">
        <v>343</v>
      </c>
      <c r="D404" s="16" t="s">
        <v>231</v>
      </c>
      <c r="E404" s="17">
        <v>1006</v>
      </c>
      <c r="F404" s="17">
        <v>14</v>
      </c>
      <c r="G404" s="76">
        <v>72967</v>
      </c>
      <c r="H404" s="87">
        <v>44641</v>
      </c>
      <c r="I404" s="18">
        <f>128520/2</f>
        <v>64260</v>
      </c>
      <c r="J404" s="19">
        <f>I404</f>
        <v>64260</v>
      </c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20">
        <f t="shared" si="84"/>
        <v>128520</v>
      </c>
      <c r="W404" s="12">
        <v>1460</v>
      </c>
      <c r="X404" s="13" t="s">
        <v>760</v>
      </c>
    </row>
    <row r="405" spans="1:24" x14ac:dyDescent="0.25">
      <c r="A405" s="14">
        <v>18</v>
      </c>
      <c r="B405" s="15">
        <v>3500563736</v>
      </c>
      <c r="C405" s="16" t="s">
        <v>459</v>
      </c>
      <c r="D405" s="16" t="s">
        <v>468</v>
      </c>
      <c r="E405" s="17">
        <v>296</v>
      </c>
      <c r="F405" s="17">
        <v>40</v>
      </c>
      <c r="G405" s="76">
        <v>72968</v>
      </c>
      <c r="H405" s="87">
        <v>44641</v>
      </c>
      <c r="I405" s="18">
        <v>45000</v>
      </c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20">
        <f t="shared" si="84"/>
        <v>45000</v>
      </c>
      <c r="W405" s="12">
        <v>1460</v>
      </c>
      <c r="X405" s="13" t="s">
        <v>760</v>
      </c>
    </row>
    <row r="406" spans="1:24" x14ac:dyDescent="0.25">
      <c r="A406" s="14">
        <v>19</v>
      </c>
      <c r="B406" s="15">
        <v>8142266539</v>
      </c>
      <c r="C406" s="16" t="s">
        <v>460</v>
      </c>
      <c r="D406" s="16" t="s">
        <v>468</v>
      </c>
      <c r="E406" s="17">
        <v>642</v>
      </c>
      <c r="F406" s="17">
        <v>40</v>
      </c>
      <c r="G406" s="76">
        <v>72969</v>
      </c>
      <c r="H406" s="87">
        <v>44641</v>
      </c>
      <c r="I406" s="18">
        <v>45000</v>
      </c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20">
        <f t="shared" si="84"/>
        <v>45000</v>
      </c>
      <c r="W406" s="12">
        <v>1460</v>
      </c>
      <c r="X406" s="13" t="s">
        <v>760</v>
      </c>
    </row>
    <row r="407" spans="1:24" x14ac:dyDescent="0.25">
      <c r="A407" s="14">
        <v>20</v>
      </c>
      <c r="B407" s="21">
        <v>8142266521</v>
      </c>
      <c r="C407" s="16" t="s">
        <v>461</v>
      </c>
      <c r="D407" s="16" t="s">
        <v>469</v>
      </c>
      <c r="E407" s="17">
        <v>641</v>
      </c>
      <c r="F407" s="17">
        <v>40</v>
      </c>
      <c r="G407" s="76">
        <v>72970</v>
      </c>
      <c r="H407" s="87">
        <v>44641</v>
      </c>
      <c r="I407" s="18">
        <v>45000</v>
      </c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20">
        <f t="shared" si="84"/>
        <v>45000</v>
      </c>
      <c r="W407" s="12">
        <v>1460</v>
      </c>
      <c r="X407" s="13" t="s">
        <v>760</v>
      </c>
    </row>
    <row r="408" spans="1:24" x14ac:dyDescent="0.25">
      <c r="A408" s="14">
        <v>21</v>
      </c>
      <c r="B408" s="21">
        <v>8142266521</v>
      </c>
      <c r="C408" s="16" t="s">
        <v>461</v>
      </c>
      <c r="D408" s="16" t="s">
        <v>470</v>
      </c>
      <c r="E408" s="17">
        <v>646</v>
      </c>
      <c r="F408" s="17">
        <v>40</v>
      </c>
      <c r="G408" s="76">
        <v>72971</v>
      </c>
      <c r="H408" s="87">
        <v>44641</v>
      </c>
      <c r="I408" s="18">
        <v>28125</v>
      </c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20">
        <f t="shared" si="84"/>
        <v>28125</v>
      </c>
      <c r="W408" s="12">
        <v>1460</v>
      </c>
      <c r="X408" s="13" t="s">
        <v>760</v>
      </c>
    </row>
    <row r="409" spans="1:24" x14ac:dyDescent="0.25">
      <c r="A409" s="14">
        <v>22</v>
      </c>
      <c r="B409" s="15">
        <v>8142266539</v>
      </c>
      <c r="C409" s="16" t="s">
        <v>460</v>
      </c>
      <c r="D409" s="16" t="s">
        <v>471</v>
      </c>
      <c r="E409" s="17">
        <v>645</v>
      </c>
      <c r="F409" s="17">
        <v>40</v>
      </c>
      <c r="G409" s="76">
        <v>72972</v>
      </c>
      <c r="H409" s="87">
        <v>44641</v>
      </c>
      <c r="I409" s="18">
        <v>28125</v>
      </c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20">
        <f t="shared" si="84"/>
        <v>28125</v>
      </c>
      <c r="W409" s="12">
        <v>1460</v>
      </c>
      <c r="X409" s="13" t="s">
        <v>760</v>
      </c>
    </row>
    <row r="410" spans="1:24" x14ac:dyDescent="0.25">
      <c r="A410" s="14">
        <v>23</v>
      </c>
      <c r="B410" s="15">
        <v>3500563736</v>
      </c>
      <c r="C410" s="16" t="s">
        <v>459</v>
      </c>
      <c r="D410" s="16" t="s">
        <v>470</v>
      </c>
      <c r="E410" s="17">
        <v>275</v>
      </c>
      <c r="F410" s="17">
        <v>40</v>
      </c>
      <c r="G410" s="76">
        <v>72973</v>
      </c>
      <c r="H410" s="87">
        <v>44641</v>
      </c>
      <c r="I410" s="18">
        <v>28125</v>
      </c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20">
        <f t="shared" si="84"/>
        <v>28125</v>
      </c>
      <c r="W410" s="12">
        <v>1460</v>
      </c>
      <c r="X410" s="13" t="s">
        <v>760</v>
      </c>
    </row>
    <row r="411" spans="1:24" x14ac:dyDescent="0.25">
      <c r="A411" s="14">
        <v>24</v>
      </c>
      <c r="B411" s="15">
        <v>3502116035</v>
      </c>
      <c r="C411" s="16" t="s">
        <v>462</v>
      </c>
      <c r="D411" s="16" t="s">
        <v>21</v>
      </c>
      <c r="E411" s="17">
        <v>288</v>
      </c>
      <c r="F411" s="17">
        <v>56</v>
      </c>
      <c r="G411" s="76">
        <v>72974</v>
      </c>
      <c r="H411" s="87">
        <v>44641</v>
      </c>
      <c r="I411" s="18">
        <v>68706</v>
      </c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20">
        <f t="shared" si="84"/>
        <v>68706</v>
      </c>
      <c r="W411" s="12">
        <v>1460</v>
      </c>
      <c r="X411" s="13" t="s">
        <v>760</v>
      </c>
    </row>
    <row r="412" spans="1:24" x14ac:dyDescent="0.25">
      <c r="A412" s="14">
        <v>25</v>
      </c>
      <c r="B412" s="15">
        <v>8690773921</v>
      </c>
      <c r="C412" s="16" t="s">
        <v>221</v>
      </c>
      <c r="D412" s="16" t="s">
        <v>285</v>
      </c>
      <c r="E412" s="17">
        <v>1192</v>
      </c>
      <c r="F412" s="17">
        <v>29</v>
      </c>
      <c r="G412" s="76">
        <v>72975</v>
      </c>
      <c r="H412" s="87">
        <v>44641</v>
      </c>
      <c r="I412" s="18">
        <v>31680</v>
      </c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20">
        <f t="shared" si="84"/>
        <v>31680</v>
      </c>
      <c r="W412" s="12">
        <v>1460</v>
      </c>
      <c r="X412" s="13" t="s">
        <v>760</v>
      </c>
    </row>
    <row r="413" spans="1:24" x14ac:dyDescent="0.25">
      <c r="A413" s="14">
        <v>26</v>
      </c>
      <c r="B413" s="21">
        <v>3501130252</v>
      </c>
      <c r="C413" s="16" t="s">
        <v>463</v>
      </c>
      <c r="D413" s="16" t="s">
        <v>8</v>
      </c>
      <c r="E413" s="17">
        <v>941</v>
      </c>
      <c r="F413" s="17">
        <v>34</v>
      </c>
      <c r="G413" s="76">
        <v>72976</v>
      </c>
      <c r="H413" s="87">
        <v>44641</v>
      </c>
      <c r="I413" s="18">
        <v>66000</v>
      </c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20">
        <f t="shared" si="84"/>
        <v>66000</v>
      </c>
      <c r="W413" s="12">
        <v>1460</v>
      </c>
      <c r="X413" s="13" t="s">
        <v>760</v>
      </c>
    </row>
    <row r="414" spans="1:24" x14ac:dyDescent="0.25">
      <c r="A414" s="14">
        <v>27</v>
      </c>
      <c r="B414" s="15">
        <v>8007664935</v>
      </c>
      <c r="C414" s="16" t="s">
        <v>464</v>
      </c>
      <c r="D414" s="16" t="s">
        <v>97</v>
      </c>
      <c r="E414" s="17" t="s">
        <v>493</v>
      </c>
      <c r="F414" s="17" t="s">
        <v>30</v>
      </c>
      <c r="G414" s="76">
        <v>72977</v>
      </c>
      <c r="H414" s="87">
        <v>44641</v>
      </c>
      <c r="I414" s="18">
        <v>60720</v>
      </c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20">
        <f t="shared" si="84"/>
        <v>60720</v>
      </c>
      <c r="W414" s="12">
        <v>1460</v>
      </c>
      <c r="X414" s="13" t="s">
        <v>760</v>
      </c>
    </row>
    <row r="415" spans="1:24" x14ac:dyDescent="0.25">
      <c r="A415" s="14">
        <v>28</v>
      </c>
      <c r="B415" s="15">
        <v>8476752382</v>
      </c>
      <c r="C415" s="16" t="s">
        <v>472</v>
      </c>
      <c r="D415" s="16" t="s">
        <v>27</v>
      </c>
      <c r="E415" s="17">
        <v>1002</v>
      </c>
      <c r="F415" s="17">
        <v>3</v>
      </c>
      <c r="G415" s="76">
        <v>72978</v>
      </c>
      <c r="H415" s="87">
        <v>44641</v>
      </c>
      <c r="I415" s="18">
        <v>52800</v>
      </c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20">
        <f t="shared" si="84"/>
        <v>52800</v>
      </c>
      <c r="W415" s="12">
        <v>1460</v>
      </c>
      <c r="X415" s="13" t="s">
        <v>760</v>
      </c>
    </row>
    <row r="416" spans="1:24" x14ac:dyDescent="0.25">
      <c r="A416" s="14">
        <v>29</v>
      </c>
      <c r="B416" s="15">
        <v>8476752382</v>
      </c>
      <c r="C416" s="16" t="s">
        <v>472</v>
      </c>
      <c r="D416" s="16" t="s">
        <v>27</v>
      </c>
      <c r="E416" s="17">
        <v>1003</v>
      </c>
      <c r="F416" s="17">
        <v>3</v>
      </c>
      <c r="G416" s="76">
        <v>72979</v>
      </c>
      <c r="H416" s="87">
        <v>44641</v>
      </c>
      <c r="I416" s="18">
        <v>52800</v>
      </c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20">
        <f t="shared" si="84"/>
        <v>52800</v>
      </c>
      <c r="W416" s="12">
        <v>1460</v>
      </c>
      <c r="X416" s="13" t="s">
        <v>760</v>
      </c>
    </row>
    <row r="417" spans="1:24" x14ac:dyDescent="0.25">
      <c r="A417" s="14">
        <v>30</v>
      </c>
      <c r="B417" s="15">
        <v>8172072805</v>
      </c>
      <c r="C417" s="16" t="s">
        <v>473</v>
      </c>
      <c r="D417" s="16" t="s">
        <v>24</v>
      </c>
      <c r="E417" s="17">
        <v>288</v>
      </c>
      <c r="F417" s="17">
        <v>68</v>
      </c>
      <c r="G417" s="76">
        <v>72980</v>
      </c>
      <c r="H417" s="87">
        <v>44641</v>
      </c>
      <c r="I417" s="18">
        <f>366080/2</f>
        <v>183040</v>
      </c>
      <c r="J417" s="19">
        <f t="shared" ref="J417:J422" si="86">I417</f>
        <v>183040</v>
      </c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20">
        <f t="shared" si="84"/>
        <v>366080</v>
      </c>
      <c r="W417" s="12">
        <v>1460</v>
      </c>
      <c r="X417" s="13" t="s">
        <v>760</v>
      </c>
    </row>
    <row r="418" spans="1:24" x14ac:dyDescent="0.25">
      <c r="A418" s="14">
        <v>31</v>
      </c>
      <c r="B418" s="15">
        <v>8172072805</v>
      </c>
      <c r="C418" s="16" t="s">
        <v>473</v>
      </c>
      <c r="D418" s="16" t="s">
        <v>24</v>
      </c>
      <c r="E418" s="17">
        <v>289</v>
      </c>
      <c r="F418" s="17">
        <v>68</v>
      </c>
      <c r="G418" s="76">
        <v>72981</v>
      </c>
      <c r="H418" s="87">
        <v>44641</v>
      </c>
      <c r="I418" s="18">
        <f>105600/2</f>
        <v>52800</v>
      </c>
      <c r="J418" s="19">
        <f t="shared" si="86"/>
        <v>52800</v>
      </c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20">
        <f t="shared" si="84"/>
        <v>105600</v>
      </c>
      <c r="W418" s="12">
        <v>1460</v>
      </c>
      <c r="X418" s="13" t="s">
        <v>760</v>
      </c>
    </row>
    <row r="419" spans="1:24" x14ac:dyDescent="0.25">
      <c r="A419" s="14">
        <v>32</v>
      </c>
      <c r="B419" s="15">
        <v>8126991346</v>
      </c>
      <c r="C419" s="16" t="s">
        <v>474</v>
      </c>
      <c r="D419" s="16" t="s">
        <v>21</v>
      </c>
      <c r="E419" s="17">
        <v>244</v>
      </c>
      <c r="F419" s="17">
        <v>57</v>
      </c>
      <c r="G419" s="76">
        <v>72982</v>
      </c>
      <c r="H419" s="87">
        <v>44641</v>
      </c>
      <c r="I419" s="18">
        <f>577920/4</f>
        <v>144480</v>
      </c>
      <c r="J419" s="19">
        <f t="shared" si="86"/>
        <v>144480</v>
      </c>
      <c r="K419" s="19">
        <f t="shared" ref="K419:L419" si="87">J419</f>
        <v>144480</v>
      </c>
      <c r="L419" s="19">
        <f t="shared" si="87"/>
        <v>144480</v>
      </c>
      <c r="M419" s="19"/>
      <c r="N419" s="19"/>
      <c r="O419" s="19"/>
      <c r="P419" s="19"/>
      <c r="Q419" s="19"/>
      <c r="R419" s="19"/>
      <c r="S419" s="19"/>
      <c r="T419" s="19"/>
      <c r="U419" s="19"/>
      <c r="V419" s="20">
        <f t="shared" si="84"/>
        <v>577920</v>
      </c>
      <c r="W419" s="12">
        <v>1460</v>
      </c>
      <c r="X419" s="13" t="s">
        <v>760</v>
      </c>
    </row>
    <row r="420" spans="1:24" x14ac:dyDescent="0.25">
      <c r="A420" s="14">
        <v>33</v>
      </c>
      <c r="B420" s="15">
        <v>8195498533</v>
      </c>
      <c r="C420" s="16" t="s">
        <v>475</v>
      </c>
      <c r="D420" s="16" t="s">
        <v>21</v>
      </c>
      <c r="E420" s="17">
        <v>245</v>
      </c>
      <c r="F420" s="17">
        <v>57</v>
      </c>
      <c r="G420" s="76">
        <v>72983</v>
      </c>
      <c r="H420" s="87">
        <v>44641</v>
      </c>
      <c r="I420" s="18">
        <f>792000/4</f>
        <v>198000</v>
      </c>
      <c r="J420" s="19">
        <f t="shared" si="86"/>
        <v>198000</v>
      </c>
      <c r="K420" s="19">
        <f t="shared" ref="K420:L420" si="88">J420</f>
        <v>198000</v>
      </c>
      <c r="L420" s="19">
        <f t="shared" si="88"/>
        <v>198000</v>
      </c>
      <c r="M420" s="19"/>
      <c r="N420" s="19"/>
      <c r="O420" s="19"/>
      <c r="P420" s="19"/>
      <c r="Q420" s="19"/>
      <c r="R420" s="19"/>
      <c r="S420" s="19"/>
      <c r="T420" s="19"/>
      <c r="U420" s="19"/>
      <c r="V420" s="20">
        <f t="shared" si="84"/>
        <v>792000</v>
      </c>
      <c r="W420" s="12">
        <v>1460</v>
      </c>
      <c r="X420" s="13" t="s">
        <v>760</v>
      </c>
    </row>
    <row r="421" spans="1:24" x14ac:dyDescent="0.25">
      <c r="A421" s="14">
        <v>34</v>
      </c>
      <c r="B421" s="15">
        <v>8126991346</v>
      </c>
      <c r="C421" s="16" t="s">
        <v>474</v>
      </c>
      <c r="D421" s="16" t="s">
        <v>261</v>
      </c>
      <c r="E421" s="17">
        <v>246</v>
      </c>
      <c r="F421" s="17">
        <v>57</v>
      </c>
      <c r="G421" s="76">
        <v>72984</v>
      </c>
      <c r="H421" s="87">
        <v>44641</v>
      </c>
      <c r="I421" s="18">
        <f>247680/4</f>
        <v>61920</v>
      </c>
      <c r="J421" s="19">
        <f t="shared" si="86"/>
        <v>61920</v>
      </c>
      <c r="K421" s="19">
        <f t="shared" ref="K421:L421" si="89">J421</f>
        <v>61920</v>
      </c>
      <c r="L421" s="19">
        <f t="shared" si="89"/>
        <v>61920</v>
      </c>
      <c r="M421" s="19"/>
      <c r="N421" s="19"/>
      <c r="O421" s="19"/>
      <c r="P421" s="19"/>
      <c r="Q421" s="19"/>
      <c r="R421" s="19"/>
      <c r="S421" s="19"/>
      <c r="T421" s="19"/>
      <c r="U421" s="19"/>
      <c r="V421" s="20">
        <f t="shared" si="84"/>
        <v>247680</v>
      </c>
      <c r="W421" s="12">
        <v>1460</v>
      </c>
      <c r="X421" s="13" t="s">
        <v>760</v>
      </c>
    </row>
    <row r="422" spans="1:24" x14ac:dyDescent="0.25">
      <c r="A422" s="14">
        <v>35</v>
      </c>
      <c r="B422" s="15">
        <v>8126991346</v>
      </c>
      <c r="C422" s="16" t="s">
        <v>474</v>
      </c>
      <c r="D422" s="16" t="s">
        <v>261</v>
      </c>
      <c r="E422" s="17">
        <v>247</v>
      </c>
      <c r="F422" s="17">
        <v>57</v>
      </c>
      <c r="G422" s="76">
        <v>72985</v>
      </c>
      <c r="H422" s="87">
        <v>44641</v>
      </c>
      <c r="I422" s="18">
        <f>380120/4</f>
        <v>95030</v>
      </c>
      <c r="J422" s="19">
        <f t="shared" si="86"/>
        <v>95030</v>
      </c>
      <c r="K422" s="19">
        <f t="shared" ref="K422:L422" si="90">J422</f>
        <v>95030</v>
      </c>
      <c r="L422" s="19">
        <f t="shared" si="90"/>
        <v>95030</v>
      </c>
      <c r="M422" s="19"/>
      <c r="N422" s="19"/>
      <c r="O422" s="19"/>
      <c r="P422" s="19"/>
      <c r="Q422" s="19"/>
      <c r="R422" s="19"/>
      <c r="S422" s="19"/>
      <c r="T422" s="19"/>
      <c r="U422" s="19"/>
      <c r="V422" s="20">
        <f t="shared" si="84"/>
        <v>380120</v>
      </c>
      <c r="W422" s="12">
        <v>1460</v>
      </c>
      <c r="X422" s="13" t="s">
        <v>760</v>
      </c>
    </row>
    <row r="423" spans="1:24" x14ac:dyDescent="0.25">
      <c r="A423" s="14">
        <v>36</v>
      </c>
      <c r="B423" s="15">
        <v>3502043059</v>
      </c>
      <c r="C423" s="16" t="s">
        <v>476</v>
      </c>
      <c r="D423" s="16" t="s">
        <v>485</v>
      </c>
      <c r="E423" s="17">
        <v>63</v>
      </c>
      <c r="F423" s="17">
        <v>80</v>
      </c>
      <c r="G423" s="76">
        <v>72986</v>
      </c>
      <c r="H423" s="87">
        <v>44641</v>
      </c>
      <c r="I423" s="18">
        <v>52800</v>
      </c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20">
        <f t="shared" si="84"/>
        <v>52800</v>
      </c>
      <c r="W423" s="12">
        <v>1460</v>
      </c>
      <c r="X423" s="13" t="s">
        <v>760</v>
      </c>
    </row>
    <row r="424" spans="1:24" x14ac:dyDescent="0.25">
      <c r="A424" s="14">
        <v>37</v>
      </c>
      <c r="B424" s="15">
        <v>8568281430</v>
      </c>
      <c r="C424" s="16" t="s">
        <v>477</v>
      </c>
      <c r="D424" s="16" t="s">
        <v>6</v>
      </c>
      <c r="E424" s="17">
        <v>284</v>
      </c>
      <c r="F424" s="17">
        <v>52</v>
      </c>
      <c r="G424" s="76">
        <v>72987</v>
      </c>
      <c r="H424" s="87">
        <v>44641</v>
      </c>
      <c r="I424" s="18">
        <f>198000/3</f>
        <v>66000</v>
      </c>
      <c r="J424" s="19">
        <f>I424</f>
        <v>66000</v>
      </c>
      <c r="K424" s="19">
        <f>J424</f>
        <v>66000</v>
      </c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20">
        <f t="shared" si="84"/>
        <v>198000</v>
      </c>
      <c r="W424" s="12">
        <v>1460</v>
      </c>
      <c r="X424" s="13" t="s">
        <v>760</v>
      </c>
    </row>
    <row r="425" spans="1:24" x14ac:dyDescent="0.25">
      <c r="A425" s="14">
        <v>38</v>
      </c>
      <c r="B425" s="15">
        <v>8640392952</v>
      </c>
      <c r="C425" s="16" t="s">
        <v>478</v>
      </c>
      <c r="D425" s="16" t="s">
        <v>6</v>
      </c>
      <c r="E425" s="17">
        <v>148</v>
      </c>
      <c r="F425" s="17">
        <v>50</v>
      </c>
      <c r="G425" s="76">
        <v>72988</v>
      </c>
      <c r="H425" s="87">
        <v>44641</v>
      </c>
      <c r="I425" s="18">
        <v>66000</v>
      </c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20">
        <f t="shared" si="84"/>
        <v>66000</v>
      </c>
      <c r="W425" s="12">
        <v>1460</v>
      </c>
      <c r="X425" s="13" t="s">
        <v>760</v>
      </c>
    </row>
    <row r="426" spans="1:24" x14ac:dyDescent="0.25">
      <c r="A426" s="14">
        <v>39</v>
      </c>
      <c r="B426" s="15">
        <v>8640392952</v>
      </c>
      <c r="C426" s="16" t="s">
        <v>478</v>
      </c>
      <c r="D426" s="16" t="s">
        <v>6</v>
      </c>
      <c r="E426" s="17">
        <v>149</v>
      </c>
      <c r="F426" s="17">
        <v>50</v>
      </c>
      <c r="G426" s="76">
        <v>72989</v>
      </c>
      <c r="H426" s="87">
        <v>44641</v>
      </c>
      <c r="I426" s="18">
        <v>66000</v>
      </c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20">
        <f t="shared" si="84"/>
        <v>66000</v>
      </c>
      <c r="W426" s="12">
        <v>1460</v>
      </c>
      <c r="X426" s="13" t="s">
        <v>760</v>
      </c>
    </row>
    <row r="427" spans="1:24" x14ac:dyDescent="0.25">
      <c r="A427" s="14">
        <v>40</v>
      </c>
      <c r="B427" s="15">
        <v>8005907526</v>
      </c>
      <c r="C427" s="16" t="s">
        <v>479</v>
      </c>
      <c r="D427" s="16" t="s">
        <v>6</v>
      </c>
      <c r="E427" s="17">
        <v>1183</v>
      </c>
      <c r="F427" s="17">
        <v>24</v>
      </c>
      <c r="G427" s="76">
        <v>72990</v>
      </c>
      <c r="H427" s="87">
        <v>44641</v>
      </c>
      <c r="I427" s="18">
        <f>264000/4</f>
        <v>66000</v>
      </c>
      <c r="J427" s="19">
        <f t="shared" ref="J427:J435" si="91">I427</f>
        <v>66000</v>
      </c>
      <c r="K427" s="19">
        <f t="shared" ref="K427:L427" si="92">J427</f>
        <v>66000</v>
      </c>
      <c r="L427" s="19">
        <f t="shared" si="92"/>
        <v>66000</v>
      </c>
      <c r="M427" s="19"/>
      <c r="N427" s="19"/>
      <c r="O427" s="19"/>
      <c r="P427" s="19"/>
      <c r="Q427" s="19"/>
      <c r="R427" s="19"/>
      <c r="S427" s="19"/>
      <c r="T427" s="19"/>
      <c r="U427" s="19"/>
      <c r="V427" s="20">
        <f t="shared" si="84"/>
        <v>264000</v>
      </c>
      <c r="W427" s="12">
        <v>1460</v>
      </c>
      <c r="X427" s="13" t="s">
        <v>760</v>
      </c>
    </row>
    <row r="428" spans="1:24" x14ac:dyDescent="0.25">
      <c r="A428" s="14">
        <v>41</v>
      </c>
      <c r="B428" s="21" t="s">
        <v>497</v>
      </c>
      <c r="C428" s="16" t="s">
        <v>480</v>
      </c>
      <c r="D428" s="16" t="s">
        <v>6</v>
      </c>
      <c r="E428" s="17">
        <v>723</v>
      </c>
      <c r="F428" s="17">
        <v>23</v>
      </c>
      <c r="G428" s="76">
        <v>72991</v>
      </c>
      <c r="H428" s="87">
        <v>44641</v>
      </c>
      <c r="I428" s="18">
        <f>354750/11</f>
        <v>32250</v>
      </c>
      <c r="J428" s="19">
        <f t="shared" si="91"/>
        <v>32250</v>
      </c>
      <c r="K428" s="19">
        <f t="shared" ref="K428:S428" si="93">J428</f>
        <v>32250</v>
      </c>
      <c r="L428" s="19">
        <f t="shared" si="93"/>
        <v>32250</v>
      </c>
      <c r="M428" s="19">
        <f t="shared" si="93"/>
        <v>32250</v>
      </c>
      <c r="N428" s="19">
        <f t="shared" si="93"/>
        <v>32250</v>
      </c>
      <c r="O428" s="19">
        <f t="shared" si="93"/>
        <v>32250</v>
      </c>
      <c r="P428" s="19">
        <f t="shared" si="93"/>
        <v>32250</v>
      </c>
      <c r="Q428" s="19">
        <f t="shared" si="93"/>
        <v>32250</v>
      </c>
      <c r="R428" s="19">
        <f t="shared" si="93"/>
        <v>32250</v>
      </c>
      <c r="S428" s="19">
        <f t="shared" si="93"/>
        <v>32250</v>
      </c>
      <c r="T428" s="19"/>
      <c r="U428" s="19"/>
      <c r="V428" s="20">
        <f t="shared" si="84"/>
        <v>354750</v>
      </c>
      <c r="W428" s="12">
        <v>1460</v>
      </c>
      <c r="X428" s="13" t="s">
        <v>760</v>
      </c>
    </row>
    <row r="429" spans="1:24" x14ac:dyDescent="0.25">
      <c r="A429" s="14">
        <v>42</v>
      </c>
      <c r="B429" s="15">
        <v>8441089239</v>
      </c>
      <c r="C429" s="16" t="s">
        <v>481</v>
      </c>
      <c r="D429" s="16" t="s">
        <v>27</v>
      </c>
      <c r="E429" s="17">
        <v>913</v>
      </c>
      <c r="F429" s="17">
        <v>28</v>
      </c>
      <c r="G429" s="76">
        <v>72992</v>
      </c>
      <c r="H429" s="87">
        <v>44641</v>
      </c>
      <c r="I429" s="18">
        <f>92400/2</f>
        <v>46200</v>
      </c>
      <c r="J429" s="19">
        <f t="shared" si="91"/>
        <v>46200</v>
      </c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20">
        <f t="shared" si="84"/>
        <v>92400</v>
      </c>
      <c r="W429" s="12">
        <v>1460</v>
      </c>
      <c r="X429" s="13" t="s">
        <v>760</v>
      </c>
    </row>
    <row r="430" spans="1:24" x14ac:dyDescent="0.25">
      <c r="A430" s="14">
        <v>43</v>
      </c>
      <c r="B430" s="15">
        <v>8441089239</v>
      </c>
      <c r="C430" s="16" t="s">
        <v>481</v>
      </c>
      <c r="D430" s="16" t="s">
        <v>27</v>
      </c>
      <c r="E430" s="17">
        <v>914</v>
      </c>
      <c r="F430" s="17">
        <v>28</v>
      </c>
      <c r="G430" s="76">
        <v>72993</v>
      </c>
      <c r="H430" s="87">
        <v>44641</v>
      </c>
      <c r="I430" s="18">
        <f>92400/2</f>
        <v>46200</v>
      </c>
      <c r="J430" s="19">
        <f t="shared" si="91"/>
        <v>46200</v>
      </c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20">
        <f t="shared" si="84"/>
        <v>92400</v>
      </c>
      <c r="W430" s="12">
        <v>1460</v>
      </c>
      <c r="X430" s="13" t="s">
        <v>760</v>
      </c>
    </row>
    <row r="431" spans="1:24" x14ac:dyDescent="0.25">
      <c r="A431" s="14">
        <v>44</v>
      </c>
      <c r="B431" s="15">
        <v>8493751005</v>
      </c>
      <c r="C431" s="16" t="s">
        <v>482</v>
      </c>
      <c r="D431" s="16" t="s">
        <v>6</v>
      </c>
      <c r="E431" s="17" t="s">
        <v>494</v>
      </c>
      <c r="F431" s="17" t="s">
        <v>450</v>
      </c>
      <c r="G431" s="76">
        <v>72994</v>
      </c>
      <c r="H431" s="87">
        <v>44641</v>
      </c>
      <c r="I431" s="18">
        <f>96750/3</f>
        <v>32250</v>
      </c>
      <c r="J431" s="19">
        <f t="shared" si="91"/>
        <v>32250</v>
      </c>
      <c r="K431" s="19">
        <f>J431</f>
        <v>32250</v>
      </c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20">
        <f t="shared" si="84"/>
        <v>96750</v>
      </c>
      <c r="W431" s="12">
        <v>1460</v>
      </c>
      <c r="X431" s="13" t="s">
        <v>760</v>
      </c>
    </row>
    <row r="432" spans="1:24" x14ac:dyDescent="0.25">
      <c r="A432" s="14">
        <v>45</v>
      </c>
      <c r="B432" s="15">
        <v>8289168770</v>
      </c>
      <c r="C432" s="16" t="s">
        <v>483</v>
      </c>
      <c r="D432" s="16" t="s">
        <v>8</v>
      </c>
      <c r="E432" s="17">
        <v>963</v>
      </c>
      <c r="F432" s="17">
        <v>28</v>
      </c>
      <c r="G432" s="76">
        <v>72995</v>
      </c>
      <c r="H432" s="87">
        <v>44641</v>
      </c>
      <c r="I432" s="18">
        <f>92400/2</f>
        <v>46200</v>
      </c>
      <c r="J432" s="19">
        <f t="shared" si="91"/>
        <v>46200</v>
      </c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20">
        <f t="shared" si="84"/>
        <v>92400</v>
      </c>
      <c r="W432" s="12">
        <v>1460</v>
      </c>
      <c r="X432" s="13" t="s">
        <v>760</v>
      </c>
    </row>
    <row r="433" spans="1:24" x14ac:dyDescent="0.25">
      <c r="A433" s="14">
        <v>46</v>
      </c>
      <c r="B433" s="15">
        <v>8122385552</v>
      </c>
      <c r="C433" s="16" t="s">
        <v>495</v>
      </c>
      <c r="D433" s="16" t="s">
        <v>285</v>
      </c>
      <c r="E433" s="17">
        <v>1058</v>
      </c>
      <c r="F433" s="17">
        <v>29</v>
      </c>
      <c r="G433" s="76">
        <v>72996</v>
      </c>
      <c r="H433" s="87">
        <v>44641</v>
      </c>
      <c r="I433" s="18">
        <f>58050/3</f>
        <v>19350</v>
      </c>
      <c r="J433" s="19">
        <f t="shared" si="91"/>
        <v>19350</v>
      </c>
      <c r="K433" s="19">
        <f>J433</f>
        <v>19350</v>
      </c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20">
        <f t="shared" si="84"/>
        <v>58050</v>
      </c>
      <c r="W433" s="12">
        <v>1460</v>
      </c>
      <c r="X433" s="13" t="s">
        <v>760</v>
      </c>
    </row>
    <row r="434" spans="1:24" x14ac:dyDescent="0.25">
      <c r="A434" s="14">
        <v>47</v>
      </c>
      <c r="B434" s="21">
        <v>8057389233</v>
      </c>
      <c r="C434" s="16" t="s">
        <v>484</v>
      </c>
      <c r="D434" s="16" t="s">
        <v>486</v>
      </c>
      <c r="E434" s="17">
        <v>151</v>
      </c>
      <c r="F434" s="17">
        <v>63</v>
      </c>
      <c r="G434" s="76">
        <v>72997</v>
      </c>
      <c r="H434" s="87">
        <v>44641</v>
      </c>
      <c r="I434" s="18">
        <f>132000/2</f>
        <v>66000</v>
      </c>
      <c r="J434" s="19">
        <f t="shared" si="91"/>
        <v>66000</v>
      </c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20">
        <f t="shared" si="84"/>
        <v>132000</v>
      </c>
      <c r="W434" s="12">
        <v>1460</v>
      </c>
      <c r="X434" s="13" t="s">
        <v>760</v>
      </c>
    </row>
    <row r="435" spans="1:24" x14ac:dyDescent="0.25">
      <c r="A435" s="14">
        <v>48</v>
      </c>
      <c r="B435" s="15">
        <v>8351528266</v>
      </c>
      <c r="C435" s="16" t="s">
        <v>487</v>
      </c>
      <c r="D435" s="16" t="s">
        <v>21</v>
      </c>
      <c r="E435" s="17">
        <v>997</v>
      </c>
      <c r="F435" s="17">
        <v>4</v>
      </c>
      <c r="G435" s="76">
        <v>72998</v>
      </c>
      <c r="H435" s="87">
        <v>44641</v>
      </c>
      <c r="I435" s="18">
        <f>73920/2</f>
        <v>36960</v>
      </c>
      <c r="J435" s="19">
        <f t="shared" si="91"/>
        <v>36960</v>
      </c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20">
        <f t="shared" si="84"/>
        <v>73920</v>
      </c>
      <c r="W435" s="12">
        <v>1460</v>
      </c>
      <c r="X435" s="13" t="s">
        <v>760</v>
      </c>
    </row>
    <row r="436" spans="1:24" x14ac:dyDescent="0.25">
      <c r="A436" s="14">
        <v>49</v>
      </c>
      <c r="B436" s="15">
        <v>8439694091</v>
      </c>
      <c r="C436" s="16" t="s">
        <v>488</v>
      </c>
      <c r="D436" s="16" t="s">
        <v>6</v>
      </c>
      <c r="E436" s="17">
        <v>539</v>
      </c>
      <c r="F436" s="17">
        <v>49</v>
      </c>
      <c r="G436" s="76">
        <v>72999</v>
      </c>
      <c r="H436" s="87">
        <v>44641</v>
      </c>
      <c r="I436" s="18">
        <v>66000</v>
      </c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20">
        <f t="shared" si="84"/>
        <v>66000</v>
      </c>
      <c r="W436" s="12">
        <v>1460</v>
      </c>
      <c r="X436" s="13" t="s">
        <v>760</v>
      </c>
    </row>
    <row r="437" spans="1:24" x14ac:dyDescent="0.25">
      <c r="A437" s="14">
        <v>50</v>
      </c>
      <c r="B437" s="17">
        <v>8054274749</v>
      </c>
      <c r="C437" s="58" t="s">
        <v>489</v>
      </c>
      <c r="D437" s="58" t="s">
        <v>6</v>
      </c>
      <c r="E437" s="17" t="s">
        <v>496</v>
      </c>
      <c r="F437" s="17" t="s">
        <v>30</v>
      </c>
      <c r="G437" s="76">
        <v>73000</v>
      </c>
      <c r="H437" s="87">
        <v>44641</v>
      </c>
      <c r="I437" s="18">
        <v>119592</v>
      </c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20">
        <f t="shared" si="84"/>
        <v>119592</v>
      </c>
      <c r="W437" s="12">
        <v>1460</v>
      </c>
      <c r="X437" s="13" t="s">
        <v>760</v>
      </c>
    </row>
    <row r="438" spans="1:24" x14ac:dyDescent="0.25">
      <c r="A438" s="59" t="s">
        <v>310</v>
      </c>
      <c r="B438" s="60"/>
      <c r="C438" s="60"/>
      <c r="D438" s="48"/>
      <c r="E438" s="49"/>
      <c r="F438" s="49"/>
      <c r="G438" s="80"/>
      <c r="H438" s="92"/>
      <c r="I438" s="61">
        <f>SUM(I388:I437)</f>
        <v>2996282</v>
      </c>
      <c r="J438" s="61">
        <f t="shared" ref="J438:T438" si="94">SUM(J388:J437)</f>
        <v>1493562</v>
      </c>
      <c r="K438" s="61">
        <f t="shared" si="94"/>
        <v>786902</v>
      </c>
      <c r="L438" s="61">
        <f t="shared" si="94"/>
        <v>616112</v>
      </c>
      <c r="M438" s="61">
        <f t="shared" si="94"/>
        <v>50682</v>
      </c>
      <c r="N438" s="61">
        <f t="shared" si="94"/>
        <v>50682</v>
      </c>
      <c r="O438" s="61">
        <f t="shared" si="94"/>
        <v>32250</v>
      </c>
      <c r="P438" s="61">
        <f t="shared" si="94"/>
        <v>32250</v>
      </c>
      <c r="Q438" s="61">
        <f t="shared" si="94"/>
        <v>32250</v>
      </c>
      <c r="R438" s="61">
        <f t="shared" si="94"/>
        <v>32250</v>
      </c>
      <c r="S438" s="61">
        <f t="shared" si="94"/>
        <v>32250</v>
      </c>
      <c r="T438" s="61">
        <f t="shared" si="94"/>
        <v>0</v>
      </c>
      <c r="U438" s="61"/>
      <c r="V438" s="61">
        <f t="shared" ref="V438" si="95">SUM(V388:V437)</f>
        <v>6155472</v>
      </c>
      <c r="W438" s="12">
        <f>V438+W282</f>
        <v>45853652</v>
      </c>
      <c r="X438" s="13" t="s">
        <v>760</v>
      </c>
    </row>
    <row r="439" spans="1:24" ht="15.95" customHeight="1" x14ac:dyDescent="0.25">
      <c r="A439" s="6" t="s">
        <v>498</v>
      </c>
      <c r="B439" s="7"/>
      <c r="C439" s="8"/>
      <c r="D439" s="9"/>
      <c r="E439" s="9"/>
      <c r="F439" s="9"/>
      <c r="G439" s="75"/>
      <c r="H439" s="86"/>
      <c r="I439" s="10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2"/>
      <c r="X439" s="13" t="s">
        <v>760</v>
      </c>
    </row>
    <row r="440" spans="1:24" x14ac:dyDescent="0.25">
      <c r="A440" s="14">
        <v>1</v>
      </c>
      <c r="B440" s="15">
        <v>8569686849</v>
      </c>
      <c r="C440" s="16" t="s">
        <v>550</v>
      </c>
      <c r="D440" s="16" t="s">
        <v>6</v>
      </c>
      <c r="E440" s="17">
        <v>70</v>
      </c>
      <c r="F440" s="17">
        <v>49</v>
      </c>
      <c r="G440" s="76">
        <v>73001</v>
      </c>
      <c r="H440" s="87">
        <v>44642</v>
      </c>
      <c r="I440" s="18">
        <f>132000/2</f>
        <v>66000</v>
      </c>
      <c r="J440" s="19">
        <f>I440</f>
        <v>66000</v>
      </c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20">
        <f t="shared" ref="V440:V489" si="96">SUM(I440:T440)</f>
        <v>132000</v>
      </c>
      <c r="W440" s="12">
        <v>1461</v>
      </c>
      <c r="X440" s="13" t="s">
        <v>760</v>
      </c>
    </row>
    <row r="441" spans="1:24" x14ac:dyDescent="0.25">
      <c r="A441" s="14">
        <v>2</v>
      </c>
      <c r="B441" s="21">
        <v>8501755366</v>
      </c>
      <c r="C441" s="16" t="s">
        <v>551</v>
      </c>
      <c r="D441" s="16" t="s">
        <v>13</v>
      </c>
      <c r="E441" s="17">
        <v>1367</v>
      </c>
      <c r="F441" s="17">
        <v>15</v>
      </c>
      <c r="G441" s="76">
        <v>73002</v>
      </c>
      <c r="H441" s="87">
        <v>44642</v>
      </c>
      <c r="I441" s="18">
        <v>66330</v>
      </c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20">
        <f t="shared" si="96"/>
        <v>66330</v>
      </c>
      <c r="W441" s="12">
        <v>1461</v>
      </c>
      <c r="X441" s="13" t="s">
        <v>760</v>
      </c>
    </row>
    <row r="442" spans="1:24" x14ac:dyDescent="0.25">
      <c r="A442" s="14">
        <v>3</v>
      </c>
      <c r="B442" s="15">
        <v>8106732343</v>
      </c>
      <c r="C442" s="16" t="s">
        <v>340</v>
      </c>
      <c r="D442" s="16" t="s">
        <v>6</v>
      </c>
      <c r="E442" s="17">
        <v>43</v>
      </c>
      <c r="F442" s="17">
        <v>50</v>
      </c>
      <c r="G442" s="76">
        <v>73003</v>
      </c>
      <c r="H442" s="87">
        <v>44642</v>
      </c>
      <c r="I442" s="18">
        <v>330000</v>
      </c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20">
        <f t="shared" si="96"/>
        <v>330000</v>
      </c>
      <c r="W442" s="12">
        <v>1461</v>
      </c>
      <c r="X442" s="13" t="s">
        <v>760</v>
      </c>
    </row>
    <row r="443" spans="1:24" x14ac:dyDescent="0.25">
      <c r="A443" s="14">
        <v>4</v>
      </c>
      <c r="B443" s="15">
        <v>8680178955</v>
      </c>
      <c r="C443" s="16" t="s">
        <v>504</v>
      </c>
      <c r="D443" s="16" t="s">
        <v>6</v>
      </c>
      <c r="E443" s="17">
        <v>134</v>
      </c>
      <c r="F443" s="17">
        <v>49</v>
      </c>
      <c r="G443" s="76">
        <v>73004</v>
      </c>
      <c r="H443" s="87">
        <v>44642</v>
      </c>
      <c r="I443" s="18">
        <v>67650</v>
      </c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20">
        <f t="shared" si="96"/>
        <v>67650</v>
      </c>
      <c r="W443" s="12">
        <v>1461</v>
      </c>
      <c r="X443" s="13" t="s">
        <v>760</v>
      </c>
    </row>
    <row r="444" spans="1:24" x14ac:dyDescent="0.25">
      <c r="A444" s="14">
        <v>5</v>
      </c>
      <c r="B444" s="15">
        <v>8680178955</v>
      </c>
      <c r="C444" s="16" t="s">
        <v>504</v>
      </c>
      <c r="D444" s="16" t="s">
        <v>6</v>
      </c>
      <c r="E444" s="17">
        <v>211</v>
      </c>
      <c r="F444" s="17">
        <v>49</v>
      </c>
      <c r="G444" s="76">
        <v>73005</v>
      </c>
      <c r="H444" s="87">
        <v>44642</v>
      </c>
      <c r="I444" s="18">
        <v>64350</v>
      </c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20">
        <f t="shared" si="96"/>
        <v>64350</v>
      </c>
      <c r="W444" s="12">
        <v>1461</v>
      </c>
      <c r="X444" s="13" t="s">
        <v>760</v>
      </c>
    </row>
    <row r="445" spans="1:24" x14ac:dyDescent="0.25">
      <c r="A445" s="14">
        <v>6</v>
      </c>
      <c r="B445" s="15">
        <v>8311655980</v>
      </c>
      <c r="C445" s="16" t="s">
        <v>552</v>
      </c>
      <c r="D445" s="16" t="s">
        <v>6</v>
      </c>
      <c r="E445" s="17">
        <v>183</v>
      </c>
      <c r="F445" s="17">
        <v>49</v>
      </c>
      <c r="G445" s="76">
        <v>73006</v>
      </c>
      <c r="H445" s="87">
        <v>44642</v>
      </c>
      <c r="I445" s="18">
        <f>96750/3</f>
        <v>32250</v>
      </c>
      <c r="J445" s="19">
        <f>I445</f>
        <v>32250</v>
      </c>
      <c r="K445" s="19">
        <f>J445</f>
        <v>32250</v>
      </c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20">
        <f t="shared" si="96"/>
        <v>96750</v>
      </c>
      <c r="W445" s="12">
        <v>1461</v>
      </c>
      <c r="X445" s="13" t="s">
        <v>760</v>
      </c>
    </row>
    <row r="446" spans="1:24" x14ac:dyDescent="0.25">
      <c r="A446" s="14">
        <v>7</v>
      </c>
      <c r="B446" s="15">
        <v>8123885195</v>
      </c>
      <c r="C446" s="16" t="s">
        <v>553</v>
      </c>
      <c r="D446" s="16" t="s">
        <v>6</v>
      </c>
      <c r="E446" s="17">
        <v>93</v>
      </c>
      <c r="F446" s="17">
        <v>49</v>
      </c>
      <c r="G446" s="76">
        <v>73007</v>
      </c>
      <c r="H446" s="87">
        <v>44642</v>
      </c>
      <c r="I446" s="18">
        <v>64350</v>
      </c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20">
        <f t="shared" si="96"/>
        <v>64350</v>
      </c>
      <c r="W446" s="12">
        <v>1461</v>
      </c>
      <c r="X446" s="13" t="s">
        <v>760</v>
      </c>
    </row>
    <row r="447" spans="1:24" x14ac:dyDescent="0.25">
      <c r="A447" s="14">
        <v>8</v>
      </c>
      <c r="B447" s="15">
        <v>8123885195</v>
      </c>
      <c r="C447" s="16" t="s">
        <v>553</v>
      </c>
      <c r="D447" s="16" t="s">
        <v>6</v>
      </c>
      <c r="E447" s="17">
        <v>94</v>
      </c>
      <c r="F447" s="17">
        <v>49</v>
      </c>
      <c r="G447" s="76">
        <v>73008</v>
      </c>
      <c r="H447" s="87">
        <v>44642</v>
      </c>
      <c r="I447" s="18">
        <v>59070</v>
      </c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20">
        <f t="shared" si="96"/>
        <v>59070</v>
      </c>
      <c r="W447" s="12">
        <v>1461</v>
      </c>
      <c r="X447" s="13" t="s">
        <v>760</v>
      </c>
    </row>
    <row r="448" spans="1:24" x14ac:dyDescent="0.25">
      <c r="A448" s="14">
        <v>9</v>
      </c>
      <c r="B448" s="15">
        <v>8123885195</v>
      </c>
      <c r="C448" s="16" t="s">
        <v>553</v>
      </c>
      <c r="D448" s="16" t="s">
        <v>6</v>
      </c>
      <c r="E448" s="17">
        <v>53</v>
      </c>
      <c r="F448" s="17">
        <v>49</v>
      </c>
      <c r="G448" s="76">
        <v>73009</v>
      </c>
      <c r="H448" s="87">
        <v>44642</v>
      </c>
      <c r="I448" s="18">
        <v>66000</v>
      </c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20">
        <f t="shared" si="96"/>
        <v>66000</v>
      </c>
      <c r="W448" s="12">
        <v>1461</v>
      </c>
      <c r="X448" s="13" t="s">
        <v>760</v>
      </c>
    </row>
    <row r="449" spans="1:24" x14ac:dyDescent="0.25">
      <c r="A449" s="14">
        <v>10</v>
      </c>
      <c r="B449" s="15">
        <v>8123885195</v>
      </c>
      <c r="C449" s="16" t="s">
        <v>553</v>
      </c>
      <c r="D449" s="16" t="s">
        <v>6</v>
      </c>
      <c r="E449" s="17">
        <v>167</v>
      </c>
      <c r="F449" s="17">
        <v>50</v>
      </c>
      <c r="G449" s="76">
        <v>73010</v>
      </c>
      <c r="H449" s="87">
        <v>44642</v>
      </c>
      <c r="I449" s="18">
        <v>66000</v>
      </c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20">
        <f t="shared" si="96"/>
        <v>66000</v>
      </c>
      <c r="W449" s="12">
        <v>1461</v>
      </c>
      <c r="X449" s="13" t="s">
        <v>760</v>
      </c>
    </row>
    <row r="450" spans="1:24" x14ac:dyDescent="0.25">
      <c r="A450" s="14">
        <v>11</v>
      </c>
      <c r="B450" s="15">
        <v>8133696454</v>
      </c>
      <c r="C450" s="16" t="s">
        <v>554</v>
      </c>
      <c r="D450" s="16" t="s">
        <v>6</v>
      </c>
      <c r="E450" s="17">
        <v>219</v>
      </c>
      <c r="F450" s="17">
        <v>18</v>
      </c>
      <c r="G450" s="76">
        <v>73011</v>
      </c>
      <c r="H450" s="87">
        <v>44642</v>
      </c>
      <c r="I450" s="18">
        <f>264000/4</f>
        <v>66000</v>
      </c>
      <c r="J450" s="19">
        <f>I450</f>
        <v>66000</v>
      </c>
      <c r="K450" s="19">
        <f t="shared" ref="K450:L450" si="97">J450</f>
        <v>66000</v>
      </c>
      <c r="L450" s="19">
        <f t="shared" si="97"/>
        <v>66000</v>
      </c>
      <c r="M450" s="19"/>
      <c r="N450" s="19"/>
      <c r="O450" s="19"/>
      <c r="P450" s="19"/>
      <c r="Q450" s="19"/>
      <c r="R450" s="19"/>
      <c r="S450" s="19"/>
      <c r="T450" s="19"/>
      <c r="U450" s="19"/>
      <c r="V450" s="20">
        <f t="shared" si="96"/>
        <v>264000</v>
      </c>
      <c r="W450" s="12">
        <v>1461</v>
      </c>
      <c r="X450" s="13" t="s">
        <v>760</v>
      </c>
    </row>
    <row r="451" spans="1:24" x14ac:dyDescent="0.25">
      <c r="A451" s="14">
        <v>12</v>
      </c>
      <c r="B451" s="22">
        <v>8613272695</v>
      </c>
      <c r="C451" s="16" t="s">
        <v>555</v>
      </c>
      <c r="D451" s="16" t="s">
        <v>6</v>
      </c>
      <c r="E451" s="17">
        <v>580</v>
      </c>
      <c r="F451" s="17">
        <v>52</v>
      </c>
      <c r="G451" s="76">
        <v>73012</v>
      </c>
      <c r="H451" s="87">
        <v>44642</v>
      </c>
      <c r="I451" s="18">
        <f>358776/3</f>
        <v>119592</v>
      </c>
      <c r="J451" s="19">
        <f>I451</f>
        <v>119592</v>
      </c>
      <c r="K451" s="19">
        <f>J451</f>
        <v>119592</v>
      </c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20">
        <f t="shared" si="96"/>
        <v>358776</v>
      </c>
      <c r="W451" s="12">
        <v>1461</v>
      </c>
      <c r="X451" s="13" t="s">
        <v>760</v>
      </c>
    </row>
    <row r="452" spans="1:24" x14ac:dyDescent="0.25">
      <c r="A452" s="14">
        <v>13</v>
      </c>
      <c r="B452" s="22">
        <v>8134326248</v>
      </c>
      <c r="C452" s="16" t="s">
        <v>556</v>
      </c>
      <c r="D452" s="16" t="s">
        <v>6</v>
      </c>
      <c r="E452" s="17">
        <v>119</v>
      </c>
      <c r="F452" s="17">
        <v>47</v>
      </c>
      <c r="G452" s="76">
        <v>73013</v>
      </c>
      <c r="H452" s="87">
        <v>44642</v>
      </c>
      <c r="I452" s="18">
        <f>132660/2</f>
        <v>66330</v>
      </c>
      <c r="J452" s="19">
        <f>I452</f>
        <v>66330</v>
      </c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20">
        <f t="shared" si="96"/>
        <v>132660</v>
      </c>
      <c r="W452" s="12">
        <v>1461</v>
      </c>
      <c r="X452" s="13" t="s">
        <v>760</v>
      </c>
    </row>
    <row r="453" spans="1:24" x14ac:dyDescent="0.25">
      <c r="A453" s="14">
        <v>14</v>
      </c>
      <c r="B453" s="22" t="s">
        <v>545</v>
      </c>
      <c r="C453" s="16" t="s">
        <v>72</v>
      </c>
      <c r="D453" s="24" t="s">
        <v>6</v>
      </c>
      <c r="E453" s="17">
        <v>157</v>
      </c>
      <c r="F453" s="17">
        <v>50</v>
      </c>
      <c r="G453" s="76">
        <v>73014</v>
      </c>
      <c r="H453" s="87">
        <v>44642</v>
      </c>
      <c r="I453" s="18">
        <f>96750/3</f>
        <v>32250</v>
      </c>
      <c r="J453" s="19">
        <f>I453</f>
        <v>32250</v>
      </c>
      <c r="K453" s="19">
        <f>J453</f>
        <v>32250</v>
      </c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20">
        <f t="shared" si="96"/>
        <v>96750</v>
      </c>
      <c r="W453" s="12">
        <v>1461</v>
      </c>
      <c r="X453" s="13" t="s">
        <v>760</v>
      </c>
    </row>
    <row r="454" spans="1:24" x14ac:dyDescent="0.25">
      <c r="A454" s="14">
        <v>15</v>
      </c>
      <c r="B454" s="23">
        <v>8617423190</v>
      </c>
      <c r="C454" s="63" t="s">
        <v>668</v>
      </c>
      <c r="D454" s="16" t="s">
        <v>113</v>
      </c>
      <c r="E454" s="17">
        <v>1256</v>
      </c>
      <c r="F454" s="17">
        <v>39</v>
      </c>
      <c r="G454" s="76">
        <v>73015</v>
      </c>
      <c r="H454" s="87">
        <v>44642</v>
      </c>
      <c r="I454" s="18">
        <v>52800</v>
      </c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20">
        <f t="shared" si="96"/>
        <v>52800</v>
      </c>
      <c r="W454" s="12">
        <v>1461</v>
      </c>
      <c r="X454" s="13" t="s">
        <v>760</v>
      </c>
    </row>
    <row r="455" spans="1:24" x14ac:dyDescent="0.25">
      <c r="A455" s="14">
        <v>16</v>
      </c>
      <c r="B455" s="25">
        <v>8584762075</v>
      </c>
      <c r="C455" s="16" t="s">
        <v>557</v>
      </c>
      <c r="D455" s="16" t="s">
        <v>6</v>
      </c>
      <c r="E455" s="17">
        <v>149</v>
      </c>
      <c r="F455" s="17">
        <v>50</v>
      </c>
      <c r="G455" s="76">
        <v>73016</v>
      </c>
      <c r="H455" s="87">
        <v>44642</v>
      </c>
      <c r="I455" s="18">
        <v>66000</v>
      </c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20">
        <f t="shared" si="96"/>
        <v>66000</v>
      </c>
      <c r="W455" s="12">
        <v>1461</v>
      </c>
      <c r="X455" s="13" t="s">
        <v>760</v>
      </c>
    </row>
    <row r="456" spans="1:24" x14ac:dyDescent="0.25">
      <c r="A456" s="14">
        <v>17</v>
      </c>
      <c r="B456" s="25">
        <v>8584762075</v>
      </c>
      <c r="C456" s="16" t="s">
        <v>557</v>
      </c>
      <c r="D456" s="16" t="s">
        <v>6</v>
      </c>
      <c r="E456" s="17">
        <v>148</v>
      </c>
      <c r="F456" s="17">
        <v>50</v>
      </c>
      <c r="G456" s="76">
        <v>73017</v>
      </c>
      <c r="H456" s="87">
        <v>44642</v>
      </c>
      <c r="I456" s="18">
        <v>66000</v>
      </c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20">
        <f t="shared" si="96"/>
        <v>66000</v>
      </c>
      <c r="W456" s="12">
        <v>1461</v>
      </c>
      <c r="X456" s="13" t="s">
        <v>760</v>
      </c>
    </row>
    <row r="457" spans="1:24" x14ac:dyDescent="0.25">
      <c r="A457" s="14">
        <v>18</v>
      </c>
      <c r="B457" s="15">
        <v>3600644139</v>
      </c>
      <c r="C457" s="16" t="s">
        <v>558</v>
      </c>
      <c r="D457" s="16" t="s">
        <v>13</v>
      </c>
      <c r="E457" s="17">
        <v>1181</v>
      </c>
      <c r="F457" s="17">
        <v>15</v>
      </c>
      <c r="G457" s="76">
        <v>73018</v>
      </c>
      <c r="H457" s="87">
        <v>44642</v>
      </c>
      <c r="I457" s="18">
        <f>105600/2</f>
        <v>52800</v>
      </c>
      <c r="J457" s="19">
        <f>I457</f>
        <v>52800</v>
      </c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20">
        <f t="shared" si="96"/>
        <v>105600</v>
      </c>
      <c r="W457" s="12">
        <v>1461</v>
      </c>
      <c r="X457" s="13" t="s">
        <v>760</v>
      </c>
    </row>
    <row r="458" spans="1:24" x14ac:dyDescent="0.25">
      <c r="A458" s="14">
        <v>19</v>
      </c>
      <c r="B458" s="15">
        <v>3501475779</v>
      </c>
      <c r="C458" s="16" t="s">
        <v>559</v>
      </c>
      <c r="D458" s="16" t="s">
        <v>7</v>
      </c>
      <c r="E458" s="17">
        <v>268</v>
      </c>
      <c r="F458" s="17">
        <v>43</v>
      </c>
      <c r="G458" s="76">
        <v>73019</v>
      </c>
      <c r="H458" s="87">
        <v>44642</v>
      </c>
      <c r="I458" s="18">
        <f>211200/4</f>
        <v>52800</v>
      </c>
      <c r="J458" s="19">
        <f>I458</f>
        <v>52800</v>
      </c>
      <c r="K458" s="19">
        <f t="shared" ref="K458:L458" si="98">J458</f>
        <v>52800</v>
      </c>
      <c r="L458" s="19">
        <f t="shared" si="98"/>
        <v>52800</v>
      </c>
      <c r="M458" s="19"/>
      <c r="N458" s="19"/>
      <c r="O458" s="19"/>
      <c r="P458" s="19"/>
      <c r="Q458" s="19"/>
      <c r="R458" s="19"/>
      <c r="S458" s="19"/>
      <c r="T458" s="19"/>
      <c r="U458" s="19"/>
      <c r="V458" s="20">
        <f t="shared" si="96"/>
        <v>211200</v>
      </c>
      <c r="W458" s="12">
        <v>1461</v>
      </c>
      <c r="X458" s="13" t="s">
        <v>760</v>
      </c>
    </row>
    <row r="459" spans="1:24" x14ac:dyDescent="0.25">
      <c r="A459" s="14">
        <v>20</v>
      </c>
      <c r="B459" s="21" t="s">
        <v>546</v>
      </c>
      <c r="C459" s="16" t="s">
        <v>560</v>
      </c>
      <c r="D459" s="16" t="s">
        <v>8</v>
      </c>
      <c r="E459" s="17">
        <v>982</v>
      </c>
      <c r="F459" s="17">
        <v>28</v>
      </c>
      <c r="G459" s="76">
        <v>73020</v>
      </c>
      <c r="H459" s="87">
        <v>44642</v>
      </c>
      <c r="I459" s="18">
        <v>46200</v>
      </c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20">
        <f t="shared" si="96"/>
        <v>46200</v>
      </c>
      <c r="W459" s="12">
        <v>1461</v>
      </c>
      <c r="X459" s="13" t="s">
        <v>760</v>
      </c>
    </row>
    <row r="460" spans="1:24" x14ac:dyDescent="0.25">
      <c r="A460" s="14">
        <v>21</v>
      </c>
      <c r="B460" s="15">
        <v>8159588012</v>
      </c>
      <c r="C460" s="16" t="s">
        <v>561</v>
      </c>
      <c r="D460" s="16" t="s">
        <v>547</v>
      </c>
      <c r="E460" s="17">
        <v>839</v>
      </c>
      <c r="F460" s="17">
        <v>13</v>
      </c>
      <c r="G460" s="76">
        <v>73021</v>
      </c>
      <c r="H460" s="87">
        <v>44642</v>
      </c>
      <c r="I460" s="18">
        <v>73440</v>
      </c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20">
        <f t="shared" si="96"/>
        <v>73440</v>
      </c>
      <c r="W460" s="12">
        <v>1461</v>
      </c>
      <c r="X460" s="13" t="s">
        <v>760</v>
      </c>
    </row>
    <row r="461" spans="1:24" x14ac:dyDescent="0.25">
      <c r="A461" s="14">
        <v>22</v>
      </c>
      <c r="B461" s="15">
        <v>8497746253</v>
      </c>
      <c r="C461" s="16" t="s">
        <v>562</v>
      </c>
      <c r="D461" s="16" t="s">
        <v>15</v>
      </c>
      <c r="E461" s="17">
        <v>1580</v>
      </c>
      <c r="F461" s="17">
        <v>45</v>
      </c>
      <c r="G461" s="76">
        <v>73022</v>
      </c>
      <c r="H461" s="87">
        <v>44642</v>
      </c>
      <c r="I461" s="18">
        <f>92160/4</f>
        <v>23040</v>
      </c>
      <c r="J461" s="19">
        <f>I461</f>
        <v>23040</v>
      </c>
      <c r="K461" s="19">
        <f t="shared" ref="K461:L461" si="99">J461</f>
        <v>23040</v>
      </c>
      <c r="L461" s="19">
        <f t="shared" si="99"/>
        <v>23040</v>
      </c>
      <c r="M461" s="19"/>
      <c r="N461" s="19"/>
      <c r="O461" s="19"/>
      <c r="P461" s="19"/>
      <c r="Q461" s="19"/>
      <c r="R461" s="19"/>
      <c r="S461" s="19"/>
      <c r="T461" s="19"/>
      <c r="U461" s="19"/>
      <c r="V461" s="20">
        <f t="shared" si="96"/>
        <v>92160</v>
      </c>
      <c r="W461" s="12">
        <v>1461</v>
      </c>
      <c r="X461" s="13" t="s">
        <v>760</v>
      </c>
    </row>
    <row r="462" spans="1:24" x14ac:dyDescent="0.25">
      <c r="A462" s="14">
        <v>23</v>
      </c>
      <c r="B462" s="21" t="s">
        <v>548</v>
      </c>
      <c r="C462" s="16" t="s">
        <v>563</v>
      </c>
      <c r="D462" s="16" t="s">
        <v>12</v>
      </c>
      <c r="E462" s="17">
        <v>736</v>
      </c>
      <c r="F462" s="17">
        <v>42</v>
      </c>
      <c r="G462" s="76">
        <v>73023</v>
      </c>
      <c r="H462" s="87">
        <v>44642</v>
      </c>
      <c r="I462" s="18">
        <f>231000/5</f>
        <v>46200</v>
      </c>
      <c r="J462" s="19">
        <f>I462</f>
        <v>46200</v>
      </c>
      <c r="K462" s="19">
        <f t="shared" ref="K462:M462" si="100">J462</f>
        <v>46200</v>
      </c>
      <c r="L462" s="19">
        <f t="shared" si="100"/>
        <v>46200</v>
      </c>
      <c r="M462" s="19">
        <f t="shared" si="100"/>
        <v>46200</v>
      </c>
      <c r="N462" s="19"/>
      <c r="O462" s="19"/>
      <c r="P462" s="19"/>
      <c r="Q462" s="19"/>
      <c r="R462" s="19"/>
      <c r="S462" s="19"/>
      <c r="T462" s="19"/>
      <c r="U462" s="19"/>
      <c r="V462" s="20">
        <f t="shared" si="96"/>
        <v>231000</v>
      </c>
      <c r="W462" s="12">
        <v>1461</v>
      </c>
      <c r="X462" s="13" t="s">
        <v>760</v>
      </c>
    </row>
    <row r="463" spans="1:24" x14ac:dyDescent="0.25">
      <c r="A463" s="14">
        <v>24</v>
      </c>
      <c r="B463" s="15">
        <v>8242622484</v>
      </c>
      <c r="C463" s="16" t="s">
        <v>564</v>
      </c>
      <c r="D463" s="16" t="s">
        <v>231</v>
      </c>
      <c r="E463" s="17">
        <v>89</v>
      </c>
      <c r="F463" s="17">
        <v>13</v>
      </c>
      <c r="G463" s="76">
        <v>73024</v>
      </c>
      <c r="H463" s="87">
        <v>44642</v>
      </c>
      <c r="I463" s="18">
        <f>69120/2</f>
        <v>34560</v>
      </c>
      <c r="J463" s="19">
        <f>I463</f>
        <v>34560</v>
      </c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20">
        <f t="shared" si="96"/>
        <v>69120</v>
      </c>
      <c r="W463" s="12">
        <v>1461</v>
      </c>
      <c r="X463" s="13" t="s">
        <v>760</v>
      </c>
    </row>
    <row r="464" spans="1:24" x14ac:dyDescent="0.25">
      <c r="A464" s="14">
        <v>25</v>
      </c>
      <c r="B464" s="15">
        <v>8486489043</v>
      </c>
      <c r="C464" s="16" t="s">
        <v>565</v>
      </c>
      <c r="D464" s="16" t="s">
        <v>231</v>
      </c>
      <c r="E464" s="17">
        <v>2052</v>
      </c>
      <c r="F464" s="17">
        <v>52</v>
      </c>
      <c r="G464" s="76">
        <v>73025</v>
      </c>
      <c r="H464" s="87">
        <v>44642</v>
      </c>
      <c r="I464" s="18">
        <f>264000/2</f>
        <v>132000</v>
      </c>
      <c r="J464" s="19">
        <f>I464</f>
        <v>132000</v>
      </c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20">
        <f t="shared" si="96"/>
        <v>264000</v>
      </c>
      <c r="W464" s="12">
        <v>1461</v>
      </c>
      <c r="X464" s="13" t="s">
        <v>760</v>
      </c>
    </row>
    <row r="465" spans="1:24" x14ac:dyDescent="0.25">
      <c r="A465" s="14">
        <v>26</v>
      </c>
      <c r="B465" s="15">
        <v>8242622484</v>
      </c>
      <c r="C465" s="16" t="s">
        <v>564</v>
      </c>
      <c r="D465" s="16" t="s">
        <v>231</v>
      </c>
      <c r="E465" s="17">
        <v>2067</v>
      </c>
      <c r="F465" s="17">
        <v>13</v>
      </c>
      <c r="G465" s="76">
        <v>73026</v>
      </c>
      <c r="H465" s="87">
        <v>44642</v>
      </c>
      <c r="I465" s="18">
        <v>66000</v>
      </c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20">
        <f t="shared" si="96"/>
        <v>66000</v>
      </c>
      <c r="W465" s="12">
        <v>1461</v>
      </c>
      <c r="X465" s="13" t="s">
        <v>760</v>
      </c>
    </row>
    <row r="466" spans="1:24" x14ac:dyDescent="0.25">
      <c r="A466" s="14">
        <v>27</v>
      </c>
      <c r="B466" s="15">
        <v>3501687847</v>
      </c>
      <c r="C466" s="16" t="s">
        <v>407</v>
      </c>
      <c r="D466" s="16" t="s">
        <v>6</v>
      </c>
      <c r="E466" s="17">
        <v>967</v>
      </c>
      <c r="F466" s="17">
        <v>52</v>
      </c>
      <c r="G466" s="76">
        <v>73027</v>
      </c>
      <c r="H466" s="87">
        <v>44642</v>
      </c>
      <c r="I466" s="18">
        <f>693000/3</f>
        <v>231000</v>
      </c>
      <c r="J466" s="19">
        <f>I466</f>
        <v>231000</v>
      </c>
      <c r="K466" s="19">
        <f>J466</f>
        <v>231000</v>
      </c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20">
        <f t="shared" si="96"/>
        <v>693000</v>
      </c>
      <c r="W466" s="12">
        <v>1461</v>
      </c>
      <c r="X466" s="13" t="s">
        <v>760</v>
      </c>
    </row>
    <row r="467" spans="1:24" x14ac:dyDescent="0.25">
      <c r="A467" s="14">
        <v>28</v>
      </c>
      <c r="B467" s="15">
        <v>8456599031</v>
      </c>
      <c r="C467" s="16" t="s">
        <v>566</v>
      </c>
      <c r="D467" s="16" t="s">
        <v>549</v>
      </c>
      <c r="E467" s="17">
        <v>100</v>
      </c>
      <c r="F467" s="17">
        <v>36</v>
      </c>
      <c r="G467" s="76">
        <v>73028</v>
      </c>
      <c r="H467" s="87">
        <v>44642</v>
      </c>
      <c r="I467" s="18">
        <v>27675</v>
      </c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20">
        <f t="shared" si="96"/>
        <v>27675</v>
      </c>
      <c r="W467" s="12">
        <v>1461</v>
      </c>
      <c r="X467" s="13" t="s">
        <v>760</v>
      </c>
    </row>
    <row r="468" spans="1:24" x14ac:dyDescent="0.25">
      <c r="A468" s="14">
        <v>29</v>
      </c>
      <c r="B468" s="15">
        <v>8354602165</v>
      </c>
      <c r="C468" s="16" t="s">
        <v>567</v>
      </c>
      <c r="D468" s="16" t="s">
        <v>8</v>
      </c>
      <c r="E468" s="17">
        <v>805</v>
      </c>
      <c r="F468" s="17">
        <v>28</v>
      </c>
      <c r="G468" s="76">
        <v>73029</v>
      </c>
      <c r="H468" s="87">
        <v>44642</v>
      </c>
      <c r="I468" s="18">
        <v>46200</v>
      </c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20">
        <f t="shared" si="96"/>
        <v>46200</v>
      </c>
      <c r="W468" s="12">
        <v>1461</v>
      </c>
      <c r="X468" s="13" t="s">
        <v>760</v>
      </c>
    </row>
    <row r="469" spans="1:24" x14ac:dyDescent="0.25">
      <c r="A469" s="14">
        <v>30</v>
      </c>
      <c r="B469" s="15">
        <v>8037188553</v>
      </c>
      <c r="C469" s="16" t="s">
        <v>104</v>
      </c>
      <c r="D469" s="16" t="s">
        <v>6</v>
      </c>
      <c r="E469" s="17">
        <v>1341</v>
      </c>
      <c r="F469" s="17">
        <v>23</v>
      </c>
      <c r="G469" s="76">
        <v>73030</v>
      </c>
      <c r="H469" s="87">
        <v>44643</v>
      </c>
      <c r="I469" s="18">
        <f>208013/3</f>
        <v>69337.666666666672</v>
      </c>
      <c r="J469" s="19">
        <f t="shared" ref="J469:K472" si="101">I469</f>
        <v>69337.666666666672</v>
      </c>
      <c r="K469" s="19">
        <f t="shared" si="101"/>
        <v>69337.666666666672</v>
      </c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20">
        <f t="shared" si="96"/>
        <v>208013</v>
      </c>
      <c r="W469" s="12">
        <v>1461</v>
      </c>
      <c r="X469" s="13" t="s">
        <v>760</v>
      </c>
    </row>
    <row r="470" spans="1:24" x14ac:dyDescent="0.25">
      <c r="A470" s="14">
        <v>31</v>
      </c>
      <c r="B470" s="15">
        <v>3400347890</v>
      </c>
      <c r="C470" s="16" t="s">
        <v>569</v>
      </c>
      <c r="D470" s="16" t="s">
        <v>6</v>
      </c>
      <c r="E470" s="17">
        <v>1612</v>
      </c>
      <c r="F470" s="17">
        <v>23</v>
      </c>
      <c r="G470" s="76">
        <v>73031</v>
      </c>
      <c r="H470" s="87">
        <v>44643</v>
      </c>
      <c r="I470" s="18">
        <f>96750/3</f>
        <v>32250</v>
      </c>
      <c r="J470" s="19">
        <f t="shared" si="101"/>
        <v>32250</v>
      </c>
      <c r="K470" s="19">
        <f t="shared" si="101"/>
        <v>32250</v>
      </c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20">
        <f t="shared" si="96"/>
        <v>96750</v>
      </c>
      <c r="W470" s="12">
        <v>1461</v>
      </c>
      <c r="X470" s="13" t="s">
        <v>760</v>
      </c>
    </row>
    <row r="471" spans="1:24" x14ac:dyDescent="0.25">
      <c r="A471" s="14">
        <v>32</v>
      </c>
      <c r="B471" s="15">
        <v>3400347890</v>
      </c>
      <c r="C471" s="16" t="s">
        <v>569</v>
      </c>
      <c r="D471" s="16" t="s">
        <v>6</v>
      </c>
      <c r="E471" s="17">
        <v>1472</v>
      </c>
      <c r="F471" s="17">
        <v>23</v>
      </c>
      <c r="G471" s="76">
        <v>73032</v>
      </c>
      <c r="H471" s="87">
        <v>44643</v>
      </c>
      <c r="I471" s="18">
        <f>96750/3</f>
        <v>32250</v>
      </c>
      <c r="J471" s="19">
        <f t="shared" si="101"/>
        <v>32250</v>
      </c>
      <c r="K471" s="19">
        <f t="shared" si="101"/>
        <v>32250</v>
      </c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20">
        <f t="shared" si="96"/>
        <v>96750</v>
      </c>
      <c r="W471" s="12">
        <v>1461</v>
      </c>
      <c r="X471" s="13" t="s">
        <v>760</v>
      </c>
    </row>
    <row r="472" spans="1:24" x14ac:dyDescent="0.25">
      <c r="A472" s="14">
        <v>33</v>
      </c>
      <c r="B472" s="15">
        <v>3501021221</v>
      </c>
      <c r="C472" s="16" t="s">
        <v>570</v>
      </c>
      <c r="D472" s="16" t="s">
        <v>7</v>
      </c>
      <c r="E472" s="17">
        <v>1069</v>
      </c>
      <c r="F472" s="17">
        <v>39</v>
      </c>
      <c r="G472" s="76">
        <v>73033</v>
      </c>
      <c r="H472" s="87">
        <v>44643</v>
      </c>
      <c r="I472" s="18">
        <f>264600/3</f>
        <v>88200</v>
      </c>
      <c r="J472" s="19">
        <f t="shared" si="101"/>
        <v>88200</v>
      </c>
      <c r="K472" s="19">
        <f t="shared" si="101"/>
        <v>88200</v>
      </c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20">
        <f t="shared" si="96"/>
        <v>264600</v>
      </c>
      <c r="W472" s="12">
        <v>1461</v>
      </c>
      <c r="X472" s="13" t="s">
        <v>760</v>
      </c>
    </row>
    <row r="473" spans="1:24" x14ac:dyDescent="0.25">
      <c r="A473" s="14">
        <v>34</v>
      </c>
      <c r="B473" s="15">
        <v>8006608920</v>
      </c>
      <c r="C473" s="16" t="s">
        <v>571</v>
      </c>
      <c r="D473" s="16" t="s">
        <v>572</v>
      </c>
      <c r="E473" s="17">
        <v>1626</v>
      </c>
      <c r="F473" s="17">
        <v>24</v>
      </c>
      <c r="G473" s="76">
        <v>73034</v>
      </c>
      <c r="H473" s="87">
        <v>44643</v>
      </c>
      <c r="I473" s="18">
        <v>14760</v>
      </c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20">
        <f t="shared" si="96"/>
        <v>14760</v>
      </c>
      <c r="W473" s="12">
        <v>1461</v>
      </c>
      <c r="X473" s="13" t="s">
        <v>760</v>
      </c>
    </row>
    <row r="474" spans="1:24" x14ac:dyDescent="0.25">
      <c r="A474" s="14">
        <v>35</v>
      </c>
      <c r="B474" s="15">
        <v>8704108029</v>
      </c>
      <c r="C474" s="16" t="s">
        <v>574</v>
      </c>
      <c r="D474" s="16" t="s">
        <v>7</v>
      </c>
      <c r="E474" s="17" t="s">
        <v>573</v>
      </c>
      <c r="F474" s="17">
        <v>44</v>
      </c>
      <c r="G474" s="76">
        <v>73035</v>
      </c>
      <c r="H474" s="87">
        <v>44643</v>
      </c>
      <c r="I474" s="18">
        <v>69300</v>
      </c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20">
        <f t="shared" si="96"/>
        <v>69300</v>
      </c>
      <c r="W474" s="12">
        <v>1461</v>
      </c>
      <c r="X474" s="13" t="s">
        <v>760</v>
      </c>
    </row>
    <row r="475" spans="1:24" x14ac:dyDescent="0.25">
      <c r="A475" s="14">
        <v>36</v>
      </c>
      <c r="B475" s="15">
        <v>8704108029</v>
      </c>
      <c r="C475" s="16" t="s">
        <v>574</v>
      </c>
      <c r="D475" s="16" t="s">
        <v>8</v>
      </c>
      <c r="E475" s="17">
        <v>954</v>
      </c>
      <c r="F475" s="17">
        <v>34</v>
      </c>
      <c r="G475" s="76">
        <v>73036</v>
      </c>
      <c r="H475" s="87">
        <v>44643</v>
      </c>
      <c r="I475" s="18">
        <v>66000</v>
      </c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20">
        <f t="shared" si="96"/>
        <v>66000</v>
      </c>
      <c r="W475" s="12">
        <v>1461</v>
      </c>
      <c r="X475" s="13" t="s">
        <v>760</v>
      </c>
    </row>
    <row r="476" spans="1:24" x14ac:dyDescent="0.25">
      <c r="A476" s="14">
        <v>37</v>
      </c>
      <c r="B476" s="15">
        <v>8160015376</v>
      </c>
      <c r="C476" s="16" t="s">
        <v>576</v>
      </c>
      <c r="D476" s="16" t="s">
        <v>575</v>
      </c>
      <c r="E476" s="17">
        <v>655</v>
      </c>
      <c r="F476" s="17">
        <v>35</v>
      </c>
      <c r="G476" s="76">
        <v>73037</v>
      </c>
      <c r="H476" s="87">
        <v>44643</v>
      </c>
      <c r="I476" s="18">
        <f>36864/4</f>
        <v>9216</v>
      </c>
      <c r="J476" s="19">
        <f>I476</f>
        <v>9216</v>
      </c>
      <c r="K476" s="19">
        <f t="shared" ref="K476:L476" si="102">J476</f>
        <v>9216</v>
      </c>
      <c r="L476" s="19">
        <f t="shared" si="102"/>
        <v>9216</v>
      </c>
      <c r="M476" s="19"/>
      <c r="N476" s="19"/>
      <c r="O476" s="19"/>
      <c r="P476" s="19"/>
      <c r="Q476" s="19"/>
      <c r="R476" s="19"/>
      <c r="S476" s="19"/>
      <c r="T476" s="19"/>
      <c r="U476" s="19"/>
      <c r="V476" s="20">
        <f t="shared" si="96"/>
        <v>36864</v>
      </c>
      <c r="W476" s="12">
        <v>1461</v>
      </c>
      <c r="X476" s="13" t="s">
        <v>760</v>
      </c>
    </row>
    <row r="477" spans="1:24" x14ac:dyDescent="0.25">
      <c r="A477" s="14">
        <v>38</v>
      </c>
      <c r="B477" s="15">
        <v>8122124039</v>
      </c>
      <c r="C477" s="16" t="s">
        <v>577</v>
      </c>
      <c r="D477" s="16" t="s">
        <v>94</v>
      </c>
      <c r="E477" s="17">
        <v>1027</v>
      </c>
      <c r="F477" s="17">
        <v>35</v>
      </c>
      <c r="G477" s="76">
        <v>73038</v>
      </c>
      <c r="H477" s="87">
        <v>44643</v>
      </c>
      <c r="I477" s="18">
        <f>57600/5</f>
        <v>11520</v>
      </c>
      <c r="J477" s="19">
        <f>I477</f>
        <v>11520</v>
      </c>
      <c r="K477" s="19">
        <f t="shared" ref="K477:M477" si="103">J477</f>
        <v>11520</v>
      </c>
      <c r="L477" s="19">
        <f t="shared" si="103"/>
        <v>11520</v>
      </c>
      <c r="M477" s="19">
        <f t="shared" si="103"/>
        <v>11520</v>
      </c>
      <c r="N477" s="19"/>
      <c r="O477" s="19"/>
      <c r="P477" s="19"/>
      <c r="Q477" s="19"/>
      <c r="R477" s="19"/>
      <c r="S477" s="19"/>
      <c r="T477" s="19"/>
      <c r="U477" s="19"/>
      <c r="V477" s="20">
        <f t="shared" si="96"/>
        <v>57600</v>
      </c>
      <c r="W477" s="12">
        <v>1461</v>
      </c>
      <c r="X477" s="13" t="s">
        <v>760</v>
      </c>
    </row>
    <row r="478" spans="1:24" x14ac:dyDescent="0.25">
      <c r="A478" s="14">
        <v>39</v>
      </c>
      <c r="B478" s="21">
        <v>3500352446</v>
      </c>
      <c r="C478" s="16" t="s">
        <v>578</v>
      </c>
      <c r="D478" s="16" t="s">
        <v>579</v>
      </c>
      <c r="E478" s="17">
        <v>536</v>
      </c>
      <c r="F478" s="17">
        <v>26</v>
      </c>
      <c r="G478" s="76">
        <v>73039</v>
      </c>
      <c r="H478" s="87">
        <v>44643</v>
      </c>
      <c r="I478" s="18">
        <f>451500/14</f>
        <v>32250</v>
      </c>
      <c r="J478" s="19">
        <f>I478</f>
        <v>32250</v>
      </c>
      <c r="K478" s="19">
        <f t="shared" ref="K478:S478" si="104">J478</f>
        <v>32250</v>
      </c>
      <c r="L478" s="19">
        <f t="shared" si="104"/>
        <v>32250</v>
      </c>
      <c r="M478" s="19">
        <f t="shared" si="104"/>
        <v>32250</v>
      </c>
      <c r="N478" s="19">
        <f t="shared" si="104"/>
        <v>32250</v>
      </c>
      <c r="O478" s="19">
        <f t="shared" si="104"/>
        <v>32250</v>
      </c>
      <c r="P478" s="19">
        <f t="shared" si="104"/>
        <v>32250</v>
      </c>
      <c r="Q478" s="19">
        <f t="shared" si="104"/>
        <v>32250</v>
      </c>
      <c r="R478" s="19">
        <f t="shared" si="104"/>
        <v>32250</v>
      </c>
      <c r="S478" s="19">
        <f t="shared" si="104"/>
        <v>32250</v>
      </c>
      <c r="T478" s="19">
        <f>S478*3</f>
        <v>96750</v>
      </c>
      <c r="U478" s="19"/>
      <c r="V478" s="20">
        <f t="shared" si="96"/>
        <v>451500</v>
      </c>
      <c r="W478" s="12">
        <v>1461</v>
      </c>
      <c r="X478" s="13" t="s">
        <v>760</v>
      </c>
    </row>
    <row r="479" spans="1:24" x14ac:dyDescent="0.25">
      <c r="A479" s="14">
        <v>40</v>
      </c>
      <c r="B479" s="15">
        <v>8629162803</v>
      </c>
      <c r="C479" s="16" t="s">
        <v>580</v>
      </c>
      <c r="D479" s="16" t="s">
        <v>581</v>
      </c>
      <c r="E479" s="17">
        <v>195</v>
      </c>
      <c r="F479" s="17">
        <v>78</v>
      </c>
      <c r="G479" s="76">
        <v>73040</v>
      </c>
      <c r="H479" s="87">
        <v>44643</v>
      </c>
      <c r="I479" s="18">
        <v>39600</v>
      </c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20">
        <f t="shared" si="96"/>
        <v>39600</v>
      </c>
      <c r="W479" s="12">
        <v>1461</v>
      </c>
      <c r="X479" s="13" t="s">
        <v>760</v>
      </c>
    </row>
    <row r="480" spans="1:24" x14ac:dyDescent="0.25">
      <c r="A480" s="14">
        <v>41</v>
      </c>
      <c r="B480" s="15">
        <v>8701111760</v>
      </c>
      <c r="C480" s="16" t="s">
        <v>582</v>
      </c>
      <c r="D480" s="16" t="s">
        <v>240</v>
      </c>
      <c r="E480" s="17">
        <v>1707</v>
      </c>
      <c r="F480" s="17">
        <v>34</v>
      </c>
      <c r="G480" s="76">
        <v>73041</v>
      </c>
      <c r="H480" s="87">
        <v>44643</v>
      </c>
      <c r="I480" s="18">
        <v>66000</v>
      </c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20">
        <f t="shared" si="96"/>
        <v>66000</v>
      </c>
      <c r="W480" s="12">
        <v>1461</v>
      </c>
      <c r="X480" s="13" t="s">
        <v>760</v>
      </c>
    </row>
    <row r="481" spans="1:24" x14ac:dyDescent="0.25">
      <c r="A481" s="14">
        <v>42</v>
      </c>
      <c r="B481" s="15">
        <v>3500411243</v>
      </c>
      <c r="C481" s="16" t="s">
        <v>583</v>
      </c>
      <c r="D481" s="16" t="s">
        <v>470</v>
      </c>
      <c r="E481" s="17">
        <v>273</v>
      </c>
      <c r="F481" s="17">
        <v>40</v>
      </c>
      <c r="G481" s="76">
        <v>73042</v>
      </c>
      <c r="H481" s="87">
        <v>44643</v>
      </c>
      <c r="I481" s="18">
        <f>562500/5</f>
        <v>112500</v>
      </c>
      <c r="J481" s="19">
        <f>I481</f>
        <v>112500</v>
      </c>
      <c r="K481" s="19">
        <f t="shared" ref="K481:M481" si="105">J481</f>
        <v>112500</v>
      </c>
      <c r="L481" s="19">
        <f t="shared" si="105"/>
        <v>112500</v>
      </c>
      <c r="M481" s="19">
        <f t="shared" si="105"/>
        <v>112500</v>
      </c>
      <c r="N481" s="19"/>
      <c r="O481" s="19"/>
      <c r="P481" s="19"/>
      <c r="Q481" s="19"/>
      <c r="R481" s="19"/>
      <c r="S481" s="19"/>
      <c r="T481" s="19"/>
      <c r="U481" s="19"/>
      <c r="V481" s="20">
        <f t="shared" si="96"/>
        <v>562500</v>
      </c>
      <c r="W481" s="12">
        <v>1461</v>
      </c>
      <c r="X481" s="13" t="s">
        <v>760</v>
      </c>
    </row>
    <row r="482" spans="1:24" x14ac:dyDescent="0.25">
      <c r="A482" s="14">
        <v>43</v>
      </c>
      <c r="B482" s="15">
        <v>3400355531</v>
      </c>
      <c r="C482" s="16" t="s">
        <v>584</v>
      </c>
      <c r="D482" s="16" t="s">
        <v>8</v>
      </c>
      <c r="E482" s="17">
        <v>907</v>
      </c>
      <c r="F482" s="17">
        <v>28</v>
      </c>
      <c r="G482" s="76">
        <v>73043</v>
      </c>
      <c r="H482" s="87">
        <v>44643</v>
      </c>
      <c r="I482" s="18">
        <f>92400/2</f>
        <v>46200</v>
      </c>
      <c r="J482" s="19">
        <f>I482</f>
        <v>46200</v>
      </c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20">
        <f t="shared" si="96"/>
        <v>92400</v>
      </c>
      <c r="W482" s="12">
        <v>1461</v>
      </c>
      <c r="X482" s="13" t="s">
        <v>760</v>
      </c>
    </row>
    <row r="483" spans="1:24" x14ac:dyDescent="0.25">
      <c r="A483" s="14">
        <v>44</v>
      </c>
      <c r="B483" s="15">
        <v>8453046261</v>
      </c>
      <c r="C483" s="16" t="s">
        <v>585</v>
      </c>
      <c r="D483" s="16" t="s">
        <v>586</v>
      </c>
      <c r="E483" s="17">
        <v>205</v>
      </c>
      <c r="F483" s="17">
        <v>67</v>
      </c>
      <c r="G483" s="76">
        <v>73044</v>
      </c>
      <c r="H483" s="87">
        <v>44643</v>
      </c>
      <c r="I483" s="18">
        <v>42240</v>
      </c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20">
        <f t="shared" si="96"/>
        <v>42240</v>
      </c>
      <c r="W483" s="12">
        <v>1461</v>
      </c>
      <c r="X483" s="13" t="s">
        <v>760</v>
      </c>
    </row>
    <row r="484" spans="1:24" x14ac:dyDescent="0.25">
      <c r="A484" s="14">
        <v>45</v>
      </c>
      <c r="B484" s="15">
        <v>3500432074</v>
      </c>
      <c r="C484" s="16" t="s">
        <v>587</v>
      </c>
      <c r="D484" s="16" t="s">
        <v>588</v>
      </c>
      <c r="E484" s="17">
        <v>657</v>
      </c>
      <c r="F484" s="17">
        <v>36</v>
      </c>
      <c r="G484" s="76">
        <v>73045</v>
      </c>
      <c r="H484" s="87">
        <v>44643</v>
      </c>
      <c r="I484" s="18">
        <f>325725/5</f>
        <v>65145</v>
      </c>
      <c r="J484" s="19">
        <f>I484</f>
        <v>65145</v>
      </c>
      <c r="K484" s="19">
        <f t="shared" ref="K484:M484" si="106">J484</f>
        <v>65145</v>
      </c>
      <c r="L484" s="19">
        <f t="shared" si="106"/>
        <v>65145</v>
      </c>
      <c r="M484" s="19">
        <f t="shared" si="106"/>
        <v>65145</v>
      </c>
      <c r="N484" s="19"/>
      <c r="O484" s="19"/>
      <c r="P484" s="19"/>
      <c r="Q484" s="19"/>
      <c r="R484" s="19"/>
      <c r="S484" s="19"/>
      <c r="T484" s="19"/>
      <c r="U484" s="19"/>
      <c r="V484" s="20">
        <f t="shared" si="96"/>
        <v>325725</v>
      </c>
      <c r="W484" s="12">
        <v>1461</v>
      </c>
      <c r="X484" s="13" t="s">
        <v>760</v>
      </c>
    </row>
    <row r="485" spans="1:24" x14ac:dyDescent="0.25">
      <c r="A485" s="14">
        <v>46</v>
      </c>
      <c r="B485" s="15">
        <v>3500906895</v>
      </c>
      <c r="C485" s="16" t="s">
        <v>589</v>
      </c>
      <c r="D485" s="16" t="s">
        <v>590</v>
      </c>
      <c r="E485" s="17">
        <v>809</v>
      </c>
      <c r="F485" s="17">
        <v>34</v>
      </c>
      <c r="G485" s="76">
        <v>73046</v>
      </c>
      <c r="H485" s="87">
        <v>44643</v>
      </c>
      <c r="I485" s="18">
        <v>38700</v>
      </c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20">
        <f t="shared" si="96"/>
        <v>38700</v>
      </c>
      <c r="W485" s="12">
        <v>1461</v>
      </c>
      <c r="X485" s="13" t="s">
        <v>760</v>
      </c>
    </row>
    <row r="486" spans="1:24" x14ac:dyDescent="0.25">
      <c r="A486" s="14">
        <v>47</v>
      </c>
      <c r="B486" s="21">
        <v>8039078563</v>
      </c>
      <c r="C486" s="16" t="s">
        <v>591</v>
      </c>
      <c r="D486" s="16" t="s">
        <v>6</v>
      </c>
      <c r="E486" s="17">
        <v>178</v>
      </c>
      <c r="F486" s="17">
        <v>1</v>
      </c>
      <c r="G486" s="76">
        <v>73047</v>
      </c>
      <c r="H486" s="87">
        <v>44643</v>
      </c>
      <c r="I486" s="18">
        <f>144000/8</f>
        <v>18000</v>
      </c>
      <c r="J486" s="19">
        <f>I486</f>
        <v>18000</v>
      </c>
      <c r="K486" s="19">
        <f t="shared" ref="K486:P486" si="107">J486</f>
        <v>18000</v>
      </c>
      <c r="L486" s="19">
        <f t="shared" si="107"/>
        <v>18000</v>
      </c>
      <c r="M486" s="19">
        <f t="shared" si="107"/>
        <v>18000</v>
      </c>
      <c r="N486" s="19">
        <f t="shared" si="107"/>
        <v>18000</v>
      </c>
      <c r="O486" s="19">
        <f t="shared" si="107"/>
        <v>18000</v>
      </c>
      <c r="P486" s="19">
        <f t="shared" si="107"/>
        <v>18000</v>
      </c>
      <c r="Q486" s="19"/>
      <c r="R486" s="19"/>
      <c r="S486" s="19"/>
      <c r="T486" s="19"/>
      <c r="U486" s="19"/>
      <c r="V486" s="20">
        <f t="shared" si="96"/>
        <v>144000</v>
      </c>
      <c r="W486" s="12">
        <v>1461</v>
      </c>
      <c r="X486" s="13" t="s">
        <v>760</v>
      </c>
    </row>
    <row r="487" spans="1:24" x14ac:dyDescent="0.25">
      <c r="A487" s="14">
        <v>48</v>
      </c>
      <c r="B487" s="15">
        <v>8424050351</v>
      </c>
      <c r="C487" s="16" t="s">
        <v>592</v>
      </c>
      <c r="D487" s="16" t="s">
        <v>147</v>
      </c>
      <c r="E487" s="17">
        <v>1190</v>
      </c>
      <c r="F487" s="17">
        <v>39</v>
      </c>
      <c r="G487" s="76">
        <v>73048</v>
      </c>
      <c r="H487" s="87">
        <v>44643</v>
      </c>
      <c r="I487" s="18">
        <v>52800</v>
      </c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20">
        <f t="shared" si="96"/>
        <v>52800</v>
      </c>
      <c r="W487" s="12">
        <v>1461</v>
      </c>
      <c r="X487" s="13" t="s">
        <v>760</v>
      </c>
    </row>
    <row r="488" spans="1:24" x14ac:dyDescent="0.25">
      <c r="A488" s="14">
        <v>49</v>
      </c>
      <c r="B488" s="15">
        <v>8295584722</v>
      </c>
      <c r="C488" s="16" t="s">
        <v>593</v>
      </c>
      <c r="D488" s="16" t="s">
        <v>147</v>
      </c>
      <c r="E488" s="17">
        <v>1168</v>
      </c>
      <c r="F488" s="17">
        <v>39</v>
      </c>
      <c r="G488" s="76">
        <v>73049</v>
      </c>
      <c r="H488" s="87">
        <v>44643</v>
      </c>
      <c r="I488" s="18">
        <v>52800</v>
      </c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20">
        <f t="shared" si="96"/>
        <v>52800</v>
      </c>
      <c r="W488" s="12">
        <v>1461</v>
      </c>
      <c r="X488" s="13" t="s">
        <v>760</v>
      </c>
    </row>
    <row r="489" spans="1:24" x14ac:dyDescent="0.25">
      <c r="A489" s="14">
        <v>50</v>
      </c>
      <c r="B489" s="17">
        <v>8683456495</v>
      </c>
      <c r="C489" s="58" t="s">
        <v>68</v>
      </c>
      <c r="D489" s="58" t="s">
        <v>285</v>
      </c>
      <c r="E489" s="17">
        <v>1053</v>
      </c>
      <c r="F489" s="17">
        <v>29</v>
      </c>
      <c r="G489" s="76">
        <v>73050</v>
      </c>
      <c r="H489" s="87">
        <v>44643</v>
      </c>
      <c r="I489" s="18">
        <v>31680</v>
      </c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20">
        <f t="shared" si="96"/>
        <v>31680</v>
      </c>
      <c r="W489" s="12">
        <v>1461</v>
      </c>
      <c r="X489" s="13" t="s">
        <v>760</v>
      </c>
    </row>
    <row r="490" spans="1:24" x14ac:dyDescent="0.25">
      <c r="A490" s="59" t="s">
        <v>568</v>
      </c>
      <c r="B490" s="60"/>
      <c r="C490" s="60"/>
      <c r="D490" s="48"/>
      <c r="E490" s="49"/>
      <c r="F490" s="49"/>
      <c r="G490" s="80"/>
      <c r="H490" s="92"/>
      <c r="I490" s="61">
        <f>SUM(I440:I489)</f>
        <v>3173635.6666666665</v>
      </c>
      <c r="J490" s="61">
        <f t="shared" ref="J490:T490" si="108">SUM(J440:J489)</f>
        <v>1471690.6666666665</v>
      </c>
      <c r="K490" s="61">
        <f t="shared" si="108"/>
        <v>1073800.6666666665</v>
      </c>
      <c r="L490" s="61">
        <f t="shared" si="108"/>
        <v>436671</v>
      </c>
      <c r="M490" s="61">
        <f t="shared" si="108"/>
        <v>285615</v>
      </c>
      <c r="N490" s="61">
        <f t="shared" si="108"/>
        <v>50250</v>
      </c>
      <c r="O490" s="61">
        <f t="shared" si="108"/>
        <v>50250</v>
      </c>
      <c r="P490" s="61">
        <f t="shared" si="108"/>
        <v>50250</v>
      </c>
      <c r="Q490" s="61">
        <f t="shared" si="108"/>
        <v>32250</v>
      </c>
      <c r="R490" s="61">
        <f t="shared" si="108"/>
        <v>32250</v>
      </c>
      <c r="S490" s="61">
        <f t="shared" si="108"/>
        <v>32250</v>
      </c>
      <c r="T490" s="61">
        <f t="shared" si="108"/>
        <v>96750</v>
      </c>
      <c r="U490" s="61"/>
      <c r="V490" s="61">
        <f t="shared" ref="V490" si="109">SUM(V440:V489)</f>
        <v>6785663</v>
      </c>
      <c r="W490" s="12">
        <f>V490+W334</f>
        <v>57850341</v>
      </c>
      <c r="X490" s="13" t="s">
        <v>760</v>
      </c>
    </row>
    <row r="491" spans="1:24" ht="15.95" customHeight="1" x14ac:dyDescent="0.25">
      <c r="A491" s="6" t="s">
        <v>594</v>
      </c>
      <c r="B491" s="7"/>
      <c r="C491" s="8"/>
      <c r="D491" s="9"/>
      <c r="E491" s="9"/>
      <c r="F491" s="9"/>
      <c r="G491" s="75"/>
      <c r="H491" s="86"/>
      <c r="I491" s="10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2"/>
      <c r="X491" s="13" t="s">
        <v>760</v>
      </c>
    </row>
    <row r="492" spans="1:24" x14ac:dyDescent="0.25">
      <c r="A492" s="14">
        <v>1</v>
      </c>
      <c r="B492" s="15">
        <v>8357704528</v>
      </c>
      <c r="C492" s="16" t="s">
        <v>598</v>
      </c>
      <c r="D492" s="16" t="s">
        <v>24</v>
      </c>
      <c r="E492" s="17">
        <v>810</v>
      </c>
      <c r="F492" s="17">
        <v>29</v>
      </c>
      <c r="G492" s="76">
        <v>73051</v>
      </c>
      <c r="H492" s="87">
        <v>44643</v>
      </c>
      <c r="I492" s="18">
        <f>64500/5</f>
        <v>12900</v>
      </c>
      <c r="J492" s="19">
        <f>I492</f>
        <v>12900</v>
      </c>
      <c r="K492" s="19">
        <f t="shared" ref="K492:M492" si="110">J492</f>
        <v>12900</v>
      </c>
      <c r="L492" s="19">
        <f t="shared" si="110"/>
        <v>12900</v>
      </c>
      <c r="M492" s="19">
        <f t="shared" si="110"/>
        <v>12900</v>
      </c>
      <c r="N492" s="19"/>
      <c r="O492" s="19"/>
      <c r="P492" s="19"/>
      <c r="Q492" s="19"/>
      <c r="R492" s="19"/>
      <c r="S492" s="19"/>
      <c r="T492" s="19"/>
      <c r="U492" s="19"/>
      <c r="V492" s="20">
        <f t="shared" ref="V492:V522" si="111">SUM(I492:T492)</f>
        <v>64500</v>
      </c>
      <c r="W492" s="12">
        <v>1462</v>
      </c>
      <c r="X492" s="13" t="s">
        <v>760</v>
      </c>
    </row>
    <row r="493" spans="1:24" x14ac:dyDescent="0.25">
      <c r="A493" s="14">
        <v>2</v>
      </c>
      <c r="B493" s="21">
        <v>8740672368</v>
      </c>
      <c r="C493" s="16" t="s">
        <v>600</v>
      </c>
      <c r="D493" s="16" t="s">
        <v>599</v>
      </c>
      <c r="E493" s="17">
        <v>118</v>
      </c>
      <c r="F493" s="17">
        <v>70</v>
      </c>
      <c r="G493" s="76">
        <v>73052</v>
      </c>
      <c r="H493" s="87">
        <v>44643</v>
      </c>
      <c r="I493" s="18">
        <v>66000</v>
      </c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20">
        <f t="shared" si="111"/>
        <v>66000</v>
      </c>
      <c r="W493" s="12">
        <v>1462</v>
      </c>
      <c r="X493" s="13" t="s">
        <v>760</v>
      </c>
    </row>
    <row r="494" spans="1:24" x14ac:dyDescent="0.25">
      <c r="A494" s="14">
        <v>3</v>
      </c>
      <c r="B494" s="15">
        <v>8058757585</v>
      </c>
      <c r="C494" s="16" t="s">
        <v>601</v>
      </c>
      <c r="D494" s="16" t="s">
        <v>6</v>
      </c>
      <c r="E494" s="17">
        <v>424</v>
      </c>
      <c r="F494" s="17">
        <v>52</v>
      </c>
      <c r="G494" s="76">
        <v>73053</v>
      </c>
      <c r="H494" s="87">
        <v>44643</v>
      </c>
      <c r="I494" s="18">
        <v>57420</v>
      </c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20">
        <f t="shared" si="111"/>
        <v>57420</v>
      </c>
      <c r="W494" s="12">
        <v>1462</v>
      </c>
      <c r="X494" s="13" t="s">
        <v>760</v>
      </c>
    </row>
    <row r="495" spans="1:24" x14ac:dyDescent="0.25">
      <c r="A495" s="14">
        <v>4</v>
      </c>
      <c r="B495" s="15">
        <v>5701213012</v>
      </c>
      <c r="C495" s="16" t="s">
        <v>603</v>
      </c>
      <c r="D495" s="16" t="s">
        <v>6</v>
      </c>
      <c r="E495" s="17" t="s">
        <v>602</v>
      </c>
      <c r="F495" s="17" t="s">
        <v>450</v>
      </c>
      <c r="G495" s="76">
        <v>73054</v>
      </c>
      <c r="H495" s="87">
        <v>44643</v>
      </c>
      <c r="I495" s="18">
        <f>96750/3</f>
        <v>32250</v>
      </c>
      <c r="J495" s="19">
        <f>I495</f>
        <v>32250</v>
      </c>
      <c r="K495" s="19">
        <f>J495</f>
        <v>32250</v>
      </c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20">
        <f t="shared" si="111"/>
        <v>96750</v>
      </c>
      <c r="W495" s="12">
        <v>1462</v>
      </c>
      <c r="X495" s="13" t="s">
        <v>760</v>
      </c>
    </row>
    <row r="496" spans="1:24" x14ac:dyDescent="0.25">
      <c r="A496" s="14">
        <v>5</v>
      </c>
      <c r="B496" s="22">
        <v>8090327146</v>
      </c>
      <c r="C496" s="16" t="s">
        <v>604</v>
      </c>
      <c r="D496" s="16" t="s">
        <v>6</v>
      </c>
      <c r="E496" s="17">
        <v>66</v>
      </c>
      <c r="F496" s="17">
        <v>54</v>
      </c>
      <c r="G496" s="76">
        <v>73055</v>
      </c>
      <c r="H496" s="87">
        <v>44643</v>
      </c>
      <c r="I496" s="18">
        <f>132000/2</f>
        <v>66000</v>
      </c>
      <c r="J496" s="19">
        <f>I496</f>
        <v>66000</v>
      </c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20">
        <f t="shared" si="111"/>
        <v>132000</v>
      </c>
      <c r="W496" s="12">
        <v>1462</v>
      </c>
      <c r="X496" s="13" t="s">
        <v>760</v>
      </c>
    </row>
    <row r="497" spans="1:24" x14ac:dyDescent="0.25">
      <c r="A497" s="14">
        <v>6</v>
      </c>
      <c r="B497" s="15">
        <v>3502369558</v>
      </c>
      <c r="C497" s="16" t="s">
        <v>605</v>
      </c>
      <c r="D497" s="16" t="s">
        <v>6</v>
      </c>
      <c r="E497" s="17">
        <v>139</v>
      </c>
      <c r="F497" s="17">
        <v>52</v>
      </c>
      <c r="G497" s="76">
        <v>73056</v>
      </c>
      <c r="H497" s="87">
        <v>44643</v>
      </c>
      <c r="I497" s="18">
        <v>66000</v>
      </c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20">
        <f t="shared" si="111"/>
        <v>66000</v>
      </c>
      <c r="W497" s="12">
        <v>1462</v>
      </c>
      <c r="X497" s="13" t="s">
        <v>760</v>
      </c>
    </row>
    <row r="498" spans="1:24" x14ac:dyDescent="0.25">
      <c r="A498" s="14">
        <v>7</v>
      </c>
      <c r="B498" s="15">
        <v>8677956348</v>
      </c>
      <c r="C498" s="16" t="s">
        <v>606</v>
      </c>
      <c r="D498" s="16" t="s">
        <v>318</v>
      </c>
      <c r="E498" s="17">
        <v>1123</v>
      </c>
      <c r="F498" s="17">
        <v>15</v>
      </c>
      <c r="G498" s="76">
        <v>73057</v>
      </c>
      <c r="H498" s="87">
        <v>44643</v>
      </c>
      <c r="I498" s="18">
        <v>52800</v>
      </c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20">
        <f t="shared" si="111"/>
        <v>52800</v>
      </c>
      <c r="W498" s="12">
        <v>1462</v>
      </c>
      <c r="X498" s="13" t="s">
        <v>760</v>
      </c>
    </row>
    <row r="499" spans="1:24" x14ac:dyDescent="0.25">
      <c r="A499" s="14">
        <v>8</v>
      </c>
      <c r="B499" s="21">
        <v>8229084540</v>
      </c>
      <c r="C499" s="16" t="s">
        <v>607</v>
      </c>
      <c r="D499" s="16" t="s">
        <v>6</v>
      </c>
      <c r="E499" s="64">
        <v>1718</v>
      </c>
      <c r="F499" s="17">
        <v>24</v>
      </c>
      <c r="G499" s="76">
        <v>73058</v>
      </c>
      <c r="H499" s="87">
        <v>44643</v>
      </c>
      <c r="I499" s="18">
        <f>158400/3</f>
        <v>52800</v>
      </c>
      <c r="J499" s="19">
        <f>I499</f>
        <v>52800</v>
      </c>
      <c r="K499" s="19">
        <f>J499</f>
        <v>52800</v>
      </c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20">
        <f t="shared" si="111"/>
        <v>158400</v>
      </c>
      <c r="W499" s="12">
        <v>1462</v>
      </c>
      <c r="X499" s="13" t="s">
        <v>760</v>
      </c>
    </row>
    <row r="500" spans="1:24" x14ac:dyDescent="0.25">
      <c r="A500" s="14">
        <v>9</v>
      </c>
      <c r="B500" s="15">
        <v>8331310046</v>
      </c>
      <c r="C500" s="16" t="s">
        <v>608</v>
      </c>
      <c r="D500" s="16" t="s">
        <v>6</v>
      </c>
      <c r="E500" s="17">
        <v>969</v>
      </c>
      <c r="F500" s="17">
        <v>52</v>
      </c>
      <c r="G500" s="76">
        <v>73059</v>
      </c>
      <c r="H500" s="87">
        <v>44643</v>
      </c>
      <c r="I500" s="18">
        <v>46200</v>
      </c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20">
        <f t="shared" si="111"/>
        <v>46200</v>
      </c>
      <c r="W500" s="12">
        <v>1462</v>
      </c>
      <c r="X500" s="13" t="s">
        <v>760</v>
      </c>
    </row>
    <row r="501" spans="1:24" x14ac:dyDescent="0.25">
      <c r="A501" s="14">
        <v>10</v>
      </c>
      <c r="B501" s="15">
        <v>8022578374</v>
      </c>
      <c r="C501" s="16" t="s">
        <v>610</v>
      </c>
      <c r="D501" s="16" t="s">
        <v>609</v>
      </c>
      <c r="E501" s="17">
        <v>71</v>
      </c>
      <c r="F501" s="17">
        <v>74</v>
      </c>
      <c r="G501" s="76">
        <v>73060</v>
      </c>
      <c r="H501" s="87">
        <v>44643</v>
      </c>
      <c r="I501" s="18">
        <f>63360/2</f>
        <v>31680</v>
      </c>
      <c r="J501" s="19">
        <f>I501</f>
        <v>31680</v>
      </c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20">
        <f t="shared" si="111"/>
        <v>63360</v>
      </c>
      <c r="W501" s="12">
        <v>1462</v>
      </c>
      <c r="X501" s="13" t="s">
        <v>760</v>
      </c>
    </row>
    <row r="502" spans="1:24" x14ac:dyDescent="0.25">
      <c r="A502" s="14">
        <v>11</v>
      </c>
      <c r="B502" s="15">
        <v>3501139463</v>
      </c>
      <c r="C502" s="16" t="s">
        <v>611</v>
      </c>
      <c r="D502" s="16" t="s">
        <v>318</v>
      </c>
      <c r="E502" s="17">
        <v>1376</v>
      </c>
      <c r="F502" s="17">
        <v>42</v>
      </c>
      <c r="G502" s="76">
        <v>73061</v>
      </c>
      <c r="H502" s="87">
        <v>44643</v>
      </c>
      <c r="I502" s="18">
        <f>566310/8</f>
        <v>70788.75</v>
      </c>
      <c r="J502" s="19">
        <f>I502</f>
        <v>70788.75</v>
      </c>
      <c r="K502" s="19">
        <f t="shared" ref="K502:P502" si="112">J502</f>
        <v>70788.75</v>
      </c>
      <c r="L502" s="19">
        <f t="shared" si="112"/>
        <v>70788.75</v>
      </c>
      <c r="M502" s="19">
        <f t="shared" si="112"/>
        <v>70788.75</v>
      </c>
      <c r="N502" s="19">
        <f t="shared" si="112"/>
        <v>70788.75</v>
      </c>
      <c r="O502" s="19">
        <f t="shared" si="112"/>
        <v>70788.75</v>
      </c>
      <c r="P502" s="19">
        <f t="shared" si="112"/>
        <v>70788.75</v>
      </c>
      <c r="Q502" s="19"/>
      <c r="R502" s="19"/>
      <c r="S502" s="19"/>
      <c r="T502" s="19"/>
      <c r="U502" s="19"/>
      <c r="V502" s="20">
        <f t="shared" si="111"/>
        <v>566310</v>
      </c>
      <c r="W502" s="12">
        <v>1462</v>
      </c>
      <c r="X502" s="13" t="s">
        <v>760</v>
      </c>
    </row>
    <row r="503" spans="1:24" x14ac:dyDescent="0.25">
      <c r="A503" s="14">
        <v>12</v>
      </c>
      <c r="B503" s="22">
        <v>8457051311</v>
      </c>
      <c r="C503" s="16" t="s">
        <v>612</v>
      </c>
      <c r="D503" s="16" t="s">
        <v>14</v>
      </c>
      <c r="E503" s="17">
        <v>753</v>
      </c>
      <c r="F503" s="17">
        <v>3</v>
      </c>
      <c r="G503" s="76">
        <v>73062</v>
      </c>
      <c r="H503" s="87">
        <v>44643</v>
      </c>
      <c r="I503" s="18">
        <v>52800</v>
      </c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20">
        <f t="shared" si="111"/>
        <v>52800</v>
      </c>
      <c r="W503" s="12">
        <v>1462</v>
      </c>
      <c r="X503" s="13" t="s">
        <v>760</v>
      </c>
    </row>
    <row r="504" spans="1:24" x14ac:dyDescent="0.25">
      <c r="A504" s="14">
        <v>13</v>
      </c>
      <c r="B504" s="22">
        <v>8337361569</v>
      </c>
      <c r="C504" s="16" t="s">
        <v>613</v>
      </c>
      <c r="D504" s="16" t="s">
        <v>6</v>
      </c>
      <c r="E504" s="17">
        <v>2179</v>
      </c>
      <c r="F504" s="17">
        <v>23</v>
      </c>
      <c r="G504" s="76">
        <v>73063</v>
      </c>
      <c r="H504" s="87">
        <v>44643</v>
      </c>
      <c r="I504" s="18">
        <f>67725/3</f>
        <v>22575</v>
      </c>
      <c r="J504" s="19">
        <f>I504</f>
        <v>22575</v>
      </c>
      <c r="K504" s="19">
        <f>J504</f>
        <v>22575</v>
      </c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20">
        <f t="shared" si="111"/>
        <v>67725</v>
      </c>
      <c r="W504" s="12">
        <v>1462</v>
      </c>
      <c r="X504" s="13" t="s">
        <v>760</v>
      </c>
    </row>
    <row r="505" spans="1:24" x14ac:dyDescent="0.25">
      <c r="A505" s="14">
        <v>14</v>
      </c>
      <c r="B505" s="23">
        <v>8016804963</v>
      </c>
      <c r="C505" s="16" t="s">
        <v>614</v>
      </c>
      <c r="D505" s="24" t="s">
        <v>15</v>
      </c>
      <c r="E505" s="17">
        <v>2856</v>
      </c>
      <c r="F505" s="17">
        <v>45</v>
      </c>
      <c r="G505" s="76">
        <v>73064</v>
      </c>
      <c r="H505" s="87">
        <v>44643</v>
      </c>
      <c r="I505" s="18">
        <f>58050/3</f>
        <v>19350</v>
      </c>
      <c r="J505" s="19">
        <f>I505</f>
        <v>19350</v>
      </c>
      <c r="K505" s="19">
        <f>J505</f>
        <v>19350</v>
      </c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20">
        <f t="shared" si="111"/>
        <v>58050</v>
      </c>
      <c r="W505" s="12">
        <v>1462</v>
      </c>
      <c r="X505" s="13" t="s">
        <v>760</v>
      </c>
    </row>
    <row r="506" spans="1:24" x14ac:dyDescent="0.25">
      <c r="A506" s="14">
        <v>15</v>
      </c>
      <c r="B506" s="23">
        <v>3501766295</v>
      </c>
      <c r="C506" s="16" t="s">
        <v>597</v>
      </c>
      <c r="D506" s="16" t="s">
        <v>596</v>
      </c>
      <c r="E506" s="17">
        <v>120</v>
      </c>
      <c r="F506" s="17">
        <v>12</v>
      </c>
      <c r="G506" s="76">
        <v>73065</v>
      </c>
      <c r="H506" s="87">
        <v>44643</v>
      </c>
      <c r="I506" s="18">
        <f>2217600/14</f>
        <v>158400</v>
      </c>
      <c r="J506" s="19">
        <f>I506</f>
        <v>158400</v>
      </c>
      <c r="K506" s="19">
        <f t="shared" ref="K506:S506" si="113">J506</f>
        <v>158400</v>
      </c>
      <c r="L506" s="19">
        <f t="shared" si="113"/>
        <v>158400</v>
      </c>
      <c r="M506" s="19">
        <f t="shared" si="113"/>
        <v>158400</v>
      </c>
      <c r="N506" s="19">
        <f t="shared" si="113"/>
        <v>158400</v>
      </c>
      <c r="O506" s="19">
        <f t="shared" si="113"/>
        <v>158400</v>
      </c>
      <c r="P506" s="19">
        <f t="shared" si="113"/>
        <v>158400</v>
      </c>
      <c r="Q506" s="19">
        <f t="shared" si="113"/>
        <v>158400</v>
      </c>
      <c r="R506" s="19">
        <f t="shared" si="113"/>
        <v>158400</v>
      </c>
      <c r="S506" s="19">
        <f t="shared" si="113"/>
        <v>158400</v>
      </c>
      <c r="T506" s="19">
        <f>S506*3</f>
        <v>475200</v>
      </c>
      <c r="U506" s="19"/>
      <c r="V506" s="20">
        <f t="shared" si="111"/>
        <v>2217600</v>
      </c>
      <c r="W506" s="12">
        <v>1462</v>
      </c>
      <c r="X506" s="13" t="s">
        <v>760</v>
      </c>
    </row>
    <row r="507" spans="1:24" x14ac:dyDescent="0.25">
      <c r="A507" s="14">
        <v>16</v>
      </c>
      <c r="B507" s="25">
        <v>3500787581</v>
      </c>
      <c r="C507" s="16" t="s">
        <v>689</v>
      </c>
      <c r="D507" s="16" t="s">
        <v>547</v>
      </c>
      <c r="E507" s="17">
        <v>1020</v>
      </c>
      <c r="F507" s="17">
        <v>13</v>
      </c>
      <c r="G507" s="76">
        <v>73066</v>
      </c>
      <c r="H507" s="87">
        <v>44644</v>
      </c>
      <c r="I507" s="18">
        <v>31680</v>
      </c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20">
        <f t="shared" si="111"/>
        <v>31680</v>
      </c>
      <c r="W507" s="12">
        <v>1462</v>
      </c>
      <c r="X507" s="13" t="s">
        <v>760</v>
      </c>
    </row>
    <row r="508" spans="1:24" x14ac:dyDescent="0.25">
      <c r="A508" s="14">
        <v>17</v>
      </c>
      <c r="B508" s="15">
        <v>8366165713</v>
      </c>
      <c r="C508" s="16" t="s">
        <v>690</v>
      </c>
      <c r="D508" s="16" t="s">
        <v>6</v>
      </c>
      <c r="E508" s="17">
        <v>22</v>
      </c>
      <c r="F508" s="17">
        <v>47</v>
      </c>
      <c r="G508" s="76">
        <v>73067</v>
      </c>
      <c r="H508" s="87">
        <v>44644</v>
      </c>
      <c r="I508" s="18">
        <f>283800/2</f>
        <v>141900</v>
      </c>
      <c r="J508" s="19">
        <f>I508</f>
        <v>141900</v>
      </c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20">
        <f t="shared" si="111"/>
        <v>283800</v>
      </c>
      <c r="W508" s="12">
        <v>1462</v>
      </c>
      <c r="X508" s="13" t="s">
        <v>760</v>
      </c>
    </row>
    <row r="509" spans="1:24" x14ac:dyDescent="0.25">
      <c r="A509" s="14">
        <v>18</v>
      </c>
      <c r="B509" s="15">
        <v>8196044902</v>
      </c>
      <c r="C509" s="16" t="s">
        <v>691</v>
      </c>
      <c r="D509" s="16" t="s">
        <v>113</v>
      </c>
      <c r="E509" s="17">
        <v>85</v>
      </c>
      <c r="F509" s="17">
        <v>76</v>
      </c>
      <c r="G509" s="76">
        <v>73068</v>
      </c>
      <c r="H509" s="87">
        <v>44644</v>
      </c>
      <c r="I509" s="18">
        <v>148500</v>
      </c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20">
        <f t="shared" si="111"/>
        <v>148500</v>
      </c>
      <c r="W509" s="12">
        <v>1462</v>
      </c>
      <c r="X509" s="13" t="s">
        <v>760</v>
      </c>
    </row>
    <row r="510" spans="1:24" x14ac:dyDescent="0.25">
      <c r="A510" s="14">
        <v>19</v>
      </c>
      <c r="B510" s="15">
        <v>8384868483</v>
      </c>
      <c r="C510" s="16" t="s">
        <v>692</v>
      </c>
      <c r="D510" s="16" t="s">
        <v>6</v>
      </c>
      <c r="E510" s="17">
        <v>48</v>
      </c>
      <c r="F510" s="17">
        <v>51</v>
      </c>
      <c r="G510" s="76">
        <v>73069</v>
      </c>
      <c r="H510" s="87">
        <v>44644</v>
      </c>
      <c r="I510" s="18">
        <v>122034</v>
      </c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20">
        <f t="shared" si="111"/>
        <v>122034</v>
      </c>
      <c r="W510" s="12">
        <v>1462</v>
      </c>
      <c r="X510" s="13" t="s">
        <v>760</v>
      </c>
    </row>
    <row r="511" spans="1:24" x14ac:dyDescent="0.25">
      <c r="A511" s="14">
        <v>20</v>
      </c>
      <c r="B511" s="21">
        <v>8342791567</v>
      </c>
      <c r="C511" s="16" t="s">
        <v>693</v>
      </c>
      <c r="D511" s="16" t="s">
        <v>6</v>
      </c>
      <c r="E511" s="17">
        <v>2068</v>
      </c>
      <c r="F511" s="17">
        <v>23</v>
      </c>
      <c r="G511" s="76">
        <v>73070</v>
      </c>
      <c r="H511" s="87">
        <v>44644</v>
      </c>
      <c r="I511" s="18">
        <f>138600/3</f>
        <v>46200</v>
      </c>
      <c r="J511" s="19">
        <f>I511</f>
        <v>46200</v>
      </c>
      <c r="K511" s="19">
        <f>J511</f>
        <v>46200</v>
      </c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20">
        <f t="shared" si="111"/>
        <v>138600</v>
      </c>
      <c r="W511" s="12">
        <v>1462</v>
      </c>
      <c r="X511" s="13" t="s">
        <v>760</v>
      </c>
    </row>
    <row r="512" spans="1:24" x14ac:dyDescent="0.25">
      <c r="A512" s="14">
        <v>21</v>
      </c>
      <c r="B512" s="15">
        <v>8029946884</v>
      </c>
      <c r="C512" s="16" t="s">
        <v>694</v>
      </c>
      <c r="D512" s="16" t="s">
        <v>6</v>
      </c>
      <c r="E512" s="17">
        <v>744</v>
      </c>
      <c r="F512" s="17">
        <v>52</v>
      </c>
      <c r="G512" s="76">
        <v>73071</v>
      </c>
      <c r="H512" s="87">
        <v>44644</v>
      </c>
      <c r="I512" s="18">
        <v>119592</v>
      </c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20">
        <f t="shared" si="111"/>
        <v>119592</v>
      </c>
      <c r="W512" s="12">
        <v>1462</v>
      </c>
      <c r="X512" s="13" t="s">
        <v>760</v>
      </c>
    </row>
    <row r="513" spans="1:24" x14ac:dyDescent="0.25">
      <c r="A513" s="14">
        <v>22</v>
      </c>
      <c r="B513" s="15">
        <v>8234745186</v>
      </c>
      <c r="C513" s="16" t="s">
        <v>695</v>
      </c>
      <c r="D513" s="16" t="s">
        <v>13</v>
      </c>
      <c r="E513" s="17">
        <v>1068</v>
      </c>
      <c r="F513" s="17">
        <v>15</v>
      </c>
      <c r="G513" s="76">
        <v>73072</v>
      </c>
      <c r="H513" s="87">
        <v>44644</v>
      </c>
      <c r="I513" s="18">
        <v>64680</v>
      </c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20">
        <f t="shared" si="111"/>
        <v>64680</v>
      </c>
      <c r="W513" s="12">
        <v>1462</v>
      </c>
      <c r="X513" s="13" t="s">
        <v>760</v>
      </c>
    </row>
    <row r="514" spans="1:24" x14ac:dyDescent="0.25">
      <c r="A514" s="14">
        <v>23</v>
      </c>
      <c r="B514" s="15">
        <v>8272730085</v>
      </c>
      <c r="C514" s="16" t="s">
        <v>696</v>
      </c>
      <c r="D514" s="16" t="s">
        <v>549</v>
      </c>
      <c r="E514" s="17">
        <v>602</v>
      </c>
      <c r="F514" s="17">
        <v>6</v>
      </c>
      <c r="G514" s="76">
        <v>73073</v>
      </c>
      <c r="H514" s="87">
        <v>44644</v>
      </c>
      <c r="I514" s="18">
        <f>55296/2</f>
        <v>27648</v>
      </c>
      <c r="J514" s="19">
        <f>I514</f>
        <v>27648</v>
      </c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20">
        <f t="shared" si="111"/>
        <v>55296</v>
      </c>
      <c r="W514" s="12">
        <v>1462</v>
      </c>
      <c r="X514" s="13" t="s">
        <v>760</v>
      </c>
    </row>
    <row r="515" spans="1:24" x14ac:dyDescent="0.25">
      <c r="A515" s="14">
        <v>24</v>
      </c>
      <c r="B515" s="15">
        <v>8272730085</v>
      </c>
      <c r="C515" s="16" t="s">
        <v>696</v>
      </c>
      <c r="D515" s="16" t="s">
        <v>383</v>
      </c>
      <c r="E515" s="17">
        <v>41</v>
      </c>
      <c r="F515" s="17">
        <v>6</v>
      </c>
      <c r="G515" s="76">
        <v>73074</v>
      </c>
      <c r="H515" s="87">
        <v>44644</v>
      </c>
      <c r="I515" s="18">
        <f>69120/2</f>
        <v>34560</v>
      </c>
      <c r="J515" s="19">
        <f>I515</f>
        <v>34560</v>
      </c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20">
        <f t="shared" si="111"/>
        <v>69120</v>
      </c>
      <c r="W515" s="12">
        <v>1462</v>
      </c>
      <c r="X515" s="13" t="s">
        <v>760</v>
      </c>
    </row>
    <row r="516" spans="1:24" x14ac:dyDescent="0.25">
      <c r="A516" s="14">
        <v>25</v>
      </c>
      <c r="B516" s="15">
        <v>8674200909</v>
      </c>
      <c r="C516" s="16" t="s">
        <v>697</v>
      </c>
      <c r="D516" s="16" t="s">
        <v>6</v>
      </c>
      <c r="E516" s="17">
        <v>14</v>
      </c>
      <c r="F516" s="17">
        <v>49</v>
      </c>
      <c r="G516" s="76">
        <v>73075</v>
      </c>
      <c r="H516" s="87">
        <v>44644</v>
      </c>
      <c r="I516" s="18">
        <v>74316</v>
      </c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20">
        <f t="shared" si="111"/>
        <v>74316</v>
      </c>
      <c r="W516" s="12">
        <v>1462</v>
      </c>
      <c r="X516" s="13" t="s">
        <v>760</v>
      </c>
    </row>
    <row r="517" spans="1:24" x14ac:dyDescent="0.25">
      <c r="A517" s="14">
        <v>26</v>
      </c>
      <c r="B517" s="21">
        <v>8495795819</v>
      </c>
      <c r="C517" s="16" t="s">
        <v>698</v>
      </c>
      <c r="D517" s="16" t="s">
        <v>6</v>
      </c>
      <c r="E517" s="17">
        <v>837</v>
      </c>
      <c r="F517" s="17">
        <v>52</v>
      </c>
      <c r="G517" s="76">
        <v>73076</v>
      </c>
      <c r="H517" s="87">
        <v>44644</v>
      </c>
      <c r="I517" s="18">
        <v>66132</v>
      </c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20">
        <f t="shared" si="111"/>
        <v>66132</v>
      </c>
      <c r="W517" s="12">
        <v>1462</v>
      </c>
      <c r="X517" s="13" t="s">
        <v>760</v>
      </c>
    </row>
    <row r="518" spans="1:24" x14ac:dyDescent="0.25">
      <c r="A518" s="14">
        <v>27</v>
      </c>
      <c r="B518" s="15">
        <v>8405972304</v>
      </c>
      <c r="C518" s="16" t="s">
        <v>699</v>
      </c>
      <c r="D518" s="16" t="s">
        <v>318</v>
      </c>
      <c r="E518" s="17">
        <v>174</v>
      </c>
      <c r="F518" s="17">
        <v>56</v>
      </c>
      <c r="G518" s="76">
        <v>73077</v>
      </c>
      <c r="H518" s="87">
        <v>44645</v>
      </c>
      <c r="I518" s="18">
        <f>145200/2</f>
        <v>72600</v>
      </c>
      <c r="J518" s="19">
        <f>I518</f>
        <v>72600</v>
      </c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20">
        <f t="shared" si="111"/>
        <v>145200</v>
      </c>
      <c r="W518" s="12">
        <v>1462</v>
      </c>
      <c r="X518" s="13" t="s">
        <v>760</v>
      </c>
    </row>
    <row r="519" spans="1:24" x14ac:dyDescent="0.25">
      <c r="A519" s="14">
        <v>28</v>
      </c>
      <c r="B519" s="15">
        <v>8558982229</v>
      </c>
      <c r="C519" s="16" t="s">
        <v>700</v>
      </c>
      <c r="D519" s="16" t="s">
        <v>6</v>
      </c>
      <c r="E519" s="17">
        <v>703</v>
      </c>
      <c r="F519" s="17">
        <v>23</v>
      </c>
      <c r="G519" s="76">
        <v>73078</v>
      </c>
      <c r="H519" s="87">
        <v>44645</v>
      </c>
      <c r="I519" s="18">
        <f>96750/3</f>
        <v>32250</v>
      </c>
      <c r="J519" s="19">
        <f>I519</f>
        <v>32250</v>
      </c>
      <c r="K519" s="19">
        <f>J519</f>
        <v>32250</v>
      </c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20">
        <f t="shared" si="111"/>
        <v>96750</v>
      </c>
      <c r="W519" s="12">
        <v>1462</v>
      </c>
      <c r="X519" s="13" t="s">
        <v>760</v>
      </c>
    </row>
    <row r="520" spans="1:24" x14ac:dyDescent="0.25">
      <c r="A520" s="14">
        <v>29</v>
      </c>
      <c r="B520" s="15">
        <v>8450885420</v>
      </c>
      <c r="C520" s="16" t="s">
        <v>701</v>
      </c>
      <c r="D520" s="16" t="s">
        <v>6</v>
      </c>
      <c r="E520" s="17">
        <v>145</v>
      </c>
      <c r="F520" s="17">
        <v>49</v>
      </c>
      <c r="G520" s="76">
        <v>73079</v>
      </c>
      <c r="H520" s="87">
        <v>44645</v>
      </c>
      <c r="I520" s="18">
        <v>66000</v>
      </c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20">
        <f t="shared" si="111"/>
        <v>66000</v>
      </c>
      <c r="W520" s="12">
        <v>1462</v>
      </c>
      <c r="X520" s="13" t="s">
        <v>760</v>
      </c>
    </row>
    <row r="521" spans="1:24" x14ac:dyDescent="0.25">
      <c r="A521" s="14">
        <v>30</v>
      </c>
      <c r="B521" s="15">
        <v>8272729900</v>
      </c>
      <c r="C521" s="16" t="s">
        <v>702</v>
      </c>
      <c r="D521" s="16" t="s">
        <v>8</v>
      </c>
      <c r="E521" s="17">
        <v>873</v>
      </c>
      <c r="F521" s="17">
        <v>28</v>
      </c>
      <c r="G521" s="76">
        <v>73080</v>
      </c>
      <c r="H521" s="87">
        <v>44645</v>
      </c>
      <c r="I521" s="18">
        <v>46200</v>
      </c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20">
        <f t="shared" si="111"/>
        <v>46200</v>
      </c>
      <c r="W521" s="12">
        <v>1462</v>
      </c>
      <c r="X521" s="13" t="s">
        <v>760</v>
      </c>
    </row>
    <row r="522" spans="1:24" x14ac:dyDescent="0.25">
      <c r="A522" s="14">
        <v>31</v>
      </c>
      <c r="B522" s="15">
        <v>8528619321</v>
      </c>
      <c r="C522" s="16" t="s">
        <v>703</v>
      </c>
      <c r="D522" s="16" t="s">
        <v>704</v>
      </c>
      <c r="E522" s="17">
        <v>261</v>
      </c>
      <c r="F522" s="17">
        <v>73</v>
      </c>
      <c r="G522" s="76">
        <v>73081</v>
      </c>
      <c r="H522" s="87">
        <v>44648</v>
      </c>
      <c r="I522" s="18">
        <v>52800</v>
      </c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20">
        <f t="shared" si="111"/>
        <v>52800</v>
      </c>
      <c r="W522" s="12">
        <v>1462</v>
      </c>
      <c r="X522" s="13" t="s">
        <v>760</v>
      </c>
    </row>
    <row r="523" spans="1:24" x14ac:dyDescent="0.25">
      <c r="A523" s="59" t="s">
        <v>595</v>
      </c>
      <c r="B523" s="60"/>
      <c r="C523" s="60"/>
      <c r="D523" s="48"/>
      <c r="E523" s="49"/>
      <c r="F523" s="49"/>
      <c r="G523" s="80"/>
      <c r="H523" s="92"/>
      <c r="I523" s="61">
        <f t="shared" ref="I523:T523" si="114">SUM(I492:I522)</f>
        <v>1955055.75</v>
      </c>
      <c r="J523" s="61">
        <f t="shared" si="114"/>
        <v>821901.75</v>
      </c>
      <c r="K523" s="61">
        <f t="shared" si="114"/>
        <v>447513.75</v>
      </c>
      <c r="L523" s="61">
        <f t="shared" si="114"/>
        <v>242088.75</v>
      </c>
      <c r="M523" s="61">
        <f t="shared" si="114"/>
        <v>242088.75</v>
      </c>
      <c r="N523" s="61">
        <f t="shared" si="114"/>
        <v>229188.75</v>
      </c>
      <c r="O523" s="61">
        <f t="shared" si="114"/>
        <v>229188.75</v>
      </c>
      <c r="P523" s="61">
        <f t="shared" si="114"/>
        <v>229188.75</v>
      </c>
      <c r="Q523" s="61">
        <f t="shared" si="114"/>
        <v>158400</v>
      </c>
      <c r="R523" s="61">
        <f t="shared" si="114"/>
        <v>158400</v>
      </c>
      <c r="S523" s="61">
        <f t="shared" si="114"/>
        <v>158400</v>
      </c>
      <c r="T523" s="61">
        <f t="shared" si="114"/>
        <v>475200</v>
      </c>
      <c r="U523" s="61"/>
      <c r="V523" s="61">
        <f>SUM(V492:V522)</f>
        <v>5346615</v>
      </c>
      <c r="W523" s="12">
        <f>V523+W490</f>
        <v>63196956</v>
      </c>
      <c r="X523" s="13" t="s">
        <v>760</v>
      </c>
    </row>
    <row r="524" spans="1:24" ht="15.95" customHeight="1" x14ac:dyDescent="0.25">
      <c r="A524" s="6" t="s">
        <v>615</v>
      </c>
      <c r="B524" s="7"/>
      <c r="C524" s="8"/>
      <c r="D524" s="9"/>
      <c r="E524" s="9"/>
      <c r="F524" s="9"/>
      <c r="G524" s="75"/>
      <c r="H524" s="86"/>
      <c r="I524" s="10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2"/>
      <c r="X524" s="13" t="s">
        <v>760</v>
      </c>
    </row>
    <row r="525" spans="1:24" x14ac:dyDescent="0.25">
      <c r="A525" s="14">
        <v>1</v>
      </c>
      <c r="B525" s="15">
        <v>8003454278</v>
      </c>
      <c r="C525" s="16" t="s">
        <v>617</v>
      </c>
      <c r="D525" s="16" t="s">
        <v>6</v>
      </c>
      <c r="E525" s="17" t="s">
        <v>660</v>
      </c>
      <c r="F525" s="17" t="s">
        <v>661</v>
      </c>
      <c r="G525" s="76">
        <v>73101</v>
      </c>
      <c r="H525" s="87">
        <v>44644</v>
      </c>
      <c r="I525" s="18">
        <f>96750/3</f>
        <v>32250</v>
      </c>
      <c r="J525" s="19">
        <f>I525</f>
        <v>32250</v>
      </c>
      <c r="K525" s="19">
        <f>J525</f>
        <v>32250</v>
      </c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20">
        <f t="shared" ref="V525:V574" si="115">SUM(I525:T525)</f>
        <v>96750</v>
      </c>
      <c r="W525" s="12">
        <v>1463</v>
      </c>
      <c r="X525" s="13" t="s">
        <v>760</v>
      </c>
    </row>
    <row r="526" spans="1:24" x14ac:dyDescent="0.25">
      <c r="A526" s="14">
        <v>2</v>
      </c>
      <c r="B526" s="15">
        <v>8003454278</v>
      </c>
      <c r="C526" s="16" t="s">
        <v>617</v>
      </c>
      <c r="D526" s="16" t="s">
        <v>6</v>
      </c>
      <c r="E526" s="17" t="s">
        <v>662</v>
      </c>
      <c r="F526" s="17" t="s">
        <v>661</v>
      </c>
      <c r="G526" s="76">
        <v>73102</v>
      </c>
      <c r="H526" s="87">
        <v>44644</v>
      </c>
      <c r="I526" s="18">
        <f>96750/3</f>
        <v>32250</v>
      </c>
      <c r="J526" s="19">
        <f>I526</f>
        <v>32250</v>
      </c>
      <c r="K526" s="19">
        <f>J526</f>
        <v>32250</v>
      </c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20">
        <f t="shared" si="115"/>
        <v>96750</v>
      </c>
      <c r="W526" s="12">
        <v>1463</v>
      </c>
      <c r="X526" s="13" t="s">
        <v>760</v>
      </c>
    </row>
    <row r="527" spans="1:24" x14ac:dyDescent="0.25">
      <c r="A527" s="14">
        <v>3</v>
      </c>
      <c r="B527" s="15">
        <v>8130728700</v>
      </c>
      <c r="C527" s="16" t="s">
        <v>618</v>
      </c>
      <c r="D527" s="16" t="s">
        <v>8</v>
      </c>
      <c r="E527" s="17">
        <v>3088</v>
      </c>
      <c r="F527" s="17">
        <v>34</v>
      </c>
      <c r="G527" s="76">
        <v>73103</v>
      </c>
      <c r="H527" s="87">
        <v>44644</v>
      </c>
      <c r="I527" s="18">
        <v>66000</v>
      </c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20">
        <f t="shared" si="115"/>
        <v>66000</v>
      </c>
      <c r="W527" s="12">
        <v>1463</v>
      </c>
      <c r="X527" s="13" t="s">
        <v>760</v>
      </c>
    </row>
    <row r="528" spans="1:24" x14ac:dyDescent="0.25">
      <c r="A528" s="14">
        <v>4</v>
      </c>
      <c r="B528" s="15">
        <v>8120498705</v>
      </c>
      <c r="C528" s="16" t="s">
        <v>619</v>
      </c>
      <c r="D528" s="16" t="s">
        <v>8</v>
      </c>
      <c r="E528" s="17">
        <v>1241</v>
      </c>
      <c r="F528" s="17">
        <v>34</v>
      </c>
      <c r="G528" s="76">
        <v>73104</v>
      </c>
      <c r="H528" s="87">
        <v>44644</v>
      </c>
      <c r="I528" s="18">
        <v>32250</v>
      </c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20">
        <f t="shared" si="115"/>
        <v>32250</v>
      </c>
      <c r="W528" s="12">
        <v>1463</v>
      </c>
      <c r="X528" s="13" t="s">
        <v>760</v>
      </c>
    </row>
    <row r="529" spans="1:24" x14ac:dyDescent="0.25">
      <c r="A529" s="14">
        <v>5</v>
      </c>
      <c r="B529" s="22">
        <v>8514139269</v>
      </c>
      <c r="C529" s="16" t="s">
        <v>620</v>
      </c>
      <c r="D529" s="16" t="s">
        <v>318</v>
      </c>
      <c r="E529" s="17">
        <v>1419</v>
      </c>
      <c r="F529" s="17">
        <v>45</v>
      </c>
      <c r="G529" s="76">
        <v>73105</v>
      </c>
      <c r="H529" s="87">
        <v>44644</v>
      </c>
      <c r="I529" s="18">
        <f>648120/4</f>
        <v>162030</v>
      </c>
      <c r="J529" s="19">
        <f>I529</f>
        <v>162030</v>
      </c>
      <c r="K529" s="19">
        <f t="shared" ref="K529:L529" si="116">J529</f>
        <v>162030</v>
      </c>
      <c r="L529" s="19">
        <f t="shared" si="116"/>
        <v>162030</v>
      </c>
      <c r="M529" s="19"/>
      <c r="N529" s="19"/>
      <c r="O529" s="19"/>
      <c r="P529" s="19"/>
      <c r="Q529" s="19"/>
      <c r="R529" s="19"/>
      <c r="S529" s="19"/>
      <c r="T529" s="19"/>
      <c r="U529" s="19"/>
      <c r="V529" s="20">
        <f t="shared" si="115"/>
        <v>648120</v>
      </c>
      <c r="W529" s="12">
        <v>1463</v>
      </c>
      <c r="X529" s="13" t="s">
        <v>760</v>
      </c>
    </row>
    <row r="530" spans="1:24" x14ac:dyDescent="0.25">
      <c r="A530" s="14">
        <v>6</v>
      </c>
      <c r="B530" s="15">
        <v>8417088298</v>
      </c>
      <c r="C530" s="16" t="s">
        <v>621</v>
      </c>
      <c r="D530" s="16" t="s">
        <v>6</v>
      </c>
      <c r="E530" s="17">
        <v>647</v>
      </c>
      <c r="F530" s="17">
        <v>52</v>
      </c>
      <c r="G530" s="76">
        <v>73106</v>
      </c>
      <c r="H530" s="87">
        <v>44644</v>
      </c>
      <c r="I530" s="18">
        <v>56034</v>
      </c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20">
        <f t="shared" si="115"/>
        <v>56034</v>
      </c>
      <c r="W530" s="12">
        <v>1463</v>
      </c>
      <c r="X530" s="13" t="s">
        <v>760</v>
      </c>
    </row>
    <row r="531" spans="1:24" x14ac:dyDescent="0.25">
      <c r="A531" s="14">
        <v>7</v>
      </c>
      <c r="B531" s="15">
        <v>8327404213</v>
      </c>
      <c r="C531" s="16" t="s">
        <v>622</v>
      </c>
      <c r="D531" s="16" t="s">
        <v>113</v>
      </c>
      <c r="E531" s="17">
        <v>1152</v>
      </c>
      <c r="F531" s="17">
        <v>39</v>
      </c>
      <c r="G531" s="76">
        <v>73107</v>
      </c>
      <c r="H531" s="87">
        <v>44644</v>
      </c>
      <c r="I531" s="18">
        <f>158400/4</f>
        <v>39600</v>
      </c>
      <c r="J531" s="19">
        <f>I531</f>
        <v>39600</v>
      </c>
      <c r="K531" s="19">
        <f t="shared" ref="K531:L532" si="117">J531</f>
        <v>39600</v>
      </c>
      <c r="L531" s="19">
        <f t="shared" si="117"/>
        <v>39600</v>
      </c>
      <c r="M531" s="19"/>
      <c r="N531" s="19"/>
      <c r="O531" s="19"/>
      <c r="P531" s="19"/>
      <c r="Q531" s="19"/>
      <c r="R531" s="19"/>
      <c r="S531" s="19"/>
      <c r="T531" s="19"/>
      <c r="U531" s="19"/>
      <c r="V531" s="20">
        <f t="shared" si="115"/>
        <v>158400</v>
      </c>
      <c r="W531" s="12">
        <v>1463</v>
      </c>
      <c r="X531" s="13" t="s">
        <v>760</v>
      </c>
    </row>
    <row r="532" spans="1:24" x14ac:dyDescent="0.25">
      <c r="A532" s="14">
        <v>8</v>
      </c>
      <c r="B532" s="15">
        <v>8327404213</v>
      </c>
      <c r="C532" s="16" t="s">
        <v>622</v>
      </c>
      <c r="D532" s="16" t="s">
        <v>113</v>
      </c>
      <c r="E532" s="17">
        <v>1153</v>
      </c>
      <c r="F532" s="17">
        <v>39</v>
      </c>
      <c r="G532" s="76">
        <v>73108</v>
      </c>
      <c r="H532" s="87">
        <v>44644</v>
      </c>
      <c r="I532" s="18">
        <f>158400/4</f>
        <v>39600</v>
      </c>
      <c r="J532" s="19">
        <f>I532</f>
        <v>39600</v>
      </c>
      <c r="K532" s="19">
        <f t="shared" si="117"/>
        <v>39600</v>
      </c>
      <c r="L532" s="19">
        <f t="shared" si="117"/>
        <v>39600</v>
      </c>
      <c r="M532" s="19"/>
      <c r="N532" s="19"/>
      <c r="O532" s="19"/>
      <c r="P532" s="19"/>
      <c r="Q532" s="19"/>
      <c r="R532" s="19"/>
      <c r="S532" s="19"/>
      <c r="T532" s="19"/>
      <c r="U532" s="19"/>
      <c r="V532" s="20">
        <f t="shared" si="115"/>
        <v>158400</v>
      </c>
      <c r="W532" s="12">
        <v>1463</v>
      </c>
      <c r="X532" s="13" t="s">
        <v>760</v>
      </c>
    </row>
    <row r="533" spans="1:24" x14ac:dyDescent="0.25">
      <c r="A533" s="14">
        <v>9</v>
      </c>
      <c r="B533" s="15">
        <v>8416616587</v>
      </c>
      <c r="C533" s="16" t="s">
        <v>656</v>
      </c>
      <c r="D533" s="16" t="s">
        <v>13</v>
      </c>
      <c r="E533" s="17">
        <v>695</v>
      </c>
      <c r="F533" s="17">
        <v>58</v>
      </c>
      <c r="G533" s="76">
        <v>73109</v>
      </c>
      <c r="H533" s="87">
        <v>44644</v>
      </c>
      <c r="I533" s="18">
        <v>66000</v>
      </c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20">
        <f t="shared" si="115"/>
        <v>66000</v>
      </c>
      <c r="W533" s="12">
        <v>1463</v>
      </c>
      <c r="X533" s="13" t="s">
        <v>760</v>
      </c>
    </row>
    <row r="534" spans="1:24" x14ac:dyDescent="0.25">
      <c r="A534" s="14">
        <v>10</v>
      </c>
      <c r="B534" s="15">
        <v>8698052167</v>
      </c>
      <c r="C534" s="16" t="s">
        <v>401</v>
      </c>
      <c r="D534" s="16" t="s">
        <v>8</v>
      </c>
      <c r="E534" s="17">
        <v>804</v>
      </c>
      <c r="F534" s="17">
        <v>28</v>
      </c>
      <c r="G534" s="76">
        <v>73110</v>
      </c>
      <c r="H534" s="87">
        <v>44644</v>
      </c>
      <c r="I534" s="18">
        <v>46200</v>
      </c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20">
        <f t="shared" si="115"/>
        <v>46200</v>
      </c>
      <c r="W534" s="12">
        <v>1463</v>
      </c>
      <c r="X534" s="13" t="s">
        <v>760</v>
      </c>
    </row>
    <row r="535" spans="1:24" x14ac:dyDescent="0.25">
      <c r="A535" s="14">
        <v>11</v>
      </c>
      <c r="B535" s="15">
        <v>3501297639</v>
      </c>
      <c r="C535" s="16" t="s">
        <v>623</v>
      </c>
      <c r="D535" s="16" t="s">
        <v>6</v>
      </c>
      <c r="E535" s="17">
        <v>1667</v>
      </c>
      <c r="F535" s="17">
        <v>23</v>
      </c>
      <c r="G535" s="76">
        <v>73111</v>
      </c>
      <c r="H535" s="87">
        <v>44644</v>
      </c>
      <c r="I535" s="18">
        <f>322500/10</f>
        <v>32250</v>
      </c>
      <c r="J535" s="19">
        <f t="shared" ref="J535:J542" si="118">I535</f>
        <v>32250</v>
      </c>
      <c r="K535" s="19">
        <f t="shared" ref="K535:R537" si="119">J535</f>
        <v>32250</v>
      </c>
      <c r="L535" s="19">
        <f t="shared" si="119"/>
        <v>32250</v>
      </c>
      <c r="M535" s="19">
        <f t="shared" si="119"/>
        <v>32250</v>
      </c>
      <c r="N535" s="19">
        <f t="shared" si="119"/>
        <v>32250</v>
      </c>
      <c r="O535" s="19">
        <f t="shared" si="119"/>
        <v>32250</v>
      </c>
      <c r="P535" s="19">
        <f t="shared" si="119"/>
        <v>32250</v>
      </c>
      <c r="Q535" s="19">
        <f t="shared" si="119"/>
        <v>32250</v>
      </c>
      <c r="R535" s="19">
        <f t="shared" si="119"/>
        <v>32250</v>
      </c>
      <c r="S535" s="19"/>
      <c r="T535" s="19"/>
      <c r="U535" s="19"/>
      <c r="V535" s="20">
        <f t="shared" si="115"/>
        <v>322500</v>
      </c>
      <c r="W535" s="12">
        <v>1463</v>
      </c>
      <c r="X535" s="13" t="s">
        <v>760</v>
      </c>
    </row>
    <row r="536" spans="1:24" x14ac:dyDescent="0.25">
      <c r="A536" s="14">
        <v>12</v>
      </c>
      <c r="B536" s="15">
        <v>3501297639</v>
      </c>
      <c r="C536" s="16" t="s">
        <v>623</v>
      </c>
      <c r="D536" s="16" t="s">
        <v>6</v>
      </c>
      <c r="E536" s="17">
        <v>1668</v>
      </c>
      <c r="F536" s="17">
        <v>23</v>
      </c>
      <c r="G536" s="76">
        <v>73112</v>
      </c>
      <c r="H536" s="87">
        <v>44644</v>
      </c>
      <c r="I536" s="18">
        <f>322500/10</f>
        <v>32250</v>
      </c>
      <c r="J536" s="19">
        <f t="shared" si="118"/>
        <v>32250</v>
      </c>
      <c r="K536" s="19">
        <f t="shared" si="119"/>
        <v>32250</v>
      </c>
      <c r="L536" s="19">
        <f t="shared" si="119"/>
        <v>32250</v>
      </c>
      <c r="M536" s="19">
        <f t="shared" si="119"/>
        <v>32250</v>
      </c>
      <c r="N536" s="19">
        <f t="shared" si="119"/>
        <v>32250</v>
      </c>
      <c r="O536" s="19">
        <f t="shared" si="119"/>
        <v>32250</v>
      </c>
      <c r="P536" s="19">
        <f t="shared" si="119"/>
        <v>32250</v>
      </c>
      <c r="Q536" s="19">
        <f t="shared" si="119"/>
        <v>32250</v>
      </c>
      <c r="R536" s="19">
        <f t="shared" si="119"/>
        <v>32250</v>
      </c>
      <c r="S536" s="19"/>
      <c r="T536" s="19"/>
      <c r="U536" s="19"/>
      <c r="V536" s="20">
        <f t="shared" si="115"/>
        <v>322500</v>
      </c>
      <c r="W536" s="12">
        <v>1463</v>
      </c>
      <c r="X536" s="13" t="s">
        <v>760</v>
      </c>
    </row>
    <row r="537" spans="1:24" x14ac:dyDescent="0.25">
      <c r="A537" s="14">
        <v>13</v>
      </c>
      <c r="B537" s="15">
        <v>3501297639</v>
      </c>
      <c r="C537" s="16" t="s">
        <v>623</v>
      </c>
      <c r="D537" s="16" t="s">
        <v>6</v>
      </c>
      <c r="E537" s="17">
        <v>1669</v>
      </c>
      <c r="F537" s="17">
        <v>23</v>
      </c>
      <c r="G537" s="76">
        <v>73113</v>
      </c>
      <c r="H537" s="87">
        <v>44644</v>
      </c>
      <c r="I537" s="18">
        <f>322500/10</f>
        <v>32250</v>
      </c>
      <c r="J537" s="19">
        <f t="shared" si="118"/>
        <v>32250</v>
      </c>
      <c r="K537" s="19">
        <f t="shared" si="119"/>
        <v>32250</v>
      </c>
      <c r="L537" s="19">
        <f t="shared" si="119"/>
        <v>32250</v>
      </c>
      <c r="M537" s="19">
        <f t="shared" si="119"/>
        <v>32250</v>
      </c>
      <c r="N537" s="19">
        <f t="shared" si="119"/>
        <v>32250</v>
      </c>
      <c r="O537" s="19">
        <f t="shared" si="119"/>
        <v>32250</v>
      </c>
      <c r="P537" s="19">
        <f t="shared" si="119"/>
        <v>32250</v>
      </c>
      <c r="Q537" s="19">
        <f t="shared" si="119"/>
        <v>32250</v>
      </c>
      <c r="R537" s="19">
        <f t="shared" si="119"/>
        <v>32250</v>
      </c>
      <c r="S537" s="19"/>
      <c r="T537" s="19"/>
      <c r="U537" s="19"/>
      <c r="V537" s="20">
        <f t="shared" si="115"/>
        <v>322500</v>
      </c>
      <c r="W537" s="12">
        <v>1463</v>
      </c>
      <c r="X537" s="13" t="s">
        <v>760</v>
      </c>
    </row>
    <row r="538" spans="1:24" x14ac:dyDescent="0.25">
      <c r="A538" s="14">
        <v>14</v>
      </c>
      <c r="B538" s="15">
        <v>3501297639</v>
      </c>
      <c r="C538" s="16" t="s">
        <v>623</v>
      </c>
      <c r="D538" s="24" t="s">
        <v>15</v>
      </c>
      <c r="E538" s="17">
        <v>579</v>
      </c>
      <c r="F538" s="17">
        <v>58</v>
      </c>
      <c r="G538" s="76">
        <v>73114</v>
      </c>
      <c r="H538" s="87">
        <v>44644</v>
      </c>
      <c r="I538" s="18">
        <f>105600/2</f>
        <v>52800</v>
      </c>
      <c r="J538" s="19">
        <f t="shared" si="118"/>
        <v>52800</v>
      </c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20">
        <f t="shared" si="115"/>
        <v>105600</v>
      </c>
      <c r="W538" s="12">
        <v>1463</v>
      </c>
      <c r="X538" s="13" t="s">
        <v>760</v>
      </c>
    </row>
    <row r="539" spans="1:24" x14ac:dyDescent="0.25">
      <c r="A539" s="14">
        <v>15</v>
      </c>
      <c r="B539" s="15">
        <v>3501297639</v>
      </c>
      <c r="C539" s="16" t="s">
        <v>623</v>
      </c>
      <c r="D539" s="16" t="s">
        <v>231</v>
      </c>
      <c r="E539" s="17">
        <v>3210</v>
      </c>
      <c r="F539" s="17">
        <v>45</v>
      </c>
      <c r="G539" s="76">
        <v>73115</v>
      </c>
      <c r="H539" s="87">
        <v>44644</v>
      </c>
      <c r="I539" s="18">
        <f>225750/3</f>
        <v>75250</v>
      </c>
      <c r="J539" s="19">
        <f t="shared" si="118"/>
        <v>75250</v>
      </c>
      <c r="K539" s="19">
        <f>J539</f>
        <v>75250</v>
      </c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20">
        <f t="shared" si="115"/>
        <v>225750</v>
      </c>
      <c r="W539" s="12">
        <v>1463</v>
      </c>
      <c r="X539" s="13" t="s">
        <v>760</v>
      </c>
    </row>
    <row r="540" spans="1:24" x14ac:dyDescent="0.25">
      <c r="A540" s="14">
        <v>16</v>
      </c>
      <c r="B540" s="25">
        <v>8559503359</v>
      </c>
      <c r="C540" s="16" t="s">
        <v>624</v>
      </c>
      <c r="D540" s="16" t="s">
        <v>15</v>
      </c>
      <c r="E540" s="17">
        <v>72</v>
      </c>
      <c r="F540" s="17">
        <v>46</v>
      </c>
      <c r="G540" s="76">
        <v>73116</v>
      </c>
      <c r="H540" s="87">
        <v>44644</v>
      </c>
      <c r="I540" s="18">
        <f>77400/3</f>
        <v>25800</v>
      </c>
      <c r="J540" s="19">
        <f t="shared" si="118"/>
        <v>25800</v>
      </c>
      <c r="K540" s="19">
        <f>J540</f>
        <v>25800</v>
      </c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20">
        <f t="shared" si="115"/>
        <v>77400</v>
      </c>
      <c r="W540" s="12">
        <v>1463</v>
      </c>
      <c r="X540" s="13" t="s">
        <v>760</v>
      </c>
    </row>
    <row r="541" spans="1:24" x14ac:dyDescent="0.25">
      <c r="A541" s="14">
        <v>17</v>
      </c>
      <c r="B541" s="15">
        <v>8004570502</v>
      </c>
      <c r="C541" s="16" t="s">
        <v>625</v>
      </c>
      <c r="D541" s="16" t="s">
        <v>657</v>
      </c>
      <c r="E541" s="17">
        <v>1682</v>
      </c>
      <c r="F541" s="17">
        <v>14</v>
      </c>
      <c r="G541" s="76">
        <v>73117</v>
      </c>
      <c r="H541" s="87">
        <v>44644</v>
      </c>
      <c r="I541" s="18">
        <f>63360/2</f>
        <v>31680</v>
      </c>
      <c r="J541" s="19">
        <f t="shared" si="118"/>
        <v>31680</v>
      </c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20">
        <f t="shared" si="115"/>
        <v>63360</v>
      </c>
      <c r="W541" s="12">
        <v>1463</v>
      </c>
      <c r="X541" s="13" t="s">
        <v>760</v>
      </c>
    </row>
    <row r="542" spans="1:24" x14ac:dyDescent="0.25">
      <c r="A542" s="14">
        <v>18</v>
      </c>
      <c r="B542" s="15">
        <v>8064432715</v>
      </c>
      <c r="C542" s="16" t="s">
        <v>626</v>
      </c>
      <c r="D542" s="16" t="s">
        <v>6</v>
      </c>
      <c r="E542" s="17" t="s">
        <v>663</v>
      </c>
      <c r="F542" s="17" t="s">
        <v>664</v>
      </c>
      <c r="G542" s="76">
        <v>73118</v>
      </c>
      <c r="H542" s="87">
        <v>44645</v>
      </c>
      <c r="I542" s="18">
        <f>132000/2</f>
        <v>66000</v>
      </c>
      <c r="J542" s="19">
        <f t="shared" si="118"/>
        <v>66000</v>
      </c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20">
        <f t="shared" si="115"/>
        <v>132000</v>
      </c>
      <c r="W542" s="12">
        <v>1463</v>
      </c>
      <c r="X542" s="13" t="s">
        <v>760</v>
      </c>
    </row>
    <row r="543" spans="1:24" x14ac:dyDescent="0.25">
      <c r="A543" s="14">
        <v>19</v>
      </c>
      <c r="B543" s="15">
        <v>8461073678</v>
      </c>
      <c r="C543" s="16" t="s">
        <v>627</v>
      </c>
      <c r="D543" s="16" t="s">
        <v>8</v>
      </c>
      <c r="E543" s="17">
        <v>1102</v>
      </c>
      <c r="F543" s="17">
        <v>34</v>
      </c>
      <c r="G543" s="76">
        <v>73119</v>
      </c>
      <c r="H543" s="87">
        <v>44645</v>
      </c>
      <c r="I543" s="18">
        <v>39600</v>
      </c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20">
        <f t="shared" si="115"/>
        <v>39600</v>
      </c>
      <c r="W543" s="12">
        <v>1463</v>
      </c>
      <c r="X543" s="13" t="s">
        <v>760</v>
      </c>
    </row>
    <row r="544" spans="1:24" x14ac:dyDescent="0.25">
      <c r="A544" s="14">
        <v>20</v>
      </c>
      <c r="B544" s="21">
        <v>3500612126</v>
      </c>
      <c r="C544" s="16" t="s">
        <v>628</v>
      </c>
      <c r="D544" s="16" t="s">
        <v>15</v>
      </c>
      <c r="E544" s="17">
        <v>2264</v>
      </c>
      <c r="F544" s="17">
        <v>45</v>
      </c>
      <c r="G544" s="76">
        <v>73120</v>
      </c>
      <c r="H544" s="87">
        <v>44645</v>
      </c>
      <c r="I544" s="18">
        <v>52800</v>
      </c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20">
        <f t="shared" si="115"/>
        <v>52800</v>
      </c>
      <c r="W544" s="12">
        <v>1463</v>
      </c>
      <c r="X544" s="13" t="s">
        <v>760</v>
      </c>
    </row>
    <row r="545" spans="1:24" x14ac:dyDescent="0.25">
      <c r="A545" s="14">
        <v>21</v>
      </c>
      <c r="B545" s="15">
        <v>8046531047</v>
      </c>
      <c r="C545" s="16" t="s">
        <v>629</v>
      </c>
      <c r="D545" s="16" t="s">
        <v>8</v>
      </c>
      <c r="E545" s="17">
        <v>841</v>
      </c>
      <c r="F545" s="17">
        <v>28</v>
      </c>
      <c r="G545" s="76">
        <v>73121</v>
      </c>
      <c r="H545" s="87">
        <v>44645</v>
      </c>
      <c r="I545" s="18">
        <f>92400/2</f>
        <v>46200</v>
      </c>
      <c r="J545" s="19">
        <f t="shared" ref="J545:J551" si="120">I545</f>
        <v>46200</v>
      </c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20">
        <f t="shared" si="115"/>
        <v>92400</v>
      </c>
      <c r="W545" s="12">
        <v>1463</v>
      </c>
      <c r="X545" s="13" t="s">
        <v>760</v>
      </c>
    </row>
    <row r="546" spans="1:24" x14ac:dyDescent="0.25">
      <c r="A546" s="14">
        <v>22</v>
      </c>
      <c r="B546" s="15">
        <v>8557931750</v>
      </c>
      <c r="C546" s="16" t="s">
        <v>630</v>
      </c>
      <c r="D546" s="16" t="s">
        <v>6</v>
      </c>
      <c r="E546" s="17">
        <v>2190</v>
      </c>
      <c r="F546" s="17">
        <v>23</v>
      </c>
      <c r="G546" s="76">
        <v>73122</v>
      </c>
      <c r="H546" s="87">
        <v>44645</v>
      </c>
      <c r="I546" s="18">
        <f>67725/3</f>
        <v>22575</v>
      </c>
      <c r="J546" s="19">
        <f t="shared" si="120"/>
        <v>22575</v>
      </c>
      <c r="K546" s="19">
        <f>J546</f>
        <v>22575</v>
      </c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20">
        <f t="shared" si="115"/>
        <v>67725</v>
      </c>
      <c r="W546" s="12">
        <v>1463</v>
      </c>
      <c r="X546" s="13" t="s">
        <v>760</v>
      </c>
    </row>
    <row r="547" spans="1:24" x14ac:dyDescent="0.25">
      <c r="A547" s="14">
        <v>23</v>
      </c>
      <c r="B547" s="15">
        <v>8337360011</v>
      </c>
      <c r="C547" s="16" t="s">
        <v>631</v>
      </c>
      <c r="D547" s="16" t="s">
        <v>217</v>
      </c>
      <c r="E547" s="17">
        <v>272</v>
      </c>
      <c r="F547" s="17">
        <v>31</v>
      </c>
      <c r="G547" s="76">
        <v>73123</v>
      </c>
      <c r="H547" s="87">
        <v>44645</v>
      </c>
      <c r="I547" s="18">
        <f>1039500/11</f>
        <v>94500</v>
      </c>
      <c r="J547" s="19">
        <f t="shared" si="120"/>
        <v>94500</v>
      </c>
      <c r="K547" s="19">
        <f t="shared" ref="K547:S547" si="121">J547</f>
        <v>94500</v>
      </c>
      <c r="L547" s="19">
        <f t="shared" si="121"/>
        <v>94500</v>
      </c>
      <c r="M547" s="19">
        <f t="shared" si="121"/>
        <v>94500</v>
      </c>
      <c r="N547" s="19">
        <f t="shared" si="121"/>
        <v>94500</v>
      </c>
      <c r="O547" s="19">
        <f t="shared" si="121"/>
        <v>94500</v>
      </c>
      <c r="P547" s="19">
        <f t="shared" si="121"/>
        <v>94500</v>
      </c>
      <c r="Q547" s="19">
        <f t="shared" si="121"/>
        <v>94500</v>
      </c>
      <c r="R547" s="19">
        <f t="shared" si="121"/>
        <v>94500</v>
      </c>
      <c r="S547" s="19">
        <f t="shared" si="121"/>
        <v>94500</v>
      </c>
      <c r="T547" s="19"/>
      <c r="U547" s="19"/>
      <c r="V547" s="20">
        <f t="shared" si="115"/>
        <v>1039500</v>
      </c>
      <c r="W547" s="12">
        <v>1463</v>
      </c>
      <c r="X547" s="13" t="s">
        <v>760</v>
      </c>
    </row>
    <row r="548" spans="1:24" x14ac:dyDescent="0.25">
      <c r="A548" s="14">
        <v>24</v>
      </c>
      <c r="B548" s="15">
        <v>8098359358</v>
      </c>
      <c r="C548" s="16" t="s">
        <v>632</v>
      </c>
      <c r="D548" s="16" t="s">
        <v>6</v>
      </c>
      <c r="E548" s="17">
        <v>349</v>
      </c>
      <c r="F548" s="17">
        <v>49</v>
      </c>
      <c r="G548" s="76">
        <v>73124</v>
      </c>
      <c r="H548" s="87">
        <v>44645</v>
      </c>
      <c r="I548" s="18">
        <f>132000/2</f>
        <v>66000</v>
      </c>
      <c r="J548" s="19">
        <f t="shared" si="120"/>
        <v>66000</v>
      </c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20">
        <f t="shared" si="115"/>
        <v>132000</v>
      </c>
      <c r="W548" s="12">
        <v>1463</v>
      </c>
      <c r="X548" s="13" t="s">
        <v>760</v>
      </c>
    </row>
    <row r="549" spans="1:24" x14ac:dyDescent="0.25">
      <c r="A549" s="14">
        <v>25</v>
      </c>
      <c r="B549" s="15">
        <v>8004296761</v>
      </c>
      <c r="C549" s="16" t="s">
        <v>633</v>
      </c>
      <c r="D549" s="16" t="s">
        <v>6</v>
      </c>
      <c r="E549" s="17" t="s">
        <v>665</v>
      </c>
      <c r="F549" s="17" t="s">
        <v>661</v>
      </c>
      <c r="G549" s="76">
        <v>73125</v>
      </c>
      <c r="H549" s="87">
        <v>44645</v>
      </c>
      <c r="I549" s="18">
        <f>96750/3</f>
        <v>32250</v>
      </c>
      <c r="J549" s="19">
        <f t="shared" si="120"/>
        <v>32250</v>
      </c>
      <c r="K549" s="19">
        <f>J549</f>
        <v>32250</v>
      </c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20">
        <f t="shared" si="115"/>
        <v>96750</v>
      </c>
      <c r="W549" s="12">
        <v>1463</v>
      </c>
      <c r="X549" s="13" t="s">
        <v>760</v>
      </c>
    </row>
    <row r="550" spans="1:24" x14ac:dyDescent="0.25">
      <c r="A550" s="14">
        <v>26</v>
      </c>
      <c r="B550" s="21" t="s">
        <v>666</v>
      </c>
      <c r="C550" s="16" t="s">
        <v>634</v>
      </c>
      <c r="D550" s="16" t="s">
        <v>6</v>
      </c>
      <c r="E550" s="17">
        <v>44</v>
      </c>
      <c r="F550" s="17">
        <v>51</v>
      </c>
      <c r="G550" s="76">
        <v>73126</v>
      </c>
      <c r="H550" s="87">
        <v>44645</v>
      </c>
      <c r="I550" s="18">
        <f>358776/3</f>
        <v>119592</v>
      </c>
      <c r="J550" s="19">
        <f t="shared" si="120"/>
        <v>119592</v>
      </c>
      <c r="K550" s="19">
        <f>J550</f>
        <v>119592</v>
      </c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20">
        <f t="shared" si="115"/>
        <v>358776</v>
      </c>
      <c r="W550" s="12">
        <v>1463</v>
      </c>
      <c r="X550" s="13" t="s">
        <v>760</v>
      </c>
    </row>
    <row r="551" spans="1:24" x14ac:dyDescent="0.25">
      <c r="A551" s="14">
        <v>27</v>
      </c>
      <c r="B551" s="15">
        <v>8067384442</v>
      </c>
      <c r="C551" s="16" t="s">
        <v>635</v>
      </c>
      <c r="D551" s="16" t="s">
        <v>8</v>
      </c>
      <c r="E551" s="17">
        <v>856</v>
      </c>
      <c r="F551" s="17">
        <v>28</v>
      </c>
      <c r="G551" s="76">
        <v>73127</v>
      </c>
      <c r="H551" s="87">
        <v>44645</v>
      </c>
      <c r="I551" s="18">
        <f>92400/2</f>
        <v>46200</v>
      </c>
      <c r="J551" s="19">
        <f t="shared" si="120"/>
        <v>46200</v>
      </c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20">
        <f t="shared" si="115"/>
        <v>92400</v>
      </c>
      <c r="W551" s="12">
        <v>1463</v>
      </c>
      <c r="X551" s="13" t="s">
        <v>760</v>
      </c>
    </row>
    <row r="552" spans="1:24" x14ac:dyDescent="0.25">
      <c r="A552" s="14">
        <v>28</v>
      </c>
      <c r="B552" s="15">
        <v>3502267179</v>
      </c>
      <c r="C552" s="16" t="s">
        <v>199</v>
      </c>
      <c r="D552" s="16" t="s">
        <v>657</v>
      </c>
      <c r="E552" s="17">
        <v>1601</v>
      </c>
      <c r="F552" s="17">
        <v>14</v>
      </c>
      <c r="G552" s="76">
        <v>73128</v>
      </c>
      <c r="H552" s="87">
        <v>44645</v>
      </c>
      <c r="I552" s="18">
        <v>52800</v>
      </c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20">
        <f t="shared" si="115"/>
        <v>52800</v>
      </c>
      <c r="W552" s="12">
        <v>1463</v>
      </c>
      <c r="X552" s="13" t="s">
        <v>760</v>
      </c>
    </row>
    <row r="553" spans="1:24" x14ac:dyDescent="0.25">
      <c r="A553" s="14">
        <v>29</v>
      </c>
      <c r="B553" s="15">
        <v>3500744644</v>
      </c>
      <c r="C553" s="16" t="s">
        <v>636</v>
      </c>
      <c r="D553" s="16" t="s">
        <v>7</v>
      </c>
      <c r="E553" s="17">
        <v>488</v>
      </c>
      <c r="F553" s="17">
        <v>44</v>
      </c>
      <c r="G553" s="76">
        <v>73129</v>
      </c>
      <c r="H553" s="87">
        <v>44645</v>
      </c>
      <c r="I553" s="18">
        <v>69300</v>
      </c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20">
        <f t="shared" si="115"/>
        <v>69300</v>
      </c>
      <c r="W553" s="12">
        <v>1463</v>
      </c>
      <c r="X553" s="13" t="s">
        <v>760</v>
      </c>
    </row>
    <row r="554" spans="1:24" x14ac:dyDescent="0.25">
      <c r="A554" s="14">
        <v>30</v>
      </c>
      <c r="B554" s="15">
        <v>8607201343</v>
      </c>
      <c r="C554" s="16" t="s">
        <v>637</v>
      </c>
      <c r="D554" s="16" t="s">
        <v>6</v>
      </c>
      <c r="E554" s="17">
        <v>1197</v>
      </c>
      <c r="F554" s="17">
        <v>24</v>
      </c>
      <c r="G554" s="76">
        <v>73130</v>
      </c>
      <c r="H554" s="87">
        <v>44645</v>
      </c>
      <c r="I554" s="18">
        <v>63822</v>
      </c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20">
        <f t="shared" si="115"/>
        <v>63822</v>
      </c>
      <c r="W554" s="12">
        <v>1463</v>
      </c>
      <c r="X554" s="13" t="s">
        <v>760</v>
      </c>
    </row>
    <row r="555" spans="1:24" x14ac:dyDescent="0.25">
      <c r="A555" s="14">
        <v>31</v>
      </c>
      <c r="B555" s="15">
        <v>8607201343</v>
      </c>
      <c r="C555" s="16" t="s">
        <v>637</v>
      </c>
      <c r="D555" s="16" t="s">
        <v>6</v>
      </c>
      <c r="E555" s="17">
        <v>1198</v>
      </c>
      <c r="F555" s="17">
        <v>24</v>
      </c>
      <c r="G555" s="76">
        <v>73131</v>
      </c>
      <c r="H555" s="87">
        <v>44645</v>
      </c>
      <c r="I555" s="18">
        <v>58542</v>
      </c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20">
        <f t="shared" si="115"/>
        <v>58542</v>
      </c>
      <c r="W555" s="12">
        <v>1463</v>
      </c>
      <c r="X555" s="13" t="s">
        <v>760</v>
      </c>
    </row>
    <row r="556" spans="1:24" x14ac:dyDescent="0.25">
      <c r="A556" s="14">
        <v>32</v>
      </c>
      <c r="B556" s="21" t="s">
        <v>667</v>
      </c>
      <c r="C556" s="16" t="s">
        <v>638</v>
      </c>
      <c r="D556" s="16" t="s">
        <v>6</v>
      </c>
      <c r="E556" s="17">
        <v>1707</v>
      </c>
      <c r="F556" s="17">
        <v>23</v>
      </c>
      <c r="G556" s="76">
        <v>73132</v>
      </c>
      <c r="H556" s="87">
        <v>44645</v>
      </c>
      <c r="I556" s="18">
        <f>96750/3</f>
        <v>32250</v>
      </c>
      <c r="J556" s="19">
        <f>I556</f>
        <v>32250</v>
      </c>
      <c r="K556" s="19">
        <f>J556</f>
        <v>32250</v>
      </c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20">
        <f t="shared" si="115"/>
        <v>96750</v>
      </c>
      <c r="W556" s="12">
        <v>1463</v>
      </c>
      <c r="X556" s="13" t="s">
        <v>760</v>
      </c>
    </row>
    <row r="557" spans="1:24" x14ac:dyDescent="0.25">
      <c r="A557" s="14">
        <v>33</v>
      </c>
      <c r="B557" s="21" t="s">
        <v>667</v>
      </c>
      <c r="C557" s="16" t="s">
        <v>638</v>
      </c>
      <c r="D557" s="16" t="s">
        <v>6</v>
      </c>
      <c r="E557" s="17">
        <v>1706</v>
      </c>
      <c r="F557" s="17">
        <v>23</v>
      </c>
      <c r="G557" s="76">
        <v>73133</v>
      </c>
      <c r="H557" s="87">
        <v>44645</v>
      </c>
      <c r="I557" s="18">
        <f>96750/3</f>
        <v>32250</v>
      </c>
      <c r="J557" s="19">
        <f>I557</f>
        <v>32250</v>
      </c>
      <c r="K557" s="19">
        <f>J557</f>
        <v>32250</v>
      </c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20">
        <f t="shared" si="115"/>
        <v>96750</v>
      </c>
      <c r="W557" s="12">
        <v>1463</v>
      </c>
      <c r="X557" s="13" t="s">
        <v>760</v>
      </c>
    </row>
    <row r="558" spans="1:24" x14ac:dyDescent="0.25">
      <c r="A558" s="14">
        <v>34</v>
      </c>
      <c r="B558" s="15">
        <v>8541026440</v>
      </c>
      <c r="C558" s="16" t="s">
        <v>639</v>
      </c>
      <c r="D558" s="16" t="s">
        <v>6</v>
      </c>
      <c r="E558" s="17">
        <v>1891</v>
      </c>
      <c r="F558" s="17">
        <v>23</v>
      </c>
      <c r="G558" s="76">
        <v>73134</v>
      </c>
      <c r="H558" s="87">
        <v>44645</v>
      </c>
      <c r="I558" s="18">
        <f>82944/4</f>
        <v>20736</v>
      </c>
      <c r="J558" s="19">
        <f>I558</f>
        <v>20736</v>
      </c>
      <c r="K558" s="19">
        <f t="shared" ref="K558:L558" si="122">J558</f>
        <v>20736</v>
      </c>
      <c r="L558" s="19">
        <f t="shared" si="122"/>
        <v>20736</v>
      </c>
      <c r="M558" s="19"/>
      <c r="N558" s="19"/>
      <c r="O558" s="19"/>
      <c r="P558" s="19"/>
      <c r="Q558" s="19"/>
      <c r="R558" s="19"/>
      <c r="S558" s="19"/>
      <c r="T558" s="19"/>
      <c r="U558" s="19"/>
      <c r="V558" s="20">
        <f t="shared" si="115"/>
        <v>82944</v>
      </c>
      <c r="W558" s="12">
        <v>1463</v>
      </c>
      <c r="X558" s="13" t="s">
        <v>760</v>
      </c>
    </row>
    <row r="559" spans="1:24" x14ac:dyDescent="0.25">
      <c r="A559" s="14">
        <v>35</v>
      </c>
      <c r="B559" s="15">
        <v>8285424800</v>
      </c>
      <c r="C559" s="16" t="s">
        <v>640</v>
      </c>
      <c r="D559" s="16" t="s">
        <v>6</v>
      </c>
      <c r="E559" s="17">
        <v>639</v>
      </c>
      <c r="F559" s="17">
        <v>49</v>
      </c>
      <c r="G559" s="76">
        <v>73135</v>
      </c>
      <c r="H559" s="87">
        <v>44645</v>
      </c>
      <c r="I559" s="18">
        <f>134112/2</f>
        <v>67056</v>
      </c>
      <c r="J559" s="19">
        <f>I559</f>
        <v>67056</v>
      </c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20">
        <f t="shared" si="115"/>
        <v>134112</v>
      </c>
      <c r="W559" s="12">
        <v>1463</v>
      </c>
      <c r="X559" s="13" t="s">
        <v>760</v>
      </c>
    </row>
    <row r="560" spans="1:24" x14ac:dyDescent="0.25">
      <c r="A560" s="14">
        <v>36</v>
      </c>
      <c r="B560" s="15">
        <v>8004557815</v>
      </c>
      <c r="C560" s="16" t="s">
        <v>641</v>
      </c>
      <c r="D560" s="16" t="s">
        <v>658</v>
      </c>
      <c r="E560" s="17">
        <v>922</v>
      </c>
      <c r="F560" s="17">
        <v>12</v>
      </c>
      <c r="G560" s="76">
        <v>73136</v>
      </c>
      <c r="H560" s="87">
        <v>44645</v>
      </c>
      <c r="I560" s="18">
        <f>216000/2</f>
        <v>108000</v>
      </c>
      <c r="J560" s="19">
        <f>I560</f>
        <v>108000</v>
      </c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20">
        <f t="shared" si="115"/>
        <v>216000</v>
      </c>
      <c r="W560" s="12">
        <v>1463</v>
      </c>
      <c r="X560" s="13" t="s">
        <v>760</v>
      </c>
    </row>
    <row r="561" spans="1:24" x14ac:dyDescent="0.25">
      <c r="A561" s="14">
        <v>37</v>
      </c>
      <c r="B561" s="15">
        <v>8624829272</v>
      </c>
      <c r="C561" s="16" t="s">
        <v>642</v>
      </c>
      <c r="D561" s="16" t="s">
        <v>609</v>
      </c>
      <c r="E561" s="17">
        <v>197</v>
      </c>
      <c r="F561" s="17">
        <v>79</v>
      </c>
      <c r="G561" s="76">
        <v>73137</v>
      </c>
      <c r="H561" s="87">
        <v>44645</v>
      </c>
      <c r="I561" s="18">
        <v>31680</v>
      </c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20">
        <f t="shared" si="115"/>
        <v>31680</v>
      </c>
      <c r="W561" s="12">
        <v>1463</v>
      </c>
      <c r="X561" s="13" t="s">
        <v>760</v>
      </c>
    </row>
    <row r="562" spans="1:24" x14ac:dyDescent="0.25">
      <c r="A562" s="14">
        <v>38</v>
      </c>
      <c r="B562" s="15">
        <v>8574244853</v>
      </c>
      <c r="C562" s="16" t="s">
        <v>643</v>
      </c>
      <c r="D562" s="16" t="s">
        <v>12</v>
      </c>
      <c r="E562" s="17">
        <v>208</v>
      </c>
      <c r="F562" s="17">
        <v>78</v>
      </c>
      <c r="G562" s="76">
        <v>73138</v>
      </c>
      <c r="H562" s="87">
        <v>44645</v>
      </c>
      <c r="I562" s="18">
        <v>39600</v>
      </c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20">
        <f t="shared" si="115"/>
        <v>39600</v>
      </c>
      <c r="W562" s="12">
        <v>1463</v>
      </c>
      <c r="X562" s="13" t="s">
        <v>760</v>
      </c>
    </row>
    <row r="563" spans="1:24" x14ac:dyDescent="0.25">
      <c r="A563" s="14">
        <v>39</v>
      </c>
      <c r="B563" s="21">
        <v>8359299018</v>
      </c>
      <c r="C563" s="16" t="s">
        <v>644</v>
      </c>
      <c r="D563" s="16" t="s">
        <v>6</v>
      </c>
      <c r="E563" s="17">
        <v>649</v>
      </c>
      <c r="F563" s="17">
        <v>52</v>
      </c>
      <c r="G563" s="76">
        <v>73139</v>
      </c>
      <c r="H563" s="87">
        <v>44645</v>
      </c>
      <c r="I563" s="18">
        <v>56034</v>
      </c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20">
        <f t="shared" si="115"/>
        <v>56034</v>
      </c>
      <c r="W563" s="12">
        <v>1463</v>
      </c>
      <c r="X563" s="13" t="s">
        <v>760</v>
      </c>
    </row>
    <row r="564" spans="1:24" x14ac:dyDescent="0.25">
      <c r="A564" s="14">
        <v>40</v>
      </c>
      <c r="B564" s="15">
        <v>8725018626</v>
      </c>
      <c r="C564" s="16" t="s">
        <v>645</v>
      </c>
      <c r="D564" s="16" t="s">
        <v>486</v>
      </c>
      <c r="E564" s="17">
        <v>83</v>
      </c>
      <c r="F564" s="17">
        <v>63</v>
      </c>
      <c r="G564" s="76">
        <v>73140</v>
      </c>
      <c r="H564" s="87">
        <v>44645</v>
      </c>
      <c r="I564" s="18">
        <v>42240</v>
      </c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20">
        <f t="shared" si="115"/>
        <v>42240</v>
      </c>
      <c r="W564" s="12">
        <v>1463</v>
      </c>
      <c r="X564" s="13" t="s">
        <v>760</v>
      </c>
    </row>
    <row r="565" spans="1:24" x14ac:dyDescent="0.25">
      <c r="A565" s="14">
        <v>41</v>
      </c>
      <c r="B565" s="15">
        <v>3700439172</v>
      </c>
      <c r="C565" s="16" t="s">
        <v>646</v>
      </c>
      <c r="D565" s="65" t="s">
        <v>8</v>
      </c>
      <c r="E565" s="17">
        <v>869</v>
      </c>
      <c r="F565" s="17">
        <v>28</v>
      </c>
      <c r="G565" s="76">
        <v>73141</v>
      </c>
      <c r="H565" s="87">
        <v>44645</v>
      </c>
      <c r="I565" s="18">
        <f>73920/2</f>
        <v>36960</v>
      </c>
      <c r="J565" s="19">
        <f t="shared" ref="J565:J570" si="123">I565</f>
        <v>36960</v>
      </c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20">
        <f t="shared" si="115"/>
        <v>73920</v>
      </c>
      <c r="W565" s="12">
        <v>1463</v>
      </c>
      <c r="X565" s="13" t="s">
        <v>760</v>
      </c>
    </row>
    <row r="566" spans="1:24" x14ac:dyDescent="0.25">
      <c r="A566" s="14">
        <v>42</v>
      </c>
      <c r="B566" s="15">
        <v>8407254355</v>
      </c>
      <c r="C566" s="16" t="s">
        <v>647</v>
      </c>
      <c r="D566" s="65" t="s">
        <v>8</v>
      </c>
      <c r="E566" s="17">
        <v>794</v>
      </c>
      <c r="F566" s="17">
        <v>28</v>
      </c>
      <c r="G566" s="76">
        <v>73142</v>
      </c>
      <c r="H566" s="87">
        <v>44645</v>
      </c>
      <c r="I566" s="18">
        <f>73920/2</f>
        <v>36960</v>
      </c>
      <c r="J566" s="19">
        <f t="shared" si="123"/>
        <v>36960</v>
      </c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20">
        <f t="shared" si="115"/>
        <v>73920</v>
      </c>
      <c r="W566" s="12">
        <v>1463</v>
      </c>
      <c r="X566" s="13" t="s">
        <v>760</v>
      </c>
    </row>
    <row r="567" spans="1:24" x14ac:dyDescent="0.25">
      <c r="A567" s="14">
        <v>43</v>
      </c>
      <c r="B567" s="15">
        <v>8056556890</v>
      </c>
      <c r="C567" s="16" t="s">
        <v>648</v>
      </c>
      <c r="D567" s="65" t="s">
        <v>8</v>
      </c>
      <c r="E567" s="17">
        <v>1084</v>
      </c>
      <c r="F567" s="17">
        <v>34</v>
      </c>
      <c r="G567" s="76">
        <v>73143</v>
      </c>
      <c r="H567" s="87">
        <v>44645</v>
      </c>
      <c r="I567" s="18">
        <f>67725/3</f>
        <v>22575</v>
      </c>
      <c r="J567" s="19">
        <f t="shared" si="123"/>
        <v>22575</v>
      </c>
      <c r="K567" s="19">
        <f>J567</f>
        <v>22575</v>
      </c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20">
        <f t="shared" si="115"/>
        <v>67725</v>
      </c>
      <c r="W567" s="12">
        <v>1463</v>
      </c>
      <c r="X567" s="13" t="s">
        <v>760</v>
      </c>
    </row>
    <row r="568" spans="1:24" x14ac:dyDescent="0.25">
      <c r="A568" s="14">
        <v>44</v>
      </c>
      <c r="B568" s="15">
        <v>1101417183</v>
      </c>
      <c r="C568" s="16" t="s">
        <v>649</v>
      </c>
      <c r="D568" s="65" t="s">
        <v>572</v>
      </c>
      <c r="E568" s="17">
        <v>485</v>
      </c>
      <c r="F568" s="17">
        <v>29</v>
      </c>
      <c r="G568" s="76">
        <v>73144</v>
      </c>
      <c r="H568" s="87">
        <v>44645</v>
      </c>
      <c r="I568" s="18">
        <f>172800/6</f>
        <v>28800</v>
      </c>
      <c r="J568" s="19">
        <f t="shared" si="123"/>
        <v>28800</v>
      </c>
      <c r="K568" s="19">
        <f t="shared" ref="K568:N568" si="124">J568</f>
        <v>28800</v>
      </c>
      <c r="L568" s="19">
        <f t="shared" si="124"/>
        <v>28800</v>
      </c>
      <c r="M568" s="19">
        <f t="shared" si="124"/>
        <v>28800</v>
      </c>
      <c r="N568" s="19">
        <f t="shared" si="124"/>
        <v>28800</v>
      </c>
      <c r="O568" s="19"/>
      <c r="P568" s="19"/>
      <c r="Q568" s="19"/>
      <c r="R568" s="19"/>
      <c r="S568" s="19"/>
      <c r="T568" s="19"/>
      <c r="U568" s="19"/>
      <c r="V568" s="20">
        <f t="shared" si="115"/>
        <v>172800</v>
      </c>
      <c r="W568" s="12">
        <v>1463</v>
      </c>
      <c r="X568" s="13" t="s">
        <v>760</v>
      </c>
    </row>
    <row r="569" spans="1:24" x14ac:dyDescent="0.25">
      <c r="A569" s="14">
        <v>45</v>
      </c>
      <c r="B569" s="15">
        <v>8182342828</v>
      </c>
      <c r="C569" s="16" t="s">
        <v>650</v>
      </c>
      <c r="D569" s="65" t="s">
        <v>6</v>
      </c>
      <c r="E569" s="17">
        <v>360</v>
      </c>
      <c r="F569" s="17">
        <v>23</v>
      </c>
      <c r="G569" s="76">
        <v>73145</v>
      </c>
      <c r="H569" s="87">
        <v>44645</v>
      </c>
      <c r="I569" s="18">
        <f>92160/4</f>
        <v>23040</v>
      </c>
      <c r="J569" s="19">
        <f t="shared" si="123"/>
        <v>23040</v>
      </c>
      <c r="K569" s="19">
        <f t="shared" ref="K569:L569" si="125">J569</f>
        <v>23040</v>
      </c>
      <c r="L569" s="19">
        <f t="shared" si="125"/>
        <v>23040</v>
      </c>
      <c r="M569" s="19"/>
      <c r="N569" s="19"/>
      <c r="O569" s="19"/>
      <c r="P569" s="19"/>
      <c r="Q569" s="19"/>
      <c r="R569" s="19"/>
      <c r="S569" s="19"/>
      <c r="T569" s="19"/>
      <c r="U569" s="19"/>
      <c r="V569" s="20">
        <f t="shared" si="115"/>
        <v>92160</v>
      </c>
      <c r="W569" s="12">
        <v>1463</v>
      </c>
      <c r="X569" s="13" t="s">
        <v>760</v>
      </c>
    </row>
    <row r="570" spans="1:24" x14ac:dyDescent="0.25">
      <c r="A570" s="14">
        <v>46</v>
      </c>
      <c r="B570" s="15">
        <v>8538147276</v>
      </c>
      <c r="C570" s="16" t="s">
        <v>651</v>
      </c>
      <c r="D570" s="65" t="s">
        <v>659</v>
      </c>
      <c r="E570" s="17">
        <v>1079</v>
      </c>
      <c r="F570" s="17">
        <v>39</v>
      </c>
      <c r="G570" s="76">
        <v>73146</v>
      </c>
      <c r="H570" s="87">
        <v>44645</v>
      </c>
      <c r="I570" s="18">
        <f>41472/3</f>
        <v>13824</v>
      </c>
      <c r="J570" s="19">
        <f t="shared" si="123"/>
        <v>13824</v>
      </c>
      <c r="K570" s="19">
        <f>J570</f>
        <v>13824</v>
      </c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20">
        <f t="shared" si="115"/>
        <v>41472</v>
      </c>
      <c r="W570" s="12">
        <v>1463</v>
      </c>
      <c r="X570" s="13" t="s">
        <v>760</v>
      </c>
    </row>
    <row r="571" spans="1:24" x14ac:dyDescent="0.25">
      <c r="A571" s="14">
        <v>47</v>
      </c>
      <c r="B571" s="21">
        <v>8668424192</v>
      </c>
      <c r="C571" s="16" t="s">
        <v>652</v>
      </c>
      <c r="D571" s="65" t="s">
        <v>285</v>
      </c>
      <c r="E571" s="17">
        <v>1093</v>
      </c>
      <c r="F571" s="17">
        <v>29</v>
      </c>
      <c r="G571" s="76">
        <v>73147</v>
      </c>
      <c r="H571" s="87">
        <v>44645</v>
      </c>
      <c r="I571" s="18">
        <v>39600</v>
      </c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20">
        <f t="shared" si="115"/>
        <v>39600</v>
      </c>
      <c r="W571" s="12">
        <v>1463</v>
      </c>
      <c r="X571" s="13" t="s">
        <v>760</v>
      </c>
    </row>
    <row r="572" spans="1:24" x14ac:dyDescent="0.25">
      <c r="A572" s="14">
        <v>48</v>
      </c>
      <c r="B572" s="15">
        <v>8532168600</v>
      </c>
      <c r="C572" s="16" t="s">
        <v>653</v>
      </c>
      <c r="D572" s="65" t="s">
        <v>6</v>
      </c>
      <c r="E572" s="17">
        <v>54</v>
      </c>
      <c r="F572" s="17">
        <v>50</v>
      </c>
      <c r="G572" s="76">
        <v>73148</v>
      </c>
      <c r="H572" s="87">
        <v>44645</v>
      </c>
      <c r="I572" s="18">
        <f>188100/2</f>
        <v>94050</v>
      </c>
      <c r="J572" s="19">
        <f>I572</f>
        <v>94050</v>
      </c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20">
        <f t="shared" si="115"/>
        <v>188100</v>
      </c>
      <c r="W572" s="12">
        <v>1463</v>
      </c>
      <c r="X572" s="13" t="s">
        <v>760</v>
      </c>
    </row>
    <row r="573" spans="1:24" x14ac:dyDescent="0.25">
      <c r="A573" s="14">
        <v>49</v>
      </c>
      <c r="B573" s="15">
        <v>8204769013</v>
      </c>
      <c r="C573" s="16" t="s">
        <v>654</v>
      </c>
      <c r="D573" s="65" t="s">
        <v>6</v>
      </c>
      <c r="E573" s="17">
        <v>117</v>
      </c>
      <c r="F573" s="17">
        <v>54</v>
      </c>
      <c r="G573" s="76">
        <v>73149</v>
      </c>
      <c r="H573" s="87">
        <v>44645</v>
      </c>
      <c r="I573" s="18">
        <v>66000</v>
      </c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20">
        <f t="shared" si="115"/>
        <v>66000</v>
      </c>
      <c r="W573" s="12">
        <v>1463</v>
      </c>
      <c r="X573" s="13" t="s">
        <v>760</v>
      </c>
    </row>
    <row r="574" spans="1:24" x14ac:dyDescent="0.25">
      <c r="A574" s="14">
        <v>50</v>
      </c>
      <c r="B574" s="15">
        <v>8566225039</v>
      </c>
      <c r="C574" s="16" t="s">
        <v>655</v>
      </c>
      <c r="D574" s="58" t="s">
        <v>8</v>
      </c>
      <c r="E574" s="17">
        <v>2098</v>
      </c>
      <c r="F574" s="17">
        <v>28</v>
      </c>
      <c r="G574" s="76">
        <v>73150</v>
      </c>
      <c r="H574" s="87">
        <v>44645</v>
      </c>
      <c r="I574" s="18">
        <v>83820</v>
      </c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20">
        <f t="shared" si="115"/>
        <v>83820</v>
      </c>
      <c r="W574" s="12">
        <v>1463</v>
      </c>
      <c r="X574" s="13" t="s">
        <v>760</v>
      </c>
    </row>
    <row r="575" spans="1:24" x14ac:dyDescent="0.25">
      <c r="A575" s="59" t="s">
        <v>616</v>
      </c>
      <c r="B575" s="60"/>
      <c r="C575" s="60"/>
      <c r="D575" s="48"/>
      <c r="E575" s="49"/>
      <c r="F575" s="49"/>
      <c r="G575" s="80"/>
      <c r="H575" s="92"/>
      <c r="I575" s="61">
        <f>SUM(I525:I574)</f>
        <v>2560150</v>
      </c>
      <c r="J575" s="61">
        <f t="shared" ref="J575:T575" si="126">SUM(J525:J574)</f>
        <v>1597828</v>
      </c>
      <c r="K575" s="61">
        <f t="shared" si="126"/>
        <v>945922</v>
      </c>
      <c r="L575" s="61">
        <f t="shared" si="126"/>
        <v>505056</v>
      </c>
      <c r="M575" s="61">
        <f t="shared" si="126"/>
        <v>220050</v>
      </c>
      <c r="N575" s="61">
        <f t="shared" si="126"/>
        <v>220050</v>
      </c>
      <c r="O575" s="61">
        <f t="shared" si="126"/>
        <v>191250</v>
      </c>
      <c r="P575" s="61">
        <f t="shared" si="126"/>
        <v>191250</v>
      </c>
      <c r="Q575" s="61">
        <f t="shared" si="126"/>
        <v>191250</v>
      </c>
      <c r="R575" s="61">
        <f t="shared" si="126"/>
        <v>191250</v>
      </c>
      <c r="S575" s="61">
        <f t="shared" si="126"/>
        <v>94500</v>
      </c>
      <c r="T575" s="61">
        <f t="shared" si="126"/>
        <v>0</v>
      </c>
      <c r="U575" s="61"/>
      <c r="V575" s="61">
        <f t="shared" ref="V575" si="127">SUM(V525:V574)</f>
        <v>6908556</v>
      </c>
      <c r="W575" s="12">
        <f>V575+W523</f>
        <v>70105512</v>
      </c>
      <c r="X575" s="13" t="s">
        <v>760</v>
      </c>
    </row>
    <row r="576" spans="1:24" ht="15.95" customHeight="1" x14ac:dyDescent="0.25">
      <c r="A576" s="6" t="s">
        <v>705</v>
      </c>
      <c r="B576" s="7"/>
      <c r="C576" s="8"/>
      <c r="D576" s="9"/>
      <c r="E576" s="9"/>
      <c r="F576" s="9"/>
      <c r="G576" s="75"/>
      <c r="H576" s="86"/>
      <c r="I576" s="10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2"/>
      <c r="X576" s="13" t="s">
        <v>760</v>
      </c>
    </row>
    <row r="577" spans="1:24" x14ac:dyDescent="0.25">
      <c r="A577" s="14">
        <v>1</v>
      </c>
      <c r="B577" s="15">
        <v>8093833581</v>
      </c>
      <c r="C577" s="16" t="s">
        <v>707</v>
      </c>
      <c r="D577" s="16" t="s">
        <v>6</v>
      </c>
      <c r="E577" s="17">
        <v>235</v>
      </c>
      <c r="F577" s="17">
        <v>52</v>
      </c>
      <c r="G577" s="76">
        <v>73151</v>
      </c>
      <c r="H577" s="87">
        <v>44645</v>
      </c>
      <c r="I577" s="18">
        <v>66000</v>
      </c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20">
        <f t="shared" ref="V577:V615" si="128">SUM(I577:T577)</f>
        <v>66000</v>
      </c>
      <c r="W577" s="12">
        <v>1464</v>
      </c>
      <c r="X577" s="13" t="s">
        <v>760</v>
      </c>
    </row>
    <row r="578" spans="1:24" x14ac:dyDescent="0.25">
      <c r="A578" s="14">
        <v>2</v>
      </c>
      <c r="B578" s="15">
        <v>8069189045</v>
      </c>
      <c r="C578" s="16" t="s">
        <v>708</v>
      </c>
      <c r="D578" s="16" t="s">
        <v>6</v>
      </c>
      <c r="E578" s="17">
        <v>1156</v>
      </c>
      <c r="F578" s="17">
        <v>24</v>
      </c>
      <c r="G578" s="76">
        <v>73152</v>
      </c>
      <c r="H578" s="87">
        <v>44648</v>
      </c>
      <c r="I578" s="18">
        <v>66000</v>
      </c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20">
        <f t="shared" si="128"/>
        <v>66000</v>
      </c>
      <c r="W578" s="12">
        <v>1464</v>
      </c>
      <c r="X578" s="13" t="s">
        <v>760</v>
      </c>
    </row>
    <row r="579" spans="1:24" x14ac:dyDescent="0.25">
      <c r="A579" s="14">
        <v>3</v>
      </c>
      <c r="B579" s="15">
        <v>8442393087</v>
      </c>
      <c r="C579" s="16" t="s">
        <v>709</v>
      </c>
      <c r="D579" s="16" t="s">
        <v>6</v>
      </c>
      <c r="E579" s="17">
        <v>24</v>
      </c>
      <c r="F579" s="17">
        <v>52</v>
      </c>
      <c r="G579" s="76">
        <v>73153</v>
      </c>
      <c r="H579" s="87">
        <v>44648</v>
      </c>
      <c r="I579" s="18">
        <v>62634</v>
      </c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20">
        <f t="shared" si="128"/>
        <v>62634</v>
      </c>
      <c r="W579" s="12">
        <v>1464</v>
      </c>
      <c r="X579" s="13" t="s">
        <v>760</v>
      </c>
    </row>
    <row r="580" spans="1:24" x14ac:dyDescent="0.25">
      <c r="A580" s="14">
        <v>4</v>
      </c>
      <c r="B580" s="15">
        <v>8118144427</v>
      </c>
      <c r="C580" s="16" t="s">
        <v>710</v>
      </c>
      <c r="D580" s="16" t="s">
        <v>6</v>
      </c>
      <c r="E580" s="17">
        <v>928</v>
      </c>
      <c r="F580" s="17">
        <v>29</v>
      </c>
      <c r="G580" s="76">
        <v>73154</v>
      </c>
      <c r="H580" s="87">
        <v>44648</v>
      </c>
      <c r="I580" s="18">
        <v>39600</v>
      </c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20">
        <f t="shared" si="128"/>
        <v>39600</v>
      </c>
      <c r="W580" s="12">
        <v>1464</v>
      </c>
      <c r="X580" s="13" t="s">
        <v>760</v>
      </c>
    </row>
    <row r="581" spans="1:24" x14ac:dyDescent="0.25">
      <c r="A581" s="14">
        <v>5</v>
      </c>
      <c r="B581" s="22">
        <v>8373574900</v>
      </c>
      <c r="C581" s="16" t="s">
        <v>711</v>
      </c>
      <c r="D581" s="16" t="s">
        <v>8</v>
      </c>
      <c r="E581" s="17">
        <v>863</v>
      </c>
      <c r="F581" s="17">
        <v>28</v>
      </c>
      <c r="G581" s="76">
        <v>73155</v>
      </c>
      <c r="H581" s="87">
        <v>44648</v>
      </c>
      <c r="I581" s="18">
        <v>46200</v>
      </c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20">
        <f t="shared" si="128"/>
        <v>46200</v>
      </c>
      <c r="W581" s="12">
        <v>1464</v>
      </c>
      <c r="X581" s="13" t="s">
        <v>760</v>
      </c>
    </row>
    <row r="582" spans="1:24" x14ac:dyDescent="0.25">
      <c r="A582" s="14">
        <v>6</v>
      </c>
      <c r="B582" s="22">
        <v>8373574900</v>
      </c>
      <c r="C582" s="16" t="s">
        <v>711</v>
      </c>
      <c r="D582" s="16" t="s">
        <v>8</v>
      </c>
      <c r="E582" s="17">
        <v>864</v>
      </c>
      <c r="F582" s="17">
        <v>28</v>
      </c>
      <c r="G582" s="76">
        <v>73156</v>
      </c>
      <c r="H582" s="87">
        <v>44648</v>
      </c>
      <c r="I582" s="18">
        <v>46200</v>
      </c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20">
        <f t="shared" si="128"/>
        <v>46200</v>
      </c>
      <c r="W582" s="12">
        <v>1464</v>
      </c>
      <c r="X582" s="13" t="s">
        <v>760</v>
      </c>
    </row>
    <row r="583" spans="1:24" x14ac:dyDescent="0.25">
      <c r="A583" s="14">
        <v>7</v>
      </c>
      <c r="B583" s="15">
        <v>8584021542</v>
      </c>
      <c r="C583" s="16" t="s">
        <v>712</v>
      </c>
      <c r="D583" s="16" t="s">
        <v>7</v>
      </c>
      <c r="E583" s="17">
        <v>767</v>
      </c>
      <c r="F583" s="17">
        <v>44</v>
      </c>
      <c r="G583" s="76">
        <v>73157</v>
      </c>
      <c r="H583" s="87">
        <v>44648</v>
      </c>
      <c r="I583" s="18">
        <v>52800</v>
      </c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20">
        <f t="shared" si="128"/>
        <v>52800</v>
      </c>
      <c r="W583" s="12">
        <v>1464</v>
      </c>
      <c r="X583" s="13" t="s">
        <v>760</v>
      </c>
    </row>
    <row r="584" spans="1:24" x14ac:dyDescent="0.25">
      <c r="A584" s="14">
        <v>8</v>
      </c>
      <c r="B584" s="15">
        <v>8036277426</v>
      </c>
      <c r="C584" s="16" t="s">
        <v>713</v>
      </c>
      <c r="D584" s="16" t="s">
        <v>6</v>
      </c>
      <c r="E584" s="17">
        <v>1245</v>
      </c>
      <c r="F584" s="17">
        <v>23</v>
      </c>
      <c r="G584" s="76">
        <v>73158</v>
      </c>
      <c r="H584" s="87">
        <v>44648</v>
      </c>
      <c r="I584" s="18">
        <f>183245/3</f>
        <v>61081.666666666664</v>
      </c>
      <c r="J584" s="19">
        <f>I584</f>
        <v>61081.666666666664</v>
      </c>
      <c r="K584" s="19">
        <f>J584</f>
        <v>61081.666666666664</v>
      </c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20">
        <f t="shared" si="128"/>
        <v>183245</v>
      </c>
      <c r="W584" s="12">
        <v>1464</v>
      </c>
      <c r="X584" s="13" t="s">
        <v>760</v>
      </c>
    </row>
    <row r="585" spans="1:24" x14ac:dyDescent="0.25">
      <c r="A585" s="14">
        <v>9</v>
      </c>
      <c r="B585" s="15">
        <v>8609845833</v>
      </c>
      <c r="C585" s="16" t="s">
        <v>714</v>
      </c>
      <c r="D585" s="16" t="s">
        <v>6</v>
      </c>
      <c r="E585" s="17">
        <v>225</v>
      </c>
      <c r="F585" s="17">
        <v>52</v>
      </c>
      <c r="G585" s="76">
        <v>73159</v>
      </c>
      <c r="H585" s="87">
        <v>44648</v>
      </c>
      <c r="I585" s="18">
        <v>66000</v>
      </c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20">
        <f t="shared" si="128"/>
        <v>66000</v>
      </c>
      <c r="W585" s="12">
        <v>1464</v>
      </c>
      <c r="X585" s="13" t="s">
        <v>760</v>
      </c>
    </row>
    <row r="586" spans="1:24" x14ac:dyDescent="0.25">
      <c r="A586" s="14">
        <v>10</v>
      </c>
      <c r="B586" s="15">
        <v>8609845833</v>
      </c>
      <c r="C586" s="16" t="s">
        <v>714</v>
      </c>
      <c r="D586" s="16" t="s">
        <v>6</v>
      </c>
      <c r="E586" s="17">
        <v>226</v>
      </c>
      <c r="F586" s="17">
        <v>52</v>
      </c>
      <c r="G586" s="76">
        <v>73160</v>
      </c>
      <c r="H586" s="87">
        <v>44648</v>
      </c>
      <c r="I586" s="18">
        <v>66000</v>
      </c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20">
        <f t="shared" si="128"/>
        <v>66000</v>
      </c>
      <c r="W586" s="12">
        <v>1464</v>
      </c>
      <c r="X586" s="13" t="s">
        <v>760</v>
      </c>
    </row>
    <row r="587" spans="1:24" x14ac:dyDescent="0.25">
      <c r="A587" s="14">
        <v>11</v>
      </c>
      <c r="B587" s="21" t="s">
        <v>715</v>
      </c>
      <c r="C587" s="16" t="s">
        <v>716</v>
      </c>
      <c r="D587" s="16" t="s">
        <v>6</v>
      </c>
      <c r="E587" s="17">
        <v>616</v>
      </c>
      <c r="F587" s="17">
        <v>23</v>
      </c>
      <c r="G587" s="76">
        <v>73161</v>
      </c>
      <c r="H587" s="87">
        <v>44648</v>
      </c>
      <c r="I587" s="18">
        <f>327789/11</f>
        <v>29799</v>
      </c>
      <c r="J587" s="19">
        <f>I587</f>
        <v>29799</v>
      </c>
      <c r="K587" s="19">
        <f t="shared" ref="K587:S587" si="129">J587</f>
        <v>29799</v>
      </c>
      <c r="L587" s="19">
        <f t="shared" si="129"/>
        <v>29799</v>
      </c>
      <c r="M587" s="19">
        <f t="shared" si="129"/>
        <v>29799</v>
      </c>
      <c r="N587" s="19">
        <f t="shared" si="129"/>
        <v>29799</v>
      </c>
      <c r="O587" s="19">
        <f t="shared" si="129"/>
        <v>29799</v>
      </c>
      <c r="P587" s="19">
        <f t="shared" si="129"/>
        <v>29799</v>
      </c>
      <c r="Q587" s="19">
        <f t="shared" si="129"/>
        <v>29799</v>
      </c>
      <c r="R587" s="19">
        <f t="shared" si="129"/>
        <v>29799</v>
      </c>
      <c r="S587" s="19">
        <f t="shared" si="129"/>
        <v>29799</v>
      </c>
      <c r="T587" s="19"/>
      <c r="U587" s="19"/>
      <c r="V587" s="20">
        <f t="shared" si="128"/>
        <v>327789</v>
      </c>
      <c r="W587" s="12">
        <v>1464</v>
      </c>
      <c r="X587" s="13" t="s">
        <v>760</v>
      </c>
    </row>
    <row r="588" spans="1:24" x14ac:dyDescent="0.25">
      <c r="A588" s="14">
        <v>12</v>
      </c>
      <c r="B588" s="15">
        <v>8608663735</v>
      </c>
      <c r="C588" s="16" t="s">
        <v>717</v>
      </c>
      <c r="D588" s="16" t="s">
        <v>8</v>
      </c>
      <c r="E588" s="17">
        <v>991</v>
      </c>
      <c r="F588" s="17">
        <v>28</v>
      </c>
      <c r="G588" s="76">
        <v>73162</v>
      </c>
      <c r="H588" s="87">
        <v>44648</v>
      </c>
      <c r="I588" s="18">
        <v>83754</v>
      </c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20">
        <f t="shared" si="128"/>
        <v>83754</v>
      </c>
      <c r="W588" s="12">
        <v>1464</v>
      </c>
      <c r="X588" s="13" t="s">
        <v>760</v>
      </c>
    </row>
    <row r="589" spans="1:24" x14ac:dyDescent="0.25">
      <c r="A589" s="14">
        <v>13</v>
      </c>
      <c r="B589" s="15">
        <v>8054301093</v>
      </c>
      <c r="C589" s="16" t="s">
        <v>567</v>
      </c>
      <c r="D589" s="16" t="s">
        <v>8</v>
      </c>
      <c r="E589" s="17">
        <v>960</v>
      </c>
      <c r="F589" s="17">
        <v>28</v>
      </c>
      <c r="G589" s="76">
        <v>73163</v>
      </c>
      <c r="H589" s="87">
        <v>44648</v>
      </c>
      <c r="I589" s="18">
        <v>46200</v>
      </c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20">
        <f t="shared" si="128"/>
        <v>46200</v>
      </c>
      <c r="W589" s="12">
        <v>1464</v>
      </c>
      <c r="X589" s="13" t="s">
        <v>760</v>
      </c>
    </row>
    <row r="590" spans="1:24" x14ac:dyDescent="0.25">
      <c r="A590" s="14">
        <v>14</v>
      </c>
      <c r="B590" s="15">
        <v>3501507332</v>
      </c>
      <c r="C590" s="16" t="s">
        <v>718</v>
      </c>
      <c r="D590" s="24" t="s">
        <v>8</v>
      </c>
      <c r="E590" s="17">
        <v>2084</v>
      </c>
      <c r="F590" s="17">
        <v>28</v>
      </c>
      <c r="G590" s="76">
        <v>73164</v>
      </c>
      <c r="H590" s="87">
        <v>44648</v>
      </c>
      <c r="I590" s="18">
        <v>66000</v>
      </c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20">
        <f t="shared" si="128"/>
        <v>66000</v>
      </c>
      <c r="W590" s="12">
        <v>1464</v>
      </c>
      <c r="X590" s="13" t="s">
        <v>760</v>
      </c>
    </row>
    <row r="591" spans="1:24" x14ac:dyDescent="0.25">
      <c r="A591" s="14">
        <v>15</v>
      </c>
      <c r="B591" s="15">
        <v>8594892355</v>
      </c>
      <c r="C591" s="16" t="s">
        <v>719</v>
      </c>
      <c r="D591" s="16" t="s">
        <v>6</v>
      </c>
      <c r="E591" s="17">
        <v>2105</v>
      </c>
      <c r="F591" s="17">
        <v>23</v>
      </c>
      <c r="G591" s="76">
        <v>73165</v>
      </c>
      <c r="H591" s="87">
        <v>44648</v>
      </c>
      <c r="I591" s="18">
        <f>67725/3</f>
        <v>22575</v>
      </c>
      <c r="J591" s="19">
        <f>I591</f>
        <v>22575</v>
      </c>
      <c r="K591" s="19">
        <f>J591</f>
        <v>22575</v>
      </c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20">
        <f t="shared" si="128"/>
        <v>67725</v>
      </c>
      <c r="W591" s="12">
        <v>1464</v>
      </c>
      <c r="X591" s="13" t="s">
        <v>760</v>
      </c>
    </row>
    <row r="592" spans="1:24" x14ac:dyDescent="0.25">
      <c r="A592" s="14">
        <v>16</v>
      </c>
      <c r="B592" s="25">
        <v>3600890310</v>
      </c>
      <c r="C592" s="16" t="s">
        <v>720</v>
      </c>
      <c r="D592" s="16" t="s">
        <v>15</v>
      </c>
      <c r="E592" s="17">
        <v>542</v>
      </c>
      <c r="F592" s="17">
        <v>58</v>
      </c>
      <c r="G592" s="76">
        <v>73166</v>
      </c>
      <c r="H592" s="87">
        <v>44648</v>
      </c>
      <c r="I592" s="18">
        <f>105600/2</f>
        <v>52800</v>
      </c>
      <c r="J592" s="19">
        <f>I592</f>
        <v>52800</v>
      </c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20">
        <f t="shared" si="128"/>
        <v>105600</v>
      </c>
      <c r="W592" s="12">
        <v>1464</v>
      </c>
      <c r="X592" s="13" t="s">
        <v>760</v>
      </c>
    </row>
    <row r="593" spans="1:24" x14ac:dyDescent="0.25">
      <c r="A593" s="14">
        <v>17</v>
      </c>
      <c r="B593" s="15">
        <v>8006166743</v>
      </c>
      <c r="C593" s="16" t="s">
        <v>721</v>
      </c>
      <c r="D593" s="16" t="s">
        <v>7</v>
      </c>
      <c r="E593" s="17">
        <v>1225</v>
      </c>
      <c r="F593" s="17">
        <v>44</v>
      </c>
      <c r="G593" s="76">
        <v>73167</v>
      </c>
      <c r="H593" s="87">
        <v>44648</v>
      </c>
      <c r="I593" s="18">
        <v>72600</v>
      </c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20">
        <f t="shared" si="128"/>
        <v>72600</v>
      </c>
      <c r="W593" s="12">
        <v>1464</v>
      </c>
      <c r="X593" s="13" t="s">
        <v>760</v>
      </c>
    </row>
    <row r="594" spans="1:24" x14ac:dyDescent="0.25">
      <c r="A594" s="14">
        <v>18</v>
      </c>
      <c r="B594" s="15">
        <v>3500757883</v>
      </c>
      <c r="C594" s="16" t="s">
        <v>722</v>
      </c>
      <c r="D594" s="16" t="s">
        <v>209</v>
      </c>
      <c r="E594" s="17">
        <v>1003</v>
      </c>
      <c r="F594" s="17">
        <v>44</v>
      </c>
      <c r="G594" s="76">
        <v>73168</v>
      </c>
      <c r="H594" s="87">
        <v>44648</v>
      </c>
      <c r="I594" s="18">
        <f>165000/5</f>
        <v>33000</v>
      </c>
      <c r="J594" s="19">
        <f>I594</f>
        <v>33000</v>
      </c>
      <c r="K594" s="19">
        <f t="shared" ref="K594:M594" si="130">J594</f>
        <v>33000</v>
      </c>
      <c r="L594" s="19">
        <f t="shared" si="130"/>
        <v>33000</v>
      </c>
      <c r="M594" s="19">
        <f t="shared" si="130"/>
        <v>33000</v>
      </c>
      <c r="N594" s="19"/>
      <c r="O594" s="19"/>
      <c r="P594" s="19"/>
      <c r="Q594" s="19"/>
      <c r="R594" s="19"/>
      <c r="S594" s="19"/>
      <c r="T594" s="19"/>
      <c r="U594" s="19"/>
      <c r="V594" s="20">
        <f t="shared" si="128"/>
        <v>165000</v>
      </c>
      <c r="W594" s="12">
        <v>1464</v>
      </c>
      <c r="X594" s="13" t="s">
        <v>760</v>
      </c>
    </row>
    <row r="595" spans="1:24" x14ac:dyDescent="0.25">
      <c r="A595" s="14">
        <v>19</v>
      </c>
      <c r="B595" s="15" t="s">
        <v>182</v>
      </c>
      <c r="C595" s="16"/>
      <c r="D595" s="16"/>
      <c r="E595" s="17"/>
      <c r="F595" s="17"/>
      <c r="G595" s="76">
        <v>73169</v>
      </c>
      <c r="H595" s="87"/>
      <c r="I595" s="18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20">
        <f t="shared" si="128"/>
        <v>0</v>
      </c>
      <c r="W595" s="12">
        <v>1464</v>
      </c>
      <c r="X595" s="13" t="s">
        <v>760</v>
      </c>
    </row>
    <row r="596" spans="1:24" x14ac:dyDescent="0.25">
      <c r="A596" s="14">
        <v>20</v>
      </c>
      <c r="B596" s="21">
        <v>3500556633</v>
      </c>
      <c r="C596" s="16" t="s">
        <v>723</v>
      </c>
      <c r="D596" s="16" t="s">
        <v>6</v>
      </c>
      <c r="E596" s="17">
        <v>1977</v>
      </c>
      <c r="F596" s="17">
        <v>23</v>
      </c>
      <c r="G596" s="76">
        <v>73170</v>
      </c>
      <c r="H596" s="87">
        <v>44648</v>
      </c>
      <c r="I596" s="18">
        <v>23040</v>
      </c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20">
        <f t="shared" si="128"/>
        <v>23040</v>
      </c>
      <c r="W596" s="12">
        <v>1464</v>
      </c>
      <c r="X596" s="13" t="s">
        <v>760</v>
      </c>
    </row>
    <row r="597" spans="1:24" x14ac:dyDescent="0.25">
      <c r="A597" s="14">
        <v>21</v>
      </c>
      <c r="B597" s="21">
        <v>3500556633</v>
      </c>
      <c r="C597" s="16" t="s">
        <v>723</v>
      </c>
      <c r="D597" s="16" t="s">
        <v>6</v>
      </c>
      <c r="E597" s="17">
        <v>643</v>
      </c>
      <c r="F597" s="17">
        <v>23</v>
      </c>
      <c r="G597" s="76">
        <v>73171</v>
      </c>
      <c r="H597" s="87">
        <v>44648</v>
      </c>
      <c r="I597" s="18">
        <v>122034</v>
      </c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20">
        <f t="shared" si="128"/>
        <v>122034</v>
      </c>
      <c r="W597" s="12">
        <v>1464</v>
      </c>
      <c r="X597" s="13" t="s">
        <v>760</v>
      </c>
    </row>
    <row r="598" spans="1:24" x14ac:dyDescent="0.25">
      <c r="A598" s="14">
        <v>22</v>
      </c>
      <c r="B598" s="21">
        <v>3500556633</v>
      </c>
      <c r="C598" s="16" t="s">
        <v>723</v>
      </c>
      <c r="D598" s="16" t="s">
        <v>6</v>
      </c>
      <c r="E598" s="17">
        <v>610</v>
      </c>
      <c r="F598" s="17">
        <v>7</v>
      </c>
      <c r="G598" s="76">
        <v>73172</v>
      </c>
      <c r="H598" s="87">
        <v>44648</v>
      </c>
      <c r="I598" s="18">
        <v>33000</v>
      </c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20">
        <f t="shared" si="128"/>
        <v>33000</v>
      </c>
      <c r="W598" s="12">
        <v>1464</v>
      </c>
      <c r="X598" s="13" t="s">
        <v>760</v>
      </c>
    </row>
    <row r="599" spans="1:24" x14ac:dyDescent="0.25">
      <c r="A599" s="14">
        <v>23</v>
      </c>
      <c r="B599" s="21">
        <v>3500556633</v>
      </c>
      <c r="C599" s="16" t="s">
        <v>723</v>
      </c>
      <c r="D599" s="16" t="s">
        <v>6</v>
      </c>
      <c r="E599" s="17">
        <v>406</v>
      </c>
      <c r="F599" s="17">
        <v>23</v>
      </c>
      <c r="G599" s="76">
        <v>73173</v>
      </c>
      <c r="H599" s="87">
        <v>44648</v>
      </c>
      <c r="I599" s="18">
        <v>44882</v>
      </c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20">
        <f t="shared" si="128"/>
        <v>44882</v>
      </c>
      <c r="W599" s="12">
        <v>1464</v>
      </c>
      <c r="X599" s="13" t="s">
        <v>760</v>
      </c>
    </row>
    <row r="600" spans="1:24" x14ac:dyDescent="0.25">
      <c r="A600" s="14">
        <v>24</v>
      </c>
      <c r="B600" s="15">
        <v>8181601597</v>
      </c>
      <c r="C600" s="16" t="s">
        <v>724</v>
      </c>
      <c r="D600" s="16" t="s">
        <v>13</v>
      </c>
      <c r="E600" s="17">
        <v>1355</v>
      </c>
      <c r="F600" s="17">
        <v>15</v>
      </c>
      <c r="G600" s="76">
        <v>73174</v>
      </c>
      <c r="H600" s="87">
        <v>44648</v>
      </c>
      <c r="I600" s="18">
        <f>105600/2</f>
        <v>52800</v>
      </c>
      <c r="J600" s="19">
        <f>I600</f>
        <v>52800</v>
      </c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20">
        <f t="shared" si="128"/>
        <v>105600</v>
      </c>
      <c r="W600" s="12">
        <v>1464</v>
      </c>
      <c r="X600" s="13" t="s">
        <v>760</v>
      </c>
    </row>
    <row r="601" spans="1:24" x14ac:dyDescent="0.25">
      <c r="A601" s="14">
        <v>25</v>
      </c>
      <c r="B601" s="15">
        <v>8026685176</v>
      </c>
      <c r="C601" s="16" t="s">
        <v>433</v>
      </c>
      <c r="D601" s="16" t="s">
        <v>6</v>
      </c>
      <c r="E601" s="17">
        <v>929</v>
      </c>
      <c r="F601" s="17">
        <v>52</v>
      </c>
      <c r="G601" s="76">
        <v>73175</v>
      </c>
      <c r="H601" s="87">
        <v>44648</v>
      </c>
      <c r="I601" s="18">
        <v>264000</v>
      </c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20">
        <f t="shared" si="128"/>
        <v>264000</v>
      </c>
      <c r="W601" s="12">
        <v>1464</v>
      </c>
      <c r="X601" s="13" t="s">
        <v>760</v>
      </c>
    </row>
    <row r="602" spans="1:24" x14ac:dyDescent="0.25">
      <c r="A602" s="14">
        <v>26</v>
      </c>
      <c r="B602" s="21">
        <v>3600644139</v>
      </c>
      <c r="C602" s="16" t="s">
        <v>558</v>
      </c>
      <c r="D602" s="16" t="s">
        <v>8</v>
      </c>
      <c r="E602" s="17">
        <v>1444</v>
      </c>
      <c r="F602" s="17">
        <v>34</v>
      </c>
      <c r="G602" s="76">
        <v>73176</v>
      </c>
      <c r="H602" s="87">
        <v>44648</v>
      </c>
      <c r="I602" s="18">
        <f>92400/2</f>
        <v>46200</v>
      </c>
      <c r="J602" s="19">
        <f>I602</f>
        <v>46200</v>
      </c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20">
        <f t="shared" si="128"/>
        <v>92400</v>
      </c>
      <c r="W602" s="12">
        <v>1464</v>
      </c>
      <c r="X602" s="13" t="s">
        <v>760</v>
      </c>
    </row>
    <row r="603" spans="1:24" x14ac:dyDescent="0.25">
      <c r="A603" s="14">
        <v>27</v>
      </c>
      <c r="B603" s="15">
        <v>8235916243</v>
      </c>
      <c r="C603" s="16" t="s">
        <v>725</v>
      </c>
      <c r="D603" s="16" t="s">
        <v>8</v>
      </c>
      <c r="E603" s="17">
        <v>1466</v>
      </c>
      <c r="F603" s="17">
        <v>34</v>
      </c>
      <c r="G603" s="76">
        <v>73177</v>
      </c>
      <c r="H603" s="87">
        <v>44648</v>
      </c>
      <c r="I603" s="18">
        <v>36960</v>
      </c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20">
        <f t="shared" si="128"/>
        <v>36960</v>
      </c>
      <c r="W603" s="12">
        <v>1464</v>
      </c>
      <c r="X603" s="13" t="s">
        <v>760</v>
      </c>
    </row>
    <row r="604" spans="1:24" x14ac:dyDescent="0.25">
      <c r="A604" s="14">
        <v>28</v>
      </c>
      <c r="B604" s="15">
        <v>8280078096</v>
      </c>
      <c r="C604" s="16" t="s">
        <v>726</v>
      </c>
      <c r="D604" s="16" t="s">
        <v>572</v>
      </c>
      <c r="E604" s="17">
        <v>1121</v>
      </c>
      <c r="F604" s="17">
        <v>35</v>
      </c>
      <c r="G604" s="76">
        <v>73178</v>
      </c>
      <c r="H604" s="87">
        <v>44648</v>
      </c>
      <c r="I604" s="18">
        <f>58050/3</f>
        <v>19350</v>
      </c>
      <c r="J604" s="19">
        <f>I604</f>
        <v>19350</v>
      </c>
      <c r="K604" s="19">
        <f>J604</f>
        <v>19350</v>
      </c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20">
        <f t="shared" si="128"/>
        <v>58050</v>
      </c>
      <c r="W604" s="12">
        <v>1464</v>
      </c>
      <c r="X604" s="13" t="s">
        <v>760</v>
      </c>
    </row>
    <row r="605" spans="1:24" x14ac:dyDescent="0.25">
      <c r="A605" s="14">
        <v>29</v>
      </c>
      <c r="B605" s="15">
        <v>8333270663</v>
      </c>
      <c r="C605" s="16" t="s">
        <v>727</v>
      </c>
      <c r="D605" s="16" t="s">
        <v>7</v>
      </c>
      <c r="E605" s="17">
        <v>1254</v>
      </c>
      <c r="F605" s="17">
        <v>39</v>
      </c>
      <c r="G605" s="76">
        <v>73179</v>
      </c>
      <c r="H605" s="87">
        <v>44648</v>
      </c>
      <c r="I605" s="18">
        <f>158400/3</f>
        <v>52800</v>
      </c>
      <c r="J605" s="19">
        <f>I605</f>
        <v>52800</v>
      </c>
      <c r="K605" s="19">
        <f>J605</f>
        <v>52800</v>
      </c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20">
        <f t="shared" si="128"/>
        <v>158400</v>
      </c>
      <c r="W605" s="12">
        <v>1464</v>
      </c>
      <c r="X605" s="13" t="s">
        <v>760</v>
      </c>
    </row>
    <row r="606" spans="1:24" x14ac:dyDescent="0.25">
      <c r="A606" s="14">
        <v>30</v>
      </c>
      <c r="B606" s="15">
        <v>3501098231</v>
      </c>
      <c r="C606" s="16" t="s">
        <v>728</v>
      </c>
      <c r="D606" s="16" t="s">
        <v>285</v>
      </c>
      <c r="E606" s="52" t="s">
        <v>729</v>
      </c>
      <c r="F606" s="17" t="s">
        <v>730</v>
      </c>
      <c r="G606" s="76">
        <v>73180</v>
      </c>
      <c r="H606" s="87">
        <v>44648</v>
      </c>
      <c r="I606" s="18">
        <v>33000</v>
      </c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20">
        <f t="shared" si="128"/>
        <v>33000</v>
      </c>
      <c r="W606" s="12">
        <v>1464</v>
      </c>
      <c r="X606" s="13" t="s">
        <v>760</v>
      </c>
    </row>
    <row r="607" spans="1:24" x14ac:dyDescent="0.25">
      <c r="A607" s="14">
        <v>31</v>
      </c>
      <c r="B607" s="15">
        <v>8398339465</v>
      </c>
      <c r="C607" s="16" t="s">
        <v>732</v>
      </c>
      <c r="D607" s="16" t="s">
        <v>209</v>
      </c>
      <c r="E607" s="17" t="s">
        <v>731</v>
      </c>
      <c r="F607" s="17">
        <v>40</v>
      </c>
      <c r="G607" s="76">
        <v>73181</v>
      </c>
      <c r="H607" s="87">
        <v>44648</v>
      </c>
      <c r="I607" s="18">
        <v>55080</v>
      </c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20">
        <f t="shared" si="128"/>
        <v>55080</v>
      </c>
      <c r="W607" s="12">
        <v>1464</v>
      </c>
      <c r="X607" s="13" t="s">
        <v>760</v>
      </c>
    </row>
    <row r="608" spans="1:24" x14ac:dyDescent="0.25">
      <c r="A608" s="14">
        <v>32</v>
      </c>
      <c r="B608" s="21">
        <v>3500684434</v>
      </c>
      <c r="C608" s="16" t="s">
        <v>733</v>
      </c>
      <c r="D608" s="16" t="s">
        <v>13</v>
      </c>
      <c r="E608" s="17">
        <v>1305</v>
      </c>
      <c r="F608" s="17">
        <v>15</v>
      </c>
      <c r="G608" s="76">
        <v>73182</v>
      </c>
      <c r="H608" s="87">
        <v>44648</v>
      </c>
      <c r="I608" s="18">
        <v>62040</v>
      </c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20">
        <f t="shared" si="128"/>
        <v>62040</v>
      </c>
      <c r="W608" s="12">
        <v>1464</v>
      </c>
      <c r="X608" s="13" t="s">
        <v>760</v>
      </c>
    </row>
    <row r="609" spans="1:24" x14ac:dyDescent="0.25">
      <c r="A609" s="14">
        <v>33</v>
      </c>
      <c r="B609" s="21">
        <v>8716676315</v>
      </c>
      <c r="C609" s="16" t="s">
        <v>734</v>
      </c>
      <c r="D609" s="16" t="s">
        <v>267</v>
      </c>
      <c r="E609" s="17">
        <v>837</v>
      </c>
      <c r="F609" s="17">
        <v>44</v>
      </c>
      <c r="G609" s="76">
        <v>73183</v>
      </c>
      <c r="H609" s="87">
        <v>44648</v>
      </c>
      <c r="I609" s="18">
        <f>220320/3</f>
        <v>73440</v>
      </c>
      <c r="J609" s="19">
        <f>I609</f>
        <v>73440</v>
      </c>
      <c r="K609" s="19">
        <f>J609</f>
        <v>73440</v>
      </c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20">
        <f t="shared" si="128"/>
        <v>220320</v>
      </c>
      <c r="W609" s="12">
        <v>1464</v>
      </c>
      <c r="X609" s="13" t="s">
        <v>760</v>
      </c>
    </row>
    <row r="610" spans="1:24" x14ac:dyDescent="0.25">
      <c r="A610" s="14">
        <v>34</v>
      </c>
      <c r="B610" s="15">
        <v>8153071531</v>
      </c>
      <c r="C610" s="16" t="s">
        <v>735</v>
      </c>
      <c r="D610" s="16" t="s">
        <v>6</v>
      </c>
      <c r="E610" s="17">
        <v>712</v>
      </c>
      <c r="F610" s="17">
        <v>23</v>
      </c>
      <c r="G610" s="76">
        <v>73184</v>
      </c>
      <c r="H610" s="87">
        <v>44648</v>
      </c>
      <c r="I610" s="18">
        <f>92160/4</f>
        <v>23040</v>
      </c>
      <c r="J610" s="19">
        <f>I610</f>
        <v>23040</v>
      </c>
      <c r="K610" s="19">
        <f t="shared" ref="K610:L610" si="131">J610</f>
        <v>23040</v>
      </c>
      <c r="L610" s="19">
        <f t="shared" si="131"/>
        <v>23040</v>
      </c>
      <c r="M610" s="19"/>
      <c r="N610" s="19"/>
      <c r="O610" s="19"/>
      <c r="P610" s="19"/>
      <c r="Q610" s="19"/>
      <c r="R610" s="19"/>
      <c r="S610" s="19"/>
      <c r="T610" s="19"/>
      <c r="U610" s="19"/>
      <c r="V610" s="20">
        <f t="shared" si="128"/>
        <v>92160</v>
      </c>
      <c r="W610" s="12">
        <v>1464</v>
      </c>
      <c r="X610" s="13" t="s">
        <v>760</v>
      </c>
    </row>
    <row r="611" spans="1:24" x14ac:dyDescent="0.25">
      <c r="A611" s="14">
        <v>35</v>
      </c>
      <c r="B611" s="15">
        <v>8030206806</v>
      </c>
      <c r="C611" s="16" t="s">
        <v>736</v>
      </c>
      <c r="D611" s="16" t="s">
        <v>6</v>
      </c>
      <c r="E611" s="17">
        <v>29</v>
      </c>
      <c r="F611" s="17">
        <v>51</v>
      </c>
      <c r="G611" s="76">
        <v>73185</v>
      </c>
      <c r="H611" s="87">
        <v>44648</v>
      </c>
      <c r="I611" s="18">
        <v>59630</v>
      </c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20">
        <f t="shared" si="128"/>
        <v>59630</v>
      </c>
      <c r="W611" s="12">
        <v>1464</v>
      </c>
      <c r="X611" s="13" t="s">
        <v>760</v>
      </c>
    </row>
    <row r="612" spans="1:24" x14ac:dyDescent="0.25">
      <c r="A612" s="14">
        <v>36</v>
      </c>
      <c r="B612" s="21" t="s">
        <v>738</v>
      </c>
      <c r="C612" s="16" t="s">
        <v>737</v>
      </c>
      <c r="D612" s="16" t="s">
        <v>6</v>
      </c>
      <c r="E612" s="17">
        <v>82</v>
      </c>
      <c r="F612" s="17">
        <v>52</v>
      </c>
      <c r="G612" s="76">
        <v>73186</v>
      </c>
      <c r="H612" s="87">
        <v>44648</v>
      </c>
      <c r="I612" s="18">
        <v>66000</v>
      </c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20">
        <f t="shared" si="128"/>
        <v>66000</v>
      </c>
      <c r="W612" s="12">
        <v>1464</v>
      </c>
      <c r="X612" s="13" t="s">
        <v>760</v>
      </c>
    </row>
    <row r="613" spans="1:24" x14ac:dyDescent="0.25">
      <c r="A613" s="14">
        <v>37</v>
      </c>
      <c r="B613" s="15">
        <v>8561996895</v>
      </c>
      <c r="C613" s="16" t="s">
        <v>739</v>
      </c>
      <c r="D613" s="16" t="s">
        <v>7</v>
      </c>
      <c r="E613" s="17">
        <v>538</v>
      </c>
      <c r="F613" s="17">
        <v>44</v>
      </c>
      <c r="G613" s="81">
        <v>73187</v>
      </c>
      <c r="H613" s="93">
        <v>44648</v>
      </c>
      <c r="I613" s="18">
        <v>69300</v>
      </c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20">
        <f t="shared" si="128"/>
        <v>69300</v>
      </c>
      <c r="W613" s="12">
        <v>1464</v>
      </c>
      <c r="X613" s="13" t="s">
        <v>760</v>
      </c>
    </row>
    <row r="614" spans="1:24" x14ac:dyDescent="0.25">
      <c r="A614" s="67">
        <v>38</v>
      </c>
      <c r="B614" s="15">
        <v>8561996895</v>
      </c>
      <c r="C614" s="16" t="s">
        <v>739</v>
      </c>
      <c r="D614" s="68" t="s">
        <v>7</v>
      </c>
      <c r="E614" s="66">
        <v>566</v>
      </c>
      <c r="F614" s="69">
        <v>44</v>
      </c>
      <c r="G614" s="82">
        <v>73188</v>
      </c>
      <c r="H614" s="94">
        <v>44648</v>
      </c>
      <c r="I614" s="18">
        <v>69300</v>
      </c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20">
        <f t="shared" si="128"/>
        <v>69300</v>
      </c>
      <c r="W614" s="12">
        <v>1464</v>
      </c>
      <c r="X614" s="13" t="s">
        <v>760</v>
      </c>
    </row>
    <row r="615" spans="1:24" x14ac:dyDescent="0.25">
      <c r="A615" s="52">
        <v>39</v>
      </c>
      <c r="B615" s="52">
        <v>8744273565</v>
      </c>
      <c r="C615" s="16" t="s">
        <v>740</v>
      </c>
      <c r="D615" s="16" t="s">
        <v>147</v>
      </c>
      <c r="E615" s="52">
        <v>226</v>
      </c>
      <c r="F615" s="70">
        <v>39</v>
      </c>
      <c r="G615" s="82">
        <v>73189</v>
      </c>
      <c r="H615" s="94">
        <v>44648</v>
      </c>
      <c r="I615" s="18">
        <f>276480/12</f>
        <v>23040</v>
      </c>
      <c r="J615" s="19">
        <f>I615</f>
        <v>23040</v>
      </c>
      <c r="K615" s="19">
        <f t="shared" ref="K615:T615" si="132">J615</f>
        <v>23040</v>
      </c>
      <c r="L615" s="19">
        <f t="shared" si="132"/>
        <v>23040</v>
      </c>
      <c r="M615" s="19">
        <f t="shared" si="132"/>
        <v>23040</v>
      </c>
      <c r="N615" s="19">
        <f t="shared" si="132"/>
        <v>23040</v>
      </c>
      <c r="O615" s="19">
        <f t="shared" si="132"/>
        <v>23040</v>
      </c>
      <c r="P615" s="19">
        <f t="shared" si="132"/>
        <v>23040</v>
      </c>
      <c r="Q615" s="19">
        <f t="shared" si="132"/>
        <v>23040</v>
      </c>
      <c r="R615" s="19">
        <f t="shared" si="132"/>
        <v>23040</v>
      </c>
      <c r="S615" s="19">
        <f t="shared" si="132"/>
        <v>23040</v>
      </c>
      <c r="T615" s="19">
        <f t="shared" si="132"/>
        <v>23040</v>
      </c>
      <c r="U615" s="19"/>
      <c r="V615" s="20">
        <f t="shared" si="128"/>
        <v>276480</v>
      </c>
      <c r="W615" s="12">
        <v>1464</v>
      </c>
      <c r="X615" s="13" t="s">
        <v>760</v>
      </c>
    </row>
    <row r="616" spans="1:24" x14ac:dyDescent="0.25">
      <c r="A616" s="26" t="s">
        <v>706</v>
      </c>
      <c r="B616" s="27"/>
      <c r="C616" s="27"/>
      <c r="D616" s="28"/>
      <c r="E616" s="29"/>
      <c r="F616" s="29"/>
      <c r="G616" s="77"/>
      <c r="H616" s="88"/>
      <c r="I616" s="30">
        <f t="shared" ref="I616:S616" si="133">SUM(I577:I614)</f>
        <v>2185139.666666667</v>
      </c>
      <c r="J616" s="30">
        <f t="shared" si="133"/>
        <v>466885.66666666663</v>
      </c>
      <c r="K616" s="30">
        <f t="shared" si="133"/>
        <v>315085.66666666663</v>
      </c>
      <c r="L616" s="30">
        <f t="shared" si="133"/>
        <v>85839</v>
      </c>
      <c r="M616" s="30">
        <f t="shared" si="133"/>
        <v>62799</v>
      </c>
      <c r="N616" s="30">
        <f t="shared" si="133"/>
        <v>29799</v>
      </c>
      <c r="O616" s="30">
        <f t="shared" si="133"/>
        <v>29799</v>
      </c>
      <c r="P616" s="30">
        <f t="shared" si="133"/>
        <v>29799</v>
      </c>
      <c r="Q616" s="30">
        <f t="shared" si="133"/>
        <v>29799</v>
      </c>
      <c r="R616" s="30">
        <f t="shared" si="133"/>
        <v>29799</v>
      </c>
      <c r="S616" s="30">
        <f t="shared" si="133"/>
        <v>29799</v>
      </c>
      <c r="T616" s="30">
        <f>SUM(T577:T615)</f>
        <v>23040</v>
      </c>
      <c r="U616" s="30"/>
      <c r="V616" s="30">
        <f>SUM(V577:V615)</f>
        <v>3571023</v>
      </c>
      <c r="W616" s="12">
        <f>V616+W575</f>
        <v>73676535</v>
      </c>
      <c r="X616" s="13"/>
    </row>
    <row r="617" spans="1:24" ht="18.75" x14ac:dyDescent="0.3">
      <c r="A617" s="71" t="s">
        <v>741</v>
      </c>
      <c r="B617" s="72"/>
      <c r="C617" s="72"/>
      <c r="D617" s="72"/>
      <c r="E617" s="72"/>
      <c r="F617" s="72"/>
      <c r="G617" s="83"/>
      <c r="H617" s="95"/>
      <c r="I617" s="73">
        <f t="shared" ref="I617:V617" si="134">I616+I575+I523+I490+I334+I438+I282+I386+I211+I230+I159+I107+I55+I19</f>
        <v>32761708.742424242</v>
      </c>
      <c r="J617" s="73">
        <f t="shared" si="134"/>
        <v>15054815.742424242</v>
      </c>
      <c r="K617" s="73">
        <f t="shared" si="134"/>
        <v>9175284.2424242422</v>
      </c>
      <c r="L617" s="73">
        <f t="shared" si="134"/>
        <v>4378633.9090909092</v>
      </c>
      <c r="M617" s="73">
        <f t="shared" si="134"/>
        <v>2493957.6590909092</v>
      </c>
      <c r="N617" s="73">
        <f t="shared" si="134"/>
        <v>2082906.6590909092</v>
      </c>
      <c r="O617" s="73">
        <f t="shared" si="134"/>
        <v>1697802.6590909092</v>
      </c>
      <c r="P617" s="73">
        <f t="shared" si="134"/>
        <v>1463802.6590909092</v>
      </c>
      <c r="Q617" s="73">
        <f t="shared" si="134"/>
        <v>1254185.9090909092</v>
      </c>
      <c r="R617" s="73">
        <f t="shared" si="134"/>
        <v>1169735.9090909092</v>
      </c>
      <c r="S617" s="73">
        <f t="shared" si="134"/>
        <v>951065.90909090906</v>
      </c>
      <c r="T617" s="73">
        <f t="shared" si="134"/>
        <v>939195</v>
      </c>
      <c r="U617" s="73">
        <f t="shared" si="134"/>
        <v>0</v>
      </c>
      <c r="V617" s="73">
        <f t="shared" si="134"/>
        <v>73676535</v>
      </c>
      <c r="W617" s="13"/>
      <c r="X617" s="13"/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Cuong Nguyen</cp:lastModifiedBy>
  <dcterms:created xsi:type="dcterms:W3CDTF">2022-03-02T06:06:52Z</dcterms:created>
  <dcterms:modified xsi:type="dcterms:W3CDTF">2022-04-09T15:45:04Z</dcterms:modified>
</cp:coreProperties>
</file>