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esktop\Tirocinio\Master-thesis\"/>
    </mc:Choice>
  </mc:AlternateContent>
  <xr:revisionPtr revIDLastSave="0" documentId="13_ncr:1_{FE45F8B8-B128-45A6-BDDB-958C32CC0FE9}" xr6:coauthVersionLast="47" xr6:coauthVersionMax="47" xr10:uidLastSave="{00000000-0000-0000-0000-000000000000}"/>
  <bookViews>
    <workbookView xWindow="-156" yWindow="192" windowWidth="12396" windowHeight="12048" activeTab="2" xr2:uid="{AA670B66-5D86-4ED2-AC4F-1FE3F6F5EE2E}"/>
  </bookViews>
  <sheets>
    <sheet name="demulti" sheetId="1" r:id="rId1"/>
    <sheet name="clean-filter" sheetId="3" r:id="rId2"/>
    <sheet name="denov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5" l="1"/>
  <c r="I17" i="5"/>
  <c r="I16" i="5"/>
  <c r="I15" i="5"/>
  <c r="I13" i="5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2" i="3"/>
  <c r="J2" i="3" s="1"/>
  <c r="K38" i="1"/>
  <c r="M80" i="1"/>
  <c r="M81" i="1" s="1"/>
  <c r="M82" i="1" s="1"/>
  <c r="M83" i="1" s="1"/>
  <c r="M84" i="1" s="1"/>
  <c r="K24" i="1"/>
  <c r="K25" i="1"/>
  <c r="K26" i="1"/>
  <c r="K27" i="1"/>
  <c r="K28" i="1"/>
  <c r="K29" i="1"/>
  <c r="K36" i="1"/>
  <c r="K37" i="1"/>
  <c r="K39" i="1"/>
  <c r="K40" i="1"/>
  <c r="K41" i="1"/>
  <c r="K42" i="1"/>
  <c r="K30" i="1"/>
  <c r="K31" i="1"/>
  <c r="K32" i="1"/>
  <c r="K33" i="1"/>
  <c r="K34" i="1"/>
  <c r="K35" i="1"/>
  <c r="K43" i="1"/>
  <c r="K46" i="1"/>
  <c r="K47" i="1"/>
  <c r="K48" i="1"/>
  <c r="K49" i="1"/>
  <c r="K44" i="1"/>
  <c r="K45" i="1"/>
  <c r="K50" i="1"/>
  <c r="K57" i="1"/>
  <c r="K58" i="1"/>
  <c r="K59" i="1"/>
  <c r="K60" i="1"/>
  <c r="K61" i="1"/>
  <c r="K62" i="1"/>
  <c r="K51" i="1"/>
  <c r="K52" i="1"/>
  <c r="K53" i="1"/>
  <c r="K54" i="1"/>
  <c r="K55" i="1"/>
  <c r="K56" i="1"/>
  <c r="K63" i="1"/>
  <c r="K68" i="1"/>
  <c r="K69" i="1"/>
  <c r="K70" i="1"/>
  <c r="K71" i="1"/>
  <c r="K72" i="1"/>
  <c r="K73" i="1"/>
  <c r="K64" i="1"/>
  <c r="K65" i="1"/>
  <c r="K66" i="1"/>
  <c r="K67" i="1"/>
  <c r="K78" i="1"/>
  <c r="K79" i="1"/>
  <c r="K80" i="1"/>
  <c r="K74" i="1"/>
  <c r="K75" i="1"/>
  <c r="K76" i="1"/>
  <c r="K77" i="1"/>
  <c r="K101" i="1"/>
  <c r="K102" i="1"/>
  <c r="K105" i="1"/>
  <c r="K103" i="1"/>
  <c r="K104" i="1"/>
  <c r="K93" i="1"/>
  <c r="K94" i="1"/>
  <c r="K95" i="1"/>
  <c r="K96" i="1"/>
  <c r="K97" i="1"/>
  <c r="K98" i="1"/>
  <c r="K99" i="1"/>
  <c r="K100" i="1"/>
  <c r="K81" i="1"/>
  <c r="K86" i="1"/>
  <c r="K87" i="1"/>
  <c r="K88" i="1"/>
  <c r="K89" i="1"/>
  <c r="K90" i="1"/>
  <c r="K91" i="1"/>
  <c r="K92" i="1"/>
  <c r="K82" i="1"/>
  <c r="K83" i="1"/>
  <c r="K84" i="1"/>
  <c r="K85" i="1"/>
  <c r="K106" i="1"/>
  <c r="K112" i="1"/>
  <c r="K113" i="1"/>
  <c r="K114" i="1"/>
  <c r="K115" i="1"/>
  <c r="K116" i="1"/>
  <c r="K117" i="1"/>
  <c r="K118" i="1"/>
  <c r="K107" i="1"/>
  <c r="K108" i="1"/>
  <c r="K109" i="1"/>
  <c r="K110" i="1"/>
  <c r="K111" i="1"/>
  <c r="K23" i="1"/>
</calcChain>
</file>

<file path=xl/sharedStrings.xml><?xml version="1.0" encoding="utf-8"?>
<sst xmlns="http://schemas.openxmlformats.org/spreadsheetml/2006/main" count="863" uniqueCount="425">
  <si>
    <t>process_radtags v2.68, executed 2025-04-15 17:36:24 (zlib-1.3.1)</t>
  </si>
  <si>
    <t>process_radtags -1 00_data/Cam1_R1_001.fastq.gz -2 00_data/Cam1_R2_001.fastq.gz -o ./01_demulti/ -b barcodes.txt -e apeKI -r --threads 4 -y gzfastq</t>
  </si>
  <si>
    <t># Note: Individual distributions can be extracted using the `stacks-dist-extract` utility.</t>
  </si>
  <si>
    <t>#       e.g. `stacks-dist-extract process_radtags.log dist_name`</t>
  </si>
  <si>
    <t>BEGIN per_file_raw_read_counts</t>
  </si>
  <si>
    <t>File</t>
  </si>
  <si>
    <t>Retained Reads</t>
  </si>
  <si>
    <t>Low Quality</t>
  </si>
  <si>
    <t>Barcode Not Found</t>
  </si>
  <si>
    <t>RAD cutsite Not Found</t>
  </si>
  <si>
    <t>Total</t>
  </si>
  <si>
    <t>Cam1_R1_001.fastq.gz</t>
  </si>
  <si>
    <t>END per_file_raw_read_counts</t>
  </si>
  <si>
    <t>BEGIN total_raw_read_counts</t>
  </si>
  <si>
    <t>Total Sequences</t>
  </si>
  <si>
    <t>0.1%</t>
  </si>
  <si>
    <t>0.0%</t>
  </si>
  <si>
    <t>RAD Cutsite Not Found</t>
  </si>
  <si>
    <t>0.5%</t>
  </si>
  <si>
    <t>99.4%</t>
  </si>
  <si>
    <t>Properly Paired</t>
  </si>
  <si>
    <t>98.9%</t>
  </si>
  <si>
    <t>END total_raw_read_counts</t>
  </si>
  <si>
    <t>BEGIN per_barcode_raw_read_counts</t>
  </si>
  <si>
    <t>Barcode</t>
  </si>
  <si>
    <t>Filename</t>
  </si>
  <si>
    <t>Pct Retained</t>
  </si>
  <si>
    <t>Pct Properly Paired</t>
  </si>
  <si>
    <t>Pct Total Reads</t>
  </si>
  <si>
    <t>CTCC</t>
  </si>
  <si>
    <t>ALP12</t>
  </si>
  <si>
    <t>92.8%</t>
  </si>
  <si>
    <t>85.6%</t>
  </si>
  <si>
    <t>0.4%</t>
  </si>
  <si>
    <t>TGCA</t>
  </si>
  <si>
    <t>ALP14</t>
  </si>
  <si>
    <t>97.9%</t>
  </si>
  <si>
    <t>95.8%</t>
  </si>
  <si>
    <t>1.3%</t>
  </si>
  <si>
    <t>ACTA</t>
  </si>
  <si>
    <t>ALP15</t>
  </si>
  <si>
    <t>96.7%</t>
  </si>
  <si>
    <t>93.5%</t>
  </si>
  <si>
    <t>0.6%</t>
  </si>
  <si>
    <t>CAGA</t>
  </si>
  <si>
    <t>CTT1</t>
  </si>
  <si>
    <t>96.5%</t>
  </si>
  <si>
    <t>92.9%</t>
  </si>
  <si>
    <t>0.8%</t>
  </si>
  <si>
    <t>AACT</t>
  </si>
  <si>
    <t>CTT2</t>
  </si>
  <si>
    <t>95.6%</t>
  </si>
  <si>
    <t>91.2%</t>
  </si>
  <si>
    <t>GCGT</t>
  </si>
  <si>
    <t>CTT3</t>
  </si>
  <si>
    <t>97.8%</t>
  </si>
  <si>
    <t>CGAT</t>
  </si>
  <si>
    <t>LPASS1</t>
  </si>
  <si>
    <t>96.4%</t>
  </si>
  <si>
    <t>92.7%</t>
  </si>
  <si>
    <t>GTAA</t>
  </si>
  <si>
    <t>LPASS2</t>
  </si>
  <si>
    <t>99.2%</t>
  </si>
  <si>
    <t>98.4%</t>
  </si>
  <si>
    <t>1.7%</t>
  </si>
  <si>
    <t>AGGC</t>
  </si>
  <si>
    <t>LPASS4</t>
  </si>
  <si>
    <t>99.3%</t>
  </si>
  <si>
    <t>98.6%</t>
  </si>
  <si>
    <t>1.4%</t>
  </si>
  <si>
    <t>GATC</t>
  </si>
  <si>
    <t>LPASS5</t>
  </si>
  <si>
    <t>93.9%</t>
  </si>
  <si>
    <t>87.8%</t>
  </si>
  <si>
    <t>0.2%</t>
  </si>
  <si>
    <t>TCAC</t>
  </si>
  <si>
    <t>LPASS6</t>
  </si>
  <si>
    <t>58.2%</t>
  </si>
  <si>
    <t>16.4%</t>
  </si>
  <si>
    <t>TGCGA</t>
  </si>
  <si>
    <t>LPASS7</t>
  </si>
  <si>
    <t>99.8%</t>
  </si>
  <si>
    <t>99.7%</t>
  </si>
  <si>
    <t>CGCTT</t>
  </si>
  <si>
    <t>LPASS8</t>
  </si>
  <si>
    <t>99.1%</t>
  </si>
  <si>
    <t>98.3%</t>
  </si>
  <si>
    <t>TCACC</t>
  </si>
  <si>
    <t>LPASS9</t>
  </si>
  <si>
    <t>84.2%</t>
  </si>
  <si>
    <t>68.3%</t>
  </si>
  <si>
    <t>0.9%</t>
  </si>
  <si>
    <t>CTAGC</t>
  </si>
  <si>
    <t>LPASS10</t>
  </si>
  <si>
    <t>98.8%</t>
  </si>
  <si>
    <t>ACAAA</t>
  </si>
  <si>
    <t>LPASS11</t>
  </si>
  <si>
    <t>99.5%</t>
  </si>
  <si>
    <t>TTCTC</t>
  </si>
  <si>
    <t>LPASS12</t>
  </si>
  <si>
    <t>99.9%</t>
  </si>
  <si>
    <t>AGCCC</t>
  </si>
  <si>
    <t>LPASS13</t>
  </si>
  <si>
    <t>98.2%</t>
  </si>
  <si>
    <t>0.3%</t>
  </si>
  <si>
    <t>GTATT</t>
  </si>
  <si>
    <t>LPASS14</t>
  </si>
  <si>
    <t>CTGTA</t>
  </si>
  <si>
    <t>LPASS15</t>
  </si>
  <si>
    <t>99.6%</t>
  </si>
  <si>
    <t>ACCGT</t>
  </si>
  <si>
    <t>MAU1</t>
  </si>
  <si>
    <t>98.1%</t>
  </si>
  <si>
    <t>GCTTA</t>
  </si>
  <si>
    <t>MAU5</t>
  </si>
  <si>
    <t>GGTGT</t>
  </si>
  <si>
    <t>MAU7</t>
  </si>
  <si>
    <t>1.0%</t>
  </si>
  <si>
    <t>AGGAT</t>
  </si>
  <si>
    <t>MAU8</t>
  </si>
  <si>
    <t>ATTGA</t>
  </si>
  <si>
    <t>MAU9</t>
  </si>
  <si>
    <t>1.6%</t>
  </si>
  <si>
    <t>CATCT</t>
  </si>
  <si>
    <t>MAU10</t>
  </si>
  <si>
    <t>CCTAC</t>
  </si>
  <si>
    <t>MAU11</t>
  </si>
  <si>
    <t>97.5%</t>
  </si>
  <si>
    <t>GAGGA</t>
  </si>
  <si>
    <t>PDR1</t>
  </si>
  <si>
    <t>1.2%</t>
  </si>
  <si>
    <t>GGAAC</t>
  </si>
  <si>
    <t>PDR2</t>
  </si>
  <si>
    <t>98.7%</t>
  </si>
  <si>
    <t>97.4%</t>
  </si>
  <si>
    <t>GTCAA</t>
  </si>
  <si>
    <t>PDR3</t>
  </si>
  <si>
    <t>2.0%</t>
  </si>
  <si>
    <t>TAATA</t>
  </si>
  <si>
    <t>PDR4</t>
  </si>
  <si>
    <t>2.6%</t>
  </si>
  <si>
    <t>TACAT</t>
  </si>
  <si>
    <t>PDR5</t>
  </si>
  <si>
    <t>TCGTT</t>
  </si>
  <si>
    <t>PDR8</t>
  </si>
  <si>
    <t>GGTTGT</t>
  </si>
  <si>
    <t>PDR9</t>
  </si>
  <si>
    <t>100.0%</t>
  </si>
  <si>
    <t>1.1%</t>
  </si>
  <si>
    <t>CCAGCT</t>
  </si>
  <si>
    <t>PDR10</t>
  </si>
  <si>
    <t>TTCAGA</t>
  </si>
  <si>
    <t>PDR11</t>
  </si>
  <si>
    <t>TAGGAA</t>
  </si>
  <si>
    <t>PDR12</t>
  </si>
  <si>
    <t>GCTCTA</t>
  </si>
  <si>
    <t>PDR13</t>
  </si>
  <si>
    <t>CCACAA</t>
  </si>
  <si>
    <t>PDR14</t>
  </si>
  <si>
    <t>CTTCCA</t>
  </si>
  <si>
    <t>PDR15</t>
  </si>
  <si>
    <t>GAGATA</t>
  </si>
  <si>
    <t>PPURA1</t>
  </si>
  <si>
    <t>ATGCCT</t>
  </si>
  <si>
    <t>PPURA2</t>
  </si>
  <si>
    <t>AGTGGA</t>
  </si>
  <si>
    <t>PPURA3</t>
  </si>
  <si>
    <t>ACCTAA</t>
  </si>
  <si>
    <t>PPURA4</t>
  </si>
  <si>
    <t>0.7%</t>
  </si>
  <si>
    <t>ATATGT</t>
  </si>
  <si>
    <t>PPURA5</t>
  </si>
  <si>
    <t>ATCGTA</t>
  </si>
  <si>
    <t>PPURA7</t>
  </si>
  <si>
    <t>CATCGT</t>
  </si>
  <si>
    <t>PPURA8</t>
  </si>
  <si>
    <t>CGCGGT</t>
  </si>
  <si>
    <t>PPURA10</t>
  </si>
  <si>
    <t>CTATTA</t>
  </si>
  <si>
    <t>PPURA11</t>
  </si>
  <si>
    <t>GCCAGT</t>
  </si>
  <si>
    <t>PPURA13</t>
  </si>
  <si>
    <t>GGAAGA</t>
  </si>
  <si>
    <t>PPURA15</t>
  </si>
  <si>
    <t>GTACTT</t>
  </si>
  <si>
    <t>RT3</t>
  </si>
  <si>
    <t>GTTGAA</t>
  </si>
  <si>
    <t>RT6</t>
  </si>
  <si>
    <t>TAACGA</t>
  </si>
  <si>
    <t>RT9</t>
  </si>
  <si>
    <t>TGGCTA</t>
  </si>
  <si>
    <t>RT11</t>
  </si>
  <si>
    <t>TATTTTT</t>
  </si>
  <si>
    <t>RT14</t>
  </si>
  <si>
    <t>CTTGCTT</t>
  </si>
  <si>
    <t>RT15</t>
  </si>
  <si>
    <t>ATGAAAC</t>
  </si>
  <si>
    <t>RT16</t>
  </si>
  <si>
    <t>AAAAGTT</t>
  </si>
  <si>
    <t>SP5I7</t>
  </si>
  <si>
    <t>GAATTCA</t>
  </si>
  <si>
    <t>SP6I8</t>
  </si>
  <si>
    <t>GAACTTC</t>
  </si>
  <si>
    <t>SP7I9</t>
  </si>
  <si>
    <t>GGACCTA</t>
  </si>
  <si>
    <t>SP7I10</t>
  </si>
  <si>
    <t>GTCGATT</t>
  </si>
  <si>
    <t>SP7I11</t>
  </si>
  <si>
    <t>AACGCCT</t>
  </si>
  <si>
    <t>SP10I12</t>
  </si>
  <si>
    <t>AATATGC</t>
  </si>
  <si>
    <t>SP11I13</t>
  </si>
  <si>
    <t>ACGTGTT</t>
  </si>
  <si>
    <t>SP11I14</t>
  </si>
  <si>
    <t>ATTAATT</t>
  </si>
  <si>
    <t>SP12I15</t>
  </si>
  <si>
    <t>ATTGGAT</t>
  </si>
  <si>
    <t>SP13I16</t>
  </si>
  <si>
    <t>CATAAGT</t>
  </si>
  <si>
    <t>SP14I17</t>
  </si>
  <si>
    <t>CGCTGAT</t>
  </si>
  <si>
    <t>SP17I18</t>
  </si>
  <si>
    <t>CGGTAGA</t>
  </si>
  <si>
    <t>SP17I19</t>
  </si>
  <si>
    <t>CTACGGA</t>
  </si>
  <si>
    <t>SNEV1</t>
  </si>
  <si>
    <t>GCGGAAT</t>
  </si>
  <si>
    <t>SNEV2</t>
  </si>
  <si>
    <t>TAGCGGA</t>
  </si>
  <si>
    <t>SNEV3</t>
  </si>
  <si>
    <t>1.9%</t>
  </si>
  <si>
    <t>TCGAAGA</t>
  </si>
  <si>
    <t>SNEV5</t>
  </si>
  <si>
    <t>TCTGTGA</t>
  </si>
  <si>
    <t>SNEV6</t>
  </si>
  <si>
    <t>TGCTGGA</t>
  </si>
  <si>
    <t>SNEV7</t>
  </si>
  <si>
    <t>3.8%</t>
  </si>
  <si>
    <t>ACGACTAC</t>
  </si>
  <si>
    <t>SNEV8</t>
  </si>
  <si>
    <t>2.7%</t>
  </si>
  <si>
    <t>TAGCATGC</t>
  </si>
  <si>
    <t>SNEV9</t>
  </si>
  <si>
    <t>7.4%</t>
  </si>
  <si>
    <t>TAGGCCAT</t>
  </si>
  <si>
    <t>SNEV10</t>
  </si>
  <si>
    <t>5.4%</t>
  </si>
  <si>
    <t>TGCAAGGA</t>
  </si>
  <si>
    <t>SNEV11</t>
  </si>
  <si>
    <t>TGGTACGT</t>
  </si>
  <si>
    <t>SNEV13</t>
  </si>
  <si>
    <t>TCTCAGTC</t>
  </si>
  <si>
    <t>SNEV14</t>
  </si>
  <si>
    <t>CCGGATAT</t>
  </si>
  <si>
    <t>STE1</t>
  </si>
  <si>
    <t>CGCCTTAT</t>
  </si>
  <si>
    <t>STE3</t>
  </si>
  <si>
    <t>AACCGAGA</t>
  </si>
  <si>
    <t>STE4</t>
  </si>
  <si>
    <t>ACAGGGAA</t>
  </si>
  <si>
    <t>STE5</t>
  </si>
  <si>
    <t>ACGTGGTA</t>
  </si>
  <si>
    <t>STE6</t>
  </si>
  <si>
    <t>CCATGGGT</t>
  </si>
  <si>
    <t>STE7</t>
  </si>
  <si>
    <t>CGCGGAGA</t>
  </si>
  <si>
    <t>STE8</t>
  </si>
  <si>
    <t>1.5%</t>
  </si>
  <si>
    <t>CGTGTGGT</t>
  </si>
  <si>
    <t>STE9</t>
  </si>
  <si>
    <t>GCTGTGGA</t>
  </si>
  <si>
    <t>STE10</t>
  </si>
  <si>
    <t>GGATTGGT</t>
  </si>
  <si>
    <t>STE11</t>
  </si>
  <si>
    <t>GTGAGGGT</t>
  </si>
  <si>
    <t>STE13</t>
  </si>
  <si>
    <t>TATCGGGA</t>
  </si>
  <si>
    <t>STE14</t>
  </si>
  <si>
    <t>TTCCTGGA</t>
  </si>
  <si>
    <t>STE15</t>
  </si>
  <si>
    <t>END per_barcode_raw_read_counts</t>
  </si>
  <si>
    <t>Pairedx2</t>
  </si>
  <si>
    <t>secondi</t>
  </si>
  <si>
    <t>minuti</t>
  </si>
  <si>
    <t>reads da fare</t>
  </si>
  <si>
    <t>milioni</t>
  </si>
  <si>
    <t>ore</t>
  </si>
  <si>
    <t>(ci mette 40 secondi ogni milione di reads)</t>
  </si>
  <si>
    <t>tot clean</t>
  </si>
  <si>
    <t>adapter</t>
  </si>
  <si>
    <t>barcode</t>
  </si>
  <si>
    <t>low quality</t>
  </si>
  <si>
    <t>RAD not found</t>
  </si>
  <si>
    <t>retained</t>
  </si>
  <si>
    <t>paired</t>
  </si>
  <si>
    <t>sample</t>
  </si>
  <si>
    <t>loci assembled</t>
  </si>
  <si>
    <t>depth of cov</t>
  </si>
  <si>
    <t>max cov</t>
  </si>
  <si>
    <t>number reads incorporated</t>
  </si>
  <si>
    <t>% reads incorporated</t>
  </si>
  <si>
    <t>17.6</t>
  </si>
  <si>
    <t>19.5</t>
  </si>
  <si>
    <t>20.3</t>
  </si>
  <si>
    <t>20.2</t>
  </si>
  <si>
    <t>23.7</t>
  </si>
  <si>
    <t>18.6</t>
  </si>
  <si>
    <t>28.4</t>
  </si>
  <si>
    <t>16.8</t>
  </si>
  <si>
    <t>28.3</t>
  </si>
  <si>
    <t>36.6</t>
  </si>
  <si>
    <t>21.4</t>
  </si>
  <si>
    <t>18.1</t>
  </si>
  <si>
    <t>35.5</t>
  </si>
  <si>
    <t>37.1</t>
  </si>
  <si>
    <t>24.0</t>
  </si>
  <si>
    <t>29.5</t>
  </si>
  <si>
    <t>28.0</t>
  </si>
  <si>
    <t>15.2</t>
  </si>
  <si>
    <t>31.0</t>
  </si>
  <si>
    <t>33.7</t>
  </si>
  <si>
    <t>32.9</t>
  </si>
  <si>
    <t>26.7</t>
  </si>
  <si>
    <t>24.2</t>
  </si>
  <si>
    <t>15.7</t>
  </si>
  <si>
    <t>29.8</t>
  </si>
  <si>
    <t>27.5</t>
  </si>
  <si>
    <t>37.5</t>
  </si>
  <si>
    <t>25.0</t>
  </si>
  <si>
    <t>29.2</t>
  </si>
  <si>
    <t>24.6</t>
  </si>
  <si>
    <t>17.0</t>
  </si>
  <si>
    <t>26.5</t>
  </si>
  <si>
    <t>31.8</t>
  </si>
  <si>
    <t>32.5</t>
  </si>
  <si>
    <t>18.2</t>
  </si>
  <si>
    <t>27.1</t>
  </si>
  <si>
    <t>20.0</t>
  </si>
  <si>
    <t>40.2</t>
  </si>
  <si>
    <t>36.0</t>
  </si>
  <si>
    <t>23.6</t>
  </si>
  <si>
    <t>23.1</t>
  </si>
  <si>
    <t>34.8</t>
  </si>
  <si>
    <t>37.9</t>
  </si>
  <si>
    <t>34.5</t>
  </si>
  <si>
    <t>24.9</t>
  </si>
  <si>
    <t>24.3</t>
  </si>
  <si>
    <t>29.7</t>
  </si>
  <si>
    <t>21.9</t>
  </si>
  <si>
    <t>40.7</t>
  </si>
  <si>
    <t>34.2</t>
  </si>
  <si>
    <t>35.0</t>
  </si>
  <si>
    <t>23.5</t>
  </si>
  <si>
    <t>40.9</t>
  </si>
  <si>
    <t>38.3</t>
  </si>
  <si>
    <t>27.3</t>
  </si>
  <si>
    <t>25.1</t>
  </si>
  <si>
    <t>33.8</t>
  </si>
  <si>
    <t>31.5</t>
  </si>
  <si>
    <t>28.5</t>
  </si>
  <si>
    <t>32.4</t>
  </si>
  <si>
    <t>36.3</t>
  </si>
  <si>
    <t>32.7</t>
  </si>
  <si>
    <t>15.6</t>
  </si>
  <si>
    <t>26.9</t>
  </si>
  <si>
    <t>42.0</t>
  </si>
  <si>
    <t>24.1</t>
  </si>
  <si>
    <t>38.5</t>
  </si>
  <si>
    <t>27.8</t>
  </si>
  <si>
    <t>47.4</t>
  </si>
  <si>
    <t>47.2</t>
  </si>
  <si>
    <t>49.7</t>
  </si>
  <si>
    <t>35.1</t>
  </si>
  <si>
    <t>43.6</t>
  </si>
  <si>
    <t>34.7</t>
  </si>
  <si>
    <t>26.6</t>
  </si>
  <si>
    <t>32.0</t>
  </si>
  <si>
    <t>38.6</t>
  </si>
  <si>
    <t>38.7</t>
  </si>
  <si>
    <t>25.7</t>
  </si>
  <si>
    <t>30.5</t>
  </si>
  <si>
    <t>21.5</t>
  </si>
  <si>
    <t>35.8</t>
  </si>
  <si>
    <t>44.6</t>
  </si>
  <si>
    <t>33.4</t>
  </si>
  <si>
    <t>24.8</t>
  </si>
  <si>
    <t>51.5</t>
  </si>
  <si>
    <t>36.5</t>
  </si>
  <si>
    <t>39.3</t>
  </si>
  <si>
    <t>30.9</t>
  </si>
  <si>
    <t>30.2</t>
  </si>
  <si>
    <t>34.4</t>
  </si>
  <si>
    <t>38.8</t>
  </si>
  <si>
    <t>16.0</t>
  </si>
  <si>
    <t>paired x2</t>
  </si>
  <si>
    <t>MIN</t>
  </si>
  <si>
    <t>MAX</t>
  </si>
  <si>
    <t>MEDIA</t>
  </si>
  <si>
    <t>DEV ST</t>
  </si>
  <si>
    <t>MEDIANA</t>
  </si>
  <si>
    <t>ALP2</t>
  </si>
  <si>
    <t>ALP10</t>
  </si>
  <si>
    <t>ALP5</t>
  </si>
  <si>
    <t>ALP9</t>
  </si>
  <si>
    <t>ALP1</t>
  </si>
  <si>
    <t>ALP3</t>
  </si>
  <si>
    <t>ALP7</t>
  </si>
  <si>
    <t>ALP8</t>
  </si>
  <si>
    <t>ALP6</t>
  </si>
  <si>
    <t>sstacks -P 04_denovo/ -M populations2.txt -t 32</t>
  </si>
  <si>
    <t>tsv2bam -P 04_denovo/ -M populations2.txt -R 03_filter/ -t 32</t>
  </si>
  <si>
    <t>gstacks -P 04_denovo/ -M populations2.txt -t 32</t>
  </si>
  <si>
    <t>1. ustacks: 7 ore</t>
  </si>
  <si>
    <t>2. cstacks: 30 ore e mezza</t>
  </si>
  <si>
    <t>3.sstacks: 34 MINUTI</t>
  </si>
  <si>
    <t>4. tsv2bam 12 minuti</t>
  </si>
  <si>
    <t>5. gstacks 33 minuti</t>
  </si>
  <si>
    <t>populations -P 04_denovo/ -O 04_denovo/ -M populations2.txt --min-samples-per-pop 0.80 --vcf -t 32</t>
  </si>
  <si>
    <t>6. populations 14  minuti</t>
  </si>
  <si>
    <t>paired x3</t>
  </si>
  <si>
    <t>con min mac</t>
  </si>
  <si>
    <t>senza min mac</t>
  </si>
  <si>
    <t>populations -P 04_denovo/ -O con_min_mac/ -M populations2.txt -r 0.80 -R 0.80 --vcf  --write-random-snp --fstats --hwe --structure --min-mac 1 -t 32</t>
  </si>
  <si>
    <t>populations -P 04_denovo/ -O senza_min_mac/ -M populations2.txt -r 0.80 -R 0.80 --vcf  --write-random-snp --fstats --hwe --structure -t 32</t>
  </si>
  <si>
    <t>filtrato: populations -V populations.snps.chiara.recode.vcf -O filtrati/ -M populations2.txt --vcf  --write-random-snp --fstats --hwe --structure -t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</si>
</sst>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_ ;\-0.00\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164" fontId="0" fillId="33" borderId="0" xfId="1" applyNumberFormat="1" applyFont="1" applyFill="1"/>
    <xf numFmtId="164" fontId="0" fillId="33" borderId="0" xfId="0" applyNumberFormat="1" applyFill="1"/>
    <xf numFmtId="0" fontId="0" fillId="34" borderId="0" xfId="0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165" fontId="0" fillId="0" borderId="0" xfId="1" applyNumberFormat="1" applyFont="1"/>
    <xf numFmtId="0" fontId="16" fillId="34" borderId="0" xfId="0" applyFont="1" applyFill="1" applyAlignment="1">
      <alignment horizontal="center"/>
    </xf>
    <xf numFmtId="165" fontId="0" fillId="34" borderId="0" xfId="1" applyNumberFormat="1" applyFont="1" applyFill="1"/>
    <xf numFmtId="165" fontId="0" fillId="35" borderId="0" xfId="1" applyNumberFormat="1" applyFont="1" applyFill="1"/>
    <xf numFmtId="9" fontId="0" fillId="35" borderId="0" xfId="43" applyFont="1" applyFill="1"/>
    <xf numFmtId="9" fontId="0" fillId="0" borderId="0" xfId="43" applyFont="1"/>
    <xf numFmtId="165" fontId="0" fillId="0" borderId="0" xfId="0" applyNumberFormat="1"/>
  </cellXfs>
  <cellStyles count="44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43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7">
    <dxf>
      <numFmt numFmtId="165" formatCode="0.00_ ;\-0.00\ "/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colors>
    <mruColors>
      <color rgb="FFFF9999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DC2A6-3128-497E-897C-347947382D1A}" name="Tabella1" displayName="Tabella1" ref="A22:K118" totalsRowShown="0">
  <autoFilter ref="A22:K118" xr:uid="{B6CDC2A6-3128-497E-897C-347947382D1A}"/>
  <sortState xmlns:xlrd2="http://schemas.microsoft.com/office/spreadsheetml/2017/richdata2" ref="A23:K118">
    <sortCondition ref="B22:B118"/>
  </sortState>
  <tableColumns count="11">
    <tableColumn id="1" xr3:uid="{A459CB92-4CC9-4972-8E25-1CEC94B90D9B}" name="Barcode"/>
    <tableColumn id="2" xr3:uid="{1931B8A1-267D-4B05-A44F-F445CD0E95F0}" name="Filename"/>
    <tableColumn id="3" xr3:uid="{F09413EC-234C-42DC-BAF3-D530D63B3CFA}" name="Total" dataDxfId="16" dataCellStyle="Migliaia"/>
    <tableColumn id="4" xr3:uid="{BEE8A08B-4AF3-45BF-AF9D-A9D28DD64A5A}" name="RAD Cutsite Not Found"/>
    <tableColumn id="5" xr3:uid="{56678616-D6A9-4A41-BFB9-84B3CD3D3597}" name="Low Quality"/>
    <tableColumn id="6" xr3:uid="{B5DDBCE0-8C00-4630-87F0-E71C5DC5C91F}" name="Retained Reads" dataDxfId="15" dataCellStyle="Migliaia"/>
    <tableColumn id="7" xr3:uid="{A83DB16C-7CAC-4D06-99A5-106C7B0308B1}" name="Pct Retained"/>
    <tableColumn id="8" xr3:uid="{B7A61A1F-56B4-4883-850A-FCA745A59A6B}" name="Properly Paired" dataDxfId="14" dataCellStyle="Migliaia"/>
    <tableColumn id="9" xr3:uid="{99C14EB7-3137-491E-8597-AB1BB29553ED}" name="Pct Properly Paired"/>
    <tableColumn id="10" xr3:uid="{75B31FCA-4037-4605-A7CB-A6ABD071F3F2}" name="Pct Total Reads"/>
    <tableColumn id="11" xr3:uid="{D8E3404D-6BB4-477A-BF60-75BA0E528AC0}" name="Pairedx2" dataDxfId="13">
      <calculatedColumnFormula>H23*2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7A136-5C1F-42CA-BA5C-AB8E907171DA}" name="Tabella3" displayName="Tabella3" ref="A1:J97" totalsRowShown="0" headerRowDxfId="12" dataDxfId="11">
  <autoFilter ref="A1:J97" xr:uid="{2497A136-5C1F-42CA-BA5C-AB8E907171DA}"/>
  <sortState xmlns:xlrd2="http://schemas.microsoft.com/office/spreadsheetml/2017/richdata2" ref="A2:J97">
    <sortCondition ref="A1:A97"/>
  </sortState>
  <tableColumns count="10">
    <tableColumn id="1" xr3:uid="{8A40DAC7-3350-4911-9FD8-4EA45EB070A2}" name="sample" dataDxfId="10"/>
    <tableColumn id="2" xr3:uid="{EF5BD649-F9EB-4762-8CC0-4C69D1B0B8F1}" name="tot clean" dataDxfId="9"/>
    <tableColumn id="3" xr3:uid="{83D62B1B-AF7D-4106-9520-215E08E5D736}" name="adapter" dataDxfId="8"/>
    <tableColumn id="4" xr3:uid="{7B844AAA-F860-4B9D-B691-B6F15EBBF590}" name="barcode" dataDxfId="7"/>
    <tableColumn id="5" xr3:uid="{36D3B6BE-D542-424E-B7DB-6C174E63B8BB}" name="low quality" dataDxfId="6"/>
    <tableColumn id="6" xr3:uid="{ED6B0173-2E5A-466F-A162-F8F14F3C6227}" name="RAD not found" dataDxfId="5"/>
    <tableColumn id="7" xr3:uid="{0757FCA5-DB1B-40AC-BDF6-84002E517614}" name="retained" dataDxfId="4"/>
    <tableColumn id="8" xr3:uid="{90ADD1F0-7316-4195-900D-BED28982249B}" name="paired" dataDxfId="3"/>
    <tableColumn id="9" xr3:uid="{0CEB1478-9963-4045-A4CA-331E646D4FD3}" name="paired x2" dataDxfId="2">
      <calculatedColumnFormula>Tabella3[[#This Row],[paired]]*2</calculatedColumnFormula>
    </tableColumn>
    <tableColumn id="10" xr3:uid="{8AE7CF37-194A-4FF3-B5B7-20CC570BE7DB}" name="paired x3" dataDxfId="1" dataCellStyle="Percentuale">
      <calculatedColumnFormula>(Tabella3[[#This Row],[paired x2]]/Tabella3[[#This Row],[tot clean]])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22E005-752D-40ED-ACAD-3EADDD278398}" name="Tabella16" displayName="Tabella16" ref="A1:F104" totalsRowShown="0">
  <autoFilter ref="A1:F104" xr:uid="{6922E005-752D-40ED-ACAD-3EADDD278398}"/>
  <sortState xmlns:xlrd2="http://schemas.microsoft.com/office/spreadsheetml/2017/richdata2" ref="A2:F104">
    <sortCondition ref="A1:A104"/>
  </sortState>
  <tableColumns count="6">
    <tableColumn id="1" xr3:uid="{7F2E142C-C384-4D6D-9CE5-95B81ECE99A4}" name="sample"/>
    <tableColumn id="2" xr3:uid="{6EC54E10-84B6-40E8-B0F1-02440E2BB2CB}" name="loci assembled"/>
    <tableColumn id="3" xr3:uid="{E7958DF4-CB1B-4779-B3EA-106588B314AA}" name="depth of cov" dataDxfId="0" dataCellStyle="Migliaia"/>
    <tableColumn id="4" xr3:uid="{05DD95A2-7AEF-4C35-8986-6910B823427F}" name="max cov"/>
    <tableColumn id="5" xr3:uid="{1381F481-5216-4226-B710-F8E6EA7DE6B4}" name="number reads incorporated"/>
    <tableColumn id="6" xr3:uid="{7AA8745C-C91A-4D42-BDF9-A1C836506299}" name="% reads incorpor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06AE-4EC6-4EB3-9491-6C232B3E0B8B}">
  <dimension ref="A1:N119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19.109375" customWidth="1"/>
    <col min="3" max="3" width="16.88671875" style="1" customWidth="1"/>
    <col min="4" max="4" width="20.88671875" customWidth="1"/>
    <col min="5" max="5" width="12" customWidth="1"/>
    <col min="6" max="6" width="16.6640625" style="1" customWidth="1"/>
    <col min="7" max="7" width="13" customWidth="1"/>
    <col min="8" max="8" width="16.44140625" style="1" customWidth="1"/>
    <col min="9" max="9" width="18.109375" customWidth="1"/>
    <col min="10" max="10" width="15.109375" customWidth="1"/>
    <col min="11" max="11" width="14.44140625" customWidth="1"/>
    <col min="13" max="13" width="17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2</v>
      </c>
    </row>
    <row r="5" spans="1:6" x14ac:dyDescent="0.3">
      <c r="A5" t="s">
        <v>3</v>
      </c>
    </row>
    <row r="7" spans="1:6" x14ac:dyDescent="0.3">
      <c r="A7" t="s">
        <v>4</v>
      </c>
    </row>
    <row r="8" spans="1:6" x14ac:dyDescent="0.3">
      <c r="A8" t="s">
        <v>5</v>
      </c>
      <c r="B8" t="s">
        <v>6</v>
      </c>
      <c r="C8" s="1" t="s">
        <v>7</v>
      </c>
      <c r="D8" t="s">
        <v>8</v>
      </c>
      <c r="E8" t="s">
        <v>9</v>
      </c>
      <c r="F8" s="1" t="s">
        <v>10</v>
      </c>
    </row>
    <row r="9" spans="1:6" x14ac:dyDescent="0.3">
      <c r="A9" t="s">
        <v>11</v>
      </c>
      <c r="B9">
        <v>1716756517</v>
      </c>
      <c r="C9" s="1">
        <v>0</v>
      </c>
      <c r="D9">
        <v>1213108</v>
      </c>
      <c r="E9">
        <v>9221237</v>
      </c>
      <c r="F9" s="1">
        <v>1727190862</v>
      </c>
    </row>
    <row r="10" spans="1:6" x14ac:dyDescent="0.3">
      <c r="A10" t="s">
        <v>12</v>
      </c>
    </row>
    <row r="12" spans="1:6" x14ac:dyDescent="0.3">
      <c r="A12" t="s">
        <v>13</v>
      </c>
    </row>
    <row r="13" spans="1:6" x14ac:dyDescent="0.3">
      <c r="A13" t="s">
        <v>14</v>
      </c>
      <c r="B13">
        <v>1727190862</v>
      </c>
    </row>
    <row r="14" spans="1:6" x14ac:dyDescent="0.3">
      <c r="A14" t="s">
        <v>8</v>
      </c>
      <c r="B14">
        <v>1213108</v>
      </c>
      <c r="C14" s="1" t="s">
        <v>15</v>
      </c>
    </row>
    <row r="15" spans="1:6" x14ac:dyDescent="0.3">
      <c r="A15" t="s">
        <v>7</v>
      </c>
      <c r="B15">
        <v>0</v>
      </c>
      <c r="C15" s="1" t="s">
        <v>16</v>
      </c>
    </row>
    <row r="16" spans="1:6" x14ac:dyDescent="0.3">
      <c r="A16" t="s">
        <v>17</v>
      </c>
      <c r="B16">
        <v>9221237</v>
      </c>
      <c r="C16" s="1" t="s">
        <v>18</v>
      </c>
    </row>
    <row r="17" spans="1:11" x14ac:dyDescent="0.3">
      <c r="A17" t="s">
        <v>6</v>
      </c>
      <c r="B17">
        <v>1716756517</v>
      </c>
      <c r="C17" s="1" t="s">
        <v>19</v>
      </c>
    </row>
    <row r="18" spans="1:11" x14ac:dyDescent="0.3">
      <c r="A18" t="s">
        <v>20</v>
      </c>
      <c r="B18">
        <v>853767640</v>
      </c>
      <c r="C18" s="1" t="s">
        <v>21</v>
      </c>
    </row>
    <row r="19" spans="1:11" x14ac:dyDescent="0.3">
      <c r="A19" t="s">
        <v>22</v>
      </c>
    </row>
    <row r="21" spans="1:11" x14ac:dyDescent="0.3">
      <c r="A21" t="s">
        <v>23</v>
      </c>
    </row>
    <row r="22" spans="1:11" x14ac:dyDescent="0.3">
      <c r="A22" t="s">
        <v>24</v>
      </c>
      <c r="B22" t="s">
        <v>25</v>
      </c>
      <c r="C22" s="1" t="s">
        <v>10</v>
      </c>
      <c r="D22" t="s">
        <v>17</v>
      </c>
      <c r="E22" t="s">
        <v>7</v>
      </c>
      <c r="F22" s="1" t="s">
        <v>6</v>
      </c>
      <c r="G22" t="s">
        <v>26</v>
      </c>
      <c r="H22" s="1" t="s">
        <v>20</v>
      </c>
      <c r="I22" t="s">
        <v>27</v>
      </c>
      <c r="J22" t="s">
        <v>28</v>
      </c>
      <c r="K22" t="s">
        <v>281</v>
      </c>
    </row>
    <row r="23" spans="1:11" x14ac:dyDescent="0.3">
      <c r="A23" t="s">
        <v>29</v>
      </c>
      <c r="B23" t="s">
        <v>30</v>
      </c>
      <c r="C23" s="1">
        <v>7125960</v>
      </c>
      <c r="D23">
        <v>514756</v>
      </c>
      <c r="E23">
        <v>0</v>
      </c>
      <c r="F23" s="1">
        <v>6611204</v>
      </c>
      <c r="G23" t="s">
        <v>31</v>
      </c>
      <c r="H23" s="1">
        <v>3048224</v>
      </c>
      <c r="I23" t="s">
        <v>32</v>
      </c>
      <c r="J23" t="s">
        <v>33</v>
      </c>
      <c r="K23" s="2">
        <f t="shared" ref="K23:K54" si="0">H23*2</f>
        <v>6096448</v>
      </c>
    </row>
    <row r="24" spans="1:11" x14ac:dyDescent="0.3">
      <c r="A24" t="s">
        <v>34</v>
      </c>
      <c r="B24" t="s">
        <v>35</v>
      </c>
      <c r="C24" s="1">
        <v>22186840</v>
      </c>
      <c r="D24">
        <v>467249</v>
      </c>
      <c r="E24">
        <v>0</v>
      </c>
      <c r="F24" s="1">
        <v>21719591</v>
      </c>
      <c r="G24" t="s">
        <v>36</v>
      </c>
      <c r="H24" s="1">
        <v>10626171</v>
      </c>
      <c r="I24" t="s">
        <v>37</v>
      </c>
      <c r="J24" t="s">
        <v>38</v>
      </c>
      <c r="K24" s="2">
        <f t="shared" si="0"/>
        <v>21252342</v>
      </c>
    </row>
    <row r="25" spans="1:11" x14ac:dyDescent="0.3">
      <c r="A25" t="s">
        <v>39</v>
      </c>
      <c r="B25" t="s">
        <v>40</v>
      </c>
      <c r="C25" s="1">
        <v>9859134</v>
      </c>
      <c r="D25">
        <v>322038</v>
      </c>
      <c r="E25">
        <v>0</v>
      </c>
      <c r="F25" s="1">
        <v>9537096</v>
      </c>
      <c r="G25" t="s">
        <v>41</v>
      </c>
      <c r="H25" s="1">
        <v>4607529</v>
      </c>
      <c r="I25" t="s">
        <v>42</v>
      </c>
      <c r="J25" t="s">
        <v>43</v>
      </c>
      <c r="K25" s="2">
        <f t="shared" si="0"/>
        <v>9215058</v>
      </c>
    </row>
    <row r="26" spans="1:11" x14ac:dyDescent="0.3">
      <c r="A26" t="s">
        <v>44</v>
      </c>
      <c r="B26" t="s">
        <v>45</v>
      </c>
      <c r="C26" s="1">
        <v>14621528</v>
      </c>
      <c r="D26">
        <v>516389</v>
      </c>
      <c r="E26">
        <v>0</v>
      </c>
      <c r="F26" s="1">
        <v>14105139</v>
      </c>
      <c r="G26" t="s">
        <v>46</v>
      </c>
      <c r="H26" s="1">
        <v>6794375</v>
      </c>
      <c r="I26" t="s">
        <v>47</v>
      </c>
      <c r="J26" t="s">
        <v>48</v>
      </c>
      <c r="K26" s="2">
        <f t="shared" si="0"/>
        <v>13588750</v>
      </c>
    </row>
    <row r="27" spans="1:11" x14ac:dyDescent="0.3">
      <c r="A27" t="s">
        <v>49</v>
      </c>
      <c r="B27" t="s">
        <v>50</v>
      </c>
      <c r="C27" s="1">
        <v>7513334</v>
      </c>
      <c r="D27">
        <v>329864</v>
      </c>
      <c r="E27">
        <v>0</v>
      </c>
      <c r="F27" s="1">
        <v>7183470</v>
      </c>
      <c r="G27" t="s">
        <v>51</v>
      </c>
      <c r="H27" s="1">
        <v>3426803</v>
      </c>
      <c r="I27" t="s">
        <v>52</v>
      </c>
      <c r="J27" t="s">
        <v>33</v>
      </c>
      <c r="K27" s="2">
        <f t="shared" si="0"/>
        <v>6853606</v>
      </c>
    </row>
    <row r="28" spans="1:11" x14ac:dyDescent="0.3">
      <c r="A28" t="s">
        <v>53</v>
      </c>
      <c r="B28" t="s">
        <v>54</v>
      </c>
      <c r="C28" s="1">
        <v>11334024</v>
      </c>
      <c r="D28">
        <v>248463</v>
      </c>
      <c r="E28">
        <v>0</v>
      </c>
      <c r="F28" s="1">
        <v>11085561</v>
      </c>
      <c r="G28" t="s">
        <v>55</v>
      </c>
      <c r="H28" s="1">
        <v>5418549</v>
      </c>
      <c r="I28" t="s">
        <v>51</v>
      </c>
      <c r="J28" t="s">
        <v>43</v>
      </c>
      <c r="K28" s="2">
        <f t="shared" si="0"/>
        <v>10837098</v>
      </c>
    </row>
    <row r="29" spans="1:11" x14ac:dyDescent="0.3">
      <c r="A29" t="s">
        <v>56</v>
      </c>
      <c r="B29" t="s">
        <v>57</v>
      </c>
      <c r="C29" s="1">
        <v>14781586</v>
      </c>
      <c r="D29">
        <v>538544</v>
      </c>
      <c r="E29">
        <v>0</v>
      </c>
      <c r="F29" s="1">
        <v>14243042</v>
      </c>
      <c r="G29" t="s">
        <v>58</v>
      </c>
      <c r="H29" s="1">
        <v>6852249</v>
      </c>
      <c r="I29" t="s">
        <v>59</v>
      </c>
      <c r="J29" t="s">
        <v>48</v>
      </c>
      <c r="K29" s="2">
        <f t="shared" si="0"/>
        <v>13704498</v>
      </c>
    </row>
    <row r="30" spans="1:11" x14ac:dyDescent="0.3">
      <c r="A30" t="s">
        <v>92</v>
      </c>
      <c r="B30" t="s">
        <v>93</v>
      </c>
      <c r="C30" s="1">
        <v>13680124</v>
      </c>
      <c r="D30">
        <v>79493</v>
      </c>
      <c r="E30">
        <v>0</v>
      </c>
      <c r="F30" s="1">
        <v>13600631</v>
      </c>
      <c r="G30" t="s">
        <v>19</v>
      </c>
      <c r="H30" s="1">
        <v>6760569</v>
      </c>
      <c r="I30" t="s">
        <v>94</v>
      </c>
      <c r="J30" t="s">
        <v>48</v>
      </c>
      <c r="K30" s="2">
        <f t="shared" si="0"/>
        <v>13521138</v>
      </c>
    </row>
    <row r="31" spans="1:11" x14ac:dyDescent="0.3">
      <c r="A31" t="s">
        <v>95</v>
      </c>
      <c r="B31" t="s">
        <v>96</v>
      </c>
      <c r="C31" s="1">
        <v>21842478</v>
      </c>
      <c r="D31">
        <v>116616</v>
      </c>
      <c r="E31">
        <v>0</v>
      </c>
      <c r="F31" s="1">
        <v>21725862</v>
      </c>
      <c r="G31" t="s">
        <v>97</v>
      </c>
      <c r="H31" s="1">
        <v>10804623</v>
      </c>
      <c r="I31" t="s">
        <v>21</v>
      </c>
      <c r="J31" t="s">
        <v>38</v>
      </c>
      <c r="K31" s="2">
        <f t="shared" si="0"/>
        <v>21609246</v>
      </c>
    </row>
    <row r="32" spans="1:11" x14ac:dyDescent="0.3">
      <c r="A32" t="s">
        <v>98</v>
      </c>
      <c r="B32" t="s">
        <v>99</v>
      </c>
      <c r="C32" s="1">
        <v>9937342</v>
      </c>
      <c r="D32">
        <v>13080</v>
      </c>
      <c r="E32">
        <v>0</v>
      </c>
      <c r="F32" s="1">
        <v>9924262</v>
      </c>
      <c r="G32" t="s">
        <v>100</v>
      </c>
      <c r="H32" s="1">
        <v>4955591</v>
      </c>
      <c r="I32" t="s">
        <v>82</v>
      </c>
      <c r="J32" t="s">
        <v>43</v>
      </c>
      <c r="K32" s="2">
        <f t="shared" si="0"/>
        <v>9911182</v>
      </c>
    </row>
    <row r="33" spans="1:11" x14ac:dyDescent="0.3">
      <c r="A33" s="4" t="s">
        <v>101</v>
      </c>
      <c r="B33" s="4" t="s">
        <v>102</v>
      </c>
      <c r="C33" s="5">
        <v>5123160</v>
      </c>
      <c r="D33" s="4">
        <v>90090</v>
      </c>
      <c r="E33" s="4">
        <v>0</v>
      </c>
      <c r="F33" s="5">
        <v>5033070</v>
      </c>
      <c r="G33" s="4" t="s">
        <v>103</v>
      </c>
      <c r="H33" s="5">
        <v>2471490</v>
      </c>
      <c r="I33" s="4" t="s">
        <v>46</v>
      </c>
      <c r="J33" s="4" t="s">
        <v>104</v>
      </c>
      <c r="K33" s="6">
        <f t="shared" si="0"/>
        <v>4942980</v>
      </c>
    </row>
    <row r="34" spans="1:11" x14ac:dyDescent="0.3">
      <c r="A34" t="s">
        <v>105</v>
      </c>
      <c r="B34" t="s">
        <v>106</v>
      </c>
      <c r="C34" s="1">
        <v>9559334</v>
      </c>
      <c r="D34">
        <v>11131</v>
      </c>
      <c r="E34">
        <v>0</v>
      </c>
      <c r="F34" s="1">
        <v>9548203</v>
      </c>
      <c r="G34" t="s">
        <v>100</v>
      </c>
      <c r="H34" s="1">
        <v>4768536</v>
      </c>
      <c r="I34" t="s">
        <v>81</v>
      </c>
      <c r="J34" t="s">
        <v>43</v>
      </c>
      <c r="K34" s="2">
        <f t="shared" si="0"/>
        <v>9537072</v>
      </c>
    </row>
    <row r="35" spans="1:11" x14ac:dyDescent="0.3">
      <c r="A35" t="s">
        <v>107</v>
      </c>
      <c r="B35" t="s">
        <v>108</v>
      </c>
      <c r="C35" s="1">
        <v>15952950</v>
      </c>
      <c r="D35">
        <v>32789</v>
      </c>
      <c r="E35">
        <v>0</v>
      </c>
      <c r="F35" s="1">
        <v>15920161</v>
      </c>
      <c r="G35" t="s">
        <v>81</v>
      </c>
      <c r="H35" s="1">
        <v>7943686</v>
      </c>
      <c r="I35" t="s">
        <v>109</v>
      </c>
      <c r="J35" t="s">
        <v>91</v>
      </c>
      <c r="K35" s="2">
        <f t="shared" si="0"/>
        <v>15887372</v>
      </c>
    </row>
    <row r="36" spans="1:11" x14ac:dyDescent="0.3">
      <c r="A36" t="s">
        <v>60</v>
      </c>
      <c r="B36" t="s">
        <v>61</v>
      </c>
      <c r="C36" s="1">
        <v>29618530</v>
      </c>
      <c r="D36">
        <v>242193</v>
      </c>
      <c r="E36">
        <v>0</v>
      </c>
      <c r="F36" s="1">
        <v>29376337</v>
      </c>
      <c r="G36" t="s">
        <v>62</v>
      </c>
      <c r="H36" s="1">
        <v>14567072</v>
      </c>
      <c r="I36" t="s">
        <v>63</v>
      </c>
      <c r="J36" t="s">
        <v>64</v>
      </c>
      <c r="K36" s="2">
        <f t="shared" si="0"/>
        <v>29134144</v>
      </c>
    </row>
    <row r="37" spans="1:11" x14ac:dyDescent="0.3">
      <c r="A37" t="s">
        <v>65</v>
      </c>
      <c r="B37" t="s">
        <v>66</v>
      </c>
      <c r="C37" s="1">
        <v>23491644</v>
      </c>
      <c r="D37">
        <v>159724</v>
      </c>
      <c r="E37">
        <v>0</v>
      </c>
      <c r="F37" s="1">
        <v>23331920</v>
      </c>
      <c r="G37" t="s">
        <v>67</v>
      </c>
      <c r="H37" s="1">
        <v>11586098</v>
      </c>
      <c r="I37" t="s">
        <v>68</v>
      </c>
      <c r="J37" t="s">
        <v>69</v>
      </c>
      <c r="K37" s="2">
        <f t="shared" si="0"/>
        <v>23172196</v>
      </c>
    </row>
    <row r="38" spans="1:11" x14ac:dyDescent="0.3">
      <c r="A38" s="4" t="s">
        <v>70</v>
      </c>
      <c r="B38" s="4" t="s">
        <v>71</v>
      </c>
      <c r="C38" s="5">
        <v>3236828</v>
      </c>
      <c r="D38" s="4">
        <v>197698</v>
      </c>
      <c r="E38" s="4">
        <v>0</v>
      </c>
      <c r="F38" s="5">
        <v>3039130</v>
      </c>
      <c r="G38" s="4" t="s">
        <v>72</v>
      </c>
      <c r="H38" s="5">
        <v>1420716</v>
      </c>
      <c r="I38" s="4" t="s">
        <v>73</v>
      </c>
      <c r="J38" s="4" t="s">
        <v>74</v>
      </c>
      <c r="K38" s="6">
        <f t="shared" si="0"/>
        <v>2841432</v>
      </c>
    </row>
    <row r="39" spans="1:11" x14ac:dyDescent="0.3">
      <c r="A39" s="4" t="s">
        <v>75</v>
      </c>
      <c r="B39" s="4" t="s">
        <v>76</v>
      </c>
      <c r="C39" s="5">
        <v>1111324</v>
      </c>
      <c r="D39" s="4">
        <v>464587</v>
      </c>
      <c r="E39" s="4">
        <v>0</v>
      </c>
      <c r="F39" s="5">
        <v>646737</v>
      </c>
      <c r="G39" s="4" t="s">
        <v>77</v>
      </c>
      <c r="H39" s="5">
        <v>91075</v>
      </c>
      <c r="I39" s="4" t="s">
        <v>78</v>
      </c>
      <c r="J39" s="4" t="s">
        <v>16</v>
      </c>
      <c r="K39" s="6">
        <f t="shared" si="0"/>
        <v>182150</v>
      </c>
    </row>
    <row r="40" spans="1:11" x14ac:dyDescent="0.3">
      <c r="A40" t="s">
        <v>79</v>
      </c>
      <c r="B40" t="s">
        <v>80</v>
      </c>
      <c r="C40" s="1">
        <v>10268728</v>
      </c>
      <c r="D40">
        <v>15622</v>
      </c>
      <c r="E40">
        <v>0</v>
      </c>
      <c r="F40" s="1">
        <v>10253106</v>
      </c>
      <c r="G40" t="s">
        <v>81</v>
      </c>
      <c r="H40" s="1">
        <v>5118742</v>
      </c>
      <c r="I40" t="s">
        <v>82</v>
      </c>
      <c r="J40" t="s">
        <v>43</v>
      </c>
      <c r="K40" s="2">
        <f t="shared" si="0"/>
        <v>10237484</v>
      </c>
    </row>
    <row r="41" spans="1:11" x14ac:dyDescent="0.3">
      <c r="A41" t="s">
        <v>83</v>
      </c>
      <c r="B41" t="s">
        <v>84</v>
      </c>
      <c r="C41" s="1">
        <v>9434728</v>
      </c>
      <c r="D41">
        <v>81285</v>
      </c>
      <c r="E41">
        <v>0</v>
      </c>
      <c r="F41" s="1">
        <v>9353443</v>
      </c>
      <c r="G41" t="s">
        <v>85</v>
      </c>
      <c r="H41" s="1">
        <v>4636079</v>
      </c>
      <c r="I41" t="s">
        <v>86</v>
      </c>
      <c r="J41" t="s">
        <v>18</v>
      </c>
      <c r="K41" s="2">
        <f t="shared" si="0"/>
        <v>9272158</v>
      </c>
    </row>
    <row r="42" spans="1:11" x14ac:dyDescent="0.3">
      <c r="A42" t="s">
        <v>87</v>
      </c>
      <c r="B42" t="s">
        <v>88</v>
      </c>
      <c r="C42" s="1">
        <v>18405862</v>
      </c>
      <c r="D42">
        <v>2915364</v>
      </c>
      <c r="E42">
        <v>0</v>
      </c>
      <c r="F42" s="1">
        <v>15490498</v>
      </c>
      <c r="G42" t="s">
        <v>89</v>
      </c>
      <c r="H42" s="1">
        <v>6287567</v>
      </c>
      <c r="I42" t="s">
        <v>90</v>
      </c>
      <c r="J42" t="s">
        <v>91</v>
      </c>
      <c r="K42" s="2">
        <f t="shared" si="0"/>
        <v>12575134</v>
      </c>
    </row>
    <row r="43" spans="1:11" x14ac:dyDescent="0.3">
      <c r="A43" t="s">
        <v>110</v>
      </c>
      <c r="B43" t="s">
        <v>111</v>
      </c>
      <c r="C43" s="1">
        <v>10987630</v>
      </c>
      <c r="D43">
        <v>101651</v>
      </c>
      <c r="E43">
        <v>0</v>
      </c>
      <c r="F43" s="1">
        <v>10885979</v>
      </c>
      <c r="G43" t="s">
        <v>85</v>
      </c>
      <c r="H43" s="1">
        <v>5392164</v>
      </c>
      <c r="I43" t="s">
        <v>112</v>
      </c>
      <c r="J43" t="s">
        <v>43</v>
      </c>
      <c r="K43" s="2">
        <f t="shared" si="0"/>
        <v>10784328</v>
      </c>
    </row>
    <row r="44" spans="1:11" x14ac:dyDescent="0.3">
      <c r="A44" t="s">
        <v>123</v>
      </c>
      <c r="B44" t="s">
        <v>124</v>
      </c>
      <c r="C44" s="1">
        <v>9110840</v>
      </c>
      <c r="D44">
        <v>81648</v>
      </c>
      <c r="E44">
        <v>0</v>
      </c>
      <c r="F44" s="1">
        <v>9029192</v>
      </c>
      <c r="G44" t="s">
        <v>85</v>
      </c>
      <c r="H44" s="1">
        <v>4473772</v>
      </c>
      <c r="I44" t="s">
        <v>103</v>
      </c>
      <c r="J44" t="s">
        <v>18</v>
      </c>
      <c r="K44" s="2">
        <f t="shared" si="0"/>
        <v>8947544</v>
      </c>
    </row>
    <row r="45" spans="1:11" x14ac:dyDescent="0.3">
      <c r="A45" t="s">
        <v>125</v>
      </c>
      <c r="B45" t="s">
        <v>126</v>
      </c>
      <c r="C45" s="1">
        <v>7782830</v>
      </c>
      <c r="D45">
        <v>96020</v>
      </c>
      <c r="E45">
        <v>0</v>
      </c>
      <c r="F45" s="1">
        <v>7686810</v>
      </c>
      <c r="G45" t="s">
        <v>94</v>
      </c>
      <c r="H45" s="1">
        <v>3795395</v>
      </c>
      <c r="I45" t="s">
        <v>127</v>
      </c>
      <c r="J45" t="s">
        <v>33</v>
      </c>
      <c r="K45" s="2">
        <f t="shared" si="0"/>
        <v>7590790</v>
      </c>
    </row>
    <row r="46" spans="1:11" x14ac:dyDescent="0.3">
      <c r="A46" t="s">
        <v>113</v>
      </c>
      <c r="B46" t="s">
        <v>114</v>
      </c>
      <c r="C46" s="1">
        <v>10257862</v>
      </c>
      <c r="D46">
        <v>32728</v>
      </c>
      <c r="E46">
        <v>0</v>
      </c>
      <c r="F46" s="1">
        <v>10225134</v>
      </c>
      <c r="G46" t="s">
        <v>82</v>
      </c>
      <c r="H46" s="1">
        <v>5096203</v>
      </c>
      <c r="I46" t="s">
        <v>19</v>
      </c>
      <c r="J46" t="s">
        <v>43</v>
      </c>
      <c r="K46" s="2">
        <f t="shared" si="0"/>
        <v>10192406</v>
      </c>
    </row>
    <row r="47" spans="1:11" x14ac:dyDescent="0.3">
      <c r="A47" t="s">
        <v>115</v>
      </c>
      <c r="B47" t="s">
        <v>116</v>
      </c>
      <c r="C47" s="1">
        <v>16818386</v>
      </c>
      <c r="D47">
        <v>24883</v>
      </c>
      <c r="E47">
        <v>0</v>
      </c>
      <c r="F47" s="1">
        <v>16793503</v>
      </c>
      <c r="G47" t="s">
        <v>100</v>
      </c>
      <c r="H47" s="1">
        <v>8384310</v>
      </c>
      <c r="I47" t="s">
        <v>82</v>
      </c>
      <c r="J47" t="s">
        <v>117</v>
      </c>
      <c r="K47" s="2">
        <f t="shared" si="0"/>
        <v>16768620</v>
      </c>
    </row>
    <row r="48" spans="1:11" x14ac:dyDescent="0.3">
      <c r="A48" t="s">
        <v>118</v>
      </c>
      <c r="B48" t="s">
        <v>119</v>
      </c>
      <c r="C48" s="1">
        <v>14475314</v>
      </c>
      <c r="D48">
        <v>104056</v>
      </c>
      <c r="E48">
        <v>0</v>
      </c>
      <c r="F48" s="1">
        <v>14371258</v>
      </c>
      <c r="G48" t="s">
        <v>67</v>
      </c>
      <c r="H48" s="1">
        <v>7133601</v>
      </c>
      <c r="I48" t="s">
        <v>68</v>
      </c>
      <c r="J48" t="s">
        <v>48</v>
      </c>
      <c r="K48" s="2">
        <f t="shared" si="0"/>
        <v>14267202</v>
      </c>
    </row>
    <row r="49" spans="1:11" x14ac:dyDescent="0.3">
      <c r="A49" t="s">
        <v>120</v>
      </c>
      <c r="B49" t="s">
        <v>121</v>
      </c>
      <c r="C49" s="1">
        <v>27050850</v>
      </c>
      <c r="D49">
        <v>80217</v>
      </c>
      <c r="E49">
        <v>0</v>
      </c>
      <c r="F49" s="1">
        <v>26970633</v>
      </c>
      <c r="G49" t="s">
        <v>82</v>
      </c>
      <c r="H49" s="1">
        <v>13445208</v>
      </c>
      <c r="I49" t="s">
        <v>19</v>
      </c>
      <c r="J49" t="s">
        <v>122</v>
      </c>
      <c r="K49" s="2">
        <f t="shared" si="0"/>
        <v>26890416</v>
      </c>
    </row>
    <row r="50" spans="1:11" x14ac:dyDescent="0.3">
      <c r="A50" t="s">
        <v>128</v>
      </c>
      <c r="B50" t="s">
        <v>129</v>
      </c>
      <c r="C50" s="1">
        <v>21351948</v>
      </c>
      <c r="D50">
        <v>153325</v>
      </c>
      <c r="E50">
        <v>0</v>
      </c>
      <c r="F50" s="1">
        <v>21198623</v>
      </c>
      <c r="G50" t="s">
        <v>67</v>
      </c>
      <c r="H50" s="1">
        <v>10522649</v>
      </c>
      <c r="I50" t="s">
        <v>68</v>
      </c>
      <c r="J50" t="s">
        <v>130</v>
      </c>
      <c r="K50" s="2">
        <f t="shared" si="0"/>
        <v>21045298</v>
      </c>
    </row>
    <row r="51" spans="1:11" x14ac:dyDescent="0.3">
      <c r="A51" t="s">
        <v>149</v>
      </c>
      <c r="B51" t="s">
        <v>150</v>
      </c>
      <c r="C51" s="1">
        <v>19113748</v>
      </c>
      <c r="D51">
        <v>65649</v>
      </c>
      <c r="E51">
        <v>0</v>
      </c>
      <c r="F51" s="1">
        <v>19048099</v>
      </c>
      <c r="G51" t="s">
        <v>82</v>
      </c>
      <c r="H51" s="1">
        <v>9491225</v>
      </c>
      <c r="I51" t="s">
        <v>67</v>
      </c>
      <c r="J51" t="s">
        <v>148</v>
      </c>
      <c r="K51" s="2">
        <f t="shared" si="0"/>
        <v>18982450</v>
      </c>
    </row>
    <row r="52" spans="1:11" x14ac:dyDescent="0.3">
      <c r="A52" t="s">
        <v>151</v>
      </c>
      <c r="B52" t="s">
        <v>152</v>
      </c>
      <c r="C52" s="1">
        <v>14616108</v>
      </c>
      <c r="D52">
        <v>4685</v>
      </c>
      <c r="E52">
        <v>0</v>
      </c>
      <c r="F52" s="1">
        <v>14611423</v>
      </c>
      <c r="G52" t="s">
        <v>147</v>
      </c>
      <c r="H52" s="1">
        <v>7303369</v>
      </c>
      <c r="I52" t="s">
        <v>100</v>
      </c>
      <c r="J52" t="s">
        <v>48</v>
      </c>
      <c r="K52" s="2">
        <f t="shared" si="0"/>
        <v>14606738</v>
      </c>
    </row>
    <row r="53" spans="1:11" x14ac:dyDescent="0.3">
      <c r="A53" t="s">
        <v>153</v>
      </c>
      <c r="B53" t="s">
        <v>154</v>
      </c>
      <c r="C53" s="1">
        <v>15013032</v>
      </c>
      <c r="D53">
        <v>20131</v>
      </c>
      <c r="E53">
        <v>0</v>
      </c>
      <c r="F53" s="1">
        <v>14992901</v>
      </c>
      <c r="G53" t="s">
        <v>100</v>
      </c>
      <c r="H53" s="1">
        <v>7486385</v>
      </c>
      <c r="I53" t="s">
        <v>82</v>
      </c>
      <c r="J53" t="s">
        <v>91</v>
      </c>
      <c r="K53" s="2">
        <f t="shared" si="0"/>
        <v>14972770</v>
      </c>
    </row>
    <row r="54" spans="1:11" x14ac:dyDescent="0.3">
      <c r="A54" t="s">
        <v>155</v>
      </c>
      <c r="B54" t="s">
        <v>156</v>
      </c>
      <c r="C54" s="1">
        <v>17495262</v>
      </c>
      <c r="D54">
        <v>18755</v>
      </c>
      <c r="E54">
        <v>0</v>
      </c>
      <c r="F54" s="1">
        <v>17476507</v>
      </c>
      <c r="G54" t="s">
        <v>100</v>
      </c>
      <c r="H54" s="1">
        <v>8728876</v>
      </c>
      <c r="I54" t="s">
        <v>81</v>
      </c>
      <c r="J54" t="s">
        <v>117</v>
      </c>
      <c r="K54" s="2">
        <f t="shared" si="0"/>
        <v>17457752</v>
      </c>
    </row>
    <row r="55" spans="1:11" x14ac:dyDescent="0.3">
      <c r="A55" t="s">
        <v>157</v>
      </c>
      <c r="B55" t="s">
        <v>158</v>
      </c>
      <c r="C55" s="1">
        <v>10216998</v>
      </c>
      <c r="D55">
        <v>30839</v>
      </c>
      <c r="E55">
        <v>0</v>
      </c>
      <c r="F55" s="1">
        <v>10186159</v>
      </c>
      <c r="G55" t="s">
        <v>82</v>
      </c>
      <c r="H55" s="1">
        <v>5077660</v>
      </c>
      <c r="I55" t="s">
        <v>19</v>
      </c>
      <c r="J55" t="s">
        <v>43</v>
      </c>
      <c r="K55" s="2">
        <f t="shared" ref="K55:K86" si="1">H55*2</f>
        <v>10155320</v>
      </c>
    </row>
    <row r="56" spans="1:11" x14ac:dyDescent="0.3">
      <c r="A56" t="s">
        <v>159</v>
      </c>
      <c r="B56" t="s">
        <v>160</v>
      </c>
      <c r="C56" s="1">
        <v>20346916</v>
      </c>
      <c r="D56">
        <v>15457</v>
      </c>
      <c r="E56">
        <v>0</v>
      </c>
      <c r="F56" s="1">
        <v>20331459</v>
      </c>
      <c r="G56" t="s">
        <v>100</v>
      </c>
      <c r="H56" s="1">
        <v>10158001</v>
      </c>
      <c r="I56" t="s">
        <v>81</v>
      </c>
      <c r="J56" t="s">
        <v>130</v>
      </c>
      <c r="K56" s="2">
        <f t="shared" si="1"/>
        <v>20316002</v>
      </c>
    </row>
    <row r="57" spans="1:11" x14ac:dyDescent="0.3">
      <c r="A57" t="s">
        <v>131</v>
      </c>
      <c r="B57" t="s">
        <v>132</v>
      </c>
      <c r="C57" s="1">
        <v>9419922</v>
      </c>
      <c r="D57">
        <v>121202</v>
      </c>
      <c r="E57">
        <v>0</v>
      </c>
      <c r="F57" s="1">
        <v>9298720</v>
      </c>
      <c r="G57" t="s">
        <v>133</v>
      </c>
      <c r="H57" s="1">
        <v>4588759</v>
      </c>
      <c r="I57" t="s">
        <v>134</v>
      </c>
      <c r="J57" t="s">
        <v>18</v>
      </c>
      <c r="K57" s="2">
        <f t="shared" si="1"/>
        <v>9177518</v>
      </c>
    </row>
    <row r="58" spans="1:11" x14ac:dyDescent="0.3">
      <c r="A58" t="s">
        <v>135</v>
      </c>
      <c r="B58" t="s">
        <v>136</v>
      </c>
      <c r="C58" s="1">
        <v>35100768</v>
      </c>
      <c r="D58">
        <v>50461</v>
      </c>
      <c r="E58">
        <v>0</v>
      </c>
      <c r="F58" s="1">
        <v>35050307</v>
      </c>
      <c r="G58" t="s">
        <v>100</v>
      </c>
      <c r="H58" s="1">
        <v>17499923</v>
      </c>
      <c r="I58" t="s">
        <v>82</v>
      </c>
      <c r="J58" t="s">
        <v>137</v>
      </c>
      <c r="K58" s="2">
        <f t="shared" si="1"/>
        <v>34999846</v>
      </c>
    </row>
    <row r="59" spans="1:11" x14ac:dyDescent="0.3">
      <c r="A59" t="s">
        <v>138</v>
      </c>
      <c r="B59" t="s">
        <v>139</v>
      </c>
      <c r="C59" s="1">
        <v>45440992</v>
      </c>
      <c r="D59">
        <v>153384</v>
      </c>
      <c r="E59">
        <v>0</v>
      </c>
      <c r="F59" s="1">
        <v>45287608</v>
      </c>
      <c r="G59" t="s">
        <v>82</v>
      </c>
      <c r="H59" s="1">
        <v>22567112</v>
      </c>
      <c r="I59" t="s">
        <v>67</v>
      </c>
      <c r="J59" t="s">
        <v>140</v>
      </c>
      <c r="K59" s="2">
        <f t="shared" si="1"/>
        <v>45134224</v>
      </c>
    </row>
    <row r="60" spans="1:11" x14ac:dyDescent="0.3">
      <c r="A60" t="s">
        <v>141</v>
      </c>
      <c r="B60" t="s">
        <v>142</v>
      </c>
      <c r="C60" s="1">
        <v>13183400</v>
      </c>
      <c r="D60">
        <v>74957</v>
      </c>
      <c r="E60">
        <v>0</v>
      </c>
      <c r="F60" s="1">
        <v>13108443</v>
      </c>
      <c r="G60" t="s">
        <v>19</v>
      </c>
      <c r="H60" s="1">
        <v>6516743</v>
      </c>
      <c r="I60" t="s">
        <v>21</v>
      </c>
      <c r="J60" t="s">
        <v>48</v>
      </c>
      <c r="K60" s="2">
        <f t="shared" si="1"/>
        <v>13033486</v>
      </c>
    </row>
    <row r="61" spans="1:11" x14ac:dyDescent="0.3">
      <c r="A61" t="s">
        <v>143</v>
      </c>
      <c r="B61" t="s">
        <v>144</v>
      </c>
      <c r="C61" s="1">
        <v>16145616</v>
      </c>
      <c r="D61">
        <v>16578</v>
      </c>
      <c r="E61">
        <v>0</v>
      </c>
      <c r="F61" s="1">
        <v>16129038</v>
      </c>
      <c r="G61" t="s">
        <v>100</v>
      </c>
      <c r="H61" s="1">
        <v>8056230</v>
      </c>
      <c r="I61" t="s">
        <v>81</v>
      </c>
      <c r="J61" t="s">
        <v>91</v>
      </c>
      <c r="K61" s="2">
        <f t="shared" si="1"/>
        <v>16112460</v>
      </c>
    </row>
    <row r="62" spans="1:11" x14ac:dyDescent="0.3">
      <c r="A62" t="s">
        <v>145</v>
      </c>
      <c r="B62" t="s">
        <v>146</v>
      </c>
      <c r="C62" s="1">
        <v>19728062</v>
      </c>
      <c r="D62">
        <v>8867</v>
      </c>
      <c r="E62">
        <v>0</v>
      </c>
      <c r="F62" s="1">
        <v>19719195</v>
      </c>
      <c r="G62" t="s">
        <v>147</v>
      </c>
      <c r="H62" s="1">
        <v>9855164</v>
      </c>
      <c r="I62" t="s">
        <v>100</v>
      </c>
      <c r="J62" t="s">
        <v>148</v>
      </c>
      <c r="K62" s="2">
        <f t="shared" si="1"/>
        <v>19710328</v>
      </c>
    </row>
    <row r="63" spans="1:11" x14ac:dyDescent="0.3">
      <c r="A63" t="s">
        <v>161</v>
      </c>
      <c r="B63" t="s">
        <v>162</v>
      </c>
      <c r="C63" s="1">
        <v>10086762</v>
      </c>
      <c r="D63">
        <v>2956</v>
      </c>
      <c r="E63">
        <v>0</v>
      </c>
      <c r="F63" s="1">
        <v>10083806</v>
      </c>
      <c r="G63" t="s">
        <v>147</v>
      </c>
      <c r="H63" s="1">
        <v>5040425</v>
      </c>
      <c r="I63" t="s">
        <v>100</v>
      </c>
      <c r="J63" t="s">
        <v>43</v>
      </c>
      <c r="K63" s="2">
        <f t="shared" si="1"/>
        <v>10080850</v>
      </c>
    </row>
    <row r="64" spans="1:11" x14ac:dyDescent="0.3">
      <c r="A64" t="s">
        <v>176</v>
      </c>
      <c r="B64" t="s">
        <v>177</v>
      </c>
      <c r="C64" s="1">
        <v>27522566</v>
      </c>
      <c r="D64">
        <v>32216</v>
      </c>
      <c r="E64">
        <v>0</v>
      </c>
      <c r="F64" s="1">
        <v>27490350</v>
      </c>
      <c r="G64" t="s">
        <v>100</v>
      </c>
      <c r="H64" s="1">
        <v>13729067</v>
      </c>
      <c r="I64" t="s">
        <v>81</v>
      </c>
      <c r="J64" t="s">
        <v>122</v>
      </c>
      <c r="K64" s="2">
        <f t="shared" si="1"/>
        <v>27458134</v>
      </c>
    </row>
    <row r="65" spans="1:14" x14ac:dyDescent="0.3">
      <c r="A65" t="s">
        <v>178</v>
      </c>
      <c r="B65" t="s">
        <v>179</v>
      </c>
      <c r="C65" s="1">
        <v>14181994</v>
      </c>
      <c r="D65">
        <v>5014</v>
      </c>
      <c r="E65">
        <v>0</v>
      </c>
      <c r="F65" s="1">
        <v>14176980</v>
      </c>
      <c r="G65" t="s">
        <v>147</v>
      </c>
      <c r="H65" s="1">
        <v>7085983</v>
      </c>
      <c r="I65" t="s">
        <v>100</v>
      </c>
      <c r="J65" t="s">
        <v>48</v>
      </c>
      <c r="K65" s="2">
        <f t="shared" si="1"/>
        <v>14171966</v>
      </c>
    </row>
    <row r="66" spans="1:14" x14ac:dyDescent="0.3">
      <c r="A66" t="s">
        <v>180</v>
      </c>
      <c r="B66" t="s">
        <v>181</v>
      </c>
      <c r="C66" s="1">
        <v>24027392</v>
      </c>
      <c r="D66">
        <v>8864</v>
      </c>
      <c r="E66">
        <v>0</v>
      </c>
      <c r="F66" s="1">
        <v>24018528</v>
      </c>
      <c r="G66" t="s">
        <v>147</v>
      </c>
      <c r="H66" s="1">
        <v>12004832</v>
      </c>
      <c r="I66" t="s">
        <v>100</v>
      </c>
      <c r="J66" t="s">
        <v>69</v>
      </c>
      <c r="K66" s="2">
        <f t="shared" si="1"/>
        <v>24009664</v>
      </c>
    </row>
    <row r="67" spans="1:14" x14ac:dyDescent="0.3">
      <c r="A67" t="s">
        <v>182</v>
      </c>
      <c r="B67" t="s">
        <v>183</v>
      </c>
      <c r="C67" s="1">
        <v>17827926</v>
      </c>
      <c r="D67">
        <v>2227</v>
      </c>
      <c r="E67">
        <v>0</v>
      </c>
      <c r="F67" s="1">
        <v>17825699</v>
      </c>
      <c r="G67" t="s">
        <v>147</v>
      </c>
      <c r="H67" s="1">
        <v>8911736</v>
      </c>
      <c r="I67" t="s">
        <v>147</v>
      </c>
      <c r="J67" t="s">
        <v>117</v>
      </c>
      <c r="K67" s="2">
        <f t="shared" si="1"/>
        <v>17823472</v>
      </c>
    </row>
    <row r="68" spans="1:14" x14ac:dyDescent="0.3">
      <c r="A68" t="s">
        <v>163</v>
      </c>
      <c r="B68" t="s">
        <v>164</v>
      </c>
      <c r="C68" s="1">
        <v>14368938</v>
      </c>
      <c r="D68">
        <v>11003</v>
      </c>
      <c r="E68">
        <v>0</v>
      </c>
      <c r="F68" s="1">
        <v>14357935</v>
      </c>
      <c r="G68" t="s">
        <v>100</v>
      </c>
      <c r="H68" s="1">
        <v>7173466</v>
      </c>
      <c r="I68" t="s">
        <v>81</v>
      </c>
      <c r="J68" t="s">
        <v>48</v>
      </c>
      <c r="K68" s="2">
        <f t="shared" si="1"/>
        <v>14346932</v>
      </c>
    </row>
    <row r="69" spans="1:14" x14ac:dyDescent="0.3">
      <c r="A69" t="s">
        <v>165</v>
      </c>
      <c r="B69" t="s">
        <v>166</v>
      </c>
      <c r="C69" s="1">
        <v>15680154</v>
      </c>
      <c r="D69">
        <v>39706</v>
      </c>
      <c r="E69">
        <v>0</v>
      </c>
      <c r="F69" s="1">
        <v>15640448</v>
      </c>
      <c r="G69" t="s">
        <v>82</v>
      </c>
      <c r="H69" s="1">
        <v>7800371</v>
      </c>
      <c r="I69" t="s">
        <v>97</v>
      </c>
      <c r="J69" t="s">
        <v>91</v>
      </c>
      <c r="K69" s="2">
        <f t="shared" si="1"/>
        <v>15600742</v>
      </c>
    </row>
    <row r="70" spans="1:14" x14ac:dyDescent="0.3">
      <c r="A70" t="s">
        <v>167</v>
      </c>
      <c r="B70" t="s">
        <v>168</v>
      </c>
      <c r="C70" s="1">
        <v>12936458</v>
      </c>
      <c r="D70">
        <v>13532</v>
      </c>
      <c r="E70">
        <v>0</v>
      </c>
      <c r="F70" s="1">
        <v>12922926</v>
      </c>
      <c r="G70" t="s">
        <v>100</v>
      </c>
      <c r="H70" s="1">
        <v>6454697</v>
      </c>
      <c r="I70" t="s">
        <v>81</v>
      </c>
      <c r="J70" t="s">
        <v>169</v>
      </c>
      <c r="K70" s="2">
        <f t="shared" si="1"/>
        <v>12909394</v>
      </c>
    </row>
    <row r="71" spans="1:14" x14ac:dyDescent="0.3">
      <c r="A71" t="s">
        <v>170</v>
      </c>
      <c r="B71" t="s">
        <v>171</v>
      </c>
      <c r="C71" s="1">
        <v>15812098</v>
      </c>
      <c r="D71">
        <v>7759</v>
      </c>
      <c r="E71">
        <v>0</v>
      </c>
      <c r="F71" s="1">
        <v>15804339</v>
      </c>
      <c r="G71" t="s">
        <v>147</v>
      </c>
      <c r="H71" s="1">
        <v>7898290</v>
      </c>
      <c r="I71" t="s">
        <v>100</v>
      </c>
      <c r="J71" t="s">
        <v>91</v>
      </c>
      <c r="K71" s="2">
        <f t="shared" si="1"/>
        <v>15796580</v>
      </c>
    </row>
    <row r="72" spans="1:14" x14ac:dyDescent="0.3">
      <c r="A72" t="s">
        <v>172</v>
      </c>
      <c r="B72" t="s">
        <v>173</v>
      </c>
      <c r="C72" s="1">
        <v>9050274</v>
      </c>
      <c r="D72">
        <v>13710</v>
      </c>
      <c r="E72">
        <v>0</v>
      </c>
      <c r="F72" s="1">
        <v>9036564</v>
      </c>
      <c r="G72" t="s">
        <v>81</v>
      </c>
      <c r="H72" s="1">
        <v>4511427</v>
      </c>
      <c r="I72" t="s">
        <v>82</v>
      </c>
      <c r="J72" t="s">
        <v>18</v>
      </c>
      <c r="K72" s="2">
        <f t="shared" si="1"/>
        <v>9022854</v>
      </c>
    </row>
    <row r="73" spans="1:14" x14ac:dyDescent="0.3">
      <c r="A73" t="s">
        <v>174</v>
      </c>
      <c r="B73" t="s">
        <v>175</v>
      </c>
      <c r="C73" s="1">
        <v>12478484</v>
      </c>
      <c r="D73">
        <v>29269</v>
      </c>
      <c r="E73">
        <v>0</v>
      </c>
      <c r="F73" s="1">
        <v>12449215</v>
      </c>
      <c r="G73" t="s">
        <v>81</v>
      </c>
      <c r="H73" s="1">
        <v>6209973</v>
      </c>
      <c r="I73" t="s">
        <v>97</v>
      </c>
      <c r="J73" t="s">
        <v>169</v>
      </c>
      <c r="K73" s="2">
        <f t="shared" si="1"/>
        <v>12419946</v>
      </c>
    </row>
    <row r="74" spans="1:14" x14ac:dyDescent="0.3">
      <c r="A74" t="s">
        <v>190</v>
      </c>
      <c r="B74" t="s">
        <v>191</v>
      </c>
      <c r="C74" s="1">
        <v>10433280</v>
      </c>
      <c r="D74">
        <v>7818</v>
      </c>
      <c r="E74">
        <v>0</v>
      </c>
      <c r="F74" s="1">
        <v>10425462</v>
      </c>
      <c r="G74" t="s">
        <v>100</v>
      </c>
      <c r="H74" s="1">
        <v>5208822</v>
      </c>
      <c r="I74" t="s">
        <v>100</v>
      </c>
      <c r="J74" t="s">
        <v>43</v>
      </c>
      <c r="K74" s="2">
        <f t="shared" si="1"/>
        <v>10417644</v>
      </c>
    </row>
    <row r="75" spans="1:14" x14ac:dyDescent="0.3">
      <c r="A75" t="s">
        <v>192</v>
      </c>
      <c r="B75" t="s">
        <v>193</v>
      </c>
      <c r="C75" s="1">
        <v>12864820</v>
      </c>
      <c r="D75">
        <v>6125</v>
      </c>
      <c r="E75">
        <v>0</v>
      </c>
      <c r="F75" s="1">
        <v>12858695</v>
      </c>
      <c r="G75" t="s">
        <v>147</v>
      </c>
      <c r="H75" s="1">
        <v>6426285</v>
      </c>
      <c r="I75" t="s">
        <v>100</v>
      </c>
      <c r="J75" t="s">
        <v>169</v>
      </c>
      <c r="K75" s="2">
        <f t="shared" si="1"/>
        <v>12852570</v>
      </c>
    </row>
    <row r="76" spans="1:14" x14ac:dyDescent="0.3">
      <c r="A76" t="s">
        <v>194</v>
      </c>
      <c r="B76" t="s">
        <v>195</v>
      </c>
      <c r="C76" s="1">
        <v>12577862</v>
      </c>
      <c r="D76">
        <v>4934</v>
      </c>
      <c r="E76">
        <v>0</v>
      </c>
      <c r="F76" s="1">
        <v>12572928</v>
      </c>
      <c r="G76" t="s">
        <v>147</v>
      </c>
      <c r="H76" s="1">
        <v>6283997</v>
      </c>
      <c r="I76" t="s">
        <v>100</v>
      </c>
      <c r="J76" t="s">
        <v>169</v>
      </c>
      <c r="K76" s="2">
        <f t="shared" si="1"/>
        <v>12567994</v>
      </c>
    </row>
    <row r="77" spans="1:14" x14ac:dyDescent="0.3">
      <c r="A77" t="s">
        <v>196</v>
      </c>
      <c r="B77" t="s">
        <v>197</v>
      </c>
      <c r="C77" s="1">
        <v>10637894</v>
      </c>
      <c r="D77">
        <v>11285</v>
      </c>
      <c r="E77">
        <v>0</v>
      </c>
      <c r="F77" s="1">
        <v>10626609</v>
      </c>
      <c r="G77" t="s">
        <v>100</v>
      </c>
      <c r="H77" s="1">
        <v>5307662</v>
      </c>
      <c r="I77" t="s">
        <v>81</v>
      </c>
      <c r="J77" t="s">
        <v>43</v>
      </c>
      <c r="K77" s="2">
        <f t="shared" si="1"/>
        <v>10615324</v>
      </c>
    </row>
    <row r="78" spans="1:14" x14ac:dyDescent="0.3">
      <c r="A78" t="s">
        <v>184</v>
      </c>
      <c r="B78" t="s">
        <v>185</v>
      </c>
      <c r="C78" s="1">
        <v>9114404</v>
      </c>
      <c r="D78">
        <v>4040</v>
      </c>
      <c r="E78">
        <v>0</v>
      </c>
      <c r="F78" s="1">
        <v>9110364</v>
      </c>
      <c r="G78" t="s">
        <v>147</v>
      </c>
      <c r="H78" s="1">
        <v>4553162</v>
      </c>
      <c r="I78" t="s">
        <v>100</v>
      </c>
      <c r="J78" t="s">
        <v>18</v>
      </c>
      <c r="K78" s="2">
        <f t="shared" si="1"/>
        <v>9106324</v>
      </c>
    </row>
    <row r="79" spans="1:14" x14ac:dyDescent="0.3">
      <c r="A79" t="s">
        <v>186</v>
      </c>
      <c r="B79" t="s">
        <v>187</v>
      </c>
      <c r="C79" s="1">
        <v>8250378</v>
      </c>
      <c r="D79">
        <v>6087</v>
      </c>
      <c r="E79">
        <v>0</v>
      </c>
      <c r="F79" s="1">
        <v>8244291</v>
      </c>
      <c r="G79" t="s">
        <v>100</v>
      </c>
      <c r="H79" s="1">
        <v>4119102</v>
      </c>
      <c r="I79" t="s">
        <v>100</v>
      </c>
      <c r="J79" t="s">
        <v>18</v>
      </c>
      <c r="K79" s="2">
        <f t="shared" si="1"/>
        <v>8238204</v>
      </c>
    </row>
    <row r="80" spans="1:14" x14ac:dyDescent="0.3">
      <c r="A80" t="s">
        <v>188</v>
      </c>
      <c r="B80" t="s">
        <v>189</v>
      </c>
      <c r="C80" s="1">
        <v>10886278</v>
      </c>
      <c r="D80">
        <v>36298</v>
      </c>
      <c r="E80">
        <v>0</v>
      </c>
      <c r="F80" s="1">
        <v>10849980</v>
      </c>
      <c r="G80" t="s">
        <v>82</v>
      </c>
      <c r="H80" s="1">
        <v>5406841</v>
      </c>
      <c r="I80" t="s">
        <v>67</v>
      </c>
      <c r="J80" t="s">
        <v>43</v>
      </c>
      <c r="K80" s="2">
        <f t="shared" si="1"/>
        <v>10813682</v>
      </c>
      <c r="M80" s="2">
        <f>(SUM(F81:F92)+SUM(F106:F118))</f>
        <v>701367584</v>
      </c>
      <c r="N80" t="s">
        <v>284</v>
      </c>
    </row>
    <row r="81" spans="1:14" x14ac:dyDescent="0.3">
      <c r="A81" t="s">
        <v>224</v>
      </c>
      <c r="B81" t="s">
        <v>225</v>
      </c>
      <c r="C81" s="1">
        <v>20762274</v>
      </c>
      <c r="D81">
        <v>53405</v>
      </c>
      <c r="E81">
        <v>0</v>
      </c>
      <c r="F81" s="1">
        <v>20708869</v>
      </c>
      <c r="G81" t="s">
        <v>82</v>
      </c>
      <c r="H81" s="1">
        <v>10327732</v>
      </c>
      <c r="I81" t="s">
        <v>97</v>
      </c>
      <c r="J81" t="s">
        <v>130</v>
      </c>
      <c r="K81" s="2">
        <f t="shared" si="1"/>
        <v>20655464</v>
      </c>
      <c r="M81" s="2">
        <f>M80/1000000</f>
        <v>701.36758399999997</v>
      </c>
      <c r="N81" t="s">
        <v>285</v>
      </c>
    </row>
    <row r="82" spans="1:14" x14ac:dyDescent="0.3">
      <c r="A82" t="s">
        <v>244</v>
      </c>
      <c r="B82" t="s">
        <v>245</v>
      </c>
      <c r="C82" s="1">
        <v>92949424</v>
      </c>
      <c r="D82">
        <v>8720</v>
      </c>
      <c r="E82">
        <v>0</v>
      </c>
      <c r="F82" s="1">
        <v>92940704</v>
      </c>
      <c r="G82" t="s">
        <v>147</v>
      </c>
      <c r="H82" s="1">
        <v>46465992</v>
      </c>
      <c r="I82" t="s">
        <v>147</v>
      </c>
      <c r="J82" t="s">
        <v>246</v>
      </c>
      <c r="K82" s="2">
        <f t="shared" si="1"/>
        <v>92931984</v>
      </c>
      <c r="M82" s="2">
        <f>M81*40</f>
        <v>28054.70336</v>
      </c>
      <c r="N82" t="s">
        <v>282</v>
      </c>
    </row>
    <row r="83" spans="1:14" x14ac:dyDescent="0.3">
      <c r="A83" t="s">
        <v>247</v>
      </c>
      <c r="B83" t="s">
        <v>248</v>
      </c>
      <c r="C83" s="1">
        <v>12355978</v>
      </c>
      <c r="D83">
        <v>1162</v>
      </c>
      <c r="E83">
        <v>0</v>
      </c>
      <c r="F83" s="1">
        <v>12354816</v>
      </c>
      <c r="G83" t="s">
        <v>147</v>
      </c>
      <c r="H83" s="1">
        <v>6176827</v>
      </c>
      <c r="I83" t="s">
        <v>147</v>
      </c>
      <c r="J83" t="s">
        <v>169</v>
      </c>
      <c r="K83" s="2">
        <f t="shared" si="1"/>
        <v>12353654</v>
      </c>
      <c r="M83">
        <f>M82/60</f>
        <v>467.57838933333335</v>
      </c>
      <c r="N83" t="s">
        <v>283</v>
      </c>
    </row>
    <row r="84" spans="1:14" x14ac:dyDescent="0.3">
      <c r="A84" t="s">
        <v>249</v>
      </c>
      <c r="B84" t="s">
        <v>250</v>
      </c>
      <c r="C84" s="1">
        <v>14186952</v>
      </c>
      <c r="D84">
        <v>1355</v>
      </c>
      <c r="E84">
        <v>0</v>
      </c>
      <c r="F84" s="1">
        <v>14185597</v>
      </c>
      <c r="G84" t="s">
        <v>147</v>
      </c>
      <c r="H84" s="1">
        <v>7092121</v>
      </c>
      <c r="I84" t="s">
        <v>147</v>
      </c>
      <c r="J84" t="s">
        <v>48</v>
      </c>
      <c r="K84" s="2">
        <f t="shared" si="1"/>
        <v>14184242</v>
      </c>
      <c r="M84">
        <f>M83/60</f>
        <v>7.7929731555555559</v>
      </c>
      <c r="N84" t="s">
        <v>286</v>
      </c>
    </row>
    <row r="85" spans="1:14" x14ac:dyDescent="0.3">
      <c r="A85" t="s">
        <v>251</v>
      </c>
      <c r="B85" t="s">
        <v>252</v>
      </c>
      <c r="C85" s="1">
        <v>22610602</v>
      </c>
      <c r="D85">
        <v>6036</v>
      </c>
      <c r="E85">
        <v>0</v>
      </c>
      <c r="F85" s="1">
        <v>22604566</v>
      </c>
      <c r="G85" t="s">
        <v>147</v>
      </c>
      <c r="H85" s="1">
        <v>11299265</v>
      </c>
      <c r="I85" t="s">
        <v>100</v>
      </c>
      <c r="J85" t="s">
        <v>38</v>
      </c>
      <c r="K85" s="2">
        <f t="shared" si="1"/>
        <v>22598530</v>
      </c>
    </row>
    <row r="86" spans="1:14" x14ac:dyDescent="0.3">
      <c r="A86" t="s">
        <v>226</v>
      </c>
      <c r="B86" t="s">
        <v>227</v>
      </c>
      <c r="C86" s="1">
        <v>22672448</v>
      </c>
      <c r="D86">
        <v>7926</v>
      </c>
      <c r="E86">
        <v>0</v>
      </c>
      <c r="F86" s="1">
        <v>22664522</v>
      </c>
      <c r="G86" t="s">
        <v>147</v>
      </c>
      <c r="H86" s="1">
        <v>11328298</v>
      </c>
      <c r="I86" t="s">
        <v>100</v>
      </c>
      <c r="J86" t="s">
        <v>38</v>
      </c>
      <c r="K86" s="2">
        <f t="shared" si="1"/>
        <v>22656596</v>
      </c>
    </row>
    <row r="87" spans="1:14" x14ac:dyDescent="0.3">
      <c r="A87" t="s">
        <v>228</v>
      </c>
      <c r="B87" t="s">
        <v>229</v>
      </c>
      <c r="C87" s="1">
        <v>32220356</v>
      </c>
      <c r="D87">
        <v>14889</v>
      </c>
      <c r="E87">
        <v>0</v>
      </c>
      <c r="F87" s="1">
        <v>32205467</v>
      </c>
      <c r="G87" t="s">
        <v>147</v>
      </c>
      <c r="H87" s="1">
        <v>16095289</v>
      </c>
      <c r="I87" t="s">
        <v>100</v>
      </c>
      <c r="J87" t="s">
        <v>230</v>
      </c>
      <c r="K87" s="2">
        <f t="shared" ref="K87:K118" si="2">H87*2</f>
        <v>32190578</v>
      </c>
      <c r="M87" t="s">
        <v>287</v>
      </c>
    </row>
    <row r="88" spans="1:14" x14ac:dyDescent="0.3">
      <c r="A88" t="s">
        <v>231</v>
      </c>
      <c r="B88" t="s">
        <v>232</v>
      </c>
      <c r="C88" s="1">
        <v>15861966</v>
      </c>
      <c r="D88">
        <v>7762</v>
      </c>
      <c r="E88">
        <v>0</v>
      </c>
      <c r="F88" s="1">
        <v>15854204</v>
      </c>
      <c r="G88" t="s">
        <v>147</v>
      </c>
      <c r="H88" s="1">
        <v>7923221</v>
      </c>
      <c r="I88" t="s">
        <v>100</v>
      </c>
      <c r="J88" t="s">
        <v>91</v>
      </c>
      <c r="K88" s="2">
        <f t="shared" si="2"/>
        <v>15846442</v>
      </c>
    </row>
    <row r="89" spans="1:14" x14ac:dyDescent="0.3">
      <c r="A89" t="s">
        <v>233</v>
      </c>
      <c r="B89" t="s">
        <v>234</v>
      </c>
      <c r="C89" s="1">
        <v>23843914</v>
      </c>
      <c r="D89">
        <v>7297</v>
      </c>
      <c r="E89">
        <v>0</v>
      </c>
      <c r="F89" s="1">
        <v>23836617</v>
      </c>
      <c r="G89" t="s">
        <v>147</v>
      </c>
      <c r="H89" s="1">
        <v>11914660</v>
      </c>
      <c r="I89" t="s">
        <v>100</v>
      </c>
      <c r="J89" t="s">
        <v>69</v>
      </c>
      <c r="K89" s="2">
        <f t="shared" si="2"/>
        <v>23829320</v>
      </c>
    </row>
    <row r="90" spans="1:14" x14ac:dyDescent="0.3">
      <c r="A90" t="s">
        <v>235</v>
      </c>
      <c r="B90" t="s">
        <v>236</v>
      </c>
      <c r="C90" s="1">
        <v>65369172</v>
      </c>
      <c r="D90">
        <v>8842</v>
      </c>
      <c r="E90">
        <v>0</v>
      </c>
      <c r="F90" s="1">
        <v>65360330</v>
      </c>
      <c r="G90" t="s">
        <v>147</v>
      </c>
      <c r="H90" s="1">
        <v>32675744</v>
      </c>
      <c r="I90" t="s">
        <v>147</v>
      </c>
      <c r="J90" t="s">
        <v>237</v>
      </c>
      <c r="K90" s="2">
        <f t="shared" si="2"/>
        <v>65351488</v>
      </c>
    </row>
    <row r="91" spans="1:14" x14ac:dyDescent="0.3">
      <c r="A91" t="s">
        <v>238</v>
      </c>
      <c r="B91" t="s">
        <v>239</v>
      </c>
      <c r="C91" s="1">
        <v>47362818</v>
      </c>
      <c r="D91">
        <v>10393</v>
      </c>
      <c r="E91">
        <v>0</v>
      </c>
      <c r="F91" s="1">
        <v>47352425</v>
      </c>
      <c r="G91" t="s">
        <v>147</v>
      </c>
      <c r="H91" s="1">
        <v>23671016</v>
      </c>
      <c r="I91" t="s">
        <v>147</v>
      </c>
      <c r="J91" t="s">
        <v>240</v>
      </c>
      <c r="K91" s="2">
        <f t="shared" si="2"/>
        <v>47342032</v>
      </c>
    </row>
    <row r="92" spans="1:14" x14ac:dyDescent="0.3">
      <c r="A92" t="s">
        <v>241</v>
      </c>
      <c r="B92" t="s">
        <v>242</v>
      </c>
      <c r="C92" s="1">
        <v>128551408</v>
      </c>
      <c r="D92">
        <v>15625</v>
      </c>
      <c r="E92">
        <v>0</v>
      </c>
      <c r="F92" s="1">
        <v>128535783</v>
      </c>
      <c r="G92" t="s">
        <v>147</v>
      </c>
      <c r="H92" s="1">
        <v>64260079</v>
      </c>
      <c r="I92" t="s">
        <v>147</v>
      </c>
      <c r="J92" t="s">
        <v>243</v>
      </c>
      <c r="K92" s="2">
        <f t="shared" si="2"/>
        <v>128520158</v>
      </c>
    </row>
    <row r="93" spans="1:14" x14ac:dyDescent="0.3">
      <c r="A93" t="s">
        <v>208</v>
      </c>
      <c r="B93" t="s">
        <v>209</v>
      </c>
      <c r="C93" s="1">
        <v>10028830</v>
      </c>
      <c r="D93">
        <v>13499</v>
      </c>
      <c r="E93">
        <v>0</v>
      </c>
      <c r="F93" s="1">
        <v>10015331</v>
      </c>
      <c r="G93" t="s">
        <v>100</v>
      </c>
      <c r="H93" s="1">
        <v>5000916</v>
      </c>
      <c r="I93" t="s">
        <v>82</v>
      </c>
      <c r="J93" t="s">
        <v>43</v>
      </c>
      <c r="K93" s="2">
        <f t="shared" si="2"/>
        <v>10001832</v>
      </c>
    </row>
    <row r="94" spans="1:14" x14ac:dyDescent="0.3">
      <c r="A94" t="s">
        <v>210</v>
      </c>
      <c r="B94" t="s">
        <v>211</v>
      </c>
      <c r="C94" s="1">
        <v>8864018</v>
      </c>
      <c r="D94">
        <v>2497</v>
      </c>
      <c r="E94">
        <v>0</v>
      </c>
      <c r="F94" s="1">
        <v>8861521</v>
      </c>
      <c r="G94" t="s">
        <v>147</v>
      </c>
      <c r="H94" s="1">
        <v>4429512</v>
      </c>
      <c r="I94" t="s">
        <v>100</v>
      </c>
      <c r="J94" t="s">
        <v>18</v>
      </c>
      <c r="K94" s="2">
        <f t="shared" si="2"/>
        <v>8859024</v>
      </c>
    </row>
    <row r="95" spans="1:14" x14ac:dyDescent="0.3">
      <c r="A95" t="s">
        <v>212</v>
      </c>
      <c r="B95" t="s">
        <v>213</v>
      </c>
      <c r="C95" s="1">
        <v>10468796</v>
      </c>
      <c r="D95">
        <v>4931</v>
      </c>
      <c r="E95">
        <v>0</v>
      </c>
      <c r="F95" s="1">
        <v>10463865</v>
      </c>
      <c r="G95" t="s">
        <v>147</v>
      </c>
      <c r="H95" s="1">
        <v>5229467</v>
      </c>
      <c r="I95" t="s">
        <v>100</v>
      </c>
      <c r="J95" t="s">
        <v>43</v>
      </c>
      <c r="K95" s="2">
        <f t="shared" si="2"/>
        <v>10458934</v>
      </c>
    </row>
    <row r="96" spans="1:14" x14ac:dyDescent="0.3">
      <c r="A96" t="s">
        <v>214</v>
      </c>
      <c r="B96" t="s">
        <v>215</v>
      </c>
      <c r="C96" s="1">
        <v>6708584</v>
      </c>
      <c r="D96">
        <v>2710</v>
      </c>
      <c r="E96">
        <v>0</v>
      </c>
      <c r="F96" s="1">
        <v>6705874</v>
      </c>
      <c r="G96" t="s">
        <v>147</v>
      </c>
      <c r="H96" s="1">
        <v>3351582</v>
      </c>
      <c r="I96" t="s">
        <v>100</v>
      </c>
      <c r="J96" t="s">
        <v>33</v>
      </c>
      <c r="K96" s="2">
        <f t="shared" si="2"/>
        <v>6703164</v>
      </c>
    </row>
    <row r="97" spans="1:11" x14ac:dyDescent="0.3">
      <c r="A97" t="s">
        <v>216</v>
      </c>
      <c r="B97" t="s">
        <v>217</v>
      </c>
      <c r="C97" s="1">
        <v>9633758</v>
      </c>
      <c r="D97">
        <v>4884</v>
      </c>
      <c r="E97">
        <v>0</v>
      </c>
      <c r="F97" s="1">
        <v>9628874</v>
      </c>
      <c r="G97" t="s">
        <v>100</v>
      </c>
      <c r="H97" s="1">
        <v>4811995</v>
      </c>
      <c r="I97" t="s">
        <v>100</v>
      </c>
      <c r="J97" t="s">
        <v>43</v>
      </c>
      <c r="K97" s="2">
        <f t="shared" si="2"/>
        <v>9623990</v>
      </c>
    </row>
    <row r="98" spans="1:11" x14ac:dyDescent="0.3">
      <c r="A98" t="s">
        <v>218</v>
      </c>
      <c r="B98" t="s">
        <v>219</v>
      </c>
      <c r="C98" s="1">
        <v>15657182</v>
      </c>
      <c r="D98">
        <v>4790</v>
      </c>
      <c r="E98">
        <v>0</v>
      </c>
      <c r="F98" s="1">
        <v>15652392</v>
      </c>
      <c r="G98" t="s">
        <v>147</v>
      </c>
      <c r="H98" s="1">
        <v>7823801</v>
      </c>
      <c r="I98" t="s">
        <v>100</v>
      </c>
      <c r="J98" t="s">
        <v>91</v>
      </c>
      <c r="K98" s="2">
        <f t="shared" si="2"/>
        <v>15647602</v>
      </c>
    </row>
    <row r="99" spans="1:11" x14ac:dyDescent="0.3">
      <c r="A99" t="s">
        <v>220</v>
      </c>
      <c r="B99" t="s">
        <v>221</v>
      </c>
      <c r="C99" s="1">
        <v>23294298</v>
      </c>
      <c r="D99">
        <v>12060</v>
      </c>
      <c r="E99">
        <v>0</v>
      </c>
      <c r="F99" s="1">
        <v>23282238</v>
      </c>
      <c r="G99" t="s">
        <v>100</v>
      </c>
      <c r="H99" s="1">
        <v>11635089</v>
      </c>
      <c r="I99" t="s">
        <v>100</v>
      </c>
      <c r="J99" t="s">
        <v>38</v>
      </c>
      <c r="K99" s="2">
        <f t="shared" si="2"/>
        <v>23270178</v>
      </c>
    </row>
    <row r="100" spans="1:11" x14ac:dyDescent="0.3">
      <c r="A100" t="s">
        <v>222</v>
      </c>
      <c r="B100" t="s">
        <v>223</v>
      </c>
      <c r="C100" s="1">
        <v>16002862</v>
      </c>
      <c r="D100">
        <v>11190</v>
      </c>
      <c r="E100">
        <v>0</v>
      </c>
      <c r="F100" s="1">
        <v>15991672</v>
      </c>
      <c r="G100" t="s">
        <v>100</v>
      </c>
      <c r="H100" s="1">
        <v>7990241</v>
      </c>
      <c r="I100" t="s">
        <v>100</v>
      </c>
      <c r="J100" t="s">
        <v>91</v>
      </c>
      <c r="K100" s="2">
        <f t="shared" si="2"/>
        <v>15980482</v>
      </c>
    </row>
    <row r="101" spans="1:11" x14ac:dyDescent="0.3">
      <c r="A101" t="s">
        <v>198</v>
      </c>
      <c r="B101" t="s">
        <v>199</v>
      </c>
      <c r="C101" s="1">
        <v>11643820</v>
      </c>
      <c r="D101">
        <v>3009</v>
      </c>
      <c r="E101">
        <v>0</v>
      </c>
      <c r="F101" s="1">
        <v>11640811</v>
      </c>
      <c r="G101" t="s">
        <v>147</v>
      </c>
      <c r="H101" s="1">
        <v>5818901</v>
      </c>
      <c r="I101" t="s">
        <v>100</v>
      </c>
      <c r="J101" t="s">
        <v>169</v>
      </c>
      <c r="K101" s="2">
        <f t="shared" si="2"/>
        <v>11637802</v>
      </c>
    </row>
    <row r="102" spans="1:11" x14ac:dyDescent="0.3">
      <c r="A102" t="s">
        <v>200</v>
      </c>
      <c r="B102" t="s">
        <v>201</v>
      </c>
      <c r="C102" s="1">
        <v>9542200</v>
      </c>
      <c r="D102">
        <v>12674</v>
      </c>
      <c r="E102">
        <v>0</v>
      </c>
      <c r="F102" s="1">
        <v>9529526</v>
      </c>
      <c r="G102" t="s">
        <v>100</v>
      </c>
      <c r="H102" s="1">
        <v>4758426</v>
      </c>
      <c r="I102" t="s">
        <v>82</v>
      </c>
      <c r="J102" t="s">
        <v>43</v>
      </c>
      <c r="K102" s="2">
        <f t="shared" si="2"/>
        <v>9516852</v>
      </c>
    </row>
    <row r="103" spans="1:11" x14ac:dyDescent="0.3">
      <c r="A103" t="s">
        <v>204</v>
      </c>
      <c r="B103" t="s">
        <v>205</v>
      </c>
      <c r="C103" s="1">
        <v>21337740</v>
      </c>
      <c r="D103">
        <v>6449</v>
      </c>
      <c r="E103">
        <v>0</v>
      </c>
      <c r="F103" s="1">
        <v>21331291</v>
      </c>
      <c r="G103" t="s">
        <v>147</v>
      </c>
      <c r="H103" s="1">
        <v>10662421</v>
      </c>
      <c r="I103" t="s">
        <v>100</v>
      </c>
      <c r="J103" t="s">
        <v>130</v>
      </c>
      <c r="K103" s="2">
        <f t="shared" si="2"/>
        <v>21324842</v>
      </c>
    </row>
    <row r="104" spans="1:11" x14ac:dyDescent="0.3">
      <c r="A104" t="s">
        <v>206</v>
      </c>
      <c r="B104" t="s">
        <v>207</v>
      </c>
      <c r="C104" s="1">
        <v>9525988</v>
      </c>
      <c r="D104">
        <v>5320</v>
      </c>
      <c r="E104">
        <v>0</v>
      </c>
      <c r="F104" s="1">
        <v>9520668</v>
      </c>
      <c r="G104" t="s">
        <v>100</v>
      </c>
      <c r="H104" s="1">
        <v>4757674</v>
      </c>
      <c r="I104" t="s">
        <v>100</v>
      </c>
      <c r="J104" t="s">
        <v>43</v>
      </c>
      <c r="K104" s="2">
        <f t="shared" si="2"/>
        <v>9515348</v>
      </c>
    </row>
    <row r="105" spans="1:11" x14ac:dyDescent="0.3">
      <c r="A105" t="s">
        <v>202</v>
      </c>
      <c r="B105" t="s">
        <v>203</v>
      </c>
      <c r="C105" s="1">
        <v>10211448</v>
      </c>
      <c r="D105">
        <v>71151</v>
      </c>
      <c r="E105">
        <v>0</v>
      </c>
      <c r="F105" s="1">
        <v>10140297</v>
      </c>
      <c r="G105" t="s">
        <v>67</v>
      </c>
      <c r="H105" s="1">
        <v>5034573</v>
      </c>
      <c r="I105" t="s">
        <v>68</v>
      </c>
      <c r="J105" t="s">
        <v>43</v>
      </c>
      <c r="K105" s="2">
        <f t="shared" si="2"/>
        <v>10069146</v>
      </c>
    </row>
    <row r="106" spans="1:11" x14ac:dyDescent="0.3">
      <c r="A106" t="s">
        <v>253</v>
      </c>
      <c r="B106" t="s">
        <v>254</v>
      </c>
      <c r="C106" s="1">
        <v>13528852</v>
      </c>
      <c r="D106">
        <v>2547</v>
      </c>
      <c r="E106">
        <v>0</v>
      </c>
      <c r="F106" s="1">
        <v>13526305</v>
      </c>
      <c r="G106" t="s">
        <v>147</v>
      </c>
      <c r="H106" s="1">
        <v>6761879</v>
      </c>
      <c r="I106" t="s">
        <v>147</v>
      </c>
      <c r="J106" t="s">
        <v>48</v>
      </c>
      <c r="K106" s="2">
        <f t="shared" si="2"/>
        <v>13523758</v>
      </c>
    </row>
    <row r="107" spans="1:11" x14ac:dyDescent="0.3">
      <c r="A107" t="s">
        <v>270</v>
      </c>
      <c r="B107" t="s">
        <v>271</v>
      </c>
      <c r="C107" s="1">
        <v>20183206</v>
      </c>
      <c r="D107">
        <v>9737</v>
      </c>
      <c r="E107">
        <v>0</v>
      </c>
      <c r="F107" s="1">
        <v>20173469</v>
      </c>
      <c r="G107" t="s">
        <v>147</v>
      </c>
      <c r="H107" s="1">
        <v>10081866</v>
      </c>
      <c r="I107" t="s">
        <v>100</v>
      </c>
      <c r="J107" t="s">
        <v>130</v>
      </c>
      <c r="K107" s="2">
        <f t="shared" si="2"/>
        <v>20163732</v>
      </c>
    </row>
    <row r="108" spans="1:11" x14ac:dyDescent="0.3">
      <c r="A108" t="s">
        <v>272</v>
      </c>
      <c r="B108" t="s">
        <v>273</v>
      </c>
      <c r="C108" s="1">
        <v>15740532</v>
      </c>
      <c r="D108">
        <v>3352</v>
      </c>
      <c r="E108">
        <v>0</v>
      </c>
      <c r="F108" s="1">
        <v>15737180</v>
      </c>
      <c r="G108" t="s">
        <v>147</v>
      </c>
      <c r="H108" s="1">
        <v>7866914</v>
      </c>
      <c r="I108" t="s">
        <v>147</v>
      </c>
      <c r="J108" t="s">
        <v>91</v>
      </c>
      <c r="K108" s="2">
        <f t="shared" si="2"/>
        <v>15733828</v>
      </c>
    </row>
    <row r="109" spans="1:11" x14ac:dyDescent="0.3">
      <c r="A109" t="s">
        <v>274</v>
      </c>
      <c r="B109" t="s">
        <v>275</v>
      </c>
      <c r="C109" s="1">
        <v>18466464</v>
      </c>
      <c r="D109">
        <v>4345</v>
      </c>
      <c r="E109">
        <v>0</v>
      </c>
      <c r="F109" s="1">
        <v>18462119</v>
      </c>
      <c r="G109" t="s">
        <v>147</v>
      </c>
      <c r="H109" s="1">
        <v>9228887</v>
      </c>
      <c r="I109" t="s">
        <v>147</v>
      </c>
      <c r="J109" t="s">
        <v>148</v>
      </c>
      <c r="K109" s="2">
        <f t="shared" si="2"/>
        <v>18457774</v>
      </c>
    </row>
    <row r="110" spans="1:11" x14ac:dyDescent="0.3">
      <c r="A110" t="s">
        <v>276</v>
      </c>
      <c r="B110" t="s">
        <v>277</v>
      </c>
      <c r="C110" s="1">
        <v>12989482</v>
      </c>
      <c r="D110">
        <v>4421</v>
      </c>
      <c r="E110">
        <v>0</v>
      </c>
      <c r="F110" s="1">
        <v>12985061</v>
      </c>
      <c r="G110" t="s">
        <v>147</v>
      </c>
      <c r="H110" s="1">
        <v>6490320</v>
      </c>
      <c r="I110" t="s">
        <v>100</v>
      </c>
      <c r="J110" t="s">
        <v>48</v>
      </c>
      <c r="K110" s="2">
        <f t="shared" si="2"/>
        <v>12980640</v>
      </c>
    </row>
    <row r="111" spans="1:11" x14ac:dyDescent="0.3">
      <c r="A111" t="s">
        <v>278</v>
      </c>
      <c r="B111" t="s">
        <v>279</v>
      </c>
      <c r="C111" s="1">
        <v>15454050</v>
      </c>
      <c r="D111">
        <v>3325</v>
      </c>
      <c r="E111">
        <v>0</v>
      </c>
      <c r="F111" s="1">
        <v>15450725</v>
      </c>
      <c r="G111" t="s">
        <v>147</v>
      </c>
      <c r="H111" s="1">
        <v>7723700</v>
      </c>
      <c r="I111" t="s">
        <v>147</v>
      </c>
      <c r="J111" t="s">
        <v>91</v>
      </c>
      <c r="K111" s="2">
        <f t="shared" si="2"/>
        <v>15447400</v>
      </c>
    </row>
    <row r="112" spans="1:11" x14ac:dyDescent="0.3">
      <c r="A112" t="s">
        <v>255</v>
      </c>
      <c r="B112" t="s">
        <v>256</v>
      </c>
      <c r="C112" s="1">
        <v>8495082</v>
      </c>
      <c r="D112">
        <v>1768</v>
      </c>
      <c r="E112">
        <v>0</v>
      </c>
      <c r="F112" s="1">
        <v>8493314</v>
      </c>
      <c r="G112" t="s">
        <v>147</v>
      </c>
      <c r="H112" s="1">
        <v>4245773</v>
      </c>
      <c r="I112" t="s">
        <v>147</v>
      </c>
      <c r="J112" t="s">
        <v>18</v>
      </c>
      <c r="K112" s="2">
        <f t="shared" si="2"/>
        <v>8491546</v>
      </c>
    </row>
    <row r="113" spans="1:11" x14ac:dyDescent="0.3">
      <c r="A113" t="s">
        <v>257</v>
      </c>
      <c r="B113" t="s">
        <v>258</v>
      </c>
      <c r="C113" s="1">
        <v>13965690</v>
      </c>
      <c r="D113">
        <v>2811</v>
      </c>
      <c r="E113">
        <v>0</v>
      </c>
      <c r="F113" s="1">
        <v>13962879</v>
      </c>
      <c r="G113" t="s">
        <v>147</v>
      </c>
      <c r="H113" s="1">
        <v>6980034</v>
      </c>
      <c r="I113" t="s">
        <v>147</v>
      </c>
      <c r="J113" t="s">
        <v>48</v>
      </c>
      <c r="K113" s="2">
        <f t="shared" si="2"/>
        <v>13960068</v>
      </c>
    </row>
    <row r="114" spans="1:11" x14ac:dyDescent="0.3">
      <c r="A114" t="s">
        <v>259</v>
      </c>
      <c r="B114" t="s">
        <v>260</v>
      </c>
      <c r="C114" s="1">
        <v>6361918</v>
      </c>
      <c r="D114">
        <v>10329</v>
      </c>
      <c r="E114">
        <v>0</v>
      </c>
      <c r="F114" s="1">
        <v>6351589</v>
      </c>
      <c r="G114" t="s">
        <v>81</v>
      </c>
      <c r="H114" s="1">
        <v>3170630</v>
      </c>
      <c r="I114" t="s">
        <v>82</v>
      </c>
      <c r="J114" t="s">
        <v>33</v>
      </c>
      <c r="K114" s="2">
        <f t="shared" si="2"/>
        <v>6341260</v>
      </c>
    </row>
    <row r="115" spans="1:11" x14ac:dyDescent="0.3">
      <c r="A115" t="s">
        <v>261</v>
      </c>
      <c r="B115" t="s">
        <v>262</v>
      </c>
      <c r="C115" s="1">
        <v>22203610</v>
      </c>
      <c r="D115">
        <v>4389</v>
      </c>
      <c r="E115">
        <v>0</v>
      </c>
      <c r="F115" s="1">
        <v>22199221</v>
      </c>
      <c r="G115" t="s">
        <v>147</v>
      </c>
      <c r="H115" s="1">
        <v>11097416</v>
      </c>
      <c r="I115" t="s">
        <v>147</v>
      </c>
      <c r="J115" t="s">
        <v>38</v>
      </c>
      <c r="K115" s="2">
        <f t="shared" si="2"/>
        <v>22194832</v>
      </c>
    </row>
    <row r="116" spans="1:11" x14ac:dyDescent="0.3">
      <c r="A116" t="s">
        <v>263</v>
      </c>
      <c r="B116" t="s">
        <v>264</v>
      </c>
      <c r="C116" s="1">
        <v>7879386</v>
      </c>
      <c r="D116">
        <v>6418</v>
      </c>
      <c r="E116">
        <v>0</v>
      </c>
      <c r="F116" s="1">
        <v>7872968</v>
      </c>
      <c r="G116" t="s">
        <v>100</v>
      </c>
      <c r="H116" s="1">
        <v>3933275</v>
      </c>
      <c r="I116" t="s">
        <v>81</v>
      </c>
      <c r="J116" t="s">
        <v>18</v>
      </c>
      <c r="K116" s="2">
        <f t="shared" si="2"/>
        <v>7866550</v>
      </c>
    </row>
    <row r="117" spans="1:11" x14ac:dyDescent="0.3">
      <c r="A117" t="s">
        <v>265</v>
      </c>
      <c r="B117" t="s">
        <v>266</v>
      </c>
      <c r="C117" s="1">
        <v>25686070</v>
      </c>
      <c r="D117">
        <v>9670</v>
      </c>
      <c r="E117">
        <v>0</v>
      </c>
      <c r="F117" s="1">
        <v>25676400</v>
      </c>
      <c r="G117" t="s">
        <v>147</v>
      </c>
      <c r="H117" s="1">
        <v>12833365</v>
      </c>
      <c r="I117" t="s">
        <v>100</v>
      </c>
      <c r="J117" t="s">
        <v>267</v>
      </c>
      <c r="K117" s="2">
        <f t="shared" si="2"/>
        <v>25666730</v>
      </c>
    </row>
    <row r="118" spans="1:11" x14ac:dyDescent="0.3">
      <c r="A118" t="s">
        <v>268</v>
      </c>
      <c r="B118" t="s">
        <v>269</v>
      </c>
      <c r="C118" s="1">
        <v>21876692</v>
      </c>
      <c r="D118">
        <v>4238</v>
      </c>
      <c r="E118">
        <v>0</v>
      </c>
      <c r="F118" s="1">
        <v>21872454</v>
      </c>
      <c r="G118" t="s">
        <v>147</v>
      </c>
      <c r="H118" s="1">
        <v>10934108</v>
      </c>
      <c r="I118" t="s">
        <v>147</v>
      </c>
      <c r="J118" t="s">
        <v>38</v>
      </c>
      <c r="K118" s="2">
        <f t="shared" si="2"/>
        <v>21868216</v>
      </c>
    </row>
    <row r="119" spans="1:11" x14ac:dyDescent="0.3">
      <c r="A119" t="s">
        <v>280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EEA4-2C2C-4325-BCF7-BE82F508F18C}">
  <dimension ref="A1:J97"/>
  <sheetViews>
    <sheetView workbookViewId="0">
      <selection activeCell="L13" sqref="L13"/>
    </sheetView>
  </sheetViews>
  <sheetFormatPr defaultRowHeight="14.4" x14ac:dyDescent="0.3"/>
  <cols>
    <col min="2" max="2" width="9.77734375" customWidth="1"/>
    <col min="3" max="3" width="9.109375" customWidth="1"/>
    <col min="4" max="4" width="9.5546875" customWidth="1"/>
    <col min="5" max="5" width="11.21875" customWidth="1"/>
    <col min="6" max="6" width="18.33203125" customWidth="1"/>
    <col min="7" max="7" width="15.6640625" customWidth="1"/>
    <col min="8" max="8" width="15.109375" customWidth="1"/>
    <col min="9" max="9" width="15.77734375" customWidth="1"/>
    <col min="10" max="10" width="8.88671875" style="15"/>
  </cols>
  <sheetData>
    <row r="1" spans="1:10" x14ac:dyDescent="0.3">
      <c r="A1" s="8" t="s">
        <v>295</v>
      </c>
      <c r="B1" s="8" t="s">
        <v>288</v>
      </c>
      <c r="C1" s="8" t="s">
        <v>289</v>
      </c>
      <c r="D1" s="8" t="s">
        <v>290</v>
      </c>
      <c r="E1" s="8" t="s">
        <v>291</v>
      </c>
      <c r="F1" s="8" t="s">
        <v>292</v>
      </c>
      <c r="G1" s="8" t="s">
        <v>293</v>
      </c>
      <c r="H1" s="8" t="s">
        <v>294</v>
      </c>
      <c r="I1" s="8" t="s">
        <v>394</v>
      </c>
      <c r="J1" s="14" t="s">
        <v>419</v>
      </c>
    </row>
    <row r="2" spans="1:10" x14ac:dyDescent="0.3">
      <c r="A2" s="8" t="s">
        <v>30</v>
      </c>
      <c r="B2" s="8">
        <v>5528018</v>
      </c>
      <c r="C2" s="8">
        <v>0</v>
      </c>
      <c r="D2" s="8">
        <v>0</v>
      </c>
      <c r="E2" s="8">
        <v>436706</v>
      </c>
      <c r="F2" s="8">
        <v>33859</v>
      </c>
      <c r="G2" s="8">
        <v>5057453</v>
      </c>
      <c r="H2" s="8">
        <v>2348045</v>
      </c>
      <c r="I2" s="9">
        <f>Tabella3[[#This Row],[paired]]*2</f>
        <v>4696090</v>
      </c>
      <c r="J2" s="14">
        <f>(Tabella3[[#This Row],[paired x2]]/Tabella3[[#This Row],[tot clean]])</f>
        <v>0.84950700232886367</v>
      </c>
    </row>
    <row r="3" spans="1:10" x14ac:dyDescent="0.3">
      <c r="A3" s="8" t="s">
        <v>35</v>
      </c>
      <c r="B3" s="8">
        <v>19054520</v>
      </c>
      <c r="C3" s="8">
        <v>0</v>
      </c>
      <c r="D3" s="8">
        <v>0</v>
      </c>
      <c r="E3" s="8">
        <v>770943</v>
      </c>
      <c r="F3" s="8">
        <v>93699</v>
      </c>
      <c r="G3" s="8">
        <v>18189878</v>
      </c>
      <c r="H3" s="8">
        <v>8742647</v>
      </c>
      <c r="I3" s="9">
        <f>Tabella3[[#This Row],[paired]]*2</f>
        <v>17485294</v>
      </c>
      <c r="J3" s="14">
        <f>(Tabella3[[#This Row],[paired x2]]/Tabella3[[#This Row],[tot clean]])</f>
        <v>0.91764547204547797</v>
      </c>
    </row>
    <row r="4" spans="1:10" x14ac:dyDescent="0.3">
      <c r="A4" s="8" t="s">
        <v>40</v>
      </c>
      <c r="B4" s="8">
        <v>8358968</v>
      </c>
      <c r="C4" s="8">
        <v>0</v>
      </c>
      <c r="D4" s="8">
        <v>0</v>
      </c>
      <c r="E4" s="8">
        <v>1447041</v>
      </c>
      <c r="F4" s="8">
        <v>50724</v>
      </c>
      <c r="G4" s="8">
        <v>6861203</v>
      </c>
      <c r="H4" s="8">
        <v>2952171</v>
      </c>
      <c r="I4" s="9">
        <f>Tabella3[[#This Row],[paired]]*2</f>
        <v>5904342</v>
      </c>
      <c r="J4" s="14">
        <f>(Tabella3[[#This Row],[paired x2]]/Tabella3[[#This Row],[tot clean]])</f>
        <v>0.70634819992133002</v>
      </c>
    </row>
    <row r="5" spans="1:10" x14ac:dyDescent="0.3">
      <c r="A5" s="8" t="s">
        <v>45</v>
      </c>
      <c r="B5" s="8">
        <v>13227734</v>
      </c>
      <c r="C5" s="8">
        <v>0</v>
      </c>
      <c r="D5" s="8">
        <v>0</v>
      </c>
      <c r="E5" s="8">
        <v>933225</v>
      </c>
      <c r="F5" s="8">
        <v>96244</v>
      </c>
      <c r="G5" s="8">
        <v>12198265</v>
      </c>
      <c r="H5" s="8">
        <v>5687024</v>
      </c>
      <c r="I5" s="9">
        <f>Tabella3[[#This Row],[paired]]*2</f>
        <v>11374048</v>
      </c>
      <c r="J5" s="14">
        <f>(Tabella3[[#This Row],[paired x2]]/Tabella3[[#This Row],[tot clean]])</f>
        <v>0.85986367733127989</v>
      </c>
    </row>
    <row r="6" spans="1:10" x14ac:dyDescent="0.3">
      <c r="A6" s="8" t="s">
        <v>50</v>
      </c>
      <c r="B6" s="8">
        <v>6686512</v>
      </c>
      <c r="C6" s="8">
        <v>0</v>
      </c>
      <c r="D6" s="8">
        <v>0</v>
      </c>
      <c r="E6" s="8">
        <v>362854</v>
      </c>
      <c r="F6" s="8">
        <v>31406</v>
      </c>
      <c r="G6" s="8">
        <v>6292252</v>
      </c>
      <c r="H6" s="8">
        <v>2988648</v>
      </c>
      <c r="I6" s="9">
        <f>Tabella3[[#This Row],[paired]]*2</f>
        <v>5977296</v>
      </c>
      <c r="J6" s="14">
        <f>(Tabella3[[#This Row],[paired x2]]/Tabella3[[#This Row],[tot clean]])</f>
        <v>0.89393333923576301</v>
      </c>
    </row>
    <row r="7" spans="1:10" x14ac:dyDescent="0.3">
      <c r="A7" s="8" t="s">
        <v>54</v>
      </c>
      <c r="B7" s="8">
        <v>10564754</v>
      </c>
      <c r="C7" s="8">
        <v>0</v>
      </c>
      <c r="D7" s="8">
        <v>0</v>
      </c>
      <c r="E7" s="8">
        <v>221918</v>
      </c>
      <c r="F7" s="8">
        <v>65802</v>
      </c>
      <c r="G7" s="8">
        <v>10277034</v>
      </c>
      <c r="H7" s="8">
        <v>5002217</v>
      </c>
      <c r="I7" s="9">
        <f>Tabella3[[#This Row],[paired]]*2</f>
        <v>10004434</v>
      </c>
      <c r="J7" s="14">
        <f>(Tabella3[[#This Row],[paired x2]]/Tabella3[[#This Row],[tot clean]])</f>
        <v>0.9469632705124984</v>
      </c>
    </row>
    <row r="8" spans="1:10" x14ac:dyDescent="0.3">
      <c r="A8" s="8" t="s">
        <v>57</v>
      </c>
      <c r="B8" s="8">
        <v>13175944</v>
      </c>
      <c r="C8" s="8">
        <v>0</v>
      </c>
      <c r="D8" s="8">
        <v>0</v>
      </c>
      <c r="E8" s="8">
        <v>546132</v>
      </c>
      <c r="F8" s="8">
        <v>83427</v>
      </c>
      <c r="G8" s="8">
        <v>12546385</v>
      </c>
      <c r="H8" s="8">
        <v>6019364</v>
      </c>
      <c r="I8" s="9">
        <f>Tabella3[[#This Row],[paired]]*2</f>
        <v>12038728</v>
      </c>
      <c r="J8" s="14">
        <f>(Tabella3[[#This Row],[paired x2]]/Tabella3[[#This Row],[tot clean]])</f>
        <v>0.91368997925309947</v>
      </c>
    </row>
    <row r="9" spans="1:10" x14ac:dyDescent="0.3">
      <c r="A9" s="8" t="s">
        <v>93</v>
      </c>
      <c r="B9" s="8">
        <v>12833514</v>
      </c>
      <c r="C9" s="8">
        <v>0</v>
      </c>
      <c r="D9" s="8">
        <v>0</v>
      </c>
      <c r="E9" s="8">
        <v>2156913</v>
      </c>
      <c r="F9" s="8">
        <v>90077</v>
      </c>
      <c r="G9" s="8">
        <v>10586524</v>
      </c>
      <c r="H9" s="8">
        <v>4567850</v>
      </c>
      <c r="I9" s="9">
        <f>Tabella3[[#This Row],[paired]]*2</f>
        <v>9135700</v>
      </c>
      <c r="J9" s="14">
        <f>(Tabella3[[#This Row],[paired x2]]/Tabella3[[#This Row],[tot clean]])</f>
        <v>0.71186270572502586</v>
      </c>
    </row>
    <row r="10" spans="1:10" x14ac:dyDescent="0.3">
      <c r="A10" s="8" t="s">
        <v>96</v>
      </c>
      <c r="B10" s="8">
        <v>20823464</v>
      </c>
      <c r="C10" s="8">
        <v>0</v>
      </c>
      <c r="D10" s="8">
        <v>0</v>
      </c>
      <c r="E10" s="8">
        <v>1857219</v>
      </c>
      <c r="F10" s="8">
        <v>101836</v>
      </c>
      <c r="G10" s="8">
        <v>18864409</v>
      </c>
      <c r="H10" s="8">
        <v>8684969</v>
      </c>
      <c r="I10" s="9">
        <f>Tabella3[[#This Row],[paired]]*2</f>
        <v>17369938</v>
      </c>
      <c r="J10" s="14">
        <f>(Tabella3[[#This Row],[paired x2]]/Tabella3[[#This Row],[tot clean]])</f>
        <v>0.83415218524641244</v>
      </c>
    </row>
    <row r="11" spans="1:10" x14ac:dyDescent="0.3">
      <c r="A11" s="8" t="s">
        <v>99</v>
      </c>
      <c r="B11" s="8">
        <v>8854760</v>
      </c>
      <c r="C11" s="8">
        <v>0</v>
      </c>
      <c r="D11" s="8">
        <v>0</v>
      </c>
      <c r="E11" s="8">
        <v>424457</v>
      </c>
      <c r="F11" s="8">
        <v>54712</v>
      </c>
      <c r="G11" s="8">
        <v>8375591</v>
      </c>
      <c r="H11" s="8">
        <v>3987880</v>
      </c>
      <c r="I11" s="9">
        <f>Tabella3[[#This Row],[paired]]*2</f>
        <v>7975760</v>
      </c>
      <c r="J11" s="14">
        <f>(Tabella3[[#This Row],[paired x2]]/Tabella3[[#This Row],[tot clean]])</f>
        <v>0.90073135804922999</v>
      </c>
    </row>
    <row r="12" spans="1:10" x14ac:dyDescent="0.3">
      <c r="A12" s="7" t="s">
        <v>102</v>
      </c>
      <c r="B12" s="7">
        <v>4734176</v>
      </c>
      <c r="C12" s="7">
        <v>0</v>
      </c>
      <c r="D12" s="7">
        <v>0</v>
      </c>
      <c r="E12" s="7">
        <v>508119</v>
      </c>
      <c r="F12" s="7">
        <v>54740</v>
      </c>
      <c r="G12" s="7">
        <v>4171317</v>
      </c>
      <c r="H12" s="7">
        <v>1902877</v>
      </c>
      <c r="I12" s="11">
        <f>Tabella3[[#This Row],[paired]]*2</f>
        <v>3805754</v>
      </c>
      <c r="J12" s="14">
        <f>(Tabella3[[#This Row],[paired x2]]/Tabella3[[#This Row],[tot clean]])</f>
        <v>0.80388942024969079</v>
      </c>
    </row>
    <row r="13" spans="1:10" x14ac:dyDescent="0.3">
      <c r="A13" s="8" t="s">
        <v>106</v>
      </c>
      <c r="B13" s="8">
        <v>9200290</v>
      </c>
      <c r="C13" s="8">
        <v>0</v>
      </c>
      <c r="D13" s="8">
        <v>0</v>
      </c>
      <c r="E13" s="8">
        <v>797487</v>
      </c>
      <c r="F13" s="8">
        <v>41930</v>
      </c>
      <c r="G13" s="8">
        <v>8360873</v>
      </c>
      <c r="H13" s="8">
        <v>3928631</v>
      </c>
      <c r="I13" s="9">
        <f>Tabella3[[#This Row],[paired]]*2</f>
        <v>7857262</v>
      </c>
      <c r="J13" s="14">
        <f>(Tabella3[[#This Row],[paired x2]]/Tabella3[[#This Row],[tot clean]])</f>
        <v>0.85402329709172209</v>
      </c>
    </row>
    <row r="14" spans="1:10" x14ac:dyDescent="0.3">
      <c r="A14" s="8" t="s">
        <v>108</v>
      </c>
      <c r="B14" s="8">
        <v>14875854</v>
      </c>
      <c r="C14" s="8">
        <v>0</v>
      </c>
      <c r="D14" s="8">
        <v>0</v>
      </c>
      <c r="E14" s="8">
        <v>1322053</v>
      </c>
      <c r="F14" s="8">
        <v>65818</v>
      </c>
      <c r="G14" s="8">
        <v>13487983</v>
      </c>
      <c r="H14" s="8">
        <v>6230035</v>
      </c>
      <c r="I14" s="9">
        <f>Tabella3[[#This Row],[paired]]*2</f>
        <v>12460070</v>
      </c>
      <c r="J14" s="14">
        <f>(Tabella3[[#This Row],[paired x2]]/Tabella3[[#This Row],[tot clean]])</f>
        <v>0.83760367640069611</v>
      </c>
    </row>
    <row r="15" spans="1:10" x14ac:dyDescent="0.3">
      <c r="A15" s="8" t="s">
        <v>61</v>
      </c>
      <c r="B15" s="8">
        <v>25520236</v>
      </c>
      <c r="C15" s="8">
        <v>0</v>
      </c>
      <c r="D15" s="8">
        <v>0</v>
      </c>
      <c r="E15" s="8">
        <v>2862914</v>
      </c>
      <c r="F15" s="8">
        <v>119766</v>
      </c>
      <c r="G15" s="8">
        <v>22537556</v>
      </c>
      <c r="H15" s="8">
        <v>10460322</v>
      </c>
      <c r="I15" s="9">
        <f>Tabella3[[#This Row],[paired]]*2</f>
        <v>20920644</v>
      </c>
      <c r="J15" s="14">
        <f>(Tabella3[[#This Row],[paired x2]]/Tabella3[[#This Row],[tot clean]])</f>
        <v>0.81976687049445784</v>
      </c>
    </row>
    <row r="16" spans="1:10" x14ac:dyDescent="0.3">
      <c r="A16" s="8" t="s">
        <v>66</v>
      </c>
      <c r="B16" s="8">
        <v>20982556</v>
      </c>
      <c r="C16" s="8">
        <v>0</v>
      </c>
      <c r="D16" s="8">
        <v>0</v>
      </c>
      <c r="E16" s="8">
        <v>899842</v>
      </c>
      <c r="F16" s="8">
        <v>106797</v>
      </c>
      <c r="G16" s="8">
        <v>19975917</v>
      </c>
      <c r="H16" s="8">
        <v>9603512</v>
      </c>
      <c r="I16" s="9">
        <f>Tabella3[[#This Row],[paired]]*2</f>
        <v>19207024</v>
      </c>
      <c r="J16" s="14">
        <f>(Tabella3[[#This Row],[paired x2]]/Tabella3[[#This Row],[tot clean]])</f>
        <v>0.91538056660017975</v>
      </c>
    </row>
    <row r="17" spans="1:10" x14ac:dyDescent="0.3">
      <c r="A17" s="7" t="s">
        <v>71</v>
      </c>
      <c r="B17" s="7">
        <v>2714756</v>
      </c>
      <c r="C17" s="7">
        <v>0</v>
      </c>
      <c r="D17" s="7">
        <v>0</v>
      </c>
      <c r="E17" s="7">
        <v>497376</v>
      </c>
      <c r="F17" s="7">
        <v>17471</v>
      </c>
      <c r="G17" s="7">
        <v>2199909</v>
      </c>
      <c r="H17" s="7">
        <v>934941</v>
      </c>
      <c r="I17" s="11">
        <f>Tabella3[[#This Row],[paired]]*2</f>
        <v>1869882</v>
      </c>
      <c r="J17" s="14">
        <f>(Tabella3[[#This Row],[paired x2]]/Tabella3[[#This Row],[tot clean]])</f>
        <v>0.68878455374995029</v>
      </c>
    </row>
    <row r="18" spans="1:10" x14ac:dyDescent="0.3">
      <c r="A18" s="7" t="s">
        <v>76</v>
      </c>
      <c r="B18" s="7">
        <v>86968</v>
      </c>
      <c r="C18" s="7">
        <v>0</v>
      </c>
      <c r="D18" s="7">
        <v>0</v>
      </c>
      <c r="E18" s="7">
        <v>2586</v>
      </c>
      <c r="F18" s="7">
        <v>16241</v>
      </c>
      <c r="G18" s="7">
        <v>68141</v>
      </c>
      <c r="H18" s="7">
        <v>25314</v>
      </c>
      <c r="I18" s="11">
        <f>Tabella3[[#This Row],[paired]]*2</f>
        <v>50628</v>
      </c>
      <c r="J18" s="14">
        <f>(Tabella3[[#This Row],[paired x2]]/Tabella3[[#This Row],[tot clean]])</f>
        <v>0.58214515683929724</v>
      </c>
    </row>
    <row r="19" spans="1:10" x14ac:dyDescent="0.3">
      <c r="A19" s="8" t="s">
        <v>80</v>
      </c>
      <c r="B19" s="8">
        <v>9522420</v>
      </c>
      <c r="C19" s="8">
        <v>0</v>
      </c>
      <c r="D19" s="8">
        <v>0</v>
      </c>
      <c r="E19" s="8">
        <v>1530866</v>
      </c>
      <c r="F19" s="8">
        <v>59746</v>
      </c>
      <c r="G19" s="8">
        <v>7931808</v>
      </c>
      <c r="H19" s="8">
        <v>3304453</v>
      </c>
      <c r="I19" s="9">
        <f>Tabella3[[#This Row],[paired]]*2</f>
        <v>6608906</v>
      </c>
      <c r="J19" s="14">
        <f>(Tabella3[[#This Row],[paired x2]]/Tabella3[[#This Row],[tot clean]])</f>
        <v>0.69403638990928773</v>
      </c>
    </row>
    <row r="20" spans="1:10" x14ac:dyDescent="0.3">
      <c r="A20" s="8" t="s">
        <v>84</v>
      </c>
      <c r="B20" s="8">
        <v>8855434</v>
      </c>
      <c r="C20" s="8">
        <v>0</v>
      </c>
      <c r="D20" s="8">
        <v>0</v>
      </c>
      <c r="E20" s="8">
        <v>178302</v>
      </c>
      <c r="F20" s="8">
        <v>50923</v>
      </c>
      <c r="G20" s="8">
        <v>8626209</v>
      </c>
      <c r="H20" s="8">
        <v>4204714</v>
      </c>
      <c r="I20" s="9">
        <f>Tabella3[[#This Row],[paired]]*2</f>
        <v>8409428</v>
      </c>
      <c r="J20" s="14">
        <f>(Tabella3[[#This Row],[paired x2]]/Tabella3[[#This Row],[tot clean]])</f>
        <v>0.94963476663029733</v>
      </c>
    </row>
    <row r="21" spans="1:10" x14ac:dyDescent="0.3">
      <c r="A21" s="8" t="s">
        <v>88</v>
      </c>
      <c r="B21" s="8">
        <v>11376376</v>
      </c>
      <c r="C21" s="8">
        <v>0</v>
      </c>
      <c r="D21" s="8">
        <v>0</v>
      </c>
      <c r="E21" s="8">
        <v>2448542</v>
      </c>
      <c r="F21" s="8">
        <v>62908</v>
      </c>
      <c r="G21" s="8">
        <v>8864926</v>
      </c>
      <c r="H21" s="8">
        <v>3835129</v>
      </c>
      <c r="I21" s="9">
        <f>Tabella3[[#This Row],[paired]]*2</f>
        <v>7670258</v>
      </c>
      <c r="J21" s="14">
        <f>(Tabella3[[#This Row],[paired x2]]/Tabella3[[#This Row],[tot clean]])</f>
        <v>0.67422683638445147</v>
      </c>
    </row>
    <row r="22" spans="1:10" x14ac:dyDescent="0.3">
      <c r="A22" s="8" t="s">
        <v>111</v>
      </c>
      <c r="B22" s="8">
        <v>9833458</v>
      </c>
      <c r="C22" s="8">
        <v>0</v>
      </c>
      <c r="D22" s="8">
        <v>0</v>
      </c>
      <c r="E22" s="8">
        <v>370677</v>
      </c>
      <c r="F22" s="8">
        <v>54374</v>
      </c>
      <c r="G22" s="8">
        <v>9408407</v>
      </c>
      <c r="H22" s="8">
        <v>4521023</v>
      </c>
      <c r="I22" s="9">
        <f>Tabella3[[#This Row],[paired]]*2</f>
        <v>9042046</v>
      </c>
      <c r="J22" s="14">
        <f>(Tabella3[[#This Row],[paired x2]]/Tabella3[[#This Row],[tot clean]])</f>
        <v>0.91951844407125138</v>
      </c>
    </row>
    <row r="23" spans="1:10" x14ac:dyDescent="0.3">
      <c r="A23" s="8" t="s">
        <v>124</v>
      </c>
      <c r="B23" s="8">
        <v>8636322</v>
      </c>
      <c r="C23" s="8">
        <v>0</v>
      </c>
      <c r="D23" s="8">
        <v>0</v>
      </c>
      <c r="E23" s="8">
        <v>368774</v>
      </c>
      <c r="F23" s="8">
        <v>66303</v>
      </c>
      <c r="G23" s="8">
        <v>8201245</v>
      </c>
      <c r="H23" s="8">
        <v>3923306</v>
      </c>
      <c r="I23" s="9">
        <f>Tabella3[[#This Row],[paired]]*2</f>
        <v>7846612</v>
      </c>
      <c r="J23" s="14">
        <f>(Tabella3[[#This Row],[paired x2]]/Tabella3[[#This Row],[tot clean]])</f>
        <v>0.90855945389715664</v>
      </c>
    </row>
    <row r="24" spans="1:10" x14ac:dyDescent="0.3">
      <c r="A24" s="8" t="s">
        <v>126</v>
      </c>
      <c r="B24" s="8">
        <v>7361486</v>
      </c>
      <c r="C24" s="8">
        <v>0</v>
      </c>
      <c r="D24" s="8">
        <v>0</v>
      </c>
      <c r="E24" s="8">
        <v>346156</v>
      </c>
      <c r="F24" s="8">
        <v>37823</v>
      </c>
      <c r="G24" s="8">
        <v>6977507</v>
      </c>
      <c r="H24" s="8">
        <v>3327498</v>
      </c>
      <c r="I24" s="9">
        <f>Tabella3[[#This Row],[paired]]*2</f>
        <v>6654996</v>
      </c>
      <c r="J24" s="14">
        <f>(Tabella3[[#This Row],[paired x2]]/Tabella3[[#This Row],[tot clean]])</f>
        <v>0.90402888764578238</v>
      </c>
    </row>
    <row r="25" spans="1:10" x14ac:dyDescent="0.3">
      <c r="A25" s="8" t="s">
        <v>114</v>
      </c>
      <c r="B25" s="8">
        <v>9230544</v>
      </c>
      <c r="C25" s="8">
        <v>0</v>
      </c>
      <c r="D25" s="8">
        <v>0</v>
      </c>
      <c r="E25" s="8">
        <v>719031</v>
      </c>
      <c r="F25" s="8">
        <v>36561</v>
      </c>
      <c r="G25" s="8">
        <v>8474952</v>
      </c>
      <c r="H25" s="8">
        <v>3962742</v>
      </c>
      <c r="I25" s="9">
        <f>Tabella3[[#This Row],[paired]]*2</f>
        <v>7925484</v>
      </c>
      <c r="J25" s="14">
        <f>(Tabella3[[#This Row],[paired x2]]/Tabella3[[#This Row],[tot clean]])</f>
        <v>0.85861505020722506</v>
      </c>
    </row>
    <row r="26" spans="1:10" x14ac:dyDescent="0.3">
      <c r="A26" s="8" t="s">
        <v>116</v>
      </c>
      <c r="B26" s="8">
        <v>15629846</v>
      </c>
      <c r="C26" s="8">
        <v>0</v>
      </c>
      <c r="D26" s="8">
        <v>0</v>
      </c>
      <c r="E26" s="8">
        <v>2629019</v>
      </c>
      <c r="F26" s="8">
        <v>69704</v>
      </c>
      <c r="G26" s="8">
        <v>12931123</v>
      </c>
      <c r="H26" s="8">
        <v>5538870</v>
      </c>
      <c r="I26" s="9">
        <f>Tabella3[[#This Row],[paired]]*2</f>
        <v>11077740</v>
      </c>
      <c r="J26" s="14">
        <f>(Tabella3[[#This Row],[paired x2]]/Tabella3[[#This Row],[tot clean]])</f>
        <v>0.70875554372064831</v>
      </c>
    </row>
    <row r="27" spans="1:10" x14ac:dyDescent="0.3">
      <c r="A27" s="8" t="s">
        <v>119</v>
      </c>
      <c r="B27" s="8">
        <v>13304048</v>
      </c>
      <c r="C27" s="8">
        <v>0</v>
      </c>
      <c r="D27" s="8">
        <v>0</v>
      </c>
      <c r="E27" s="8">
        <v>583024</v>
      </c>
      <c r="F27" s="8">
        <v>61765</v>
      </c>
      <c r="G27" s="8">
        <v>12659259</v>
      </c>
      <c r="H27" s="8">
        <v>6070403</v>
      </c>
      <c r="I27" s="9">
        <f>Tabella3[[#This Row],[paired]]*2</f>
        <v>12140806</v>
      </c>
      <c r="J27" s="14">
        <f>(Tabella3[[#This Row],[paired x2]]/Tabella3[[#This Row],[tot clean]])</f>
        <v>0.91256480734284784</v>
      </c>
    </row>
    <row r="28" spans="1:10" x14ac:dyDescent="0.3">
      <c r="A28" s="8" t="s">
        <v>121</v>
      </c>
      <c r="B28" s="8">
        <v>24378880</v>
      </c>
      <c r="C28" s="8">
        <v>0</v>
      </c>
      <c r="D28" s="8">
        <v>0</v>
      </c>
      <c r="E28" s="8">
        <v>928155</v>
      </c>
      <c r="F28" s="8">
        <v>114330</v>
      </c>
      <c r="G28" s="8">
        <v>23336395</v>
      </c>
      <c r="H28" s="8">
        <v>11212987</v>
      </c>
      <c r="I28" s="9">
        <f>Tabella3[[#This Row],[paired]]*2</f>
        <v>22425974</v>
      </c>
      <c r="J28" s="14">
        <f>(Tabella3[[#This Row],[paired x2]]/Tabella3[[#This Row],[tot clean]])</f>
        <v>0.91989353079386749</v>
      </c>
    </row>
    <row r="29" spans="1:10" x14ac:dyDescent="0.3">
      <c r="A29" s="8" t="s">
        <v>129</v>
      </c>
      <c r="B29" s="8">
        <v>19853530</v>
      </c>
      <c r="C29" s="8">
        <v>0</v>
      </c>
      <c r="D29" s="8">
        <v>0</v>
      </c>
      <c r="E29" s="8">
        <v>943645</v>
      </c>
      <c r="F29" s="8">
        <v>96601</v>
      </c>
      <c r="G29" s="8">
        <v>18813284</v>
      </c>
      <c r="H29" s="8">
        <v>8993154</v>
      </c>
      <c r="I29" s="9">
        <f>Tabella3[[#This Row],[paired]]*2</f>
        <v>17986308</v>
      </c>
      <c r="J29" s="14">
        <f>(Tabella3[[#This Row],[paired x2]]/Tabella3[[#This Row],[tot clean]])</f>
        <v>0.90595012574590006</v>
      </c>
    </row>
    <row r="30" spans="1:10" x14ac:dyDescent="0.3">
      <c r="A30" s="8" t="s">
        <v>150</v>
      </c>
      <c r="B30" s="8">
        <v>18339620</v>
      </c>
      <c r="C30" s="8">
        <v>0</v>
      </c>
      <c r="D30" s="8">
        <v>0</v>
      </c>
      <c r="E30" s="8">
        <v>1512116</v>
      </c>
      <c r="F30" s="8">
        <v>105763</v>
      </c>
      <c r="G30" s="8">
        <v>16721741</v>
      </c>
      <c r="H30" s="8">
        <v>7731076</v>
      </c>
      <c r="I30" s="9">
        <f>Tabella3[[#This Row],[paired]]*2</f>
        <v>15462152</v>
      </c>
      <c r="J30" s="14">
        <f>(Tabella3[[#This Row],[paired x2]]/Tabella3[[#This Row],[tot clean]])</f>
        <v>0.84310100209273697</v>
      </c>
    </row>
    <row r="31" spans="1:10" x14ac:dyDescent="0.3">
      <c r="A31" s="8" t="s">
        <v>152</v>
      </c>
      <c r="B31" s="8">
        <v>13726862</v>
      </c>
      <c r="C31" s="8">
        <v>0</v>
      </c>
      <c r="D31" s="8">
        <v>0</v>
      </c>
      <c r="E31" s="8">
        <v>619343</v>
      </c>
      <c r="F31" s="8">
        <v>77238</v>
      </c>
      <c r="G31" s="8">
        <v>13030281</v>
      </c>
      <c r="H31" s="8">
        <v>6187630</v>
      </c>
      <c r="I31" s="9">
        <f>Tabella3[[#This Row],[paired]]*2</f>
        <v>12375260</v>
      </c>
      <c r="J31" s="14">
        <f>(Tabella3[[#This Row],[paired x2]]/Tabella3[[#This Row],[tot clean]])</f>
        <v>0.90153598105670474</v>
      </c>
    </row>
    <row r="32" spans="1:10" x14ac:dyDescent="0.3">
      <c r="A32" s="8" t="s">
        <v>154</v>
      </c>
      <c r="B32" s="8">
        <v>14070102</v>
      </c>
      <c r="C32" s="8">
        <v>0</v>
      </c>
      <c r="D32" s="8">
        <v>0</v>
      </c>
      <c r="E32" s="8">
        <v>551954</v>
      </c>
      <c r="F32" s="8">
        <v>55107</v>
      </c>
      <c r="G32" s="8">
        <v>13463041</v>
      </c>
      <c r="H32" s="8">
        <v>6487031</v>
      </c>
      <c r="I32" s="9">
        <f>Tabella3[[#This Row],[paired]]*2</f>
        <v>12974062</v>
      </c>
      <c r="J32" s="14">
        <f>(Tabella3[[#This Row],[paired x2]]/Tabella3[[#This Row],[tot clean]])</f>
        <v>0.9221014886743536</v>
      </c>
    </row>
    <row r="33" spans="1:10" x14ac:dyDescent="0.3">
      <c r="A33" s="8" t="s">
        <v>156</v>
      </c>
      <c r="B33" s="8">
        <v>16087528</v>
      </c>
      <c r="C33" s="8">
        <v>0</v>
      </c>
      <c r="D33" s="8">
        <v>0</v>
      </c>
      <c r="E33" s="8">
        <v>468898</v>
      </c>
      <c r="F33" s="8">
        <v>131921</v>
      </c>
      <c r="G33" s="8">
        <v>15486709</v>
      </c>
      <c r="H33" s="8">
        <v>7481687</v>
      </c>
      <c r="I33" s="9">
        <f>Tabella3[[#This Row],[paired]]*2</f>
        <v>14963374</v>
      </c>
      <c r="J33" s="14">
        <f>(Tabella3[[#This Row],[paired x2]]/Tabella3[[#This Row],[tot clean]])</f>
        <v>0.93012263910278825</v>
      </c>
    </row>
    <row r="34" spans="1:10" x14ac:dyDescent="0.3">
      <c r="A34" s="8" t="s">
        <v>158</v>
      </c>
      <c r="B34" s="8">
        <v>9278752</v>
      </c>
      <c r="C34" s="8">
        <v>0</v>
      </c>
      <c r="D34" s="8">
        <v>0</v>
      </c>
      <c r="E34" s="8">
        <v>2151192</v>
      </c>
      <c r="F34" s="8">
        <v>55853</v>
      </c>
      <c r="G34" s="8">
        <v>7071707</v>
      </c>
      <c r="H34" s="8">
        <v>2851313</v>
      </c>
      <c r="I34" s="9">
        <f>Tabella3[[#This Row],[paired]]*2</f>
        <v>5702626</v>
      </c>
      <c r="J34" s="14">
        <f>(Tabella3[[#This Row],[paired x2]]/Tabella3[[#This Row],[tot clean]])</f>
        <v>0.61458976379582086</v>
      </c>
    </row>
    <row r="35" spans="1:10" x14ac:dyDescent="0.3">
      <c r="A35" s="8" t="s">
        <v>160</v>
      </c>
      <c r="B35" s="8">
        <v>18986758</v>
      </c>
      <c r="C35" s="8">
        <v>0</v>
      </c>
      <c r="D35" s="8">
        <v>0</v>
      </c>
      <c r="E35" s="8">
        <v>433970</v>
      </c>
      <c r="F35" s="8">
        <v>134447</v>
      </c>
      <c r="G35" s="8">
        <v>18418341</v>
      </c>
      <c r="H35" s="8">
        <v>8945304</v>
      </c>
      <c r="I35" s="9">
        <f>Tabella3[[#This Row],[paired]]*2</f>
        <v>17890608</v>
      </c>
      <c r="J35" s="14">
        <f>(Tabella3[[#This Row],[paired x2]]/Tabella3[[#This Row],[tot clean]])</f>
        <v>0.94226765833324466</v>
      </c>
    </row>
    <row r="36" spans="1:10" x14ac:dyDescent="0.3">
      <c r="A36" s="8" t="s">
        <v>132</v>
      </c>
      <c r="B36" s="8">
        <v>8823796</v>
      </c>
      <c r="C36" s="8">
        <v>0</v>
      </c>
      <c r="D36" s="8">
        <v>0</v>
      </c>
      <c r="E36" s="8">
        <v>537450</v>
      </c>
      <c r="F36" s="8">
        <v>36193</v>
      </c>
      <c r="G36" s="8">
        <v>8250153</v>
      </c>
      <c r="H36" s="8">
        <v>3917267</v>
      </c>
      <c r="I36" s="9">
        <f>Tabella3[[#This Row],[paired]]*2</f>
        <v>7834534</v>
      </c>
      <c r="J36" s="14">
        <f>(Tabella3[[#This Row],[paired x2]]/Tabella3[[#This Row],[tot clean]])</f>
        <v>0.88788702730661495</v>
      </c>
    </row>
    <row r="37" spans="1:10" x14ac:dyDescent="0.3">
      <c r="A37" s="8" t="s">
        <v>136</v>
      </c>
      <c r="B37" s="8">
        <v>31393784</v>
      </c>
      <c r="C37" s="8">
        <v>0</v>
      </c>
      <c r="D37" s="8">
        <v>0</v>
      </c>
      <c r="E37" s="8">
        <v>1357483</v>
      </c>
      <c r="F37" s="8">
        <v>149157</v>
      </c>
      <c r="G37" s="8">
        <v>29887144</v>
      </c>
      <c r="H37" s="8">
        <v>14314338</v>
      </c>
      <c r="I37" s="9">
        <f>Tabella3[[#This Row],[paired]]*2</f>
        <v>28628676</v>
      </c>
      <c r="J37" s="14">
        <f>(Tabella3[[#This Row],[paired x2]]/Tabella3[[#This Row],[tot clean]])</f>
        <v>0.91192179955114683</v>
      </c>
    </row>
    <row r="38" spans="1:10" x14ac:dyDescent="0.3">
      <c r="A38" s="8" t="s">
        <v>139</v>
      </c>
      <c r="B38" s="8">
        <v>40242586</v>
      </c>
      <c r="C38" s="8">
        <v>0</v>
      </c>
      <c r="D38" s="8">
        <v>0</v>
      </c>
      <c r="E38" s="8">
        <v>2684418</v>
      </c>
      <c r="F38" s="8">
        <v>167013</v>
      </c>
      <c r="G38" s="8">
        <v>37391155</v>
      </c>
      <c r="H38" s="8">
        <v>17561005</v>
      </c>
      <c r="I38" s="9">
        <f>Tabella3[[#This Row],[paired]]*2</f>
        <v>35122010</v>
      </c>
      <c r="J38" s="14">
        <f>(Tabella3[[#This Row],[paired x2]]/Tabella3[[#This Row],[tot clean]])</f>
        <v>0.87275728254640494</v>
      </c>
    </row>
    <row r="39" spans="1:10" x14ac:dyDescent="0.3">
      <c r="A39" s="8" t="s">
        <v>142</v>
      </c>
      <c r="B39" s="8">
        <v>12664928</v>
      </c>
      <c r="C39" s="8">
        <v>0</v>
      </c>
      <c r="D39" s="8">
        <v>0</v>
      </c>
      <c r="E39" s="8">
        <v>296491</v>
      </c>
      <c r="F39" s="8">
        <v>65973</v>
      </c>
      <c r="G39" s="8">
        <v>12302464</v>
      </c>
      <c r="H39" s="8">
        <v>5983498</v>
      </c>
      <c r="I39" s="9">
        <f>Tabella3[[#This Row],[paired]]*2</f>
        <v>11966996</v>
      </c>
      <c r="J39" s="14">
        <f>(Tabella3[[#This Row],[paired x2]]/Tabella3[[#This Row],[tot clean]])</f>
        <v>0.94489254103931741</v>
      </c>
    </row>
    <row r="40" spans="1:10" x14ac:dyDescent="0.3">
      <c r="A40" s="8" t="s">
        <v>144</v>
      </c>
      <c r="B40" s="8">
        <v>15072330</v>
      </c>
      <c r="C40" s="8">
        <v>0</v>
      </c>
      <c r="D40" s="8">
        <v>0</v>
      </c>
      <c r="E40" s="8">
        <v>800977</v>
      </c>
      <c r="F40" s="8">
        <v>78800</v>
      </c>
      <c r="G40" s="8">
        <v>14192553</v>
      </c>
      <c r="H40" s="8">
        <v>6785497</v>
      </c>
      <c r="I40" s="9">
        <f>Tabella3[[#This Row],[paired]]*2</f>
        <v>13570994</v>
      </c>
      <c r="J40" s="14">
        <f>(Tabella3[[#This Row],[paired x2]]/Tabella3[[#This Row],[tot clean]])</f>
        <v>0.90039124674154558</v>
      </c>
    </row>
    <row r="41" spans="1:10" x14ac:dyDescent="0.3">
      <c r="A41" s="8" t="s">
        <v>146</v>
      </c>
      <c r="B41" s="8">
        <v>19266206</v>
      </c>
      <c r="C41" s="8">
        <v>0</v>
      </c>
      <c r="D41" s="8">
        <v>0</v>
      </c>
      <c r="E41" s="8">
        <v>1873034</v>
      </c>
      <c r="F41" s="8">
        <v>107495</v>
      </c>
      <c r="G41" s="8">
        <v>17285677</v>
      </c>
      <c r="H41" s="8">
        <v>7932055</v>
      </c>
      <c r="I41" s="9">
        <f>Tabella3[[#This Row],[paired]]*2</f>
        <v>15864110</v>
      </c>
      <c r="J41" s="14">
        <f>(Tabella3[[#This Row],[paired x2]]/Tabella3[[#This Row],[tot clean]])</f>
        <v>0.82341640071740119</v>
      </c>
    </row>
    <row r="42" spans="1:10" x14ac:dyDescent="0.3">
      <c r="A42" s="8" t="s">
        <v>162</v>
      </c>
      <c r="B42" s="8">
        <v>9706482</v>
      </c>
      <c r="C42" s="8">
        <v>0</v>
      </c>
      <c r="D42" s="8">
        <v>0</v>
      </c>
      <c r="E42" s="8">
        <v>900323</v>
      </c>
      <c r="F42" s="8">
        <v>39342</v>
      </c>
      <c r="G42" s="8">
        <v>8766817</v>
      </c>
      <c r="H42" s="8">
        <v>4093416</v>
      </c>
      <c r="I42" s="9">
        <f>Tabella3[[#This Row],[paired]]*2</f>
        <v>8186832</v>
      </c>
      <c r="J42" s="14">
        <f>(Tabella3[[#This Row],[paired x2]]/Tabella3[[#This Row],[tot clean]])</f>
        <v>0.84343967258168306</v>
      </c>
    </row>
    <row r="43" spans="1:10" x14ac:dyDescent="0.3">
      <c r="A43" s="8" t="s">
        <v>177</v>
      </c>
      <c r="B43" s="8">
        <v>25943490</v>
      </c>
      <c r="C43" s="8">
        <v>0</v>
      </c>
      <c r="D43" s="8">
        <v>0</v>
      </c>
      <c r="E43" s="8">
        <v>2381981</v>
      </c>
      <c r="F43" s="8">
        <v>171372</v>
      </c>
      <c r="G43" s="8">
        <v>23390137</v>
      </c>
      <c r="H43" s="8">
        <v>11016220</v>
      </c>
      <c r="I43" s="9">
        <f>Tabella3[[#This Row],[paired]]*2</f>
        <v>22032440</v>
      </c>
      <c r="J43" s="14">
        <f>(Tabella3[[#This Row],[paired x2]]/Tabella3[[#This Row],[tot clean]])</f>
        <v>0.84924734490232423</v>
      </c>
    </row>
    <row r="44" spans="1:10" x14ac:dyDescent="0.3">
      <c r="A44" s="8" t="s">
        <v>179</v>
      </c>
      <c r="B44" s="8">
        <v>13227360</v>
      </c>
      <c r="C44" s="8">
        <v>0</v>
      </c>
      <c r="D44" s="8">
        <v>0</v>
      </c>
      <c r="E44" s="8">
        <v>2082443</v>
      </c>
      <c r="F44" s="8">
        <v>67936</v>
      </c>
      <c r="G44" s="8">
        <v>11076981</v>
      </c>
      <c r="H44" s="8">
        <v>4808292</v>
      </c>
      <c r="I44" s="9">
        <f>Tabella3[[#This Row],[paired]]*2</f>
        <v>9616584</v>
      </c>
      <c r="J44" s="14">
        <f>(Tabella3[[#This Row],[paired x2]]/Tabella3[[#This Row],[tot clean]])</f>
        <v>0.727022172224843</v>
      </c>
    </row>
    <row r="45" spans="1:10" x14ac:dyDescent="0.3">
      <c r="A45" s="8" t="s">
        <v>181</v>
      </c>
      <c r="B45" s="8">
        <v>21802632</v>
      </c>
      <c r="C45" s="8">
        <v>0</v>
      </c>
      <c r="D45" s="8">
        <v>0</v>
      </c>
      <c r="E45" s="8">
        <v>459664</v>
      </c>
      <c r="F45" s="8">
        <v>108535</v>
      </c>
      <c r="G45" s="8">
        <v>21234433</v>
      </c>
      <c r="H45" s="8">
        <v>10349245</v>
      </c>
      <c r="I45" s="9">
        <f>Tabella3[[#This Row],[paired]]*2</f>
        <v>20698490</v>
      </c>
      <c r="J45" s="14">
        <f>(Tabella3[[#This Row],[paired x2]]/Tabella3[[#This Row],[tot clean]])</f>
        <v>0.94935739868470925</v>
      </c>
    </row>
    <row r="46" spans="1:10" x14ac:dyDescent="0.3">
      <c r="A46" s="8" t="s">
        <v>183</v>
      </c>
      <c r="B46" s="8">
        <v>16422794</v>
      </c>
      <c r="C46" s="8">
        <v>0</v>
      </c>
      <c r="D46" s="8">
        <v>0</v>
      </c>
      <c r="E46" s="8">
        <v>987585</v>
      </c>
      <c r="F46" s="8">
        <v>128779</v>
      </c>
      <c r="G46" s="8">
        <v>15306430</v>
      </c>
      <c r="H46" s="8">
        <v>7240770</v>
      </c>
      <c r="I46" s="9">
        <f>Tabella3[[#This Row],[paired]]*2</f>
        <v>14481540</v>
      </c>
      <c r="J46" s="14">
        <f>(Tabella3[[#This Row],[paired x2]]/Tabella3[[#This Row],[tot clean]])</f>
        <v>0.88179514399315972</v>
      </c>
    </row>
    <row r="47" spans="1:10" x14ac:dyDescent="0.3">
      <c r="A47" s="8" t="s">
        <v>164</v>
      </c>
      <c r="B47" s="8">
        <v>13241466</v>
      </c>
      <c r="C47" s="8">
        <v>0</v>
      </c>
      <c r="D47" s="8">
        <v>0</v>
      </c>
      <c r="E47" s="8">
        <v>458336</v>
      </c>
      <c r="F47" s="8">
        <v>127582</v>
      </c>
      <c r="G47" s="8">
        <v>12655548</v>
      </c>
      <c r="H47" s="8">
        <v>6078406</v>
      </c>
      <c r="I47" s="9">
        <f>Tabella3[[#This Row],[paired]]*2</f>
        <v>12156812</v>
      </c>
      <c r="J47" s="14">
        <f>(Tabella3[[#This Row],[paired x2]]/Tabella3[[#This Row],[tot clean]])</f>
        <v>0.918086562318704</v>
      </c>
    </row>
    <row r="48" spans="1:10" x14ac:dyDescent="0.3">
      <c r="A48" s="8" t="s">
        <v>166</v>
      </c>
      <c r="B48" s="8">
        <v>14941204</v>
      </c>
      <c r="C48" s="8">
        <v>0</v>
      </c>
      <c r="D48" s="8">
        <v>0</v>
      </c>
      <c r="E48" s="8">
        <v>547777</v>
      </c>
      <c r="F48" s="8">
        <v>88891</v>
      </c>
      <c r="G48" s="8">
        <v>14304536</v>
      </c>
      <c r="H48" s="8">
        <v>6883290</v>
      </c>
      <c r="I48" s="9">
        <f>Tabella3[[#This Row],[paired]]*2</f>
        <v>13766580</v>
      </c>
      <c r="J48" s="14">
        <f>(Tabella3[[#This Row],[paired x2]]/Tabella3[[#This Row],[tot clean]])</f>
        <v>0.92138357792317138</v>
      </c>
    </row>
    <row r="49" spans="1:10" x14ac:dyDescent="0.3">
      <c r="A49" s="8" t="s">
        <v>168</v>
      </c>
      <c r="B49" s="8">
        <v>12369404</v>
      </c>
      <c r="C49" s="8">
        <v>0</v>
      </c>
      <c r="D49" s="8">
        <v>0</v>
      </c>
      <c r="E49" s="8">
        <v>423995</v>
      </c>
      <c r="F49" s="8">
        <v>60139</v>
      </c>
      <c r="G49" s="8">
        <v>11885270</v>
      </c>
      <c r="H49" s="8">
        <v>5736771</v>
      </c>
      <c r="I49" s="9">
        <f>Tabella3[[#This Row],[paired]]*2</f>
        <v>11473542</v>
      </c>
      <c r="J49" s="14">
        <f>(Tabella3[[#This Row],[paired x2]]/Tabella3[[#This Row],[tot clean]])</f>
        <v>0.92757436009042959</v>
      </c>
    </row>
    <row r="50" spans="1:10" x14ac:dyDescent="0.3">
      <c r="A50" s="8" t="s">
        <v>171</v>
      </c>
      <c r="B50" s="8">
        <v>14390136</v>
      </c>
      <c r="C50" s="8">
        <v>0</v>
      </c>
      <c r="D50" s="8">
        <v>0</v>
      </c>
      <c r="E50" s="8">
        <v>286172</v>
      </c>
      <c r="F50" s="8">
        <v>67128</v>
      </c>
      <c r="G50" s="8">
        <v>14036836</v>
      </c>
      <c r="H50" s="8">
        <v>6852056</v>
      </c>
      <c r="I50" s="9">
        <f>Tabella3[[#This Row],[paired]]*2</f>
        <v>13704112</v>
      </c>
      <c r="J50" s="14">
        <f>(Tabella3[[#This Row],[paired x2]]/Tabella3[[#This Row],[tot clean]])</f>
        <v>0.95232678829442607</v>
      </c>
    </row>
    <row r="51" spans="1:10" x14ac:dyDescent="0.3">
      <c r="A51" s="8" t="s">
        <v>173</v>
      </c>
      <c r="B51" s="8">
        <v>8631820</v>
      </c>
      <c r="C51" s="8">
        <v>0</v>
      </c>
      <c r="D51" s="8">
        <v>0</v>
      </c>
      <c r="E51" s="8">
        <v>1197202</v>
      </c>
      <c r="F51" s="8">
        <v>38153</v>
      </c>
      <c r="G51" s="8">
        <v>7396465</v>
      </c>
      <c r="H51" s="8">
        <v>3237767</v>
      </c>
      <c r="I51" s="9">
        <f>Tabella3[[#This Row],[paired]]*2</f>
        <v>6475534</v>
      </c>
      <c r="J51" s="14">
        <f>(Tabella3[[#This Row],[paired x2]]/Tabella3[[#This Row],[tot clean]])</f>
        <v>0.75019335435632351</v>
      </c>
    </row>
    <row r="52" spans="1:10" x14ac:dyDescent="0.3">
      <c r="A52" s="8" t="s">
        <v>175</v>
      </c>
      <c r="B52" s="8">
        <v>12091074</v>
      </c>
      <c r="C52" s="8">
        <v>0</v>
      </c>
      <c r="D52" s="8">
        <v>0</v>
      </c>
      <c r="E52" s="8">
        <v>242253</v>
      </c>
      <c r="F52" s="8">
        <v>81093</v>
      </c>
      <c r="G52" s="8">
        <v>11767728</v>
      </c>
      <c r="H52" s="8">
        <v>5730913</v>
      </c>
      <c r="I52" s="9">
        <f>Tabella3[[#This Row],[paired]]*2</f>
        <v>11461826</v>
      </c>
      <c r="J52" s="14">
        <f>(Tabella3[[#This Row],[paired x2]]/Tabella3[[#This Row],[tot clean]])</f>
        <v>0.94795764214163269</v>
      </c>
    </row>
    <row r="53" spans="1:10" x14ac:dyDescent="0.3">
      <c r="A53" s="8" t="s">
        <v>191</v>
      </c>
      <c r="B53" s="8">
        <v>9777372</v>
      </c>
      <c r="C53" s="8">
        <v>0</v>
      </c>
      <c r="D53" s="8">
        <v>0</v>
      </c>
      <c r="E53" s="8">
        <v>1227395</v>
      </c>
      <c r="F53" s="8">
        <v>65690</v>
      </c>
      <c r="G53" s="8">
        <v>8484287</v>
      </c>
      <c r="H53" s="8">
        <v>3803232</v>
      </c>
      <c r="I53" s="9">
        <f>Tabella3[[#This Row],[paired]]*2</f>
        <v>7606464</v>
      </c>
      <c r="J53" s="14">
        <f>(Tabella3[[#This Row],[paired x2]]/Tabella3[[#This Row],[tot clean]])</f>
        <v>0.77796610377512487</v>
      </c>
    </row>
    <row r="54" spans="1:10" x14ac:dyDescent="0.3">
      <c r="A54" s="8" t="s">
        <v>193</v>
      </c>
      <c r="B54" s="8">
        <v>12436912</v>
      </c>
      <c r="C54" s="8">
        <v>0</v>
      </c>
      <c r="D54" s="8">
        <v>0</v>
      </c>
      <c r="E54" s="8">
        <v>1036789</v>
      </c>
      <c r="F54" s="8">
        <v>75671</v>
      </c>
      <c r="G54" s="8">
        <v>11324452</v>
      </c>
      <c r="H54" s="8">
        <v>5247750</v>
      </c>
      <c r="I54" s="9">
        <f>Tabella3[[#This Row],[paired]]*2</f>
        <v>10495500</v>
      </c>
      <c r="J54" s="14">
        <f>(Tabella3[[#This Row],[paired x2]]/Tabella3[[#This Row],[tot clean]])</f>
        <v>0.84389919298295268</v>
      </c>
    </row>
    <row r="55" spans="1:10" x14ac:dyDescent="0.3">
      <c r="A55" s="8" t="s">
        <v>195</v>
      </c>
      <c r="B55" s="8">
        <v>12257284</v>
      </c>
      <c r="C55" s="8">
        <v>0</v>
      </c>
      <c r="D55" s="8">
        <v>0</v>
      </c>
      <c r="E55" s="8">
        <v>2727394</v>
      </c>
      <c r="F55" s="8">
        <v>96279</v>
      </c>
      <c r="G55" s="8">
        <v>9433611</v>
      </c>
      <c r="H55" s="8">
        <v>3813393</v>
      </c>
      <c r="I55" s="9">
        <f>Tabella3[[#This Row],[paired]]*2</f>
        <v>7626786</v>
      </c>
      <c r="J55" s="14">
        <f>(Tabella3[[#This Row],[paired x2]]/Tabella3[[#This Row],[tot clean]])</f>
        <v>0.62222479302918987</v>
      </c>
    </row>
    <row r="56" spans="1:10" x14ac:dyDescent="0.3">
      <c r="A56" s="8" t="s">
        <v>197</v>
      </c>
      <c r="B56" s="8">
        <v>10290312</v>
      </c>
      <c r="C56" s="8">
        <v>0</v>
      </c>
      <c r="D56" s="8">
        <v>0</v>
      </c>
      <c r="E56" s="8">
        <v>729327</v>
      </c>
      <c r="F56" s="8">
        <v>54922</v>
      </c>
      <c r="G56" s="8">
        <v>9506063</v>
      </c>
      <c r="H56" s="8">
        <v>4442348</v>
      </c>
      <c r="I56" s="9">
        <f>Tabella3[[#This Row],[paired]]*2</f>
        <v>8884696</v>
      </c>
      <c r="J56" s="14">
        <f>(Tabella3[[#This Row],[paired x2]]/Tabella3[[#This Row],[tot clean]])</f>
        <v>0.86340394732443482</v>
      </c>
    </row>
    <row r="57" spans="1:10" x14ac:dyDescent="0.3">
      <c r="A57" s="8" t="s">
        <v>185</v>
      </c>
      <c r="B57" s="8">
        <v>8884810</v>
      </c>
      <c r="C57" s="8">
        <v>0</v>
      </c>
      <c r="D57" s="8">
        <v>0</v>
      </c>
      <c r="E57" s="8">
        <v>751313</v>
      </c>
      <c r="F57" s="8">
        <v>42086</v>
      </c>
      <c r="G57" s="8">
        <v>8091411</v>
      </c>
      <c r="H57" s="8">
        <v>3763193</v>
      </c>
      <c r="I57" s="9">
        <f>Tabella3[[#This Row],[paired]]*2</f>
        <v>7526386</v>
      </c>
      <c r="J57" s="14">
        <f>(Tabella3[[#This Row],[paired x2]]/Tabella3[[#This Row],[tot clean]])</f>
        <v>0.84710714128945919</v>
      </c>
    </row>
    <row r="58" spans="1:10" x14ac:dyDescent="0.3">
      <c r="A58" s="8" t="s">
        <v>187</v>
      </c>
      <c r="B58" s="8">
        <v>8038404</v>
      </c>
      <c r="C58" s="8">
        <v>0</v>
      </c>
      <c r="D58" s="8">
        <v>0</v>
      </c>
      <c r="E58" s="8">
        <v>1361924</v>
      </c>
      <c r="F58" s="8">
        <v>32507</v>
      </c>
      <c r="G58" s="8">
        <v>6643973</v>
      </c>
      <c r="H58" s="8">
        <v>2831148</v>
      </c>
      <c r="I58" s="9">
        <f>Tabella3[[#This Row],[paired]]*2</f>
        <v>5662296</v>
      </c>
      <c r="J58" s="14">
        <f>(Tabella3[[#This Row],[paired x2]]/Tabella3[[#This Row],[tot clean]])</f>
        <v>0.70440550139057456</v>
      </c>
    </row>
    <row r="59" spans="1:10" x14ac:dyDescent="0.3">
      <c r="A59" s="8" t="s">
        <v>189</v>
      </c>
      <c r="B59" s="8">
        <v>10530824</v>
      </c>
      <c r="C59" s="8">
        <v>0</v>
      </c>
      <c r="D59" s="8">
        <v>0</v>
      </c>
      <c r="E59" s="8">
        <v>974681</v>
      </c>
      <c r="F59" s="8">
        <v>69907</v>
      </c>
      <c r="G59" s="8">
        <v>9486236</v>
      </c>
      <c r="H59" s="8">
        <v>4347022</v>
      </c>
      <c r="I59" s="9">
        <f>Tabella3[[#This Row],[paired]]*2</f>
        <v>8694044</v>
      </c>
      <c r="J59" s="14">
        <f>(Tabella3[[#This Row],[paired x2]]/Tabella3[[#This Row],[tot clean]])</f>
        <v>0.82558060034048619</v>
      </c>
    </row>
    <row r="60" spans="1:10" x14ac:dyDescent="0.3">
      <c r="A60" s="8" t="s">
        <v>225</v>
      </c>
      <c r="B60" s="8">
        <v>19870128</v>
      </c>
      <c r="C60" s="8">
        <v>0</v>
      </c>
      <c r="D60" s="8">
        <v>0</v>
      </c>
      <c r="E60" s="8">
        <v>844750</v>
      </c>
      <c r="F60" s="8">
        <v>154287</v>
      </c>
      <c r="G60" s="8">
        <v>18871091</v>
      </c>
      <c r="H60" s="8">
        <v>9058121</v>
      </c>
      <c r="I60" s="9">
        <f>Tabella3[[#This Row],[paired]]*2</f>
        <v>18116242</v>
      </c>
      <c r="J60" s="14">
        <f>(Tabella3[[#This Row],[paired x2]]/Tabella3[[#This Row],[tot clean]])</f>
        <v>0.91173252633299595</v>
      </c>
    </row>
    <row r="61" spans="1:10" x14ac:dyDescent="0.3">
      <c r="A61" s="8" t="s">
        <v>245</v>
      </c>
      <c r="B61" s="8">
        <v>78220046</v>
      </c>
      <c r="C61" s="8">
        <v>0</v>
      </c>
      <c r="D61" s="8">
        <v>0</v>
      </c>
      <c r="E61" s="8">
        <v>3146327</v>
      </c>
      <c r="F61" s="8">
        <v>339234</v>
      </c>
      <c r="G61" s="8">
        <v>74734485</v>
      </c>
      <c r="H61" s="8">
        <v>35949749</v>
      </c>
      <c r="I61" s="9">
        <f>Tabella3[[#This Row],[paired]]*2</f>
        <v>71899498</v>
      </c>
      <c r="J61" s="14">
        <f>(Tabella3[[#This Row],[paired x2]]/Tabella3[[#This Row],[tot clean]])</f>
        <v>0.91919529170310132</v>
      </c>
    </row>
    <row r="62" spans="1:10" x14ac:dyDescent="0.3">
      <c r="A62" s="8" t="s">
        <v>248</v>
      </c>
      <c r="B62" s="8">
        <v>11001192</v>
      </c>
      <c r="C62" s="8">
        <v>0</v>
      </c>
      <c r="D62" s="8">
        <v>0</v>
      </c>
      <c r="E62" s="8">
        <v>536692</v>
      </c>
      <c r="F62" s="8">
        <v>71658</v>
      </c>
      <c r="G62" s="8">
        <v>10392842</v>
      </c>
      <c r="H62" s="8">
        <v>4956073</v>
      </c>
      <c r="I62" s="9">
        <f>Tabella3[[#This Row],[paired]]*2</f>
        <v>9912146</v>
      </c>
      <c r="J62" s="14">
        <f>(Tabella3[[#This Row],[paired x2]]/Tabella3[[#This Row],[tot clean]])</f>
        <v>0.90100654547252701</v>
      </c>
    </row>
    <row r="63" spans="1:10" x14ac:dyDescent="0.3">
      <c r="A63" s="8" t="s">
        <v>250</v>
      </c>
      <c r="B63" s="8">
        <v>13154680</v>
      </c>
      <c r="C63" s="8">
        <v>0</v>
      </c>
      <c r="D63" s="8">
        <v>0</v>
      </c>
      <c r="E63" s="8">
        <v>896997</v>
      </c>
      <c r="F63" s="8">
        <v>56967</v>
      </c>
      <c r="G63" s="8">
        <v>12200716</v>
      </c>
      <c r="H63" s="8">
        <v>5763429</v>
      </c>
      <c r="I63" s="9">
        <f>Tabella3[[#This Row],[paired]]*2</f>
        <v>11526858</v>
      </c>
      <c r="J63" s="14">
        <f>(Tabella3[[#This Row],[paired x2]]/Tabella3[[#This Row],[tot clean]])</f>
        <v>0.87625529469359953</v>
      </c>
    </row>
    <row r="64" spans="1:10" x14ac:dyDescent="0.3">
      <c r="A64" s="8" t="s">
        <v>252</v>
      </c>
      <c r="B64" s="8">
        <v>21119288</v>
      </c>
      <c r="C64" s="8">
        <v>0</v>
      </c>
      <c r="D64" s="8">
        <v>0</v>
      </c>
      <c r="E64" s="8">
        <v>669379</v>
      </c>
      <c r="F64" s="8">
        <v>101979</v>
      </c>
      <c r="G64" s="8">
        <v>20347930</v>
      </c>
      <c r="H64" s="8">
        <v>9848756</v>
      </c>
      <c r="I64" s="9">
        <f>Tabella3[[#This Row],[paired]]*2</f>
        <v>19697512</v>
      </c>
      <c r="J64" s="14">
        <f>(Tabella3[[#This Row],[paired x2]]/Tabella3[[#This Row],[tot clean]])</f>
        <v>0.93267879106530482</v>
      </c>
    </row>
    <row r="65" spans="1:10" x14ac:dyDescent="0.3">
      <c r="A65" s="8" t="s">
        <v>227</v>
      </c>
      <c r="B65" s="8">
        <v>21294100</v>
      </c>
      <c r="C65" s="8">
        <v>0</v>
      </c>
      <c r="D65" s="8">
        <v>0</v>
      </c>
      <c r="E65" s="8">
        <v>597075</v>
      </c>
      <c r="F65" s="8">
        <v>102824</v>
      </c>
      <c r="G65" s="8">
        <v>20594201</v>
      </c>
      <c r="H65" s="8">
        <v>9989543</v>
      </c>
      <c r="I65" s="9">
        <f>Tabella3[[#This Row],[paired]]*2</f>
        <v>19979086</v>
      </c>
      <c r="J65" s="14">
        <f>(Tabella3[[#This Row],[paired x2]]/Tabella3[[#This Row],[tot clean]])</f>
        <v>0.9382451477169732</v>
      </c>
    </row>
    <row r="66" spans="1:10" x14ac:dyDescent="0.3">
      <c r="A66" s="8" t="s">
        <v>229</v>
      </c>
      <c r="B66" s="8">
        <v>28759720</v>
      </c>
      <c r="C66" s="8">
        <v>0</v>
      </c>
      <c r="D66" s="8">
        <v>0</v>
      </c>
      <c r="E66" s="8">
        <v>821426</v>
      </c>
      <c r="F66" s="8">
        <v>180580</v>
      </c>
      <c r="G66" s="8">
        <v>27757714</v>
      </c>
      <c r="H66" s="8">
        <v>13444426</v>
      </c>
      <c r="I66" s="9">
        <f>Tabella3[[#This Row],[paired]]*2</f>
        <v>26888852</v>
      </c>
      <c r="J66" s="14">
        <f>(Tabella3[[#This Row],[paired x2]]/Tabella3[[#This Row],[tot clean]])</f>
        <v>0.93494832355808755</v>
      </c>
    </row>
    <row r="67" spans="1:10" x14ac:dyDescent="0.3">
      <c r="A67" s="8" t="s">
        <v>232</v>
      </c>
      <c r="B67" s="8">
        <v>13746528</v>
      </c>
      <c r="C67" s="8">
        <v>0</v>
      </c>
      <c r="D67" s="8">
        <v>0</v>
      </c>
      <c r="E67" s="8">
        <v>286506</v>
      </c>
      <c r="F67" s="8">
        <v>216867</v>
      </c>
      <c r="G67" s="8">
        <v>13243155</v>
      </c>
      <c r="H67" s="8">
        <v>6384479</v>
      </c>
      <c r="I67" s="9">
        <f>Tabella3[[#This Row],[paired]]*2</f>
        <v>12768958</v>
      </c>
      <c r="J67" s="14">
        <f>(Tabella3[[#This Row],[paired x2]]/Tabella3[[#This Row],[tot clean]])</f>
        <v>0.92888604307938705</v>
      </c>
    </row>
    <row r="68" spans="1:10" x14ac:dyDescent="0.3">
      <c r="A68" s="8" t="s">
        <v>234</v>
      </c>
      <c r="B68" s="8">
        <v>21875896</v>
      </c>
      <c r="C68" s="8">
        <v>0</v>
      </c>
      <c r="D68" s="8">
        <v>0</v>
      </c>
      <c r="E68" s="8">
        <v>2961959</v>
      </c>
      <c r="F68" s="8">
        <v>167233</v>
      </c>
      <c r="G68" s="8">
        <v>18746704</v>
      </c>
      <c r="H68" s="8">
        <v>8375579</v>
      </c>
      <c r="I68" s="9">
        <f>Tabella3[[#This Row],[paired]]*2</f>
        <v>16751158</v>
      </c>
      <c r="J68" s="14">
        <f>(Tabella3[[#This Row],[paired x2]]/Tabella3[[#This Row],[tot clean]])</f>
        <v>0.76573585831638624</v>
      </c>
    </row>
    <row r="69" spans="1:10" x14ac:dyDescent="0.3">
      <c r="A69" s="8" t="s">
        <v>236</v>
      </c>
      <c r="B69" s="8">
        <v>56594888</v>
      </c>
      <c r="C69" s="8">
        <v>0</v>
      </c>
      <c r="D69" s="8">
        <v>0</v>
      </c>
      <c r="E69" s="8">
        <v>9940418</v>
      </c>
      <c r="F69" s="8">
        <v>357106</v>
      </c>
      <c r="G69" s="8">
        <v>46297364</v>
      </c>
      <c r="H69" s="8">
        <v>19586609</v>
      </c>
      <c r="I69" s="9">
        <f>Tabella3[[#This Row],[paired]]*2</f>
        <v>39173218</v>
      </c>
      <c r="J69" s="14">
        <f>(Tabella3[[#This Row],[paired x2]]/Tabella3[[#This Row],[tot clean]])</f>
        <v>0.69216884040834215</v>
      </c>
    </row>
    <row r="70" spans="1:10" x14ac:dyDescent="0.3">
      <c r="A70" s="8" t="s">
        <v>239</v>
      </c>
      <c r="B70" s="8">
        <v>40675198</v>
      </c>
      <c r="C70" s="8">
        <v>0</v>
      </c>
      <c r="D70" s="8">
        <v>0</v>
      </c>
      <c r="E70" s="8">
        <v>2487754</v>
      </c>
      <c r="F70" s="8">
        <v>195340</v>
      </c>
      <c r="G70" s="8">
        <v>37992104</v>
      </c>
      <c r="H70" s="8">
        <v>18075790</v>
      </c>
      <c r="I70" s="9">
        <f>Tabella3[[#This Row],[paired]]*2</f>
        <v>36151580</v>
      </c>
      <c r="J70" s="14">
        <f>(Tabella3[[#This Row],[paired x2]]/Tabella3[[#This Row],[tot clean]])</f>
        <v>0.88878682286930721</v>
      </c>
    </row>
    <row r="71" spans="1:10" x14ac:dyDescent="0.3">
      <c r="A71" s="8" t="s">
        <v>242</v>
      </c>
      <c r="B71" s="8">
        <v>108729636</v>
      </c>
      <c r="C71" s="8">
        <v>0</v>
      </c>
      <c r="D71" s="8">
        <v>0</v>
      </c>
      <c r="E71" s="8">
        <v>4126431</v>
      </c>
      <c r="F71" s="8">
        <v>630765</v>
      </c>
      <c r="G71" s="8">
        <v>103972440</v>
      </c>
      <c r="H71" s="8">
        <v>50036723</v>
      </c>
      <c r="I71" s="9">
        <f>Tabella3[[#This Row],[paired]]*2</f>
        <v>100073446</v>
      </c>
      <c r="J71" s="14">
        <f>(Tabella3[[#This Row],[paired x2]]/Tabella3[[#This Row],[tot clean]])</f>
        <v>0.92038794280521641</v>
      </c>
    </row>
    <row r="72" spans="1:10" x14ac:dyDescent="0.3">
      <c r="A72" s="8" t="s">
        <v>209</v>
      </c>
      <c r="B72" s="8">
        <v>9728260</v>
      </c>
      <c r="C72" s="8">
        <v>0</v>
      </c>
      <c r="D72" s="8">
        <v>0</v>
      </c>
      <c r="E72" s="8">
        <v>558505</v>
      </c>
      <c r="F72" s="8">
        <v>108109</v>
      </c>
      <c r="G72" s="8">
        <v>9061646</v>
      </c>
      <c r="H72" s="8">
        <v>4246784</v>
      </c>
      <c r="I72" s="9">
        <f>Tabella3[[#This Row],[paired]]*2</f>
        <v>8493568</v>
      </c>
      <c r="J72" s="14">
        <f>(Tabella3[[#This Row],[paired x2]]/Tabella3[[#This Row],[tot clean]])</f>
        <v>0.8730819283201724</v>
      </c>
    </row>
    <row r="73" spans="1:10" x14ac:dyDescent="0.3">
      <c r="A73" s="8" t="s">
        <v>211</v>
      </c>
      <c r="B73" s="8">
        <v>8581612</v>
      </c>
      <c r="C73" s="8">
        <v>0</v>
      </c>
      <c r="D73" s="8">
        <v>0</v>
      </c>
      <c r="E73" s="8">
        <v>175245</v>
      </c>
      <c r="F73" s="8">
        <v>55562</v>
      </c>
      <c r="G73" s="8">
        <v>8350805</v>
      </c>
      <c r="H73" s="8">
        <v>4066325</v>
      </c>
      <c r="I73" s="9">
        <f>Tabella3[[#This Row],[paired]]*2</f>
        <v>8132650</v>
      </c>
      <c r="J73" s="14">
        <f>(Tabella3[[#This Row],[paired x2]]/Tabella3[[#This Row],[tot clean]])</f>
        <v>0.94768325577991641</v>
      </c>
    </row>
    <row r="74" spans="1:10" x14ac:dyDescent="0.3">
      <c r="A74" s="8" t="s">
        <v>213</v>
      </c>
      <c r="B74" s="8">
        <v>9986242</v>
      </c>
      <c r="C74" s="8">
        <v>0</v>
      </c>
      <c r="D74" s="8">
        <v>0</v>
      </c>
      <c r="E74" s="8">
        <v>861503</v>
      </c>
      <c r="F74" s="8">
        <v>54830</v>
      </c>
      <c r="G74" s="8">
        <v>9069909</v>
      </c>
      <c r="H74" s="8">
        <v>4179835</v>
      </c>
      <c r="I74" s="9">
        <f>Tabella3[[#This Row],[paired]]*2</f>
        <v>8359670</v>
      </c>
      <c r="J74" s="14">
        <f>(Tabella3[[#This Row],[paired x2]]/Tabella3[[#This Row],[tot clean]])</f>
        <v>0.83711870791835408</v>
      </c>
    </row>
    <row r="75" spans="1:10" x14ac:dyDescent="0.3">
      <c r="A75" s="8" t="s">
        <v>215</v>
      </c>
      <c r="B75" s="8">
        <v>6468682</v>
      </c>
      <c r="C75" s="8">
        <v>0</v>
      </c>
      <c r="D75" s="8">
        <v>0</v>
      </c>
      <c r="E75" s="8">
        <v>590959</v>
      </c>
      <c r="F75" s="8">
        <v>29239</v>
      </c>
      <c r="G75" s="8">
        <v>5848484</v>
      </c>
      <c r="H75" s="8">
        <v>2730588</v>
      </c>
      <c r="I75" s="9">
        <f>Tabella3[[#This Row],[paired]]*2</f>
        <v>5461176</v>
      </c>
      <c r="J75" s="14">
        <f>(Tabella3[[#This Row],[paired x2]]/Tabella3[[#This Row],[tot clean]])</f>
        <v>0.84424864292293234</v>
      </c>
    </row>
    <row r="76" spans="1:10" x14ac:dyDescent="0.3">
      <c r="A76" s="8" t="s">
        <v>217</v>
      </c>
      <c r="B76" s="8">
        <v>9240968</v>
      </c>
      <c r="C76" s="8">
        <v>0</v>
      </c>
      <c r="D76" s="8">
        <v>0</v>
      </c>
      <c r="E76" s="8">
        <v>567073</v>
      </c>
      <c r="F76" s="8">
        <v>50527</v>
      </c>
      <c r="G76" s="8">
        <v>8623368</v>
      </c>
      <c r="H76" s="8">
        <v>4052155</v>
      </c>
      <c r="I76" s="9">
        <f>Tabella3[[#This Row],[paired]]*2</f>
        <v>8104310</v>
      </c>
      <c r="J76" s="14">
        <f>(Tabella3[[#This Row],[paired x2]]/Tabella3[[#This Row],[tot clean]])</f>
        <v>0.87699795086402199</v>
      </c>
    </row>
    <row r="77" spans="1:10" x14ac:dyDescent="0.3">
      <c r="A77" s="8" t="s">
        <v>219</v>
      </c>
      <c r="B77" s="8">
        <v>14825396</v>
      </c>
      <c r="C77" s="8">
        <v>0</v>
      </c>
      <c r="D77" s="8">
        <v>0</v>
      </c>
      <c r="E77" s="8">
        <v>836388</v>
      </c>
      <c r="F77" s="8">
        <v>62941</v>
      </c>
      <c r="G77" s="8">
        <v>13926067</v>
      </c>
      <c r="H77" s="8">
        <v>6610978</v>
      </c>
      <c r="I77" s="9">
        <f>Tabella3[[#This Row],[paired]]*2</f>
        <v>13221956</v>
      </c>
      <c r="J77" s="14">
        <f>(Tabella3[[#This Row],[paired x2]]/Tabella3[[#This Row],[tot clean]])</f>
        <v>0.89184504751171567</v>
      </c>
    </row>
    <row r="78" spans="1:10" x14ac:dyDescent="0.3">
      <c r="A78" s="8" t="s">
        <v>221</v>
      </c>
      <c r="B78" s="8">
        <v>22331790</v>
      </c>
      <c r="C78" s="8">
        <v>0</v>
      </c>
      <c r="D78" s="8">
        <v>0</v>
      </c>
      <c r="E78" s="8">
        <v>1013395</v>
      </c>
      <c r="F78" s="8">
        <v>134829</v>
      </c>
      <c r="G78" s="8">
        <v>21183566</v>
      </c>
      <c r="H78" s="8">
        <v>10053177</v>
      </c>
      <c r="I78" s="9">
        <f>Tabella3[[#This Row],[paired]]*2</f>
        <v>20106354</v>
      </c>
      <c r="J78" s="14">
        <f>(Tabella3[[#This Row],[paired x2]]/Tabella3[[#This Row],[tot clean]])</f>
        <v>0.90034672545281857</v>
      </c>
    </row>
    <row r="79" spans="1:10" x14ac:dyDescent="0.3">
      <c r="A79" s="8" t="s">
        <v>223</v>
      </c>
      <c r="B79" s="8">
        <v>15599056</v>
      </c>
      <c r="C79" s="8">
        <v>0</v>
      </c>
      <c r="D79" s="8">
        <v>0</v>
      </c>
      <c r="E79" s="8">
        <v>2052158</v>
      </c>
      <c r="F79" s="8">
        <v>157127</v>
      </c>
      <c r="G79" s="8">
        <v>13389771</v>
      </c>
      <c r="H79" s="8">
        <v>5894157</v>
      </c>
      <c r="I79" s="9">
        <f>Tabella3[[#This Row],[paired]]*2</f>
        <v>11788314</v>
      </c>
      <c r="J79" s="14">
        <f>(Tabella3[[#This Row],[paired x2]]/Tabella3[[#This Row],[tot clean]])</f>
        <v>0.75570688380117357</v>
      </c>
    </row>
    <row r="80" spans="1:10" x14ac:dyDescent="0.3">
      <c r="A80" s="8" t="s">
        <v>199</v>
      </c>
      <c r="B80" s="8">
        <v>10622324</v>
      </c>
      <c r="C80" s="8">
        <v>0</v>
      </c>
      <c r="D80" s="8">
        <v>0</v>
      </c>
      <c r="E80" s="8">
        <v>1482776</v>
      </c>
      <c r="F80" s="8">
        <v>48597</v>
      </c>
      <c r="G80" s="8">
        <v>9090951</v>
      </c>
      <c r="H80" s="8">
        <v>4023092</v>
      </c>
      <c r="I80" s="9">
        <f>Tabella3[[#This Row],[paired]]*2</f>
        <v>8046184</v>
      </c>
      <c r="J80" s="14">
        <f>(Tabella3[[#This Row],[paired x2]]/Tabella3[[#This Row],[tot clean]])</f>
        <v>0.75747868357244608</v>
      </c>
    </row>
    <row r="81" spans="1:10" x14ac:dyDescent="0.3">
      <c r="A81" s="8" t="s">
        <v>201</v>
      </c>
      <c r="B81" s="8">
        <v>9324814</v>
      </c>
      <c r="C81" s="8">
        <v>0</v>
      </c>
      <c r="D81" s="8">
        <v>0</v>
      </c>
      <c r="E81" s="8">
        <v>1072945</v>
      </c>
      <c r="F81" s="8">
        <v>54593</v>
      </c>
      <c r="G81" s="8">
        <v>8197276</v>
      </c>
      <c r="H81" s="8">
        <v>3709312</v>
      </c>
      <c r="I81" s="9">
        <f>Tabella3[[#This Row],[paired]]*2</f>
        <v>7418624</v>
      </c>
      <c r="J81" s="14">
        <f>(Tabella3[[#This Row],[paired x2]]/Tabella3[[#This Row],[tot clean]])</f>
        <v>0.79557876435926767</v>
      </c>
    </row>
    <row r="82" spans="1:10" x14ac:dyDescent="0.3">
      <c r="A82" s="8" t="s">
        <v>205</v>
      </c>
      <c r="B82" s="8">
        <v>19545844</v>
      </c>
      <c r="C82" s="8">
        <v>0</v>
      </c>
      <c r="D82" s="8">
        <v>0</v>
      </c>
      <c r="E82" s="8">
        <v>930303</v>
      </c>
      <c r="F82" s="8">
        <v>145135</v>
      </c>
      <c r="G82" s="8">
        <v>18470406</v>
      </c>
      <c r="H82" s="8">
        <v>8785126</v>
      </c>
      <c r="I82" s="9">
        <f>Tabella3[[#This Row],[paired]]*2</f>
        <v>17570252</v>
      </c>
      <c r="J82" s="14">
        <f>(Tabella3[[#This Row],[paired x2]]/Tabella3[[#This Row],[tot clean]])</f>
        <v>0.89892521397387604</v>
      </c>
    </row>
    <row r="83" spans="1:10" x14ac:dyDescent="0.3">
      <c r="A83" s="8" t="s">
        <v>207</v>
      </c>
      <c r="B83" s="8">
        <v>9251294</v>
      </c>
      <c r="C83" s="8">
        <v>0</v>
      </c>
      <c r="D83" s="8">
        <v>0</v>
      </c>
      <c r="E83" s="8">
        <v>333146</v>
      </c>
      <c r="F83" s="8">
        <v>52112</v>
      </c>
      <c r="G83" s="8">
        <v>8866036</v>
      </c>
      <c r="H83" s="8">
        <v>4272687</v>
      </c>
      <c r="I83" s="9">
        <f>Tabella3[[#This Row],[paired]]*2</f>
        <v>8545374</v>
      </c>
      <c r="J83" s="14">
        <f>(Tabella3[[#This Row],[paired x2]]/Tabella3[[#This Row],[tot clean]])</f>
        <v>0.92369499877530648</v>
      </c>
    </row>
    <row r="84" spans="1:10" x14ac:dyDescent="0.3">
      <c r="A84" s="8" t="s">
        <v>203</v>
      </c>
      <c r="B84" s="8">
        <v>9283568</v>
      </c>
      <c r="C84" s="8">
        <v>0</v>
      </c>
      <c r="D84" s="8">
        <v>0</v>
      </c>
      <c r="E84" s="8">
        <v>615580</v>
      </c>
      <c r="F84" s="8">
        <v>49793</v>
      </c>
      <c r="G84" s="8">
        <v>8618195</v>
      </c>
      <c r="H84" s="8">
        <v>4057728</v>
      </c>
      <c r="I84" s="9">
        <f>Tabella3[[#This Row],[paired]]*2</f>
        <v>8115456</v>
      </c>
      <c r="J84" s="14">
        <f>(Tabella3[[#This Row],[paired x2]]/Tabella3[[#This Row],[tot clean]])</f>
        <v>0.87417423990431264</v>
      </c>
    </row>
    <row r="85" spans="1:10" x14ac:dyDescent="0.3">
      <c r="A85" s="8" t="s">
        <v>254</v>
      </c>
      <c r="B85" s="8">
        <v>12302794</v>
      </c>
      <c r="C85" s="8">
        <v>0</v>
      </c>
      <c r="D85" s="8">
        <v>0</v>
      </c>
      <c r="E85" s="8">
        <v>1016766</v>
      </c>
      <c r="F85" s="8">
        <v>58319</v>
      </c>
      <c r="G85" s="8">
        <v>11227709</v>
      </c>
      <c r="H85" s="8">
        <v>5370922</v>
      </c>
      <c r="I85" s="9">
        <f>Tabella3[[#This Row],[paired]]*2</f>
        <v>10741844</v>
      </c>
      <c r="J85" s="14">
        <f>(Tabella3[[#This Row],[paired x2]]/Tabella3[[#This Row],[tot clean]])</f>
        <v>0.87312231676804475</v>
      </c>
    </row>
    <row r="86" spans="1:10" x14ac:dyDescent="0.3">
      <c r="A86" s="8" t="s">
        <v>271</v>
      </c>
      <c r="B86" s="8">
        <v>18244168</v>
      </c>
      <c r="C86" s="8">
        <v>0</v>
      </c>
      <c r="D86" s="8">
        <v>0</v>
      </c>
      <c r="E86" s="8">
        <v>2077370</v>
      </c>
      <c r="F86" s="8">
        <v>115664</v>
      </c>
      <c r="G86" s="8">
        <v>16051134</v>
      </c>
      <c r="H86" s="8">
        <v>7237045</v>
      </c>
      <c r="I86" s="9">
        <f>Tabella3[[#This Row],[paired]]*2</f>
        <v>14474090</v>
      </c>
      <c r="J86" s="14">
        <f>(Tabella3[[#This Row],[paired x2]]/Tabella3[[#This Row],[tot clean]])</f>
        <v>0.79335434753725131</v>
      </c>
    </row>
    <row r="87" spans="1:10" x14ac:dyDescent="0.3">
      <c r="A87" s="8" t="s">
        <v>273</v>
      </c>
      <c r="B87" s="8">
        <v>14770758</v>
      </c>
      <c r="C87" s="8">
        <v>0</v>
      </c>
      <c r="D87" s="8">
        <v>0</v>
      </c>
      <c r="E87" s="8">
        <v>1295241</v>
      </c>
      <c r="F87" s="8">
        <v>73942</v>
      </c>
      <c r="G87" s="8">
        <v>13401575</v>
      </c>
      <c r="H87" s="8">
        <v>6388010</v>
      </c>
      <c r="I87" s="9">
        <f>Tabella3[[#This Row],[paired]]*2</f>
        <v>12776020</v>
      </c>
      <c r="J87" s="14">
        <f>(Tabella3[[#This Row],[paired x2]]/Tabella3[[#This Row],[tot clean]])</f>
        <v>0.86495357922728133</v>
      </c>
    </row>
    <row r="88" spans="1:10" x14ac:dyDescent="0.3">
      <c r="A88" s="8" t="s">
        <v>275</v>
      </c>
      <c r="B88" s="8">
        <v>17307436</v>
      </c>
      <c r="C88" s="8">
        <v>0</v>
      </c>
      <c r="D88" s="8">
        <v>0</v>
      </c>
      <c r="E88" s="8">
        <v>1621111</v>
      </c>
      <c r="F88" s="8">
        <v>82010</v>
      </c>
      <c r="G88" s="8">
        <v>15604315</v>
      </c>
      <c r="H88" s="8">
        <v>7220768</v>
      </c>
      <c r="I88" s="9">
        <f>Tabella3[[#This Row],[paired]]*2</f>
        <v>14441536</v>
      </c>
      <c r="J88" s="14">
        <f>(Tabella3[[#This Row],[paired x2]]/Tabella3[[#This Row],[tot clean]])</f>
        <v>0.83441221449554981</v>
      </c>
    </row>
    <row r="89" spans="1:10" x14ac:dyDescent="0.3">
      <c r="A89" s="8" t="s">
        <v>277</v>
      </c>
      <c r="B89" s="8">
        <v>12514424</v>
      </c>
      <c r="C89" s="8">
        <v>0</v>
      </c>
      <c r="D89" s="8">
        <v>0</v>
      </c>
      <c r="E89" s="8">
        <v>483545</v>
      </c>
      <c r="F89" s="8">
        <v>65459</v>
      </c>
      <c r="G89" s="8">
        <v>11965420</v>
      </c>
      <c r="H89" s="8">
        <v>5759247</v>
      </c>
      <c r="I89" s="9">
        <f>Tabella3[[#This Row],[paired]]*2</f>
        <v>11518494</v>
      </c>
      <c r="J89" s="14">
        <f>(Tabella3[[#This Row],[paired x2]]/Tabella3[[#This Row],[tot clean]])</f>
        <v>0.92041743191696235</v>
      </c>
    </row>
    <row r="90" spans="1:10" x14ac:dyDescent="0.3">
      <c r="A90" s="8" t="s">
        <v>279</v>
      </c>
      <c r="B90" s="8">
        <v>14402936</v>
      </c>
      <c r="C90" s="8">
        <v>0</v>
      </c>
      <c r="D90" s="8">
        <v>0</v>
      </c>
      <c r="E90" s="8">
        <v>286738</v>
      </c>
      <c r="F90" s="8">
        <v>85856</v>
      </c>
      <c r="G90" s="8">
        <v>14030342</v>
      </c>
      <c r="H90" s="8">
        <v>6839230</v>
      </c>
      <c r="I90" s="9">
        <f>Tabella3[[#This Row],[paired]]*2</f>
        <v>13678460</v>
      </c>
      <c r="J90" s="14">
        <f>(Tabella3[[#This Row],[paired x2]]/Tabella3[[#This Row],[tot clean]])</f>
        <v>0.94969942239554495</v>
      </c>
    </row>
    <row r="91" spans="1:10" x14ac:dyDescent="0.3">
      <c r="A91" s="8" t="s">
        <v>256</v>
      </c>
      <c r="B91" s="8">
        <v>8275326</v>
      </c>
      <c r="C91" s="8">
        <v>0</v>
      </c>
      <c r="D91" s="8">
        <v>0</v>
      </c>
      <c r="E91" s="8">
        <v>1179268</v>
      </c>
      <c r="F91" s="8">
        <v>42963</v>
      </c>
      <c r="G91" s="8">
        <v>7053095</v>
      </c>
      <c r="H91" s="8">
        <v>3100655</v>
      </c>
      <c r="I91" s="9">
        <f>Tabella3[[#This Row],[paired]]*2</f>
        <v>6201310</v>
      </c>
      <c r="J91" s="14">
        <f>(Tabella3[[#This Row],[paired x2]]/Tabella3[[#This Row],[tot clean]])</f>
        <v>0.74937349900173122</v>
      </c>
    </row>
    <row r="92" spans="1:10" x14ac:dyDescent="0.3">
      <c r="A92" s="8" t="s">
        <v>258</v>
      </c>
      <c r="B92" s="8">
        <v>13522896</v>
      </c>
      <c r="C92" s="8">
        <v>0</v>
      </c>
      <c r="D92" s="8">
        <v>0</v>
      </c>
      <c r="E92" s="8">
        <v>1743840</v>
      </c>
      <c r="F92" s="8">
        <v>144141</v>
      </c>
      <c r="G92" s="8">
        <v>11634915</v>
      </c>
      <c r="H92" s="8">
        <v>5196493</v>
      </c>
      <c r="I92" s="9">
        <f>Tabella3[[#This Row],[paired]]*2</f>
        <v>10392986</v>
      </c>
      <c r="J92" s="14">
        <f>(Tabella3[[#This Row],[paired x2]]/Tabella3[[#This Row],[tot clean]])</f>
        <v>0.7685473584948076</v>
      </c>
    </row>
    <row r="93" spans="1:10" x14ac:dyDescent="0.3">
      <c r="A93" s="8" t="s">
        <v>260</v>
      </c>
      <c r="B93" s="8">
        <v>5981310</v>
      </c>
      <c r="C93" s="8">
        <v>0</v>
      </c>
      <c r="D93" s="8">
        <v>0</v>
      </c>
      <c r="E93" s="8">
        <v>744344</v>
      </c>
      <c r="F93" s="8">
        <v>27418</v>
      </c>
      <c r="G93" s="8">
        <v>5209548</v>
      </c>
      <c r="H93" s="8">
        <v>2345897</v>
      </c>
      <c r="I93" s="9">
        <f>Tabella3[[#This Row],[paired]]*2</f>
        <v>4691794</v>
      </c>
      <c r="J93" s="14">
        <f>(Tabella3[[#This Row],[paired x2]]/Tabella3[[#This Row],[tot clean]])</f>
        <v>0.78440910101633254</v>
      </c>
    </row>
    <row r="94" spans="1:10" x14ac:dyDescent="0.3">
      <c r="A94" s="8" t="s">
        <v>262</v>
      </c>
      <c r="B94" s="8">
        <v>21623586</v>
      </c>
      <c r="C94" s="8">
        <v>0</v>
      </c>
      <c r="D94" s="8">
        <v>0</v>
      </c>
      <c r="E94" s="8">
        <v>2511662</v>
      </c>
      <c r="F94" s="8">
        <v>121732</v>
      </c>
      <c r="G94" s="8">
        <v>18990192</v>
      </c>
      <c r="H94" s="8">
        <v>8850794</v>
      </c>
      <c r="I94" s="9">
        <f>Tabella3[[#This Row],[paired]]*2</f>
        <v>17701588</v>
      </c>
      <c r="J94" s="14">
        <f>(Tabella3[[#This Row],[paired x2]]/Tabella3[[#This Row],[tot clean]])</f>
        <v>0.8186240709565934</v>
      </c>
    </row>
    <row r="95" spans="1:10" x14ac:dyDescent="0.3">
      <c r="A95" s="8" t="s">
        <v>264</v>
      </c>
      <c r="B95" s="8">
        <v>7617468</v>
      </c>
      <c r="C95" s="8">
        <v>0</v>
      </c>
      <c r="D95" s="8">
        <v>0</v>
      </c>
      <c r="E95" s="8">
        <v>1074504</v>
      </c>
      <c r="F95" s="8">
        <v>41202</v>
      </c>
      <c r="G95" s="8">
        <v>6501762</v>
      </c>
      <c r="H95" s="8">
        <v>2898787</v>
      </c>
      <c r="I95" s="9">
        <f>Tabella3[[#This Row],[paired]]*2</f>
        <v>5797574</v>
      </c>
      <c r="J95" s="14">
        <f>(Tabella3[[#This Row],[paired x2]]/Tabella3[[#This Row],[tot clean]])</f>
        <v>0.76108938035578222</v>
      </c>
    </row>
    <row r="96" spans="1:10" x14ac:dyDescent="0.3">
      <c r="A96" s="8" t="s">
        <v>266</v>
      </c>
      <c r="B96" s="8">
        <v>25055354</v>
      </c>
      <c r="C96" s="8">
        <v>0</v>
      </c>
      <c r="D96" s="8">
        <v>0</v>
      </c>
      <c r="E96" s="8">
        <v>937419</v>
      </c>
      <c r="F96" s="8">
        <v>253475</v>
      </c>
      <c r="G96" s="8">
        <v>23864460</v>
      </c>
      <c r="H96" s="8">
        <v>11436574</v>
      </c>
      <c r="I96" s="9">
        <f>Tabella3[[#This Row],[paired]]*2</f>
        <v>22873148</v>
      </c>
      <c r="J96" s="14">
        <f>(Tabella3[[#This Row],[paired x2]]/Tabella3[[#This Row],[tot clean]])</f>
        <v>0.91290460314390287</v>
      </c>
    </row>
    <row r="97" spans="1:10" x14ac:dyDescent="0.3">
      <c r="A97" s="8" t="s">
        <v>269</v>
      </c>
      <c r="B97" s="8">
        <v>21094862</v>
      </c>
      <c r="C97" s="8">
        <v>0</v>
      </c>
      <c r="D97" s="8">
        <v>0</v>
      </c>
      <c r="E97" s="8">
        <v>2570856</v>
      </c>
      <c r="F97" s="8">
        <v>146391</v>
      </c>
      <c r="G97" s="8">
        <v>18377615</v>
      </c>
      <c r="H97" s="8">
        <v>8239299</v>
      </c>
      <c r="I97" s="9">
        <f>Tabella3[[#This Row],[paired]]*2</f>
        <v>16478598</v>
      </c>
      <c r="J97" s="14">
        <f>(Tabella3[[#This Row],[paired x2]]/Tabella3[[#This Row],[tot clean]])</f>
        <v>0.78116642810936621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67BA-390E-48B9-884A-9A124631A8A6}">
  <dimension ref="A1:K120"/>
  <sheetViews>
    <sheetView tabSelected="1" topLeftCell="F1" workbookViewId="0">
      <selection activeCell="M18" sqref="M18"/>
    </sheetView>
  </sheetViews>
  <sheetFormatPr defaultRowHeight="14.4" x14ac:dyDescent="0.3"/>
  <cols>
    <col min="1" max="1" width="9.33203125" customWidth="1"/>
    <col min="2" max="2" width="14.5546875" customWidth="1"/>
    <col min="3" max="3" width="12" style="10" customWidth="1"/>
    <col min="4" max="4" width="9.6640625" customWidth="1"/>
    <col min="5" max="5" width="23.33203125" customWidth="1"/>
    <col min="6" max="6" width="20.5546875" customWidth="1"/>
    <col min="11" max="12" width="10.5546875" customWidth="1"/>
  </cols>
  <sheetData>
    <row r="1" spans="1:9" x14ac:dyDescent="0.3">
      <c r="A1" t="s">
        <v>295</v>
      </c>
      <c r="B1" t="s">
        <v>296</v>
      </c>
      <c r="C1" s="10" t="s">
        <v>297</v>
      </c>
      <c r="D1" t="s">
        <v>298</v>
      </c>
      <c r="E1" t="s">
        <v>299</v>
      </c>
      <c r="F1" t="s">
        <v>300</v>
      </c>
      <c r="H1" t="s">
        <v>412</v>
      </c>
    </row>
    <row r="2" spans="1:9" x14ac:dyDescent="0.3">
      <c r="A2" t="s">
        <v>404</v>
      </c>
      <c r="B2">
        <v>32131</v>
      </c>
      <c r="C2" s="10">
        <v>11.14</v>
      </c>
      <c r="D2">
        <v>1013</v>
      </c>
      <c r="E2">
        <v>356030</v>
      </c>
      <c r="F2" t="s">
        <v>308</v>
      </c>
      <c r="H2" t="s">
        <v>413</v>
      </c>
    </row>
    <row r="3" spans="1:9" x14ac:dyDescent="0.3">
      <c r="A3" t="s">
        <v>401</v>
      </c>
      <c r="B3">
        <v>39695</v>
      </c>
      <c r="C3" s="10">
        <v>10.51</v>
      </c>
      <c r="D3">
        <v>1251</v>
      </c>
      <c r="E3">
        <v>415262</v>
      </c>
      <c r="F3" t="s">
        <v>304</v>
      </c>
      <c r="H3" t="s">
        <v>414</v>
      </c>
    </row>
    <row r="4" spans="1:9" x14ac:dyDescent="0.3">
      <c r="A4" t="s">
        <v>30</v>
      </c>
      <c r="B4">
        <v>45670</v>
      </c>
      <c r="C4" s="10">
        <v>10.49</v>
      </c>
      <c r="D4">
        <v>1366</v>
      </c>
      <c r="E4">
        <v>477118</v>
      </c>
      <c r="F4" t="s">
        <v>303</v>
      </c>
      <c r="H4" t="s">
        <v>409</v>
      </c>
    </row>
    <row r="5" spans="1:9" x14ac:dyDescent="0.3">
      <c r="A5" t="s">
        <v>35</v>
      </c>
      <c r="B5">
        <v>168811</v>
      </c>
      <c r="C5" s="10">
        <v>14.58</v>
      </c>
      <c r="D5">
        <v>2138</v>
      </c>
      <c r="E5">
        <v>2450445</v>
      </c>
      <c r="F5" t="s">
        <v>317</v>
      </c>
      <c r="H5" t="s">
        <v>415</v>
      </c>
    </row>
    <row r="6" spans="1:9" x14ac:dyDescent="0.3">
      <c r="A6" t="s">
        <v>40</v>
      </c>
      <c r="B6">
        <v>35579</v>
      </c>
      <c r="C6" s="10">
        <v>12.66</v>
      </c>
      <c r="D6">
        <v>1693</v>
      </c>
      <c r="E6">
        <v>447798</v>
      </c>
      <c r="F6" t="s">
        <v>318</v>
      </c>
      <c r="H6" t="s">
        <v>410</v>
      </c>
    </row>
    <row r="7" spans="1:9" x14ac:dyDescent="0.3">
      <c r="A7" t="s">
        <v>400</v>
      </c>
      <c r="B7">
        <v>64430</v>
      </c>
      <c r="C7" s="10">
        <v>10.46</v>
      </c>
      <c r="D7">
        <v>1177</v>
      </c>
      <c r="E7">
        <v>671983</v>
      </c>
      <c r="F7" t="s">
        <v>302</v>
      </c>
      <c r="H7" t="s">
        <v>416</v>
      </c>
    </row>
    <row r="8" spans="1:9" x14ac:dyDescent="0.3">
      <c r="A8" t="s">
        <v>405</v>
      </c>
      <c r="B8">
        <v>101635</v>
      </c>
      <c r="C8" s="10">
        <v>12.55</v>
      </c>
      <c r="D8">
        <v>1333</v>
      </c>
      <c r="E8">
        <v>1270128</v>
      </c>
      <c r="F8" t="s">
        <v>316</v>
      </c>
      <c r="H8" t="s">
        <v>411</v>
      </c>
    </row>
    <row r="9" spans="1:9" x14ac:dyDescent="0.3">
      <c r="A9" t="s">
        <v>402</v>
      </c>
      <c r="B9">
        <v>79303</v>
      </c>
      <c r="C9" s="10">
        <v>10.57</v>
      </c>
      <c r="D9">
        <v>860</v>
      </c>
      <c r="E9">
        <v>835775</v>
      </c>
      <c r="F9" t="s">
        <v>305</v>
      </c>
      <c r="H9" t="s">
        <v>418</v>
      </c>
    </row>
    <row r="10" spans="1:9" x14ac:dyDescent="0.3">
      <c r="A10" s="7" t="s">
        <v>408</v>
      </c>
      <c r="B10" s="7">
        <v>51913</v>
      </c>
      <c r="C10" s="12">
        <v>8.94</v>
      </c>
      <c r="D10" s="7">
        <v>891</v>
      </c>
      <c r="E10" s="7">
        <v>462733</v>
      </c>
      <c r="F10" s="7" t="s">
        <v>393</v>
      </c>
      <c r="H10" t="s">
        <v>417</v>
      </c>
    </row>
    <row r="11" spans="1:9" x14ac:dyDescent="0.3">
      <c r="A11" t="s">
        <v>406</v>
      </c>
      <c r="B11">
        <v>76444</v>
      </c>
      <c r="C11" s="10">
        <v>12.63</v>
      </c>
      <c r="D11">
        <v>1547</v>
      </c>
      <c r="E11">
        <v>960913</v>
      </c>
      <c r="F11" t="s">
        <v>317</v>
      </c>
    </row>
    <row r="12" spans="1:9" x14ac:dyDescent="0.3">
      <c r="A12" t="s">
        <v>407</v>
      </c>
      <c r="B12">
        <v>89006</v>
      </c>
      <c r="C12" s="10">
        <v>13.15</v>
      </c>
      <c r="D12">
        <v>1524</v>
      </c>
      <c r="E12">
        <v>1165821</v>
      </c>
      <c r="F12" t="s">
        <v>321</v>
      </c>
    </row>
    <row r="13" spans="1:9" x14ac:dyDescent="0.3">
      <c r="A13" t="s">
        <v>403</v>
      </c>
      <c r="B13">
        <v>71812</v>
      </c>
      <c r="C13" s="10">
        <v>10.7</v>
      </c>
      <c r="D13">
        <v>1458</v>
      </c>
      <c r="E13">
        <v>765170</v>
      </c>
      <c r="F13" t="s">
        <v>306</v>
      </c>
      <c r="H13" t="s">
        <v>397</v>
      </c>
      <c r="I13" s="3">
        <f>AVERAGE(C2:C104)</f>
        <v>16.309417475728146</v>
      </c>
    </row>
    <row r="14" spans="1:9" x14ac:dyDescent="0.3">
      <c r="A14" t="s">
        <v>45</v>
      </c>
      <c r="B14">
        <v>108800</v>
      </c>
      <c r="C14" s="10">
        <v>17.100000000000001</v>
      </c>
      <c r="D14">
        <v>2510</v>
      </c>
      <c r="E14">
        <v>1844030</v>
      </c>
      <c r="F14" t="s">
        <v>360</v>
      </c>
      <c r="H14" t="s">
        <v>398</v>
      </c>
      <c r="I14" s="3">
        <f>STDEV(C2:C104)</f>
        <v>4.3720163664285643</v>
      </c>
    </row>
    <row r="15" spans="1:9" x14ac:dyDescent="0.3">
      <c r="A15" t="s">
        <v>50</v>
      </c>
      <c r="B15">
        <v>70909</v>
      </c>
      <c r="C15" s="10">
        <v>16.260000000000002</v>
      </c>
      <c r="D15">
        <v>1592</v>
      </c>
      <c r="E15">
        <v>1144368</v>
      </c>
      <c r="F15" t="s">
        <v>354</v>
      </c>
      <c r="H15" t="s">
        <v>395</v>
      </c>
      <c r="I15" s="16">
        <f>MIN(C2:C104)</f>
        <v>8.94</v>
      </c>
    </row>
    <row r="16" spans="1:9" x14ac:dyDescent="0.3">
      <c r="A16" t="s">
        <v>54</v>
      </c>
      <c r="B16">
        <v>82614</v>
      </c>
      <c r="C16" s="10">
        <v>19.57</v>
      </c>
      <c r="D16">
        <v>1936</v>
      </c>
      <c r="E16">
        <v>1600653</v>
      </c>
      <c r="F16" t="s">
        <v>376</v>
      </c>
      <c r="H16" t="s">
        <v>396</v>
      </c>
      <c r="I16" s="16">
        <f>MAX(C2:C104)</f>
        <v>41.09</v>
      </c>
    </row>
    <row r="17" spans="1:9" x14ac:dyDescent="0.3">
      <c r="A17" t="s">
        <v>57</v>
      </c>
      <c r="B17">
        <v>76545</v>
      </c>
      <c r="C17" s="10">
        <v>24.51</v>
      </c>
      <c r="D17">
        <v>2229</v>
      </c>
      <c r="E17">
        <v>1860550</v>
      </c>
      <c r="F17" t="s">
        <v>389</v>
      </c>
      <c r="H17" t="s">
        <v>399</v>
      </c>
      <c r="I17" s="16">
        <f>MEDIAN(C2:C104)</f>
        <v>15.71</v>
      </c>
    </row>
    <row r="18" spans="1:9" x14ac:dyDescent="0.3">
      <c r="A18" t="s">
        <v>93</v>
      </c>
      <c r="B18">
        <v>82201</v>
      </c>
      <c r="C18" s="10">
        <v>13.54</v>
      </c>
      <c r="D18">
        <v>1859</v>
      </c>
      <c r="E18">
        <v>1106468</v>
      </c>
      <c r="F18" t="s">
        <v>323</v>
      </c>
    </row>
    <row r="19" spans="1:9" x14ac:dyDescent="0.3">
      <c r="A19" t="s">
        <v>96</v>
      </c>
      <c r="B19">
        <v>114878</v>
      </c>
      <c r="C19" s="10">
        <v>21.68</v>
      </c>
      <c r="D19">
        <v>2157</v>
      </c>
      <c r="E19">
        <v>2472106</v>
      </c>
      <c r="F19" t="s">
        <v>359</v>
      </c>
    </row>
    <row r="20" spans="1:9" x14ac:dyDescent="0.3">
      <c r="A20" t="s">
        <v>99</v>
      </c>
      <c r="B20">
        <v>47854</v>
      </c>
      <c r="C20" s="10">
        <v>14.3</v>
      </c>
      <c r="D20">
        <v>1479</v>
      </c>
      <c r="E20">
        <v>679509</v>
      </c>
      <c r="F20" t="s">
        <v>331</v>
      </c>
    </row>
    <row r="21" spans="1:9" x14ac:dyDescent="0.3">
      <c r="A21" t="s">
        <v>102</v>
      </c>
      <c r="B21">
        <v>34394</v>
      </c>
      <c r="C21" s="10">
        <v>13.93</v>
      </c>
      <c r="D21">
        <v>1421</v>
      </c>
      <c r="E21">
        <v>476255</v>
      </c>
      <c r="F21" t="s">
        <v>328</v>
      </c>
    </row>
    <row r="22" spans="1:9" x14ac:dyDescent="0.3">
      <c r="A22" t="s">
        <v>106</v>
      </c>
      <c r="B22">
        <v>85291</v>
      </c>
      <c r="C22" s="10">
        <v>15.86</v>
      </c>
      <c r="D22">
        <v>1706</v>
      </c>
      <c r="E22">
        <v>1344470</v>
      </c>
      <c r="F22" t="s">
        <v>350</v>
      </c>
    </row>
    <row r="23" spans="1:9" x14ac:dyDescent="0.3">
      <c r="A23" t="s">
        <v>108</v>
      </c>
      <c r="B23">
        <v>77491</v>
      </c>
      <c r="C23" s="10">
        <v>14.76</v>
      </c>
      <c r="D23">
        <v>1957</v>
      </c>
      <c r="E23">
        <v>1135390</v>
      </c>
      <c r="F23" t="s">
        <v>335</v>
      </c>
    </row>
    <row r="24" spans="1:9" x14ac:dyDescent="0.3">
      <c r="A24" t="s">
        <v>61</v>
      </c>
      <c r="B24">
        <v>95294</v>
      </c>
      <c r="C24" s="10">
        <v>17.239999999999998</v>
      </c>
      <c r="D24">
        <v>1542</v>
      </c>
      <c r="E24">
        <v>1633765</v>
      </c>
      <c r="F24" t="s">
        <v>363</v>
      </c>
    </row>
    <row r="25" spans="1:9" x14ac:dyDescent="0.3">
      <c r="A25" t="s">
        <v>66</v>
      </c>
      <c r="B25">
        <v>134574</v>
      </c>
      <c r="C25" s="10">
        <v>15.71</v>
      </c>
      <c r="D25">
        <v>1992</v>
      </c>
      <c r="E25">
        <v>2103365</v>
      </c>
      <c r="F25" t="s">
        <v>348</v>
      </c>
    </row>
    <row r="26" spans="1:9" x14ac:dyDescent="0.3">
      <c r="A26" t="s">
        <v>80</v>
      </c>
      <c r="B26">
        <v>67189</v>
      </c>
      <c r="C26" s="10">
        <v>13.18</v>
      </c>
      <c r="D26">
        <v>1539</v>
      </c>
      <c r="E26">
        <v>881521</v>
      </c>
      <c r="F26" t="s">
        <v>322</v>
      </c>
    </row>
    <row r="27" spans="1:9" x14ac:dyDescent="0.3">
      <c r="A27" t="s">
        <v>84</v>
      </c>
      <c r="B27">
        <v>76716</v>
      </c>
      <c r="C27" s="10">
        <v>14.94</v>
      </c>
      <c r="D27">
        <v>2127</v>
      </c>
      <c r="E27">
        <v>1138233</v>
      </c>
      <c r="F27" t="s">
        <v>336</v>
      </c>
    </row>
    <row r="28" spans="1:9" x14ac:dyDescent="0.3">
      <c r="A28" t="s">
        <v>88</v>
      </c>
      <c r="B28">
        <v>97449</v>
      </c>
      <c r="C28" s="10">
        <v>11.18</v>
      </c>
      <c r="D28">
        <v>1135</v>
      </c>
      <c r="E28">
        <v>1085702</v>
      </c>
      <c r="F28" t="s">
        <v>309</v>
      </c>
    </row>
    <row r="29" spans="1:9" x14ac:dyDescent="0.3">
      <c r="A29" t="s">
        <v>111</v>
      </c>
      <c r="B29">
        <v>93218</v>
      </c>
      <c r="C29" s="10">
        <v>16.47</v>
      </c>
      <c r="D29">
        <v>1200</v>
      </c>
      <c r="E29">
        <v>1527027</v>
      </c>
      <c r="F29" t="s">
        <v>357</v>
      </c>
    </row>
    <row r="30" spans="1:9" x14ac:dyDescent="0.3">
      <c r="A30" t="s">
        <v>124</v>
      </c>
      <c r="B30">
        <v>66795</v>
      </c>
      <c r="C30" s="10">
        <v>23.32</v>
      </c>
      <c r="D30">
        <v>1719</v>
      </c>
      <c r="E30">
        <v>1542699</v>
      </c>
      <c r="F30" t="s">
        <v>388</v>
      </c>
    </row>
    <row r="31" spans="1:9" x14ac:dyDescent="0.3">
      <c r="A31" t="s">
        <v>126</v>
      </c>
      <c r="B31">
        <v>88259</v>
      </c>
      <c r="C31" s="10">
        <v>18</v>
      </c>
      <c r="D31">
        <v>1537</v>
      </c>
      <c r="E31">
        <v>1578497</v>
      </c>
      <c r="F31" t="s">
        <v>369</v>
      </c>
    </row>
    <row r="32" spans="1:9" x14ac:dyDescent="0.3">
      <c r="A32" t="s">
        <v>114</v>
      </c>
      <c r="B32">
        <v>66951</v>
      </c>
      <c r="C32" s="10">
        <v>16.27</v>
      </c>
      <c r="D32">
        <v>1370</v>
      </c>
      <c r="E32">
        <v>1081982</v>
      </c>
      <c r="F32" t="s">
        <v>355</v>
      </c>
    </row>
    <row r="33" spans="1:6" x14ac:dyDescent="0.3">
      <c r="A33" t="s">
        <v>116</v>
      </c>
      <c r="B33">
        <v>84746</v>
      </c>
      <c r="C33" s="10">
        <v>15.2</v>
      </c>
      <c r="D33">
        <v>1922</v>
      </c>
      <c r="E33">
        <v>1280355</v>
      </c>
      <c r="F33" t="s">
        <v>341</v>
      </c>
    </row>
    <row r="34" spans="1:6" x14ac:dyDescent="0.3">
      <c r="A34" t="s">
        <v>119</v>
      </c>
      <c r="B34">
        <v>95205</v>
      </c>
      <c r="C34" s="10">
        <v>21.42</v>
      </c>
      <c r="D34">
        <v>1855</v>
      </c>
      <c r="E34">
        <v>2026440</v>
      </c>
      <c r="F34" t="s">
        <v>384</v>
      </c>
    </row>
    <row r="35" spans="1:6" x14ac:dyDescent="0.3">
      <c r="A35" t="s">
        <v>121</v>
      </c>
      <c r="B35">
        <v>175062</v>
      </c>
      <c r="C35" s="10">
        <v>15.6</v>
      </c>
      <c r="D35">
        <v>2448</v>
      </c>
      <c r="E35">
        <v>2719167</v>
      </c>
      <c r="F35" t="s">
        <v>346</v>
      </c>
    </row>
    <row r="36" spans="1:6" x14ac:dyDescent="0.3">
      <c r="A36" t="s">
        <v>129</v>
      </c>
      <c r="B36">
        <v>191249</v>
      </c>
      <c r="C36" s="10">
        <v>17.16</v>
      </c>
      <c r="D36">
        <v>2422</v>
      </c>
      <c r="E36">
        <v>3266664</v>
      </c>
      <c r="F36" t="s">
        <v>361</v>
      </c>
    </row>
    <row r="37" spans="1:6" x14ac:dyDescent="0.3">
      <c r="A37" t="s">
        <v>150</v>
      </c>
      <c r="B37">
        <v>106818</v>
      </c>
      <c r="C37" s="10">
        <v>17.59</v>
      </c>
      <c r="D37">
        <v>2367</v>
      </c>
      <c r="E37">
        <v>1863832</v>
      </c>
      <c r="F37" t="s">
        <v>366</v>
      </c>
    </row>
    <row r="38" spans="1:6" x14ac:dyDescent="0.3">
      <c r="A38" t="s">
        <v>152</v>
      </c>
      <c r="B38">
        <v>118380</v>
      </c>
      <c r="C38" s="10">
        <v>17.18</v>
      </c>
      <c r="D38">
        <v>2377</v>
      </c>
      <c r="E38">
        <v>2024468</v>
      </c>
      <c r="F38" t="s">
        <v>362</v>
      </c>
    </row>
    <row r="39" spans="1:6" x14ac:dyDescent="0.3">
      <c r="A39" t="s">
        <v>154</v>
      </c>
      <c r="B39">
        <v>100632</v>
      </c>
      <c r="C39" s="10">
        <v>17.399999999999999</v>
      </c>
      <c r="D39">
        <v>1927</v>
      </c>
      <c r="E39">
        <v>1742259</v>
      </c>
      <c r="F39" t="s">
        <v>364</v>
      </c>
    </row>
    <row r="40" spans="1:6" x14ac:dyDescent="0.3">
      <c r="A40" t="s">
        <v>156</v>
      </c>
      <c r="B40">
        <v>116722</v>
      </c>
      <c r="C40" s="10">
        <v>15.19</v>
      </c>
      <c r="D40">
        <v>2231</v>
      </c>
      <c r="E40">
        <v>1764203</v>
      </c>
      <c r="F40" t="s">
        <v>340</v>
      </c>
    </row>
    <row r="41" spans="1:6" x14ac:dyDescent="0.3">
      <c r="A41" t="s">
        <v>158</v>
      </c>
      <c r="B41">
        <v>50772</v>
      </c>
      <c r="C41" s="10">
        <v>12.04</v>
      </c>
      <c r="D41">
        <v>1293</v>
      </c>
      <c r="E41">
        <v>608791</v>
      </c>
      <c r="F41" t="s">
        <v>311</v>
      </c>
    </row>
    <row r="42" spans="1:6" x14ac:dyDescent="0.3">
      <c r="A42" t="s">
        <v>160</v>
      </c>
      <c r="B42">
        <v>162417</v>
      </c>
      <c r="C42" s="10">
        <v>14.64</v>
      </c>
      <c r="D42">
        <v>2380</v>
      </c>
      <c r="E42">
        <v>2366541</v>
      </c>
      <c r="F42" t="s">
        <v>332</v>
      </c>
    </row>
    <row r="43" spans="1:6" x14ac:dyDescent="0.3">
      <c r="A43" t="s">
        <v>132</v>
      </c>
      <c r="B43">
        <v>99677</v>
      </c>
      <c r="C43" s="10">
        <v>13.31</v>
      </c>
      <c r="D43">
        <v>1546</v>
      </c>
      <c r="E43">
        <v>1319906</v>
      </c>
      <c r="F43" t="s">
        <v>320</v>
      </c>
    </row>
    <row r="44" spans="1:6" x14ac:dyDescent="0.3">
      <c r="A44" t="s">
        <v>136</v>
      </c>
      <c r="B44">
        <v>315928</v>
      </c>
      <c r="C44" s="10">
        <v>13.56</v>
      </c>
      <c r="D44">
        <v>3094</v>
      </c>
      <c r="E44">
        <v>4270512</v>
      </c>
      <c r="F44" t="s">
        <v>325</v>
      </c>
    </row>
    <row r="45" spans="1:6" x14ac:dyDescent="0.3">
      <c r="A45" t="s">
        <v>139</v>
      </c>
      <c r="B45">
        <v>509513</v>
      </c>
      <c r="C45" s="10">
        <v>12.28</v>
      </c>
      <c r="D45">
        <v>2985</v>
      </c>
      <c r="E45">
        <v>6242252</v>
      </c>
      <c r="F45" t="s">
        <v>313</v>
      </c>
    </row>
    <row r="46" spans="1:6" x14ac:dyDescent="0.3">
      <c r="A46" t="s">
        <v>142</v>
      </c>
      <c r="B46">
        <v>118586</v>
      </c>
      <c r="C46" s="10">
        <v>19.649999999999999</v>
      </c>
      <c r="D46">
        <v>1871</v>
      </c>
      <c r="E46">
        <v>2316222</v>
      </c>
      <c r="F46" t="s">
        <v>378</v>
      </c>
    </row>
    <row r="47" spans="1:6" x14ac:dyDescent="0.3">
      <c r="A47" t="s">
        <v>144</v>
      </c>
      <c r="B47">
        <v>90872</v>
      </c>
      <c r="C47" s="10">
        <v>15.03</v>
      </c>
      <c r="D47">
        <v>2567</v>
      </c>
      <c r="E47">
        <v>1356779</v>
      </c>
      <c r="F47" t="s">
        <v>337</v>
      </c>
    </row>
    <row r="48" spans="1:6" x14ac:dyDescent="0.3">
      <c r="A48" t="s">
        <v>146</v>
      </c>
      <c r="B48">
        <v>133254</v>
      </c>
      <c r="C48" s="10">
        <v>20.46</v>
      </c>
      <c r="D48">
        <v>2173</v>
      </c>
      <c r="E48">
        <v>2710871</v>
      </c>
      <c r="F48" t="s">
        <v>350</v>
      </c>
    </row>
    <row r="49" spans="1:6" x14ac:dyDescent="0.3">
      <c r="A49" t="s">
        <v>162</v>
      </c>
      <c r="B49">
        <v>69602</v>
      </c>
      <c r="C49" s="10">
        <v>16.600000000000001</v>
      </c>
      <c r="D49">
        <v>1891</v>
      </c>
      <c r="E49">
        <v>1147679</v>
      </c>
      <c r="F49" t="s">
        <v>317</v>
      </c>
    </row>
    <row r="50" spans="1:6" x14ac:dyDescent="0.3">
      <c r="A50" t="s">
        <v>177</v>
      </c>
      <c r="B50">
        <v>176122</v>
      </c>
      <c r="C50" s="10">
        <v>23.01</v>
      </c>
      <c r="D50">
        <v>2597</v>
      </c>
      <c r="E50">
        <v>4024197</v>
      </c>
      <c r="F50" t="s">
        <v>387</v>
      </c>
    </row>
    <row r="51" spans="1:6" x14ac:dyDescent="0.3">
      <c r="A51" t="s">
        <v>179</v>
      </c>
      <c r="B51">
        <v>91431</v>
      </c>
      <c r="C51" s="10">
        <v>15.69</v>
      </c>
      <c r="D51">
        <v>2000</v>
      </c>
      <c r="E51">
        <v>1425768</v>
      </c>
      <c r="F51" t="s">
        <v>347</v>
      </c>
    </row>
    <row r="52" spans="1:6" x14ac:dyDescent="0.3">
      <c r="A52" t="s">
        <v>181</v>
      </c>
      <c r="B52">
        <v>252886</v>
      </c>
      <c r="C52" s="10">
        <v>12.73</v>
      </c>
      <c r="D52">
        <v>2358</v>
      </c>
      <c r="E52">
        <v>3207391</v>
      </c>
      <c r="F52" t="s">
        <v>319</v>
      </c>
    </row>
    <row r="53" spans="1:6" x14ac:dyDescent="0.3">
      <c r="A53" t="s">
        <v>183</v>
      </c>
      <c r="B53">
        <v>107453</v>
      </c>
      <c r="C53" s="10">
        <v>15.91</v>
      </c>
      <c r="D53">
        <v>3060</v>
      </c>
      <c r="E53">
        <v>1698471</v>
      </c>
      <c r="F53" t="s">
        <v>352</v>
      </c>
    </row>
    <row r="54" spans="1:6" x14ac:dyDescent="0.3">
      <c r="A54" t="s">
        <v>164</v>
      </c>
      <c r="B54">
        <v>94023</v>
      </c>
      <c r="C54" s="10">
        <v>16.350000000000001</v>
      </c>
      <c r="D54">
        <v>1842</v>
      </c>
      <c r="E54">
        <v>1526930</v>
      </c>
      <c r="F54" t="s">
        <v>356</v>
      </c>
    </row>
    <row r="55" spans="1:6" x14ac:dyDescent="0.3">
      <c r="A55" t="s">
        <v>166</v>
      </c>
      <c r="B55">
        <v>119731</v>
      </c>
      <c r="C55" s="10">
        <v>17.25</v>
      </c>
      <c r="D55">
        <v>2779</v>
      </c>
      <c r="E55">
        <v>2052799</v>
      </c>
      <c r="F55" t="s">
        <v>325</v>
      </c>
    </row>
    <row r="56" spans="1:6" x14ac:dyDescent="0.3">
      <c r="A56" t="s">
        <v>168</v>
      </c>
      <c r="B56">
        <v>102809</v>
      </c>
      <c r="C56" s="10">
        <v>20.14</v>
      </c>
      <c r="D56">
        <v>2125</v>
      </c>
      <c r="E56">
        <v>2054986</v>
      </c>
      <c r="F56" t="s">
        <v>382</v>
      </c>
    </row>
    <row r="57" spans="1:6" x14ac:dyDescent="0.3">
      <c r="A57" t="s">
        <v>171</v>
      </c>
      <c r="B57">
        <v>110481</v>
      </c>
      <c r="C57" s="10">
        <v>15.57</v>
      </c>
      <c r="D57">
        <v>2074</v>
      </c>
      <c r="E57">
        <v>1709473</v>
      </c>
      <c r="F57" t="s">
        <v>345</v>
      </c>
    </row>
    <row r="58" spans="1:6" x14ac:dyDescent="0.3">
      <c r="A58" t="s">
        <v>173</v>
      </c>
      <c r="B58">
        <v>61879</v>
      </c>
      <c r="C58" s="10">
        <v>16.59</v>
      </c>
      <c r="D58">
        <v>1922</v>
      </c>
      <c r="E58">
        <v>1019049</v>
      </c>
      <c r="F58" t="s">
        <v>358</v>
      </c>
    </row>
    <row r="59" spans="1:6" x14ac:dyDescent="0.3">
      <c r="A59" t="s">
        <v>175</v>
      </c>
      <c r="B59">
        <v>62121</v>
      </c>
      <c r="C59" s="10">
        <v>20.04</v>
      </c>
      <c r="D59">
        <v>3117</v>
      </c>
      <c r="E59">
        <v>1231549</v>
      </c>
      <c r="F59" t="s">
        <v>381</v>
      </c>
    </row>
    <row r="60" spans="1:6" x14ac:dyDescent="0.3">
      <c r="A60" t="s">
        <v>191</v>
      </c>
      <c r="B60">
        <v>59672</v>
      </c>
      <c r="C60" s="10">
        <v>17.88</v>
      </c>
      <c r="D60">
        <v>2105</v>
      </c>
      <c r="E60">
        <v>1058839</v>
      </c>
      <c r="F60" t="s">
        <v>368</v>
      </c>
    </row>
    <row r="61" spans="1:6" x14ac:dyDescent="0.3">
      <c r="A61" t="s">
        <v>193</v>
      </c>
      <c r="B61">
        <v>72582</v>
      </c>
      <c r="C61" s="10">
        <v>19.43</v>
      </c>
      <c r="D61">
        <v>2937</v>
      </c>
      <c r="E61">
        <v>1397078</v>
      </c>
      <c r="F61" t="s">
        <v>375</v>
      </c>
    </row>
    <row r="62" spans="1:6" x14ac:dyDescent="0.3">
      <c r="A62" t="s">
        <v>195</v>
      </c>
      <c r="B62">
        <v>98374</v>
      </c>
      <c r="C62" s="10">
        <v>15.94</v>
      </c>
      <c r="D62">
        <v>1720</v>
      </c>
      <c r="E62">
        <v>1558888</v>
      </c>
      <c r="F62" t="s">
        <v>353</v>
      </c>
    </row>
    <row r="63" spans="1:6" x14ac:dyDescent="0.3">
      <c r="A63" t="s">
        <v>197</v>
      </c>
      <c r="B63">
        <v>75291</v>
      </c>
      <c r="C63" s="10">
        <v>16.12</v>
      </c>
      <c r="D63">
        <v>2277</v>
      </c>
      <c r="E63">
        <v>1202620</v>
      </c>
      <c r="F63" t="s">
        <v>336</v>
      </c>
    </row>
    <row r="64" spans="1:6" x14ac:dyDescent="0.3">
      <c r="A64" t="s">
        <v>185</v>
      </c>
      <c r="B64">
        <v>84106</v>
      </c>
      <c r="C64" s="10">
        <v>15.55</v>
      </c>
      <c r="D64">
        <v>2415</v>
      </c>
      <c r="E64">
        <v>1298912</v>
      </c>
      <c r="F64" t="s">
        <v>344</v>
      </c>
    </row>
    <row r="65" spans="1:6" x14ac:dyDescent="0.3">
      <c r="A65" t="s">
        <v>187</v>
      </c>
      <c r="B65">
        <v>73192</v>
      </c>
      <c r="C65" s="10">
        <v>18.43</v>
      </c>
      <c r="D65">
        <v>1120</v>
      </c>
      <c r="E65">
        <v>1337590</v>
      </c>
      <c r="F65" t="s">
        <v>370</v>
      </c>
    </row>
    <row r="66" spans="1:6" x14ac:dyDescent="0.3">
      <c r="A66" t="s">
        <v>189</v>
      </c>
      <c r="B66">
        <v>95374</v>
      </c>
      <c r="C66" s="10">
        <v>17.690000000000001</v>
      </c>
      <c r="D66">
        <v>1830</v>
      </c>
      <c r="E66">
        <v>1674210</v>
      </c>
      <c r="F66" t="s">
        <v>367</v>
      </c>
    </row>
    <row r="67" spans="1:6" x14ac:dyDescent="0.3">
      <c r="A67" t="s">
        <v>225</v>
      </c>
      <c r="B67">
        <v>170140</v>
      </c>
      <c r="C67" s="10">
        <v>18.82</v>
      </c>
      <c r="D67">
        <v>2015</v>
      </c>
      <c r="E67">
        <v>3183686</v>
      </c>
      <c r="F67" t="s">
        <v>372</v>
      </c>
    </row>
    <row r="68" spans="1:6" x14ac:dyDescent="0.3">
      <c r="A68" t="s">
        <v>245</v>
      </c>
      <c r="B68">
        <v>1091552</v>
      </c>
      <c r="C68" s="10">
        <v>12.37</v>
      </c>
      <c r="D68">
        <v>2025</v>
      </c>
      <c r="E68">
        <v>13355151</v>
      </c>
      <c r="F68" t="s">
        <v>314</v>
      </c>
    </row>
    <row r="69" spans="1:6" x14ac:dyDescent="0.3">
      <c r="A69" t="s">
        <v>248</v>
      </c>
      <c r="B69">
        <v>57825</v>
      </c>
      <c r="C69" s="10">
        <v>13.54</v>
      </c>
      <c r="D69">
        <v>1682</v>
      </c>
      <c r="E69">
        <v>778601</v>
      </c>
      <c r="F69" t="s">
        <v>324</v>
      </c>
    </row>
    <row r="70" spans="1:6" x14ac:dyDescent="0.3">
      <c r="A70" t="s">
        <v>250</v>
      </c>
      <c r="B70">
        <v>139681</v>
      </c>
      <c r="C70" s="10">
        <v>17.399999999999999</v>
      </c>
      <c r="D70">
        <v>1296</v>
      </c>
      <c r="E70">
        <v>2422977</v>
      </c>
      <c r="F70" t="s">
        <v>365</v>
      </c>
    </row>
    <row r="71" spans="1:6" x14ac:dyDescent="0.3">
      <c r="A71" t="s">
        <v>252</v>
      </c>
      <c r="B71">
        <v>128173</v>
      </c>
      <c r="C71" s="10">
        <v>18.63</v>
      </c>
      <c r="D71">
        <v>1762</v>
      </c>
      <c r="E71">
        <v>2373127</v>
      </c>
      <c r="F71" t="s">
        <v>366</v>
      </c>
    </row>
    <row r="72" spans="1:6" x14ac:dyDescent="0.3">
      <c r="A72" t="s">
        <v>227</v>
      </c>
      <c r="B72">
        <v>131220</v>
      </c>
      <c r="C72" s="10">
        <v>19.72</v>
      </c>
      <c r="D72">
        <v>2816</v>
      </c>
      <c r="E72">
        <v>2570874</v>
      </c>
      <c r="F72" t="s">
        <v>379</v>
      </c>
    </row>
    <row r="73" spans="1:6" x14ac:dyDescent="0.3">
      <c r="A73" t="s">
        <v>229</v>
      </c>
      <c r="B73">
        <v>200739</v>
      </c>
      <c r="C73" s="10">
        <v>12.15</v>
      </c>
      <c r="D73">
        <v>2349</v>
      </c>
      <c r="E73">
        <v>2428126</v>
      </c>
      <c r="F73" t="s">
        <v>312</v>
      </c>
    </row>
    <row r="74" spans="1:6" x14ac:dyDescent="0.3">
      <c r="A74" t="s">
        <v>232</v>
      </c>
      <c r="B74">
        <v>111127</v>
      </c>
      <c r="C74" s="10">
        <v>10.15</v>
      </c>
      <c r="D74">
        <v>1212</v>
      </c>
      <c r="E74">
        <v>1125034</v>
      </c>
      <c r="F74" t="s">
        <v>301</v>
      </c>
    </row>
    <row r="75" spans="1:6" x14ac:dyDescent="0.3">
      <c r="A75" t="s">
        <v>234</v>
      </c>
      <c r="B75">
        <v>226788</v>
      </c>
      <c r="C75" s="10">
        <v>13.88</v>
      </c>
      <c r="D75">
        <v>1535</v>
      </c>
      <c r="E75">
        <v>3139810</v>
      </c>
      <c r="F75" t="s">
        <v>327</v>
      </c>
    </row>
    <row r="76" spans="1:6" x14ac:dyDescent="0.3">
      <c r="A76" t="s">
        <v>236</v>
      </c>
      <c r="B76">
        <v>615576</v>
      </c>
      <c r="C76" s="10">
        <v>11.68</v>
      </c>
      <c r="D76">
        <v>1361</v>
      </c>
      <c r="E76">
        <v>7160191</v>
      </c>
      <c r="F76" t="s">
        <v>310</v>
      </c>
    </row>
    <row r="77" spans="1:6" x14ac:dyDescent="0.3">
      <c r="A77" t="s">
        <v>239</v>
      </c>
      <c r="B77">
        <v>469450</v>
      </c>
      <c r="C77" s="10">
        <v>10.96</v>
      </c>
      <c r="D77">
        <v>1250</v>
      </c>
      <c r="E77">
        <v>5132164</v>
      </c>
      <c r="F77" t="s">
        <v>307</v>
      </c>
    </row>
    <row r="78" spans="1:6" x14ac:dyDescent="0.3">
      <c r="A78" t="s">
        <v>242</v>
      </c>
      <c r="B78">
        <v>1350672</v>
      </c>
      <c r="C78" s="10">
        <v>15.12</v>
      </c>
      <c r="D78">
        <v>2370</v>
      </c>
      <c r="E78">
        <v>20119449</v>
      </c>
      <c r="F78" t="s">
        <v>338</v>
      </c>
    </row>
    <row r="79" spans="1:6" x14ac:dyDescent="0.3">
      <c r="A79" t="s">
        <v>209</v>
      </c>
      <c r="B79">
        <v>109870</v>
      </c>
      <c r="C79" s="10">
        <v>15.82</v>
      </c>
      <c r="D79">
        <v>1688</v>
      </c>
      <c r="E79">
        <v>1728858</v>
      </c>
      <c r="F79" t="s">
        <v>349</v>
      </c>
    </row>
    <row r="80" spans="1:6" x14ac:dyDescent="0.3">
      <c r="A80" t="s">
        <v>211</v>
      </c>
      <c r="B80">
        <v>88485</v>
      </c>
      <c r="C80" s="10">
        <v>20.61</v>
      </c>
      <c r="D80">
        <v>1623</v>
      </c>
      <c r="E80">
        <v>1812870</v>
      </c>
      <c r="F80" t="s">
        <v>383</v>
      </c>
    </row>
    <row r="81" spans="1:6" x14ac:dyDescent="0.3">
      <c r="A81" t="s">
        <v>213</v>
      </c>
      <c r="B81">
        <v>91326</v>
      </c>
      <c r="C81" s="10">
        <v>14.66</v>
      </c>
      <c r="D81">
        <v>1433</v>
      </c>
      <c r="E81">
        <v>1331174</v>
      </c>
      <c r="F81" t="s">
        <v>333</v>
      </c>
    </row>
    <row r="82" spans="1:6" x14ac:dyDescent="0.3">
      <c r="A82" t="s">
        <v>215</v>
      </c>
      <c r="B82">
        <v>70673</v>
      </c>
      <c r="C82" s="10">
        <v>13.09</v>
      </c>
      <c r="D82">
        <v>1629</v>
      </c>
      <c r="E82">
        <v>919984</v>
      </c>
      <c r="F82" t="s">
        <v>320</v>
      </c>
    </row>
    <row r="83" spans="1:6" x14ac:dyDescent="0.3">
      <c r="A83" t="s">
        <v>217</v>
      </c>
      <c r="B83">
        <v>100502</v>
      </c>
      <c r="C83" s="10">
        <v>15.36</v>
      </c>
      <c r="D83">
        <v>1615</v>
      </c>
      <c r="E83">
        <v>1537279</v>
      </c>
      <c r="F83" t="s">
        <v>343</v>
      </c>
    </row>
    <row r="84" spans="1:6" x14ac:dyDescent="0.3">
      <c r="A84" t="s">
        <v>219</v>
      </c>
      <c r="B84">
        <v>119230</v>
      </c>
      <c r="C84" s="10">
        <v>19.350000000000001</v>
      </c>
      <c r="D84">
        <v>1996</v>
      </c>
      <c r="E84">
        <v>2292859</v>
      </c>
      <c r="F84" t="s">
        <v>374</v>
      </c>
    </row>
    <row r="85" spans="1:6" x14ac:dyDescent="0.3">
      <c r="A85" t="s">
        <v>221</v>
      </c>
      <c r="B85">
        <v>198802</v>
      </c>
      <c r="C85" s="10">
        <v>19.62</v>
      </c>
      <c r="D85">
        <v>2178</v>
      </c>
      <c r="E85">
        <v>3880838</v>
      </c>
      <c r="F85" t="s">
        <v>377</v>
      </c>
    </row>
    <row r="86" spans="1:6" x14ac:dyDescent="0.3">
      <c r="A86" t="s">
        <v>223</v>
      </c>
      <c r="B86">
        <v>158908</v>
      </c>
      <c r="C86" s="10">
        <v>18.55</v>
      </c>
      <c r="D86">
        <v>1617</v>
      </c>
      <c r="E86">
        <v>2931695</v>
      </c>
      <c r="F86" t="s">
        <v>371</v>
      </c>
    </row>
    <row r="87" spans="1:6" x14ac:dyDescent="0.3">
      <c r="A87" t="s">
        <v>199</v>
      </c>
      <c r="B87">
        <v>75423</v>
      </c>
      <c r="C87" s="10">
        <v>12.86</v>
      </c>
      <c r="D87">
        <v>2416</v>
      </c>
      <c r="E87">
        <v>966320</v>
      </c>
      <c r="F87" t="s">
        <v>315</v>
      </c>
    </row>
    <row r="88" spans="1:6" x14ac:dyDescent="0.3">
      <c r="A88" t="s">
        <v>201</v>
      </c>
      <c r="B88">
        <v>86365</v>
      </c>
      <c r="C88" s="10">
        <v>18.829999999999998</v>
      </c>
      <c r="D88">
        <v>2021</v>
      </c>
      <c r="E88">
        <v>1616168</v>
      </c>
      <c r="F88" t="s">
        <v>373</v>
      </c>
    </row>
    <row r="89" spans="1:6" x14ac:dyDescent="0.3">
      <c r="A89" t="s">
        <v>205</v>
      </c>
      <c r="B89">
        <v>194849</v>
      </c>
      <c r="C89" s="10">
        <v>14.74</v>
      </c>
      <c r="D89">
        <v>1818</v>
      </c>
      <c r="E89">
        <v>2857938</v>
      </c>
      <c r="F89" t="s">
        <v>334</v>
      </c>
    </row>
    <row r="90" spans="1:6" x14ac:dyDescent="0.3">
      <c r="A90" t="s">
        <v>207</v>
      </c>
      <c r="B90">
        <v>102067</v>
      </c>
      <c r="C90" s="10">
        <v>15.17</v>
      </c>
      <c r="D90">
        <v>1771</v>
      </c>
      <c r="E90">
        <v>1539829</v>
      </c>
      <c r="F90" t="s">
        <v>339</v>
      </c>
    </row>
    <row r="91" spans="1:6" x14ac:dyDescent="0.3">
      <c r="A91" t="s">
        <v>203</v>
      </c>
      <c r="B91">
        <v>78951</v>
      </c>
      <c r="C91" s="10">
        <v>12.41</v>
      </c>
      <c r="D91">
        <v>1397</v>
      </c>
      <c r="E91">
        <v>975256</v>
      </c>
      <c r="F91" t="s">
        <v>315</v>
      </c>
    </row>
    <row r="92" spans="1:6" x14ac:dyDescent="0.3">
      <c r="A92" t="s">
        <v>254</v>
      </c>
      <c r="B92">
        <v>124571</v>
      </c>
      <c r="C92" s="10">
        <v>22.29</v>
      </c>
      <c r="D92">
        <v>1779</v>
      </c>
      <c r="E92">
        <v>2767061</v>
      </c>
      <c r="F92" t="s">
        <v>386</v>
      </c>
    </row>
    <row r="93" spans="1:6" x14ac:dyDescent="0.3">
      <c r="A93" t="s">
        <v>271</v>
      </c>
      <c r="B93">
        <v>125149</v>
      </c>
      <c r="C93" s="10">
        <v>14.28</v>
      </c>
      <c r="D93">
        <v>1837</v>
      </c>
      <c r="E93">
        <v>1778813</v>
      </c>
      <c r="F93" t="s">
        <v>330</v>
      </c>
    </row>
    <row r="94" spans="1:6" x14ac:dyDescent="0.3">
      <c r="A94" t="s">
        <v>273</v>
      </c>
      <c r="B94">
        <v>99126</v>
      </c>
      <c r="C94" s="10">
        <v>19.760000000000002</v>
      </c>
      <c r="D94">
        <v>2574</v>
      </c>
      <c r="E94">
        <v>1945893</v>
      </c>
      <c r="F94" t="s">
        <v>380</v>
      </c>
    </row>
    <row r="95" spans="1:6" x14ac:dyDescent="0.3">
      <c r="A95" t="s">
        <v>275</v>
      </c>
      <c r="B95">
        <v>81977</v>
      </c>
      <c r="C95" s="10">
        <v>22.02</v>
      </c>
      <c r="D95">
        <v>2466</v>
      </c>
      <c r="E95">
        <v>1790358</v>
      </c>
      <c r="F95" t="s">
        <v>385</v>
      </c>
    </row>
    <row r="96" spans="1:6" x14ac:dyDescent="0.3">
      <c r="A96" t="s">
        <v>277</v>
      </c>
      <c r="B96">
        <v>96761</v>
      </c>
      <c r="C96" s="10">
        <v>17.09</v>
      </c>
      <c r="D96">
        <v>2064</v>
      </c>
      <c r="E96">
        <v>1641915</v>
      </c>
      <c r="F96" t="s">
        <v>359</v>
      </c>
    </row>
    <row r="97" spans="1:6" x14ac:dyDescent="0.3">
      <c r="A97" t="s">
        <v>279</v>
      </c>
      <c r="B97">
        <v>156705</v>
      </c>
      <c r="C97" s="10">
        <v>15.27</v>
      </c>
      <c r="D97">
        <v>1949</v>
      </c>
      <c r="E97">
        <v>2382470</v>
      </c>
      <c r="F97" t="s">
        <v>342</v>
      </c>
    </row>
    <row r="98" spans="1:6" x14ac:dyDescent="0.3">
      <c r="A98" t="s">
        <v>256</v>
      </c>
      <c r="B98">
        <v>68799</v>
      </c>
      <c r="C98" s="10">
        <v>15.87</v>
      </c>
      <c r="D98">
        <v>2114</v>
      </c>
      <c r="E98">
        <v>1085583</v>
      </c>
      <c r="F98" t="s">
        <v>351</v>
      </c>
    </row>
    <row r="99" spans="1:6" x14ac:dyDescent="0.3">
      <c r="A99" t="s">
        <v>258</v>
      </c>
      <c r="B99">
        <v>90221</v>
      </c>
      <c r="C99" s="10">
        <v>20.73</v>
      </c>
      <c r="D99">
        <v>1745</v>
      </c>
      <c r="E99">
        <v>1858564</v>
      </c>
      <c r="F99" t="s">
        <v>382</v>
      </c>
    </row>
    <row r="100" spans="1:6" x14ac:dyDescent="0.3">
      <c r="A100" t="s">
        <v>260</v>
      </c>
      <c r="B100">
        <v>47823</v>
      </c>
      <c r="C100" s="10">
        <v>13.57</v>
      </c>
      <c r="D100">
        <v>1185</v>
      </c>
      <c r="E100">
        <v>645489</v>
      </c>
      <c r="F100" t="s">
        <v>326</v>
      </c>
    </row>
    <row r="101" spans="1:6" x14ac:dyDescent="0.3">
      <c r="A101" t="s">
        <v>262</v>
      </c>
      <c r="B101">
        <v>114019</v>
      </c>
      <c r="C101" s="10">
        <v>26.97</v>
      </c>
      <c r="D101">
        <v>3880</v>
      </c>
      <c r="E101">
        <v>3045597</v>
      </c>
      <c r="F101" t="s">
        <v>391</v>
      </c>
    </row>
    <row r="102" spans="1:6" x14ac:dyDescent="0.3">
      <c r="A102" t="s">
        <v>264</v>
      </c>
      <c r="B102">
        <v>60317</v>
      </c>
      <c r="C102" s="10">
        <v>14.12</v>
      </c>
      <c r="D102">
        <v>1533</v>
      </c>
      <c r="E102">
        <v>846271</v>
      </c>
      <c r="F102" t="s">
        <v>329</v>
      </c>
    </row>
    <row r="103" spans="1:6" x14ac:dyDescent="0.3">
      <c r="A103" s="8" t="s">
        <v>266</v>
      </c>
      <c r="B103" s="8">
        <v>109256</v>
      </c>
      <c r="C103" s="13">
        <v>41.09</v>
      </c>
      <c r="D103" s="8">
        <v>3043</v>
      </c>
      <c r="E103" s="8">
        <v>4433572</v>
      </c>
      <c r="F103" s="8" t="s">
        <v>392</v>
      </c>
    </row>
    <row r="104" spans="1:6" x14ac:dyDescent="0.3">
      <c r="A104" t="s">
        <v>269</v>
      </c>
      <c r="B104">
        <v>94806</v>
      </c>
      <c r="C104" s="10">
        <v>26.49</v>
      </c>
      <c r="D104">
        <v>2142</v>
      </c>
      <c r="E104">
        <v>2489737</v>
      </c>
      <c r="F104" t="s">
        <v>390</v>
      </c>
    </row>
    <row r="118" spans="1:11" x14ac:dyDescent="0.3">
      <c r="A118" t="s">
        <v>422</v>
      </c>
      <c r="K118" t="s">
        <v>420</v>
      </c>
    </row>
    <row r="119" spans="1:11" x14ac:dyDescent="0.3">
      <c r="A119" t="s">
        <v>423</v>
      </c>
      <c r="K119" t="s">
        <v>421</v>
      </c>
    </row>
    <row r="120" spans="1:11" x14ac:dyDescent="0.3">
      <c r="A120" t="s">
        <v>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demulti</vt:lpstr>
      <vt:lpstr>clean-filter</vt:lpstr>
      <vt:lpstr>denovo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Leotta</cp:lastModifiedBy>
  <dcterms:created xsi:type="dcterms:W3CDTF">2025-04-17T08:55:19Z</dcterms:created>
  <dcterms:modified xsi:type="dcterms:W3CDTF">2025-04-25T22:52:51Z</dcterms:modified>
</cp:coreProperties>
</file>