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en\Desktop\"/>
    </mc:Choice>
  </mc:AlternateContent>
  <xr:revisionPtr revIDLastSave="0" documentId="13_ncr:1_{5D130B4E-5257-41A0-AF88-16C6C8E6DECD}" xr6:coauthVersionLast="45" xr6:coauthVersionMax="45" xr10:uidLastSave="{00000000-0000-0000-0000-000000000000}"/>
  <bookViews>
    <workbookView xWindow="-108" yWindow="-108" windowWidth="23256" windowHeight="12576" xr2:uid="{DF8F3E76-C66F-4504-B00C-C23CAE898BEF}"/>
  </bookViews>
  <sheets>
    <sheet name="Feuil1" sheetId="1" r:id="rId1"/>
  </sheets>
  <definedNames>
    <definedName name="_xlchart.v1.0" hidden="1">Feuil1!$K$16:$K$36</definedName>
    <definedName name="_xlchart.v1.1" hidden="1">Feuil1!$K$16:$K$36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M16" i="1" s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3" i="1"/>
  <c r="K34" i="1"/>
  <c r="K35" i="1"/>
  <c r="K36" i="1"/>
  <c r="K37" i="1"/>
  <c r="K39" i="1"/>
  <c r="K40" i="1"/>
  <c r="K41" i="1"/>
  <c r="K42" i="1"/>
  <c r="K43" i="1"/>
  <c r="K46" i="1"/>
  <c r="K48" i="1"/>
  <c r="K50" i="1"/>
  <c r="K51" i="1"/>
  <c r="K52" i="1"/>
  <c r="K53" i="1"/>
  <c r="K54" i="1"/>
  <c r="K55" i="1"/>
  <c r="K58" i="1"/>
  <c r="K59" i="1"/>
  <c r="K60" i="1"/>
  <c r="K65" i="1"/>
  <c r="K66" i="1"/>
  <c r="K67" i="1"/>
  <c r="K68" i="1"/>
  <c r="K69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10" i="1"/>
  <c r="K111" i="1"/>
  <c r="K112" i="1"/>
  <c r="K113" i="1"/>
  <c r="K114" i="1"/>
  <c r="K115" i="1"/>
  <c r="K118" i="1"/>
  <c r="K119" i="1"/>
  <c r="K120" i="1"/>
  <c r="K121" i="1"/>
  <c r="K127" i="1"/>
  <c r="K128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51" i="1"/>
  <c r="K152" i="1"/>
  <c r="K153" i="1"/>
  <c r="K154" i="1"/>
  <c r="K156" i="1"/>
  <c r="K159" i="1"/>
  <c r="K160" i="1"/>
  <c r="K161" i="1"/>
  <c r="K169" i="1"/>
  <c r="K171" i="1"/>
  <c r="K173" i="1"/>
  <c r="K174" i="1"/>
  <c r="K3" i="1"/>
  <c r="K4" i="1"/>
  <c r="K5" i="1"/>
  <c r="K6" i="1"/>
  <c r="K7" i="1"/>
  <c r="K8" i="1"/>
  <c r="K9" i="1"/>
  <c r="K10" i="1"/>
  <c r="K12" i="1"/>
  <c r="K14" i="1"/>
  <c r="K15" i="1"/>
  <c r="K2" i="1"/>
  <c r="L17" i="1"/>
  <c r="L16" i="1" s="1"/>
  <c r="H174" i="1" l="1"/>
  <c r="H173" i="1"/>
  <c r="H171" i="1"/>
  <c r="H169" i="1"/>
  <c r="H161" i="1"/>
  <c r="H160" i="1"/>
  <c r="H159" i="1"/>
  <c r="H156" i="1"/>
  <c r="H154" i="1"/>
  <c r="H153" i="1"/>
  <c r="H152" i="1"/>
  <c r="H151" i="1"/>
  <c r="J144" i="1"/>
  <c r="J143" i="1"/>
  <c r="H148" i="1"/>
  <c r="H147" i="1"/>
  <c r="H146" i="1"/>
  <c r="H145" i="1"/>
  <c r="H144" i="1"/>
  <c r="H143" i="1"/>
  <c r="J138" i="1"/>
  <c r="J137" i="1"/>
  <c r="H142" i="1"/>
  <c r="H141" i="1"/>
  <c r="H140" i="1"/>
  <c r="H139" i="1"/>
  <c r="H138" i="1"/>
  <c r="H137" i="1"/>
  <c r="H134" i="1"/>
  <c r="H136" i="1"/>
  <c r="H133" i="1"/>
  <c r="H135" i="1"/>
  <c r="H132" i="1"/>
  <c r="H131" i="1"/>
  <c r="H128" i="1"/>
  <c r="H127" i="1"/>
  <c r="J119" i="1"/>
  <c r="J118" i="1"/>
  <c r="H121" i="1"/>
  <c r="H120" i="1"/>
  <c r="H119" i="1"/>
  <c r="H118" i="1"/>
  <c r="J112" i="1"/>
  <c r="J111" i="1"/>
  <c r="H115" i="1"/>
  <c r="H114" i="1"/>
  <c r="H112" i="1"/>
  <c r="H113" i="1"/>
  <c r="H111" i="1"/>
  <c r="J106" i="1"/>
  <c r="J105" i="1"/>
  <c r="H110" i="1"/>
  <c r="H106" i="1"/>
  <c r="H107" i="1"/>
  <c r="H108" i="1"/>
  <c r="H105" i="1"/>
  <c r="J98" i="1"/>
  <c r="J97" i="1"/>
  <c r="H104" i="1"/>
  <c r="H103" i="1"/>
  <c r="H102" i="1"/>
  <c r="H99" i="1"/>
  <c r="H100" i="1"/>
  <c r="H101" i="1"/>
  <c r="H98" i="1"/>
  <c r="H97" i="1"/>
  <c r="J88" i="1"/>
  <c r="H94" i="1"/>
  <c r="H93" i="1"/>
  <c r="J87" i="1"/>
  <c r="H92" i="1"/>
  <c r="H91" i="1"/>
  <c r="H90" i="1"/>
  <c r="H89" i="1"/>
  <c r="H88" i="1"/>
  <c r="H87" i="1"/>
  <c r="J83" i="1"/>
  <c r="J82" i="1"/>
  <c r="H86" i="1"/>
  <c r="H85" i="1"/>
  <c r="H84" i="1"/>
  <c r="H83" i="1"/>
  <c r="H82" i="1"/>
  <c r="J79" i="1"/>
  <c r="H79" i="1"/>
  <c r="J69" i="1"/>
  <c r="J68" i="1"/>
  <c r="H69" i="1"/>
  <c r="H68" i="1"/>
  <c r="J66" i="1"/>
  <c r="J65" i="1"/>
  <c r="H66" i="1"/>
  <c r="H67" i="1"/>
  <c r="H65" i="1"/>
  <c r="J60" i="1"/>
  <c r="H60" i="1"/>
  <c r="J59" i="1"/>
  <c r="J58" i="1"/>
  <c r="H59" i="1"/>
  <c r="H58" i="1"/>
  <c r="J55" i="1"/>
  <c r="J54" i="1"/>
  <c r="J51" i="1"/>
  <c r="J50" i="1"/>
  <c r="H55" i="1"/>
  <c r="H54" i="1"/>
  <c r="H53" i="1"/>
  <c r="H52" i="1"/>
  <c r="H51" i="1"/>
  <c r="H50" i="1"/>
  <c r="J45" i="1"/>
  <c r="J44" i="1"/>
  <c r="H48" i="1"/>
  <c r="H46" i="1"/>
  <c r="J38" i="1"/>
  <c r="J37" i="1"/>
  <c r="H43" i="1"/>
  <c r="H42" i="1"/>
  <c r="H41" i="1"/>
  <c r="H40" i="1"/>
  <c r="H39" i="1"/>
  <c r="H37" i="1"/>
  <c r="J17" i="1"/>
  <c r="J16" i="1"/>
  <c r="H36" i="1"/>
  <c r="H35" i="1"/>
  <c r="H34" i="1"/>
  <c r="H33" i="1"/>
  <c r="H31" i="1"/>
  <c r="H30" i="1"/>
  <c r="H29" i="1"/>
  <c r="H28" i="1"/>
  <c r="H27" i="1"/>
  <c r="H25" i="1"/>
  <c r="H26" i="1"/>
  <c r="H24" i="1"/>
  <c r="H23" i="1"/>
  <c r="H22" i="1"/>
  <c r="H21" i="1"/>
  <c r="H20" i="1"/>
  <c r="H19" i="1"/>
  <c r="H17" i="1"/>
  <c r="H18" i="1"/>
  <c r="H16" i="1"/>
  <c r="J3" i="1"/>
  <c r="J2" i="1"/>
  <c r="H14" i="1"/>
  <c r="H12" i="1"/>
  <c r="H10" i="1"/>
  <c r="H9" i="1"/>
  <c r="H8" i="1"/>
  <c r="H7" i="1"/>
  <c r="H5" i="1"/>
  <c r="H6" i="1"/>
  <c r="H4" i="1"/>
  <c r="H3" i="1"/>
  <c r="H2" i="1"/>
  <c r="C15" i="1" l="1"/>
  <c r="H15" i="1" s="1"/>
</calcChain>
</file>

<file path=xl/sharedStrings.xml><?xml version="1.0" encoding="utf-8"?>
<sst xmlns="http://schemas.openxmlformats.org/spreadsheetml/2006/main" count="465" uniqueCount="148">
  <si>
    <t>tumor cell</t>
  </si>
  <si>
    <t>growth rate</t>
  </si>
  <si>
    <t>diffusion</t>
  </si>
  <si>
    <t>s^-1</t>
  </si>
  <si>
    <t>cm^2.s^-1</t>
  </si>
  <si>
    <t>Bray 1992</t>
  </si>
  <si>
    <t>Bubba 2019</t>
  </si>
  <si>
    <t>haptotaxis</t>
  </si>
  <si>
    <t>cm^2.s^-1.M^-1</t>
  </si>
  <si>
    <t>Anderson 2000</t>
  </si>
  <si>
    <t>ECM</t>
  </si>
  <si>
    <t>Anderson 2005</t>
  </si>
  <si>
    <t>Dioxygen</t>
  </si>
  <si>
    <t>consumption by tumour cell</t>
  </si>
  <si>
    <t>M.cell^-1.s^-1</t>
  </si>
  <si>
    <t>Casciari 1992</t>
  </si>
  <si>
    <t>Shreiber 2003</t>
  </si>
  <si>
    <t>MMP</t>
  </si>
  <si>
    <t>Enderling 2006</t>
  </si>
  <si>
    <t>Kim 2009</t>
  </si>
  <si>
    <t>Saffarian 2004</t>
  </si>
  <si>
    <t>Glucose</t>
  </si>
  <si>
    <t>Rong 2006</t>
  </si>
  <si>
    <t>production</t>
  </si>
  <si>
    <t>consumption by tumor cell</t>
  </si>
  <si>
    <t>Li 1982</t>
  </si>
  <si>
    <t>degradation</t>
  </si>
  <si>
    <t>cm^3.g^-1.s^-1</t>
  </si>
  <si>
    <t>decay</t>
  </si>
  <si>
    <t>chemotaxis</t>
  </si>
  <si>
    <t>(1,8-4,2).10^-4</t>
  </si>
  <si>
    <t>cm^5.g^-1.s^-1</t>
  </si>
  <si>
    <t>2,0.(10^-5-10^-3)</t>
  </si>
  <si>
    <t>cm^2.day^-1</t>
  </si>
  <si>
    <t>Stein 2007</t>
  </si>
  <si>
    <t>day^-1</t>
  </si>
  <si>
    <t>Tracqui 1995</t>
  </si>
  <si>
    <t>apoptosis</t>
  </si>
  <si>
    <t>Woodward 1996</t>
  </si>
  <si>
    <t>death by treatment</t>
  </si>
  <si>
    <t>Vilanova 2017</t>
  </si>
  <si>
    <t>mm.day^-1</t>
  </si>
  <si>
    <t>VEGF</t>
  </si>
  <si>
    <t>h^-1</t>
  </si>
  <si>
    <t>\mu m.min^-1</t>
  </si>
  <si>
    <t>Chen 2018</t>
  </si>
  <si>
    <t>chemokine</t>
  </si>
  <si>
    <t>min^-1</t>
  </si>
  <si>
    <t>Bray 2011</t>
  </si>
  <si>
    <t>Cancer Stem cell</t>
  </si>
  <si>
    <t>Andasari 2011</t>
  </si>
  <si>
    <t>Chaplain 2005</t>
  </si>
  <si>
    <t>cm^d+2.mol^-1.s^-1</t>
  </si>
  <si>
    <t xml:space="preserve">growth rate </t>
  </si>
  <si>
    <t>Sfakianakis 2017</t>
  </si>
  <si>
    <t>remodelling</t>
  </si>
  <si>
    <t>cm^d.mol^-1.s^-1</t>
  </si>
  <si>
    <t>\mu m^2.s^-1</t>
  </si>
  <si>
    <t>Serini 2003</t>
  </si>
  <si>
    <t>mol.cell^-1.s^-1</t>
  </si>
  <si>
    <t>Anderson 1998</t>
  </si>
  <si>
    <t>cm^3.cell^-1.s^-1</t>
  </si>
  <si>
    <t>Claridge 2009</t>
  </si>
  <si>
    <t>Gallaher 2014</t>
  </si>
  <si>
    <t>m^2.s^-1</t>
  </si>
  <si>
    <t>Poplawski 2009</t>
  </si>
  <si>
    <t>nutrient necessary for proliferation</t>
  </si>
  <si>
    <t>nmol.mm^-3</t>
  </si>
  <si>
    <t>Tonaka 2009</t>
  </si>
  <si>
    <t>nutrient required to avoid necrosis</t>
  </si>
  <si>
    <t>Frieboes 2007</t>
  </si>
  <si>
    <t>mm^2.day^-1</t>
  </si>
  <si>
    <t>metabolic consumption rate</t>
  </si>
  <si>
    <t>nmol.mm^-3.day^-1</t>
  </si>
  <si>
    <t>Tanaka 2009</t>
  </si>
  <si>
    <t>necrosis</t>
  </si>
  <si>
    <t>Migrating tumor cell</t>
  </si>
  <si>
    <t>transformation to migrating phenotype</t>
  </si>
  <si>
    <t>cm^2.s-1</t>
  </si>
  <si>
    <t>Therne 2004</t>
  </si>
  <si>
    <t>Kim 2010</t>
  </si>
  <si>
    <t>Kudlow 1986</t>
  </si>
  <si>
    <t>Endothelial cell</t>
  </si>
  <si>
    <t>Perumpanani 1989</t>
  </si>
  <si>
    <t>Goswani 2005</t>
  </si>
  <si>
    <t>\mu m^2.min^-1.nM^-1</t>
  </si>
  <si>
    <t>\mu m^2.min^-1</t>
  </si>
  <si>
    <t>nM.\mu m^2.min^-1.cell^-1</t>
  </si>
  <si>
    <t>Knutsdottir 2014</t>
  </si>
  <si>
    <t>Sorkin 2010</t>
  </si>
  <si>
    <t>Lai 2020</t>
  </si>
  <si>
    <t>cm^2.s^-1.nM^-1</t>
  </si>
  <si>
    <t>nM^-1.s^-1</t>
  </si>
  <si>
    <t>Gerisch 2008</t>
  </si>
  <si>
    <t>maximum carrying tissue</t>
  </si>
  <si>
    <t>cells.mm^-3</t>
  </si>
  <si>
    <t>Swanson 2011</t>
  </si>
  <si>
    <t>0,005-0,3</t>
  </si>
  <si>
    <t>0,0025-0,04</t>
  </si>
  <si>
    <t>Kiran 2009</t>
  </si>
  <si>
    <t>mol.cell^-1.day^-1</t>
  </si>
  <si>
    <t>Martinez-Gonzalez 2012</t>
  </si>
  <si>
    <t>hypoxic cell</t>
  </si>
  <si>
    <t>hypoglycemic cell</t>
  </si>
  <si>
    <t>mm^3.mol^-1.day^-1</t>
  </si>
  <si>
    <t>Papadogiorgaki 2013</t>
  </si>
  <si>
    <t>mol.cell-1.day^-1</t>
  </si>
  <si>
    <t>MacDougall 1967</t>
  </si>
  <si>
    <t>Bauer 2009</t>
  </si>
  <si>
    <t>pg.min^-1.cell^-1</t>
  </si>
  <si>
    <t>fmol.min^-1.cell^-1</t>
  </si>
  <si>
    <t>Freyer 1985</t>
  </si>
  <si>
    <t>mm Hg</t>
  </si>
  <si>
    <t>Shirinifard 2009</t>
  </si>
  <si>
    <t>VEGF threshold for angiogenesis</t>
  </si>
  <si>
    <t>pg.cell^-1 volume</t>
  </si>
  <si>
    <t>Steinkam 2013</t>
  </si>
  <si>
    <t>Jbabdi 2005</t>
  </si>
  <si>
    <t>white matter</t>
  </si>
  <si>
    <t>gray matter</t>
  </si>
  <si>
    <t>mm^2.year^-1</t>
  </si>
  <si>
    <t>Harpold 2007</t>
  </si>
  <si>
    <t>10-100</t>
  </si>
  <si>
    <t>year^-1</t>
  </si>
  <si>
    <t>\mu mol.cell^-1.year^-1</t>
  </si>
  <si>
    <t>cell.cm^-3</t>
  </si>
  <si>
    <t>m^2.s-1</t>
  </si>
  <si>
    <t>Zhong 2006</t>
  </si>
  <si>
    <t>cm^3.g^-1.s-1</t>
  </si>
  <si>
    <t>Macklin 2009</t>
  </si>
  <si>
    <t>Perumpanani 1998</t>
  </si>
  <si>
    <t>Colonne1</t>
  </si>
  <si>
    <t>Colonne2</t>
  </si>
  <si>
    <t>Colonne3</t>
  </si>
  <si>
    <t>Colonne4</t>
  </si>
  <si>
    <t>Colonne5</t>
  </si>
  <si>
    <t>Colonne6</t>
  </si>
  <si>
    <t>1/[n].mol.cell^-1.day^-1</t>
  </si>
  <si>
    <t>1/[n].s^-1</t>
  </si>
  <si>
    <t>day-1</t>
  </si>
  <si>
    <t>dm^2.day^-1</t>
  </si>
  <si>
    <t>dm^2.day^-1.nmol^-1</t>
  </si>
  <si>
    <t>nmol.cell^-1.day^-1</t>
  </si>
  <si>
    <t>nmol.dm^2.day^-1.cell^-1</t>
  </si>
  <si>
    <t>dm^2.nmol^-1.day^-1</t>
  </si>
  <si>
    <t>nmol.dm^-3</t>
  </si>
  <si>
    <t>cell.dm^-3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</si>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</sst>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E186DE-9931-4060-9B83-FAC7B7F4CB42}" name="Tableau1" displayName="Tableau1" ref="A1:F55" totalsRowShown="0">
  <autoFilter ref="A1:F55" xr:uid="{3D2FF996-D2CC-4595-9A5C-FD9594A5CD6F}"/>
  <tableColumns count="6">
    <tableColumn id="1" xr3:uid="{797B5E00-1C7A-4350-8992-BAD2B9303713}" name="tumor cell"/>
    <tableColumn id="2" xr3:uid="{962A7A5E-218E-4833-A1A7-735CFC62A58F}" name="Colonne1"/>
    <tableColumn id="3" xr3:uid="{9B4BACFA-AF65-4609-B6FD-D0972F25223C}" name="Colonne2"/>
    <tableColumn id="4" xr3:uid="{E7E2AC64-1784-474C-8981-4950ABCB5238}" name="Colonne3"/>
    <tableColumn id="5" xr3:uid="{8BCC14EE-3FF6-459E-9440-5D79F6A02A89}" name="Colonne4"/>
    <tableColumn id="6" xr3:uid="{432F9B2D-A99D-4F24-B1B8-C7410C9CACEE}" name="Colonne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4D0A69E-4A1F-4E6B-9153-0EC73938F67F}" name="Tableau10" displayName="Tableau10" ref="A163:F166" totalsRowShown="0">
  <autoFilter ref="A163:F166" xr:uid="{07997BF8-B136-487D-94D2-5ACBFA08A495}"/>
  <tableColumns count="6">
    <tableColumn id="1" xr3:uid="{9434E5D4-076B-4260-97DB-7798378F1A46}" name="Migrating tumor cell"/>
    <tableColumn id="2" xr3:uid="{AF664D24-6D13-4C63-AADD-B584B97999E2}" name="Colonne1"/>
    <tableColumn id="3" xr3:uid="{8F50FDE9-DDF9-48D1-A528-8139FE10A11B}" name="Colonne2"/>
    <tableColumn id="4" xr3:uid="{88A7C92A-3D27-4325-AD4E-FADC2850007C}" name="Colonne3"/>
    <tableColumn id="5" xr3:uid="{21B066D5-038F-4D93-A1AA-C9718346065E}" name="Colonne4"/>
    <tableColumn id="6" xr3:uid="{D21C5B00-E043-434A-B09B-2F3F918BDC9D}" name="Colonne5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C1BEF57-2B26-4D7D-AC7F-062ADA6631DD}" name="Tableau11" displayName="Tableau11" ref="A168:F175" totalsRowShown="0">
  <autoFilter ref="A168:F175" xr:uid="{68416A41-D397-401F-8958-3AACF776D048}"/>
  <tableColumns count="6">
    <tableColumn id="1" xr3:uid="{E4ABCA6F-123B-450F-8496-75FCA9EE1842}" name="Colonne1" dataDxfId="1"/>
    <tableColumn id="2" xr3:uid="{64CE23F9-FCB0-4F72-84FB-C84F393907A0}" name="Colonne2" dataDxfId="0"/>
    <tableColumn id="3" xr3:uid="{54AFCED0-053A-4014-BAB0-EF9B490229BB}" name="Colonne3"/>
    <tableColumn id="4" xr3:uid="{E5C4A312-2EA0-48E4-AB1A-45F763689F46}" name="Colonne4"/>
    <tableColumn id="5" xr3:uid="{C78620C3-39EC-4DA0-82D5-E3AB70828622}" name="Colonne5"/>
    <tableColumn id="6" xr3:uid="{A9B41B5D-B070-4CF6-A008-AE34FC61493E}" name="Colonne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F34A4A-5F0C-4349-B747-02D5B2D3838E}" name="Tableau2" displayName="Tableau2" ref="A57:F62" totalsRowShown="0">
  <autoFilter ref="A57:F62" xr:uid="{A3C0ADAE-D62A-4FC9-9F0F-4BE1939B0B33}"/>
  <tableColumns count="6">
    <tableColumn id="1" xr3:uid="{A490A425-AE6A-4794-B562-3DA44864F5C2}" name="Endothelial cell"/>
    <tableColumn id="2" xr3:uid="{21903554-8E20-48B3-9263-5351987A3794}" name="Colonne1"/>
    <tableColumn id="3" xr3:uid="{F5455BC5-EDE6-4D02-B9CD-3F6C35A12AE5}" name="Colonne2"/>
    <tableColumn id="4" xr3:uid="{E45CDC11-529E-4BD7-99E9-E47F9592635A}" name="Colonne3"/>
    <tableColumn id="5" xr3:uid="{89F286DD-EA77-453C-A824-319D5372D80D}" name="Colonne4"/>
    <tableColumn id="6" xr3:uid="{0365F5D8-8355-4317-9D36-F4C93C4D644E}" name="Colonne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8B581C-5B3B-4E73-A5AB-1AEDACA6766D}" name="Tableau3" displayName="Tableau3" ref="A64:F79" totalsRowShown="0">
  <autoFilter ref="A64:F79" xr:uid="{A7D8D8B8-620D-46BC-943A-3BA4A1516C4E}"/>
  <tableColumns count="6">
    <tableColumn id="1" xr3:uid="{B8D375EA-F2BA-4566-BAFA-4EDE48A9ABFA}" name="ECM"/>
    <tableColumn id="2" xr3:uid="{6565ADFD-FD83-48F6-B6C4-942F0C33677D}" name="Colonne1"/>
    <tableColumn id="3" xr3:uid="{EFB9CE79-84DA-4EB8-96B1-7C2573BD601C}" name="Colonne2"/>
    <tableColumn id="4" xr3:uid="{B0BC5A65-61BC-4510-8761-98A8EE5BF2CE}" name="Colonne3"/>
    <tableColumn id="5" xr3:uid="{3B265D48-5636-41EA-9AA3-BAA2D9747E51}" name="Colonne4"/>
    <tableColumn id="6" xr3:uid="{A7A33D24-F831-4B59-884C-4D768DA5307D}" name="Colonne5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50ECF9-B255-444F-85B4-C71AD58F0948}" name="Tableau4" displayName="Tableau4" ref="A81:F94" totalsRowShown="0">
  <autoFilter ref="A81:F94" xr:uid="{6EB9CF93-8497-44DC-AC58-2D6F2384FF13}"/>
  <tableColumns count="6">
    <tableColumn id="1" xr3:uid="{18F7E18B-1572-4F94-B265-F68D9262C2FA}" name="Dioxygen"/>
    <tableColumn id="2" xr3:uid="{FCAD70A5-D8DF-435B-AE73-EA2DB4BDF360}" name="Colonne1"/>
    <tableColumn id="3" xr3:uid="{C34A66AD-EF0E-44A8-A8A0-9377FAA98295}" name="Colonne2"/>
    <tableColumn id="4" xr3:uid="{EF5059F7-E65D-442C-AA8A-5A9E218F4355}" name="Colonne3"/>
    <tableColumn id="5" xr3:uid="{02C2D0A6-15D0-49BD-B6E6-2A3C21982237}" name="Colonne4"/>
    <tableColumn id="6" xr3:uid="{E6287A1A-1726-4DCA-99DB-64E2AB845D6E}" name="Colonne5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A3DB15-CB75-4CD7-A50A-FC1F4EA6685D}" name="Tableau5" displayName="Tableau5" ref="A96:F115" totalsRowShown="0">
  <autoFilter ref="A96:F115" xr:uid="{4EDD71BC-F741-4A27-8CD0-51216B31C7B8}"/>
  <tableColumns count="6">
    <tableColumn id="1" xr3:uid="{B1523236-54DA-4E77-9970-22642EB3ACC1}" name="MMP"/>
    <tableColumn id="2" xr3:uid="{282EABDB-8806-4C1A-88E1-5532B388082E}" name="Colonne1"/>
    <tableColumn id="3" xr3:uid="{6A17A6B2-BCB7-4BDC-B964-59F220518023}" name="Colonne2"/>
    <tableColumn id="4" xr3:uid="{AA5882E4-5994-4761-B39D-485882A45279}" name="Colonne3"/>
    <tableColumn id="5" xr3:uid="{D4DBD801-B495-452D-AFB8-FA8E5FB7C664}" name="Colonne4"/>
    <tableColumn id="6" xr3:uid="{F70770EE-7994-4A5E-AE4B-C3A8843F9E11}" name="Colonne5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397E71D-3DA9-450E-833B-F6D9232D145A}" name="Tableau6" displayName="Tableau6" ref="A117:F128" totalsRowShown="0">
  <autoFilter ref="A117:F128" xr:uid="{47030DAE-E9BA-42A8-8970-A2BE18A48A97}"/>
  <tableColumns count="6">
    <tableColumn id="1" xr3:uid="{BA71ACAD-F6AB-48F5-AF94-D392FFFE63BC}" name="Glucose"/>
    <tableColumn id="2" xr3:uid="{7AD7583C-7E8C-444D-BE7B-F7E13F8DD702}" name="Colonne1"/>
    <tableColumn id="3" xr3:uid="{8AAD60B6-B0BE-4444-935F-93D96622F93D}" name="Colonne2"/>
    <tableColumn id="4" xr3:uid="{B08E3BA8-2733-4C36-AEAF-C025DC22F1EF}" name="Colonne3"/>
    <tableColumn id="5" xr3:uid="{80A93A8D-8510-48F7-AF32-503768852DF1}" name="Colonne4"/>
    <tableColumn id="6" xr3:uid="{995A6203-FD98-4379-B76E-8FB5228C7160}" name="Colonne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5FA3AE-504D-4BD9-85B7-FBB1E5D21F3C}" name="Tableau7" displayName="Tableau7" ref="A130:F148" totalsRowShown="0">
  <autoFilter ref="A130:F148" xr:uid="{C3D6D7AE-8FDD-445B-A164-6D41707A2A74}"/>
  <tableColumns count="6">
    <tableColumn id="1" xr3:uid="{59D49111-D144-40C9-AA04-8C14967F0C67}" name="VEGF"/>
    <tableColumn id="2" xr3:uid="{8A91BCB0-F4F3-4373-A081-811A8C2A54D9}" name="Colonne1"/>
    <tableColumn id="3" xr3:uid="{073CCACE-825A-4958-BBBB-66C50FBAC61E}" name="Colonne2"/>
    <tableColumn id="4" xr3:uid="{28838767-2C2C-4CC2-9017-7F1A47F23C3B}" name="Colonne3"/>
    <tableColumn id="5" xr3:uid="{98499793-1D69-4D72-8181-8D837677A20B}" name="Colonne4"/>
    <tableColumn id="6" xr3:uid="{1A6C69EA-22E1-4B6E-B182-75B1B7038019}" name="Colonne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DB31AD-1582-41FD-ADFE-75694E28FB19}" name="Tableau8" displayName="Tableau8" ref="A150:F156" totalsRowShown="0">
  <autoFilter ref="A150:F156" xr:uid="{AA429C98-C3FD-4F9F-8594-CFFC3E47E51A}"/>
  <tableColumns count="6">
    <tableColumn id="1" xr3:uid="{27A35E48-07DD-4DFC-BB51-8D4E878E2493}" name="chemokine"/>
    <tableColumn id="2" xr3:uid="{5FE50DDC-A4F7-40AA-BEEE-1A3E60A12D65}" name="Colonne1"/>
    <tableColumn id="3" xr3:uid="{164C8ED3-CB37-4127-84DB-FCA31C9ACEFB}" name="Colonne2"/>
    <tableColumn id="4" xr3:uid="{7231A4A1-8FE7-459F-B6B9-7D83ACB960CE}" name="Colonne3"/>
    <tableColumn id="5" xr3:uid="{11691DDD-9BEB-4A0A-B919-BE895608661C}" name="Colonne4"/>
    <tableColumn id="6" xr3:uid="{5BE2DB71-F24A-4C78-AFAD-45E786839297}" name="Colonne5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FA274D2-9D01-48A4-AFC3-0D3268A6523B}" name="Tableau9" displayName="Tableau9" ref="A158:F161" totalsRowShown="0">
  <autoFilter ref="A158:F161" xr:uid="{46F45D47-D6C5-416E-AEC6-4D4D6FE681A0}"/>
  <tableColumns count="6">
    <tableColumn id="1" xr3:uid="{69E68CC6-68B8-493E-A194-2024316464AA}" name="Cancer Stem cell"/>
    <tableColumn id="2" xr3:uid="{F6C95520-7A17-45B6-AFAA-10DAB2859A1B}" name="Colonne1"/>
    <tableColumn id="3" xr3:uid="{50B0F413-8F4F-4C86-9B42-20345A14FD2C}" name="Colonne2"/>
    <tableColumn id="4" xr3:uid="{448EB36E-65C1-4CD9-A95B-B4070A0B9219}" name="Colonne3"/>
    <tableColumn id="5" xr3:uid="{EF5CDBFC-BC4A-46A2-A85D-B3C556E21944}" name="Colonne4"/>
    <tableColumn id="6" xr3:uid="{75EFDC07-0EAD-44A4-8FBD-2018C10D27F0}" name="Colonne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07B5-1B32-4170-8F84-43ECF5F95CAA}">
  <dimension ref="A1:M175"/>
  <sheetViews>
    <sheetView tabSelected="1" topLeftCell="B1" workbookViewId="0">
      <selection activeCell="M12" sqref="M12"/>
    </sheetView>
  </sheetViews>
  <sheetFormatPr baseColWidth="10" defaultRowHeight="14.4" x14ac:dyDescent="0.3"/>
  <cols>
    <col min="1" max="1" width="29.77734375" bestFit="1" customWidth="1"/>
    <col min="2" max="2" width="33.109375" bestFit="1" customWidth="1"/>
    <col min="3" max="3" width="15.109375" bestFit="1" customWidth="1"/>
    <col min="4" max="4" width="24" bestFit="1" customWidth="1"/>
    <col min="5" max="5" width="11.21875" bestFit="1" customWidth="1"/>
    <col min="6" max="6" width="20.77734375" bestFit="1" customWidth="1"/>
    <col min="7" max="7" width="20.77734375" customWidth="1"/>
    <col min="8" max="8" width="12" bestFit="1" customWidth="1"/>
    <col min="9" max="9" width="19.109375" bestFit="1" customWidth="1"/>
    <col min="10" max="10" width="12" bestFit="1" customWidth="1"/>
  </cols>
  <sheetData>
    <row r="1" spans="1:13" x14ac:dyDescent="0.3">
      <c r="A1" t="s">
        <v>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K1" t="s">
        <v>147</v>
      </c>
    </row>
    <row r="2" spans="1:13" x14ac:dyDescent="0.3">
      <c r="B2" t="s">
        <v>1</v>
      </c>
      <c r="C2">
        <v>3.9999999999999998E-6</v>
      </c>
      <c r="D2" t="s">
        <v>3</v>
      </c>
      <c r="F2" t="s">
        <v>6</v>
      </c>
      <c r="H2">
        <f>86400*C2</f>
        <v>0.34559999999999996</v>
      </c>
      <c r="I2" t="s">
        <v>139</v>
      </c>
      <c r="J2">
        <f>AVERAGE(H2:H15)</f>
        <v>46.627312222222223</v>
      </c>
      <c r="K2">
        <f>LOG(H2)</f>
        <v>-0.46142626619314436</v>
      </c>
    </row>
    <row r="3" spans="1:13" x14ac:dyDescent="0.3">
      <c r="C3">
        <v>2.7E-6</v>
      </c>
      <c r="D3" t="s">
        <v>3</v>
      </c>
      <c r="F3" t="s">
        <v>19</v>
      </c>
      <c r="H3">
        <f>86400*C3</f>
        <v>0.23327999999999999</v>
      </c>
      <c r="J3">
        <f>AVEDEV(H2:H15)</f>
        <v>84.228781296296305</v>
      </c>
      <c r="K3">
        <f t="shared" ref="K3:K66" si="0">LOG(H3)</f>
        <v>-0.63212249336211945</v>
      </c>
    </row>
    <row r="4" spans="1:13" x14ac:dyDescent="0.3">
      <c r="C4">
        <v>0.3</v>
      </c>
      <c r="D4" t="s">
        <v>35</v>
      </c>
      <c r="F4" t="s">
        <v>34</v>
      </c>
      <c r="H4">
        <f>C4</f>
        <v>0.3</v>
      </c>
      <c r="K4">
        <f t="shared" si="0"/>
        <v>-0.52287874528033762</v>
      </c>
    </row>
    <row r="5" spans="1:13" x14ac:dyDescent="0.3">
      <c r="C5">
        <v>1.0999999999999999E-2</v>
      </c>
      <c r="D5" t="s">
        <v>35</v>
      </c>
      <c r="F5" t="s">
        <v>36</v>
      </c>
      <c r="H5">
        <f t="shared" ref="H5:H6" si="1">C5</f>
        <v>1.0999999999999999E-2</v>
      </c>
      <c r="K5">
        <f t="shared" si="0"/>
        <v>-1.9586073148417751</v>
      </c>
    </row>
    <row r="6" spans="1:13" x14ac:dyDescent="0.3">
      <c r="C6">
        <v>1.2E-2</v>
      </c>
      <c r="D6" t="s">
        <v>35</v>
      </c>
      <c r="F6" t="s">
        <v>38</v>
      </c>
      <c r="H6">
        <f t="shared" si="1"/>
        <v>1.2E-2</v>
      </c>
      <c r="K6">
        <f t="shared" si="0"/>
        <v>-1.9208187539523751</v>
      </c>
    </row>
    <row r="7" spans="1:13" x14ac:dyDescent="0.3">
      <c r="C7">
        <v>2.0000000000000002E-5</v>
      </c>
      <c r="D7" t="s">
        <v>3</v>
      </c>
      <c r="F7" t="s">
        <v>51</v>
      </c>
      <c r="H7">
        <f>86400*C7</f>
        <v>1.7280000000000002</v>
      </c>
      <c r="K7">
        <f t="shared" si="0"/>
        <v>0.23754373814287452</v>
      </c>
    </row>
    <row r="8" spans="1:13" x14ac:dyDescent="0.3">
      <c r="C8">
        <v>23</v>
      </c>
      <c r="D8" t="s">
        <v>43</v>
      </c>
      <c r="F8" t="s">
        <v>63</v>
      </c>
      <c r="H8" s="5">
        <f>24*C8</f>
        <v>552</v>
      </c>
      <c r="K8">
        <f t="shared" si="0"/>
        <v>2.741939077729199</v>
      </c>
    </row>
    <row r="9" spans="1:13" x14ac:dyDescent="0.3">
      <c r="C9">
        <v>1</v>
      </c>
      <c r="D9" t="s">
        <v>35</v>
      </c>
      <c r="F9" t="s">
        <v>34</v>
      </c>
      <c r="H9">
        <f>C9</f>
        <v>1</v>
      </c>
      <c r="K9">
        <f t="shared" si="0"/>
        <v>0</v>
      </c>
    </row>
    <row r="10" spans="1:13" x14ac:dyDescent="0.3">
      <c r="C10">
        <v>1.79</v>
      </c>
      <c r="D10" t="s">
        <v>35</v>
      </c>
      <c r="F10" t="s">
        <v>90</v>
      </c>
      <c r="H10">
        <f>C10</f>
        <v>1.79</v>
      </c>
      <c r="K10">
        <f t="shared" si="0"/>
        <v>0.2528530309798932</v>
      </c>
    </row>
    <row r="11" spans="1:13" x14ac:dyDescent="0.3">
      <c r="C11" t="s">
        <v>98</v>
      </c>
      <c r="D11" t="s">
        <v>35</v>
      </c>
      <c r="F11" t="s">
        <v>96</v>
      </c>
    </row>
    <row r="12" spans="1:13" x14ac:dyDescent="0.3">
      <c r="C12">
        <v>1.1999999999999999E-3</v>
      </c>
      <c r="D12" t="s">
        <v>35</v>
      </c>
      <c r="F12" t="s">
        <v>117</v>
      </c>
      <c r="H12">
        <f>C12</f>
        <v>1.1999999999999999E-3</v>
      </c>
      <c r="K12">
        <f t="shared" si="0"/>
        <v>-2.9208187539523753</v>
      </c>
    </row>
    <row r="13" spans="1:13" x14ac:dyDescent="0.3">
      <c r="C13" t="s">
        <v>122</v>
      </c>
      <c r="D13" t="s">
        <v>123</v>
      </c>
      <c r="F13" t="s">
        <v>121</v>
      </c>
    </row>
    <row r="14" spans="1:13" x14ac:dyDescent="0.3">
      <c r="C14">
        <v>0.06</v>
      </c>
      <c r="D14" t="s">
        <v>43</v>
      </c>
      <c r="F14" t="s">
        <v>127</v>
      </c>
      <c r="H14">
        <f>24*C14</f>
        <v>1.44</v>
      </c>
      <c r="K14">
        <f t="shared" si="0"/>
        <v>0.15836249209524964</v>
      </c>
    </row>
    <row r="15" spans="1:13" x14ac:dyDescent="0.3">
      <c r="C15">
        <f>2/3</f>
        <v>0.66666666666666663</v>
      </c>
      <c r="D15" t="s">
        <v>35</v>
      </c>
      <c r="F15" t="s">
        <v>129</v>
      </c>
      <c r="H15">
        <f>C15</f>
        <v>0.66666666666666663</v>
      </c>
      <c r="K15">
        <f t="shared" si="0"/>
        <v>-0.17609125905568127</v>
      </c>
    </row>
    <row r="16" spans="1:13" x14ac:dyDescent="0.3">
      <c r="B16" t="s">
        <v>2</v>
      </c>
      <c r="C16">
        <v>1.0000000000000001E-9</v>
      </c>
      <c r="D16" t="s">
        <v>4</v>
      </c>
      <c r="F16" t="s">
        <v>5</v>
      </c>
      <c r="H16">
        <f>86400/100*C16</f>
        <v>8.6400000000000001E-7</v>
      </c>
      <c r="I16" t="s">
        <v>140</v>
      </c>
      <c r="J16">
        <f>AVERAGE(H16:H36)</f>
        <v>6.8014086006849296E-5</v>
      </c>
      <c r="K16">
        <f t="shared" si="0"/>
        <v>-6.0634862575211068</v>
      </c>
      <c r="L16">
        <f>LOG(J16)-0.5*L17</f>
        <v>-4.4820950045929164</v>
      </c>
      <c r="M16">
        <f>EXP(AVERAGE(K16:K36))</f>
        <v>1.9550868604258256E-3</v>
      </c>
    </row>
    <row r="17" spans="3:12" x14ac:dyDescent="0.3">
      <c r="C17">
        <v>1.7000000000000001E-10</v>
      </c>
      <c r="D17" t="s">
        <v>4</v>
      </c>
      <c r="F17" t="s">
        <v>16</v>
      </c>
      <c r="H17">
        <f t="shared" ref="H17:H18" si="2">86400/100*C17</f>
        <v>1.4688E-7</v>
      </c>
      <c r="J17">
        <f>AVEDEV(H16:H36)</f>
        <v>1.2279859139931507E-4</v>
      </c>
      <c r="K17">
        <f t="shared" si="0"/>
        <v>-6.8330373361428327</v>
      </c>
      <c r="L17">
        <f>LOG(1+J17^2/(J16)^2)</f>
        <v>0.62938774170199374</v>
      </c>
    </row>
    <row r="18" spans="3:12" x14ac:dyDescent="0.3">
      <c r="C18" s="3">
        <v>1E-10</v>
      </c>
      <c r="D18" t="s">
        <v>4</v>
      </c>
      <c r="F18" t="s">
        <v>19</v>
      </c>
      <c r="H18">
        <f t="shared" si="2"/>
        <v>8.6400000000000006E-8</v>
      </c>
      <c r="K18">
        <f t="shared" si="0"/>
        <v>-7.0634862575211068</v>
      </c>
    </row>
    <row r="19" spans="3:12" x14ac:dyDescent="0.3">
      <c r="C19" s="3">
        <v>1E-3</v>
      </c>
      <c r="D19" t="s">
        <v>33</v>
      </c>
      <c r="F19" t="s">
        <v>34</v>
      </c>
      <c r="H19" s="3">
        <f>C19/100</f>
        <v>1.0000000000000001E-5</v>
      </c>
      <c r="K19">
        <f t="shared" si="0"/>
        <v>-5</v>
      </c>
    </row>
    <row r="20" spans="3:12" x14ac:dyDescent="0.3">
      <c r="C20" s="3">
        <v>1.2499999999999999E-7</v>
      </c>
      <c r="D20" t="s">
        <v>33</v>
      </c>
      <c r="F20" t="s">
        <v>36</v>
      </c>
      <c r="H20" s="3">
        <f>C20/100</f>
        <v>1.25E-9</v>
      </c>
      <c r="K20">
        <f t="shared" si="0"/>
        <v>-8.9030899869919438</v>
      </c>
    </row>
    <row r="21" spans="3:12" x14ac:dyDescent="0.3">
      <c r="C21" s="3">
        <v>2E-8</v>
      </c>
      <c r="D21" t="s">
        <v>4</v>
      </c>
      <c r="F21" t="s">
        <v>38</v>
      </c>
      <c r="H21" s="3">
        <f>86400/100*C21</f>
        <v>1.7280000000000001E-5</v>
      </c>
      <c r="K21">
        <f t="shared" si="0"/>
        <v>-4.7624562618571256</v>
      </c>
    </row>
    <row r="22" spans="3:12" x14ac:dyDescent="0.3">
      <c r="C22" s="3">
        <v>8.6399999999999999E-9</v>
      </c>
      <c r="D22" t="s">
        <v>4</v>
      </c>
      <c r="F22" t="s">
        <v>40</v>
      </c>
      <c r="H22" s="3">
        <f>86400/100*C22</f>
        <v>7.4649600000000003E-6</v>
      </c>
      <c r="K22">
        <f t="shared" si="0"/>
        <v>-5.1269725150422136</v>
      </c>
    </row>
    <row r="23" spans="3:12" x14ac:dyDescent="0.3">
      <c r="C23" s="3">
        <v>5.0000000000000001E-3</v>
      </c>
      <c r="D23" t="s">
        <v>44</v>
      </c>
      <c r="F23" t="s">
        <v>45</v>
      </c>
      <c r="H23" s="3">
        <f>1440/10000000000*C23</f>
        <v>7.2E-10</v>
      </c>
      <c r="K23">
        <f t="shared" si="0"/>
        <v>-9.142667503568731</v>
      </c>
    </row>
    <row r="24" spans="3:12" x14ac:dyDescent="0.3">
      <c r="C24" s="3">
        <v>3.4999999999999998E-10</v>
      </c>
      <c r="D24" t="s">
        <v>4</v>
      </c>
      <c r="F24" t="s">
        <v>48</v>
      </c>
      <c r="H24" s="3">
        <f>86400/100*C24</f>
        <v>3.0240000000000001E-7</v>
      </c>
      <c r="K24">
        <f t="shared" si="0"/>
        <v>-6.5194182131708311</v>
      </c>
    </row>
    <row r="25" spans="3:12" x14ac:dyDescent="0.3">
      <c r="C25" s="3">
        <v>1.0000000000000001E-9</v>
      </c>
      <c r="D25" t="s">
        <v>4</v>
      </c>
      <c r="F25" t="s">
        <v>5</v>
      </c>
      <c r="H25" s="3">
        <f t="shared" ref="H25:H26" si="3">86400/100*C25</f>
        <v>8.6400000000000001E-7</v>
      </c>
      <c r="K25">
        <f t="shared" si="0"/>
        <v>-6.0634862575211068</v>
      </c>
    </row>
    <row r="26" spans="3:12" x14ac:dyDescent="0.3">
      <c r="C26" s="3">
        <v>7.3E-9</v>
      </c>
      <c r="D26" t="s">
        <v>4</v>
      </c>
      <c r="F26" t="s">
        <v>63</v>
      </c>
      <c r="H26" s="3">
        <f t="shared" si="3"/>
        <v>6.3072000000000004E-6</v>
      </c>
      <c r="K26">
        <f t="shared" si="0"/>
        <v>-5.2001633974006509</v>
      </c>
    </row>
    <row r="27" spans="3:12" x14ac:dyDescent="0.3">
      <c r="C27" s="3">
        <v>1E-13</v>
      </c>
      <c r="D27" t="s">
        <v>64</v>
      </c>
      <c r="F27" t="s">
        <v>65</v>
      </c>
      <c r="H27" s="3">
        <f>86400*100*C27</f>
        <v>8.6400000000000001E-7</v>
      </c>
      <c r="K27">
        <f t="shared" si="0"/>
        <v>-6.0634862575211068</v>
      </c>
    </row>
    <row r="28" spans="3:12" x14ac:dyDescent="0.3">
      <c r="C28">
        <v>12.96</v>
      </c>
      <c r="D28" t="s">
        <v>71</v>
      </c>
      <c r="F28" t="s">
        <v>25</v>
      </c>
      <c r="H28">
        <f>C28/10000</f>
        <v>1.2960000000000001E-3</v>
      </c>
      <c r="K28">
        <f t="shared" si="0"/>
        <v>-2.8873949984654255</v>
      </c>
    </row>
    <row r="29" spans="3:12" x14ac:dyDescent="0.3">
      <c r="C29">
        <v>6</v>
      </c>
      <c r="D29" t="s">
        <v>44</v>
      </c>
      <c r="F29" t="s">
        <v>84</v>
      </c>
      <c r="H29">
        <f>1440/10000000000*C29</f>
        <v>8.639999999999999E-7</v>
      </c>
      <c r="K29">
        <f t="shared" si="0"/>
        <v>-6.0634862575211068</v>
      </c>
    </row>
    <row r="30" spans="3:12" x14ac:dyDescent="0.3">
      <c r="C30" s="3">
        <v>8.6400000000000001E-7</v>
      </c>
      <c r="D30" t="s">
        <v>33</v>
      </c>
      <c r="F30" t="s">
        <v>90</v>
      </c>
      <c r="H30" s="3">
        <f>C30/100</f>
        <v>8.6399999999999999E-9</v>
      </c>
      <c r="K30">
        <f t="shared" si="0"/>
        <v>-8.0634862575211059</v>
      </c>
    </row>
    <row r="31" spans="3:12" x14ac:dyDescent="0.3">
      <c r="C31" s="3">
        <v>5.0000000000000001E-9</v>
      </c>
      <c r="D31" t="s">
        <v>4</v>
      </c>
      <c r="F31" t="s">
        <v>11</v>
      </c>
      <c r="H31" s="3">
        <f>86400/100*C31</f>
        <v>4.3200000000000001E-6</v>
      </c>
      <c r="K31">
        <f t="shared" si="0"/>
        <v>-5.3645162531850881</v>
      </c>
    </row>
    <row r="32" spans="3:12" x14ac:dyDescent="0.3">
      <c r="C32" t="s">
        <v>97</v>
      </c>
      <c r="D32" t="s">
        <v>71</v>
      </c>
      <c r="F32" t="s">
        <v>96</v>
      </c>
    </row>
    <row r="33" spans="2:11" x14ac:dyDescent="0.3">
      <c r="C33">
        <v>50</v>
      </c>
      <c r="D33" t="s">
        <v>120</v>
      </c>
      <c r="F33" t="s">
        <v>121</v>
      </c>
      <c r="H33">
        <f>C33/(365*10000)</f>
        <v>1.3698630136986302E-5</v>
      </c>
      <c r="K33">
        <f t="shared" si="0"/>
        <v>-4.8633228601204559</v>
      </c>
    </row>
    <row r="34" spans="2:11" x14ac:dyDescent="0.3">
      <c r="C34" s="3">
        <v>9.9999999999999994E-12</v>
      </c>
      <c r="D34" t="s">
        <v>4</v>
      </c>
      <c r="F34" t="s">
        <v>19</v>
      </c>
      <c r="H34" s="3">
        <f>86400/100*C34</f>
        <v>8.6399999999999999E-9</v>
      </c>
      <c r="K34">
        <f t="shared" si="0"/>
        <v>-8.0634862575211059</v>
      </c>
    </row>
    <row r="35" spans="2:11" x14ac:dyDescent="0.3">
      <c r="B35" s="2" t="s">
        <v>118</v>
      </c>
      <c r="C35" s="3">
        <v>0.01</v>
      </c>
      <c r="D35" t="s">
        <v>71</v>
      </c>
      <c r="F35" t="s">
        <v>117</v>
      </c>
      <c r="H35" s="3">
        <f>C35/10000</f>
        <v>9.9999999999999995E-7</v>
      </c>
      <c r="K35">
        <f t="shared" si="0"/>
        <v>-6</v>
      </c>
    </row>
    <row r="36" spans="2:11" x14ac:dyDescent="0.3">
      <c r="B36" s="2" t="s">
        <v>119</v>
      </c>
      <c r="C36" s="3">
        <v>2E-3</v>
      </c>
      <c r="D36" t="s">
        <v>71</v>
      </c>
      <c r="F36" t="s">
        <v>117</v>
      </c>
      <c r="H36" s="3">
        <f>C36/10000</f>
        <v>1.9999999999999999E-7</v>
      </c>
      <c r="K36">
        <f t="shared" si="0"/>
        <v>-6.6989700043360187</v>
      </c>
    </row>
    <row r="37" spans="2:11" x14ac:dyDescent="0.3">
      <c r="B37" t="s">
        <v>7</v>
      </c>
      <c r="C37">
        <v>2600</v>
      </c>
      <c r="D37" t="s">
        <v>8</v>
      </c>
      <c r="F37" t="s">
        <v>9</v>
      </c>
      <c r="H37">
        <f>86400/100*0.000000001*C37</f>
        <v>2.2464E-3</v>
      </c>
      <c r="I37" t="s">
        <v>141</v>
      </c>
      <c r="J37">
        <f>AVERAGE(H37:H43)</f>
        <v>1.8721872000000001E-3</v>
      </c>
      <c r="K37">
        <f t="shared" si="0"/>
        <v>-2.6485129095502886</v>
      </c>
    </row>
    <row r="38" spans="2:11" x14ac:dyDescent="0.3">
      <c r="C38" t="s">
        <v>32</v>
      </c>
      <c r="D38" t="s">
        <v>31</v>
      </c>
      <c r="F38" t="s">
        <v>19</v>
      </c>
      <c r="J38">
        <f>AVEDEV(H37:H43)</f>
        <v>6.2368799999999996E-4</v>
      </c>
    </row>
    <row r="39" spans="2:11" x14ac:dyDescent="0.3">
      <c r="C39">
        <v>1.3</v>
      </c>
      <c r="D39" t="s">
        <v>52</v>
      </c>
      <c r="F39" t="s">
        <v>51</v>
      </c>
      <c r="H39">
        <f>86400/100*0.000000001*C39</f>
        <v>1.1232000000000001E-6</v>
      </c>
      <c r="K39">
        <f t="shared" si="0"/>
        <v>-5.9495429052142699</v>
      </c>
    </row>
    <row r="40" spans="2:11" x14ac:dyDescent="0.3">
      <c r="C40">
        <v>2600</v>
      </c>
      <c r="D40" t="s">
        <v>8</v>
      </c>
      <c r="F40" t="s">
        <v>60</v>
      </c>
      <c r="H40">
        <f>86400/100*0.000000001*C40</f>
        <v>2.2464E-3</v>
      </c>
      <c r="K40">
        <f t="shared" si="0"/>
        <v>-2.6485129095502886</v>
      </c>
    </row>
    <row r="41" spans="2:11" x14ac:dyDescent="0.3">
      <c r="C41" s="3">
        <v>2.6000000000000001E-6</v>
      </c>
      <c r="D41" t="s">
        <v>91</v>
      </c>
      <c r="F41" t="s">
        <v>9</v>
      </c>
      <c r="H41" s="3">
        <f>86400/100*C41</f>
        <v>2.2464E-3</v>
      </c>
      <c r="K41">
        <f t="shared" si="0"/>
        <v>-2.6485129095502886</v>
      </c>
    </row>
    <row r="42" spans="2:11" x14ac:dyDescent="0.3">
      <c r="C42">
        <v>2600</v>
      </c>
      <c r="D42" t="s">
        <v>8</v>
      </c>
      <c r="F42" t="s">
        <v>9</v>
      </c>
      <c r="H42">
        <f>86400/100*0.000000001*C42</f>
        <v>2.2464E-3</v>
      </c>
      <c r="K42">
        <f t="shared" si="0"/>
        <v>-2.6485129095502886</v>
      </c>
    </row>
    <row r="43" spans="2:11" x14ac:dyDescent="0.3">
      <c r="C43">
        <v>2600</v>
      </c>
      <c r="D43" t="s">
        <v>8</v>
      </c>
      <c r="F43" t="s">
        <v>129</v>
      </c>
      <c r="H43">
        <f>86400/100*0.000000001*C43</f>
        <v>2.2464E-3</v>
      </c>
      <c r="K43">
        <f t="shared" si="0"/>
        <v>-2.6485129095502886</v>
      </c>
    </row>
    <row r="44" spans="2:11" x14ac:dyDescent="0.3">
      <c r="B44" t="s">
        <v>29</v>
      </c>
      <c r="C44" t="s">
        <v>30</v>
      </c>
      <c r="D44" t="s">
        <v>31</v>
      </c>
      <c r="F44" t="s">
        <v>19</v>
      </c>
      <c r="I44" t="s">
        <v>141</v>
      </c>
      <c r="J44">
        <f>AVERAGE(H44:H49)</f>
        <v>1.1952E-3</v>
      </c>
    </row>
    <row r="45" spans="2:11" x14ac:dyDescent="0.3">
      <c r="C45">
        <v>0.504</v>
      </c>
      <c r="D45" t="s">
        <v>41</v>
      </c>
      <c r="F45" t="s">
        <v>40</v>
      </c>
      <c r="J45">
        <f>AVEDEV(H44:H49)</f>
        <v>1.0512E-3</v>
      </c>
    </row>
    <row r="46" spans="2:11" x14ac:dyDescent="0.3">
      <c r="C46">
        <v>2600</v>
      </c>
      <c r="D46" t="s">
        <v>8</v>
      </c>
      <c r="F46" t="s">
        <v>60</v>
      </c>
      <c r="H46">
        <f>86400/100*0.000000001*C46</f>
        <v>2.2464E-3</v>
      </c>
      <c r="K46">
        <f t="shared" si="0"/>
        <v>-2.6485129095502886</v>
      </c>
    </row>
    <row r="47" spans="2:11" x14ac:dyDescent="0.3">
      <c r="C47" s="3">
        <v>1.4999999999999999E-8</v>
      </c>
      <c r="D47" t="s">
        <v>4</v>
      </c>
      <c r="F47" t="s">
        <v>63</v>
      </c>
    </row>
    <row r="48" spans="2:11" x14ac:dyDescent="0.3">
      <c r="C48" s="3">
        <v>1000</v>
      </c>
      <c r="D48" t="s">
        <v>85</v>
      </c>
      <c r="F48" t="s">
        <v>80</v>
      </c>
      <c r="H48" s="3">
        <f>1440/(10000000000)*C48</f>
        <v>1.44E-4</v>
      </c>
      <c r="K48">
        <f t="shared" si="0"/>
        <v>-3.8416375079047502</v>
      </c>
    </row>
    <row r="49" spans="1:11" x14ac:dyDescent="0.3">
      <c r="C49" s="3">
        <v>2.7599999999999999E-4</v>
      </c>
      <c r="D49" t="s">
        <v>31</v>
      </c>
      <c r="F49" t="s">
        <v>19</v>
      </c>
    </row>
    <row r="50" spans="1:11" x14ac:dyDescent="0.3">
      <c r="B50" t="s">
        <v>37</v>
      </c>
      <c r="C50" s="3">
        <v>0.04</v>
      </c>
      <c r="D50" t="s">
        <v>35</v>
      </c>
      <c r="F50" t="s">
        <v>36</v>
      </c>
      <c r="H50" s="3">
        <f>C50</f>
        <v>0.04</v>
      </c>
      <c r="I50" t="s">
        <v>35</v>
      </c>
      <c r="J50" s="3">
        <f>AVERAGE(H50:H53)</f>
        <v>0.13256000000000001</v>
      </c>
      <c r="K50">
        <f t="shared" si="0"/>
        <v>-1.3979400086720375</v>
      </c>
    </row>
    <row r="51" spans="1:11" x14ac:dyDescent="0.3">
      <c r="C51" s="3">
        <v>1.0000000000000001E-5</v>
      </c>
      <c r="D51" t="s">
        <v>43</v>
      </c>
      <c r="F51" t="s">
        <v>63</v>
      </c>
      <c r="H51" s="3">
        <f>24*C51</f>
        <v>2.4000000000000003E-4</v>
      </c>
      <c r="J51">
        <f>AVEDEV(H50:H53)</f>
        <v>0.11244000000000001</v>
      </c>
      <c r="K51">
        <f t="shared" si="0"/>
        <v>-3.6197887582883941</v>
      </c>
    </row>
    <row r="52" spans="1:11" x14ac:dyDescent="0.3">
      <c r="C52">
        <v>0.32</v>
      </c>
      <c r="D52" t="s">
        <v>35</v>
      </c>
      <c r="F52" t="s">
        <v>70</v>
      </c>
      <c r="H52">
        <f>C52</f>
        <v>0.32</v>
      </c>
      <c r="K52">
        <f t="shared" si="0"/>
        <v>-0.49485002168009401</v>
      </c>
    </row>
    <row r="53" spans="1:11" x14ac:dyDescent="0.3">
      <c r="C53">
        <v>0.17</v>
      </c>
      <c r="D53" t="s">
        <v>35</v>
      </c>
      <c r="F53" t="s">
        <v>90</v>
      </c>
      <c r="H53">
        <f>C53</f>
        <v>0.17</v>
      </c>
      <c r="K53">
        <f t="shared" si="0"/>
        <v>-0.769551078621726</v>
      </c>
    </row>
    <row r="54" spans="1:11" x14ac:dyDescent="0.3">
      <c r="B54" t="s">
        <v>75</v>
      </c>
      <c r="C54">
        <v>5</v>
      </c>
      <c r="D54" t="s">
        <v>35</v>
      </c>
      <c r="F54" t="s">
        <v>74</v>
      </c>
      <c r="H54">
        <f>C54</f>
        <v>5</v>
      </c>
      <c r="I54" t="s">
        <v>35</v>
      </c>
      <c r="J54">
        <f>AVERAGE(H54)</f>
        <v>5</v>
      </c>
      <c r="K54">
        <f t="shared" si="0"/>
        <v>0.69897000433601886</v>
      </c>
    </row>
    <row r="55" spans="1:11" x14ac:dyDescent="0.3">
      <c r="B55" t="s">
        <v>39</v>
      </c>
      <c r="C55" s="3">
        <v>0.05</v>
      </c>
      <c r="D55" t="s">
        <v>35</v>
      </c>
      <c r="F55" t="s">
        <v>38</v>
      </c>
      <c r="H55" s="3">
        <f>C55</f>
        <v>0.05</v>
      </c>
      <c r="I55" t="s">
        <v>35</v>
      </c>
      <c r="J55" s="3">
        <f>AVERAGE(H55)</f>
        <v>0.05</v>
      </c>
      <c r="K55">
        <f t="shared" si="0"/>
        <v>-1.3010299956639813</v>
      </c>
    </row>
    <row r="57" spans="1:11" x14ac:dyDescent="0.3">
      <c r="A57" t="s">
        <v>82</v>
      </c>
      <c r="B57" t="s">
        <v>131</v>
      </c>
      <c r="C57" t="s">
        <v>132</v>
      </c>
      <c r="D57" t="s">
        <v>133</v>
      </c>
      <c r="E57" t="s">
        <v>134</v>
      </c>
      <c r="F57" t="s">
        <v>135</v>
      </c>
    </row>
    <row r="58" spans="1:11" x14ac:dyDescent="0.3">
      <c r="B58" t="s">
        <v>2</v>
      </c>
      <c r="C58" s="3">
        <v>1.0000000000000001E-9</v>
      </c>
      <c r="D58" t="s">
        <v>4</v>
      </c>
      <c r="F58" t="s">
        <v>19</v>
      </c>
      <c r="H58" s="3">
        <f>86400/100*C58</f>
        <v>8.6400000000000001E-7</v>
      </c>
      <c r="I58" t="s">
        <v>140</v>
      </c>
      <c r="J58" s="3">
        <f>AVERAGE(H58:H59)</f>
        <v>4.5665753424657533E-7</v>
      </c>
      <c r="K58">
        <f t="shared" si="0"/>
        <v>-6.0634862575211068</v>
      </c>
    </row>
    <row r="59" spans="1:11" x14ac:dyDescent="0.3">
      <c r="C59">
        <v>0.18</v>
      </c>
      <c r="D59" t="s">
        <v>120</v>
      </c>
      <c r="F59" t="s">
        <v>96</v>
      </c>
      <c r="H59">
        <f>C59/(10000*365)</f>
        <v>4.9315068493150685E-8</v>
      </c>
      <c r="J59">
        <f>AVEDEV(H58:H59)</f>
        <v>4.0734246575342468E-7</v>
      </c>
      <c r="K59">
        <f t="shared" si="0"/>
        <v>-7.3070203593531691</v>
      </c>
    </row>
    <row r="60" spans="1:11" x14ac:dyDescent="0.3">
      <c r="B60" t="s">
        <v>1</v>
      </c>
      <c r="C60" s="3">
        <v>5.0000000000000002E-5</v>
      </c>
      <c r="D60" t="s">
        <v>3</v>
      </c>
      <c r="F60" t="s">
        <v>19</v>
      </c>
      <c r="H60" s="3">
        <f>86400*C60</f>
        <v>4.32</v>
      </c>
      <c r="I60" t="s">
        <v>35</v>
      </c>
      <c r="J60" s="3">
        <f>AVERAGE(H60)</f>
        <v>4.32</v>
      </c>
      <c r="K60">
        <f t="shared" si="0"/>
        <v>0.63548374681491215</v>
      </c>
    </row>
    <row r="61" spans="1:11" x14ac:dyDescent="0.3">
      <c r="B61" t="s">
        <v>7</v>
      </c>
      <c r="C61" s="3">
        <v>1.0000000000000001E-5</v>
      </c>
      <c r="D61" t="s">
        <v>31</v>
      </c>
      <c r="F61" t="s">
        <v>83</v>
      </c>
    </row>
    <row r="62" spans="1:11" x14ac:dyDescent="0.3">
      <c r="B62" t="s">
        <v>29</v>
      </c>
      <c r="C62" s="3">
        <v>1E-3</v>
      </c>
      <c r="D62" t="s">
        <v>31</v>
      </c>
      <c r="F62" t="s">
        <v>19</v>
      </c>
    </row>
    <row r="64" spans="1:11" x14ac:dyDescent="0.3">
      <c r="A64" t="s">
        <v>10</v>
      </c>
      <c r="B64" t="s">
        <v>131</v>
      </c>
      <c r="C64" t="s">
        <v>132</v>
      </c>
      <c r="D64" t="s">
        <v>133</v>
      </c>
      <c r="E64" t="s">
        <v>134</v>
      </c>
      <c r="F64" t="s">
        <v>135</v>
      </c>
    </row>
    <row r="65" spans="2:11" x14ac:dyDescent="0.3">
      <c r="B65" t="s">
        <v>2</v>
      </c>
      <c r="C65" s="3">
        <v>1.0000000000000001E-9</v>
      </c>
      <c r="D65" t="s">
        <v>4</v>
      </c>
      <c r="F65" t="s">
        <v>11</v>
      </c>
      <c r="H65" s="3">
        <f>86400/100*C65</f>
        <v>8.6400000000000001E-7</v>
      </c>
      <c r="I65" t="s">
        <v>140</v>
      </c>
      <c r="J65" s="3">
        <f>AVERAGE(H65:H67)</f>
        <v>1.666368E-6</v>
      </c>
      <c r="K65">
        <f t="shared" si="0"/>
        <v>-6.0634862575211068</v>
      </c>
    </row>
    <row r="66" spans="2:11" x14ac:dyDescent="0.3">
      <c r="C66" s="3">
        <v>1.6999999999999999E-9</v>
      </c>
      <c r="D66" t="s">
        <v>4</v>
      </c>
      <c r="F66" t="s">
        <v>19</v>
      </c>
      <c r="H66" s="3">
        <f t="shared" ref="H66:H67" si="4">86400/100*C66</f>
        <v>1.4688E-6</v>
      </c>
      <c r="J66">
        <f>AVEDEV(H65:H67)</f>
        <v>6.6662400000000003E-7</v>
      </c>
      <c r="K66">
        <f t="shared" si="0"/>
        <v>-5.8330373361428327</v>
      </c>
    </row>
    <row r="67" spans="2:11" x14ac:dyDescent="0.3">
      <c r="C67" s="3">
        <v>3.0859999999999999E-9</v>
      </c>
      <c r="D67" t="s">
        <v>4</v>
      </c>
      <c r="F67" t="s">
        <v>130</v>
      </c>
      <c r="H67" s="3">
        <f t="shared" si="4"/>
        <v>2.6663039999999999E-6</v>
      </c>
      <c r="K67">
        <f t="shared" ref="K67:K130" si="5">LOG(H67)</f>
        <v>-5.5740903357939775</v>
      </c>
    </row>
    <row r="68" spans="2:11" x14ac:dyDescent="0.3">
      <c r="B68" t="s">
        <v>23</v>
      </c>
      <c r="C68" s="3">
        <v>5.0000000000000004E-6</v>
      </c>
      <c r="D68" t="s">
        <v>3</v>
      </c>
      <c r="F68" t="s">
        <v>19</v>
      </c>
      <c r="H68" s="3">
        <f>86400*C68</f>
        <v>0.43200000000000005</v>
      </c>
      <c r="I68" t="s">
        <v>35</v>
      </c>
      <c r="J68" s="3">
        <f>AVERAGE(H68:H69)</f>
        <v>0.27043200000000001</v>
      </c>
      <c r="K68">
        <f t="shared" si="5"/>
        <v>-0.36451625318508785</v>
      </c>
    </row>
    <row r="69" spans="2:11" x14ac:dyDescent="0.3">
      <c r="C69" s="3">
        <v>1.26E-6</v>
      </c>
      <c r="D69" t="s">
        <v>3</v>
      </c>
      <c r="F69" t="s">
        <v>19</v>
      </c>
      <c r="H69" s="3">
        <f>86400*C69</f>
        <v>0.108864</v>
      </c>
      <c r="J69">
        <f>AVEDEV(H68:H69)</f>
        <v>0.16156800000000002</v>
      </c>
      <c r="K69">
        <f t="shared" si="5"/>
        <v>-0.96311571240354377</v>
      </c>
    </row>
    <row r="70" spans="2:11" x14ac:dyDescent="0.3">
      <c r="B70" t="s">
        <v>26</v>
      </c>
      <c r="C70" s="3">
        <v>300000000</v>
      </c>
      <c r="D70" t="s">
        <v>27</v>
      </c>
      <c r="F70" t="s">
        <v>19</v>
      </c>
    </row>
    <row r="71" spans="2:11" x14ac:dyDescent="0.3">
      <c r="C71" s="3">
        <v>5300000000</v>
      </c>
      <c r="D71" t="s">
        <v>56</v>
      </c>
      <c r="F71" t="s">
        <v>51</v>
      </c>
    </row>
    <row r="72" spans="2:11" x14ac:dyDescent="0.3">
      <c r="C72" s="3">
        <v>1E-13</v>
      </c>
      <c r="D72" t="s">
        <v>61</v>
      </c>
      <c r="F72" t="s">
        <v>62</v>
      </c>
    </row>
    <row r="73" spans="2:11" x14ac:dyDescent="0.3">
      <c r="C73" s="3">
        <v>900000</v>
      </c>
      <c r="D73" t="s">
        <v>27</v>
      </c>
      <c r="F73" t="s">
        <v>80</v>
      </c>
    </row>
    <row r="74" spans="2:11" x14ac:dyDescent="0.3">
      <c r="C74">
        <v>10</v>
      </c>
      <c r="D74" t="s">
        <v>92</v>
      </c>
      <c r="F74" t="s">
        <v>93</v>
      </c>
    </row>
    <row r="75" spans="2:11" x14ac:dyDescent="0.3">
      <c r="C75" s="3">
        <v>2.2388E-3</v>
      </c>
      <c r="D75" t="s">
        <v>104</v>
      </c>
      <c r="F75" t="s">
        <v>11</v>
      </c>
    </row>
    <row r="76" spans="2:11" x14ac:dyDescent="0.3">
      <c r="C76">
        <v>0.55000000000000004</v>
      </c>
      <c r="D76" t="s">
        <v>86</v>
      </c>
      <c r="F76" t="s">
        <v>108</v>
      </c>
    </row>
    <row r="77" spans="2:11" x14ac:dyDescent="0.3">
      <c r="C77" s="3">
        <v>300000000</v>
      </c>
      <c r="D77" t="s">
        <v>128</v>
      </c>
      <c r="F77" t="s">
        <v>19</v>
      </c>
    </row>
    <row r="78" spans="2:11" x14ac:dyDescent="0.3">
      <c r="C78">
        <v>1.4999999999999999E-2</v>
      </c>
      <c r="D78" t="s">
        <v>35</v>
      </c>
      <c r="F78" t="s">
        <v>129</v>
      </c>
    </row>
    <row r="79" spans="2:11" x14ac:dyDescent="0.3">
      <c r="B79" t="s">
        <v>55</v>
      </c>
      <c r="C79" s="3">
        <v>190000000</v>
      </c>
      <c r="D79" t="s">
        <v>3</v>
      </c>
      <c r="F79" t="s">
        <v>54</v>
      </c>
      <c r="H79" s="3">
        <f>8600*C79</f>
        <v>1634000000000</v>
      </c>
      <c r="I79" t="s">
        <v>35</v>
      </c>
      <c r="J79" s="3">
        <f>AVERAGE(H79)</f>
        <v>1634000000000</v>
      </c>
      <c r="K79">
        <f t="shared" si="5"/>
        <v>12.213252052196397</v>
      </c>
    </row>
    <row r="81" spans="1:11" x14ac:dyDescent="0.3">
      <c r="A81" t="s">
        <v>12</v>
      </c>
      <c r="B81" t="s">
        <v>131</v>
      </c>
      <c r="C81" t="s">
        <v>132</v>
      </c>
      <c r="D81" t="s">
        <v>133</v>
      </c>
      <c r="E81" t="s">
        <v>134</v>
      </c>
      <c r="F81" t="s">
        <v>135</v>
      </c>
    </row>
    <row r="82" spans="1:11" x14ac:dyDescent="0.3">
      <c r="B82" t="s">
        <v>2</v>
      </c>
      <c r="C82" s="3">
        <v>1.0000000000000001E-5</v>
      </c>
      <c r="D82" t="s">
        <v>4</v>
      </c>
      <c r="F82" t="s">
        <v>11</v>
      </c>
      <c r="H82" s="3">
        <f>86400/100*C82</f>
        <v>8.6400000000000001E-3</v>
      </c>
      <c r="I82" t="s">
        <v>140</v>
      </c>
      <c r="J82" s="3">
        <f>AVERAGE(H82:H86)</f>
        <v>9.3081599999999994E-3</v>
      </c>
      <c r="K82">
        <f t="shared" si="5"/>
        <v>-2.0634862575211068</v>
      </c>
    </row>
    <row r="83" spans="1:11" x14ac:dyDescent="0.3">
      <c r="C83" s="3">
        <v>1.0000000000000001E-5</v>
      </c>
      <c r="D83" t="s">
        <v>4</v>
      </c>
      <c r="F83" t="s">
        <v>11</v>
      </c>
      <c r="H83" s="3">
        <f>86400/100*C83</f>
        <v>8.6400000000000001E-3</v>
      </c>
      <c r="J83">
        <f>AVEDEV(H82:H86)</f>
        <v>3.6817919999999997E-3</v>
      </c>
      <c r="K83">
        <f t="shared" si="5"/>
        <v>-2.0634862575211068</v>
      </c>
    </row>
    <row r="84" spans="1:11" x14ac:dyDescent="0.3">
      <c r="C84" s="3">
        <v>10000</v>
      </c>
      <c r="D84" t="s">
        <v>86</v>
      </c>
      <c r="F84" t="s">
        <v>80</v>
      </c>
      <c r="H84" s="3">
        <f>1440/(10000000000)*C84</f>
        <v>1.4399999999999999E-3</v>
      </c>
      <c r="K84">
        <f t="shared" si="5"/>
        <v>-2.8416375079047502</v>
      </c>
    </row>
    <row r="85" spans="1:11" x14ac:dyDescent="0.3">
      <c r="C85">
        <v>157.24799999999999</v>
      </c>
      <c r="D85" t="s">
        <v>71</v>
      </c>
      <c r="F85" t="s">
        <v>99</v>
      </c>
      <c r="H85">
        <f>C85/10000</f>
        <v>1.5724800000000001E-2</v>
      </c>
      <c r="K85">
        <f t="shared" si="5"/>
        <v>-1.8034148695360319</v>
      </c>
    </row>
    <row r="86" spans="1:11" x14ac:dyDescent="0.3">
      <c r="C86" s="3">
        <v>84000</v>
      </c>
      <c r="D86" t="s">
        <v>86</v>
      </c>
      <c r="F86" t="s">
        <v>107</v>
      </c>
      <c r="H86" s="3">
        <f>1440/(10000000000)*C86</f>
        <v>1.2095999999999999E-2</v>
      </c>
      <c r="K86">
        <f t="shared" si="5"/>
        <v>-1.9173582218428686</v>
      </c>
    </row>
    <row r="87" spans="1:11" x14ac:dyDescent="0.3">
      <c r="B87" t="s">
        <v>13</v>
      </c>
      <c r="C87" s="3">
        <v>6.2500000000000005E-17</v>
      </c>
      <c r="D87" t="s">
        <v>14</v>
      </c>
      <c r="F87" t="s">
        <v>15</v>
      </c>
      <c r="H87" s="3">
        <f>86400000000000*C87</f>
        <v>5.4000000000000003E-3</v>
      </c>
      <c r="I87" t="s">
        <v>142</v>
      </c>
      <c r="J87" s="3">
        <f>AVERAGE(H87:H92)</f>
        <v>8.2005333333333343E-3</v>
      </c>
      <c r="K87">
        <f t="shared" si="5"/>
        <v>-2.2676062401770314</v>
      </c>
    </row>
    <row r="88" spans="1:11" x14ac:dyDescent="0.3">
      <c r="C88" s="3">
        <v>6.2500000000000005E-17</v>
      </c>
      <c r="D88" t="s">
        <v>59</v>
      </c>
      <c r="F88" t="s">
        <v>11</v>
      </c>
      <c r="H88" s="3">
        <f>86400000000000*C88</f>
        <v>5.4000000000000003E-3</v>
      </c>
      <c r="J88">
        <f>AVEDEV(H87:H92)</f>
        <v>5.9331555555555563E-3</v>
      </c>
      <c r="K88">
        <f t="shared" si="5"/>
        <v>-2.2676062401770314</v>
      </c>
    </row>
    <row r="89" spans="1:11" x14ac:dyDescent="0.3">
      <c r="C89" s="3">
        <v>5.1999999999999997E-12</v>
      </c>
      <c r="D89" t="s">
        <v>100</v>
      </c>
      <c r="F89" t="s">
        <v>99</v>
      </c>
      <c r="H89" s="3">
        <f>C89*1000000000</f>
        <v>5.1999999999999998E-3</v>
      </c>
      <c r="K89">
        <f t="shared" si="5"/>
        <v>-2.283996656365201</v>
      </c>
    </row>
    <row r="90" spans="1:11" x14ac:dyDescent="0.3">
      <c r="C90">
        <v>4.93</v>
      </c>
      <c r="D90" t="s">
        <v>110</v>
      </c>
      <c r="F90" t="s">
        <v>111</v>
      </c>
      <c r="H90">
        <f>1440/(1000000)*C90</f>
        <v>7.0992E-3</v>
      </c>
      <c r="K90">
        <f t="shared" si="5"/>
        <v>-2.1487905886275205</v>
      </c>
    </row>
    <row r="91" spans="1:11" x14ac:dyDescent="0.3">
      <c r="B91" s="2" t="s">
        <v>103</v>
      </c>
      <c r="C91" s="3">
        <v>2.6000000000000001E-11</v>
      </c>
      <c r="D91" t="s">
        <v>100</v>
      </c>
      <c r="F91" t="s">
        <v>11</v>
      </c>
      <c r="H91" s="3">
        <f>C91*1000000000</f>
        <v>2.6000000000000002E-2</v>
      </c>
      <c r="K91">
        <f t="shared" si="5"/>
        <v>-1.585026652029182</v>
      </c>
    </row>
    <row r="92" spans="1:11" x14ac:dyDescent="0.3">
      <c r="B92" s="2" t="s">
        <v>102</v>
      </c>
      <c r="C92" s="3">
        <v>1.04E-13</v>
      </c>
      <c r="D92" t="s">
        <v>100</v>
      </c>
      <c r="F92" t="s">
        <v>101</v>
      </c>
      <c r="H92" s="3">
        <f>C92*1000000000</f>
        <v>1.0399999999999999E-4</v>
      </c>
      <c r="K92">
        <f t="shared" si="5"/>
        <v>-3.9829666607012197</v>
      </c>
    </row>
    <row r="93" spans="1:11" x14ac:dyDescent="0.3">
      <c r="B93" t="s">
        <v>28</v>
      </c>
      <c r="C93">
        <v>3.7499999999999999E-2</v>
      </c>
      <c r="D93" t="s">
        <v>35</v>
      </c>
      <c r="F93" t="s">
        <v>11</v>
      </c>
      <c r="H93">
        <f>C93</f>
        <v>3.7499999999999999E-2</v>
      </c>
      <c r="I93" t="s">
        <v>35</v>
      </c>
      <c r="K93">
        <f t="shared" si="5"/>
        <v>-1.4259687322722812</v>
      </c>
    </row>
    <row r="94" spans="1:11" x14ac:dyDescent="0.3">
      <c r="B94" t="s">
        <v>23</v>
      </c>
      <c r="C94">
        <v>0.50249999999999995</v>
      </c>
      <c r="D94" t="s">
        <v>35</v>
      </c>
      <c r="F94" t="s">
        <v>11</v>
      </c>
      <c r="H94">
        <f>C94</f>
        <v>0.50249999999999995</v>
      </c>
      <c r="I94" t="s">
        <v>35</v>
      </c>
      <c r="K94">
        <f t="shared" si="5"/>
        <v>-0.29886393390747357</v>
      </c>
    </row>
    <row r="96" spans="1:11" x14ac:dyDescent="0.3">
      <c r="A96" t="s">
        <v>17</v>
      </c>
      <c r="B96" t="s">
        <v>131</v>
      </c>
      <c r="C96" t="s">
        <v>132</v>
      </c>
      <c r="D96" t="s">
        <v>133</v>
      </c>
      <c r="E96" t="s">
        <v>134</v>
      </c>
      <c r="F96" t="s">
        <v>135</v>
      </c>
    </row>
    <row r="97" spans="2:11" x14ac:dyDescent="0.3">
      <c r="B97" t="s">
        <v>2</v>
      </c>
      <c r="C97" s="3">
        <v>1.0000000000000001E-9</v>
      </c>
      <c r="D97" t="s">
        <v>4</v>
      </c>
      <c r="F97" t="s">
        <v>18</v>
      </c>
      <c r="H97" s="3">
        <f>86400/100*C97</f>
        <v>8.6400000000000001E-7</v>
      </c>
      <c r="I97" t="s">
        <v>140</v>
      </c>
      <c r="J97" s="3">
        <f>AVERAGE(H97:H104)</f>
        <v>8.8029272880000009E-3</v>
      </c>
      <c r="K97">
        <f t="shared" si="5"/>
        <v>-6.0634862575211068</v>
      </c>
    </row>
    <row r="98" spans="2:11" x14ac:dyDescent="0.3">
      <c r="C98" s="3">
        <v>4.9999999999999998E-7</v>
      </c>
      <c r="D98" t="s">
        <v>4</v>
      </c>
      <c r="F98" t="s">
        <v>20</v>
      </c>
      <c r="H98" s="3">
        <f>86400/100*C98</f>
        <v>4.3199999999999998E-4</v>
      </c>
      <c r="J98">
        <f>AVEDEV(H97:H104)</f>
        <v>1.5079268178E-2</v>
      </c>
      <c r="K98">
        <f t="shared" si="5"/>
        <v>-3.3645162531850881</v>
      </c>
    </row>
    <row r="99" spans="2:11" x14ac:dyDescent="0.3">
      <c r="C99" s="3">
        <v>2.5000000000000001E-9</v>
      </c>
      <c r="D99" t="s">
        <v>4</v>
      </c>
      <c r="F99" t="s">
        <v>51</v>
      </c>
      <c r="H99" s="3">
        <f t="shared" ref="H99:H101" si="6">86400/100*C99</f>
        <v>2.1600000000000001E-6</v>
      </c>
      <c r="K99">
        <f t="shared" si="5"/>
        <v>-5.6655462488490693</v>
      </c>
    </row>
    <row r="100" spans="2:11" x14ac:dyDescent="0.3">
      <c r="C100" s="3">
        <v>9.9999999999999995E-7</v>
      </c>
      <c r="D100" t="s">
        <v>4</v>
      </c>
      <c r="F100" t="s">
        <v>80</v>
      </c>
      <c r="H100" s="3">
        <f t="shared" si="6"/>
        <v>8.6399999999999997E-4</v>
      </c>
      <c r="K100">
        <f t="shared" si="5"/>
        <v>-3.0634862575211068</v>
      </c>
    </row>
    <row r="101" spans="2:11" x14ac:dyDescent="0.3">
      <c r="C101" s="3">
        <v>1.0000000000000001E-9</v>
      </c>
      <c r="D101" t="s">
        <v>4</v>
      </c>
      <c r="F101" t="s">
        <v>11</v>
      </c>
      <c r="H101" s="3">
        <f t="shared" si="6"/>
        <v>8.6400000000000001E-7</v>
      </c>
      <c r="K101">
        <f t="shared" si="5"/>
        <v>-6.0634862575211068</v>
      </c>
    </row>
    <row r="102" spans="2:11" x14ac:dyDescent="0.3">
      <c r="C102" s="3">
        <v>8.6400000000000001E-3</v>
      </c>
      <c r="D102" t="s">
        <v>71</v>
      </c>
      <c r="F102" t="s">
        <v>11</v>
      </c>
      <c r="H102" s="3">
        <f>C102/10000</f>
        <v>8.6400000000000001E-7</v>
      </c>
      <c r="K102">
        <f t="shared" si="5"/>
        <v>-6.0634862575211068</v>
      </c>
    </row>
    <row r="103" spans="2:11" x14ac:dyDescent="0.3">
      <c r="C103" s="3">
        <v>8.0000000000000005E-9</v>
      </c>
      <c r="D103" t="s">
        <v>126</v>
      </c>
      <c r="F103" t="s">
        <v>20</v>
      </c>
      <c r="H103" s="3">
        <f>86400*100*C103</f>
        <v>6.9120000000000001E-2</v>
      </c>
      <c r="K103">
        <f t="shared" si="5"/>
        <v>-1.1603962705291631</v>
      </c>
    </row>
    <row r="104" spans="2:11" x14ac:dyDescent="0.3">
      <c r="C104" s="3">
        <v>3.0859999999999999E-9</v>
      </c>
      <c r="D104" t="s">
        <v>4</v>
      </c>
      <c r="F104" t="s">
        <v>129</v>
      </c>
      <c r="H104" s="3">
        <f>86400/100*C104</f>
        <v>2.6663039999999999E-6</v>
      </c>
      <c r="K104">
        <f t="shared" si="5"/>
        <v>-5.5740903357939775</v>
      </c>
    </row>
    <row r="105" spans="2:11" x14ac:dyDescent="0.3">
      <c r="B105" t="s">
        <v>23</v>
      </c>
      <c r="C105" s="3">
        <v>6.9399999999999999E-8</v>
      </c>
      <c r="D105" t="s">
        <v>3</v>
      </c>
      <c r="F105" t="s">
        <v>19</v>
      </c>
      <c r="H105" s="3">
        <f>86400*C105</f>
        <v>5.9961600000000004E-3</v>
      </c>
      <c r="I105" t="s">
        <v>35</v>
      </c>
      <c r="J105" s="3">
        <f>AVERAGE(H105:H110)</f>
        <v>437214.00119923195</v>
      </c>
      <c r="K105">
        <f t="shared" si="5"/>
        <v>-2.2221267870662516</v>
      </c>
    </row>
    <row r="106" spans="2:11" x14ac:dyDescent="0.3">
      <c r="C106">
        <v>2.2999999999999998</v>
      </c>
      <c r="D106" t="s">
        <v>3</v>
      </c>
      <c r="F106" t="s">
        <v>51</v>
      </c>
      <c r="H106" s="3">
        <f t="shared" ref="H106:H108" si="7">86400*C106</f>
        <v>198719.99999999997</v>
      </c>
      <c r="J106">
        <f>AVEDEV(H105:H110)</f>
        <v>616538.39952030708</v>
      </c>
      <c r="K106">
        <f t="shared" si="5"/>
        <v>5.2982415784964862</v>
      </c>
    </row>
    <row r="107" spans="2:11" x14ac:dyDescent="0.3">
      <c r="C107">
        <v>22.9</v>
      </c>
      <c r="D107" t="s">
        <v>3</v>
      </c>
      <c r="F107" t="s">
        <v>54</v>
      </c>
      <c r="H107" s="3">
        <f t="shared" si="7"/>
        <v>1978559.9999999998</v>
      </c>
      <c r="K107">
        <f t="shared" si="5"/>
        <v>6.2963492248187816</v>
      </c>
    </row>
    <row r="108" spans="2:11" x14ac:dyDescent="0.3">
      <c r="C108">
        <v>0.1</v>
      </c>
      <c r="D108" t="s">
        <v>3</v>
      </c>
      <c r="F108" t="s">
        <v>93</v>
      </c>
      <c r="H108" s="3">
        <f t="shared" si="7"/>
        <v>8640</v>
      </c>
      <c r="K108">
        <f t="shared" si="5"/>
        <v>3.9365137424788932</v>
      </c>
    </row>
    <row r="109" spans="2:11" x14ac:dyDescent="0.3">
      <c r="C109" s="3">
        <v>6.0000000000000001E-3</v>
      </c>
      <c r="D109" t="s">
        <v>106</v>
      </c>
      <c r="F109" t="s">
        <v>105</v>
      </c>
    </row>
    <row r="110" spans="2:11" x14ac:dyDescent="0.3">
      <c r="C110">
        <v>150</v>
      </c>
      <c r="D110" t="s">
        <v>35</v>
      </c>
      <c r="F110" t="s">
        <v>129</v>
      </c>
      <c r="H110" s="3">
        <f>C110</f>
        <v>150</v>
      </c>
      <c r="K110">
        <f t="shared" si="5"/>
        <v>2.1760912590556813</v>
      </c>
    </row>
    <row r="111" spans="2:11" x14ac:dyDescent="0.3">
      <c r="B111" t="s">
        <v>28</v>
      </c>
      <c r="C111" s="3">
        <v>5.0000000000000004E-6</v>
      </c>
      <c r="D111" t="s">
        <v>3</v>
      </c>
      <c r="F111" t="s">
        <v>19</v>
      </c>
      <c r="H111" s="3">
        <f>86400*C111</f>
        <v>0.43200000000000005</v>
      </c>
      <c r="I111" t="s">
        <v>35</v>
      </c>
      <c r="J111" s="3">
        <f>AVERAGE(H111:H115)</f>
        <v>5.7648000000000001</v>
      </c>
      <c r="K111">
        <f t="shared" si="5"/>
        <v>-0.36451625318508785</v>
      </c>
    </row>
    <row r="112" spans="2:11" x14ac:dyDescent="0.3">
      <c r="C112" s="3">
        <v>1E-4</v>
      </c>
      <c r="D112" t="s">
        <v>3</v>
      </c>
      <c r="F112" t="s">
        <v>9</v>
      </c>
      <c r="H112" s="3">
        <f t="shared" ref="H112:H113" si="8">86400*C112</f>
        <v>8.64</v>
      </c>
      <c r="J112">
        <f>AVEDEV(H111:H115)</f>
        <v>4.8441599999999996</v>
      </c>
      <c r="K112">
        <f t="shared" si="5"/>
        <v>0.9365137424788933</v>
      </c>
    </row>
    <row r="113" spans="1:11" x14ac:dyDescent="0.3">
      <c r="C113" s="3">
        <v>5.0000000000000002E-5</v>
      </c>
      <c r="D113" t="s">
        <v>3</v>
      </c>
      <c r="F113" t="s">
        <v>80</v>
      </c>
      <c r="H113" s="3">
        <f t="shared" si="8"/>
        <v>4.32</v>
      </c>
      <c r="K113">
        <f t="shared" si="5"/>
        <v>0.63548374681491215</v>
      </c>
    </row>
    <row r="114" spans="1:11" x14ac:dyDescent="0.3">
      <c r="C114">
        <v>0.432</v>
      </c>
      <c r="D114" t="s">
        <v>35</v>
      </c>
      <c r="F114" t="s">
        <v>105</v>
      </c>
      <c r="H114">
        <f>C114</f>
        <v>0.432</v>
      </c>
      <c r="K114">
        <f t="shared" si="5"/>
        <v>-0.3645162531850879</v>
      </c>
    </row>
    <row r="115" spans="1:11" x14ac:dyDescent="0.3">
      <c r="C115">
        <v>15</v>
      </c>
      <c r="D115" t="s">
        <v>35</v>
      </c>
      <c r="F115" t="s">
        <v>129</v>
      </c>
      <c r="H115">
        <f>C115</f>
        <v>15</v>
      </c>
      <c r="K115">
        <f t="shared" si="5"/>
        <v>1.1760912590556813</v>
      </c>
    </row>
    <row r="117" spans="1:11" x14ac:dyDescent="0.3">
      <c r="A117" t="s">
        <v>21</v>
      </c>
      <c r="B117" t="s">
        <v>131</v>
      </c>
      <c r="C117" t="s">
        <v>132</v>
      </c>
      <c r="D117" t="s">
        <v>133</v>
      </c>
      <c r="E117" t="s">
        <v>134</v>
      </c>
      <c r="F117" t="s">
        <v>135</v>
      </c>
    </row>
    <row r="118" spans="1:11" x14ac:dyDescent="0.3">
      <c r="B118" t="s">
        <v>2</v>
      </c>
      <c r="C118" s="3">
        <v>1.1999999999999999E-6</v>
      </c>
      <c r="D118" t="s">
        <v>4</v>
      </c>
      <c r="F118" t="s">
        <v>22</v>
      </c>
      <c r="H118" s="3">
        <f>86400/100*C118</f>
        <v>1.0368E-3</v>
      </c>
      <c r="I118" t="s">
        <v>140</v>
      </c>
      <c r="J118" s="3">
        <f>AVERAGE(H118:H121)</f>
        <v>8.3160000000000005E-4</v>
      </c>
      <c r="K118">
        <f t="shared" si="5"/>
        <v>-2.9843050114734817</v>
      </c>
    </row>
    <row r="119" spans="1:11" x14ac:dyDescent="0.3">
      <c r="C119" s="3">
        <v>2.5000000000000001E-11</v>
      </c>
      <c r="D119" t="s">
        <v>64</v>
      </c>
      <c r="F119" t="s">
        <v>65</v>
      </c>
      <c r="H119" s="3">
        <f>86400*100*C119</f>
        <v>2.1600000000000002E-4</v>
      </c>
      <c r="J119">
        <f>AVEDEV(H118:H121)</f>
        <v>3.078E-4</v>
      </c>
      <c r="K119">
        <f t="shared" si="5"/>
        <v>-3.6655462488490689</v>
      </c>
    </row>
    <row r="120" spans="1:11" x14ac:dyDescent="0.3">
      <c r="C120">
        <v>9.5039999999999996</v>
      </c>
      <c r="D120" t="s">
        <v>71</v>
      </c>
      <c r="F120" t="s">
        <v>99</v>
      </c>
      <c r="H120">
        <f>C120/10000</f>
        <v>9.5040000000000001E-4</v>
      </c>
      <c r="K120">
        <f t="shared" si="5"/>
        <v>-3.0220935723628815</v>
      </c>
    </row>
    <row r="121" spans="1:11" x14ac:dyDescent="0.3">
      <c r="C121" s="3">
        <v>1.3E-6</v>
      </c>
      <c r="D121" t="s">
        <v>4</v>
      </c>
      <c r="F121" t="s">
        <v>22</v>
      </c>
      <c r="H121" s="3">
        <f>86400/100*C121</f>
        <v>1.1232E-3</v>
      </c>
      <c r="K121">
        <f t="shared" si="5"/>
        <v>-2.9495429052142699</v>
      </c>
    </row>
    <row r="122" spans="1:11" x14ac:dyDescent="0.3">
      <c r="B122" t="s">
        <v>24</v>
      </c>
      <c r="C122" s="3">
        <v>2.5600000000000001E-8</v>
      </c>
      <c r="D122" t="s">
        <v>3</v>
      </c>
      <c r="F122" t="s">
        <v>25</v>
      </c>
    </row>
    <row r="123" spans="1:11" x14ac:dyDescent="0.3">
      <c r="C123" s="3">
        <v>1.4460000000000001E-12</v>
      </c>
      <c r="D123" t="s">
        <v>137</v>
      </c>
      <c r="F123" t="s">
        <v>99</v>
      </c>
    </row>
    <row r="124" spans="1:11" x14ac:dyDescent="0.3">
      <c r="C124" s="3">
        <v>2.5600000000000001E-8</v>
      </c>
      <c r="D124" t="s">
        <v>138</v>
      </c>
      <c r="F124" t="s">
        <v>19</v>
      </c>
    </row>
    <row r="125" spans="1:11" x14ac:dyDescent="0.3">
      <c r="B125" s="2" t="s">
        <v>102</v>
      </c>
      <c r="C125" s="3">
        <v>1.4459999999999999E-11</v>
      </c>
      <c r="D125" t="s">
        <v>100</v>
      </c>
      <c r="F125" t="s">
        <v>11</v>
      </c>
    </row>
    <row r="126" spans="1:11" x14ac:dyDescent="0.3">
      <c r="B126" s="2" t="s">
        <v>103</v>
      </c>
      <c r="C126" s="3">
        <v>7.2299999999999997E-12</v>
      </c>
      <c r="D126" t="s">
        <v>100</v>
      </c>
      <c r="F126" t="s">
        <v>11</v>
      </c>
    </row>
    <row r="127" spans="1:11" x14ac:dyDescent="0.3">
      <c r="B127" t="s">
        <v>28</v>
      </c>
      <c r="C127">
        <v>0.11</v>
      </c>
      <c r="D127" t="s">
        <v>35</v>
      </c>
      <c r="F127" t="s">
        <v>99</v>
      </c>
      <c r="H127">
        <f>C127</f>
        <v>0.11</v>
      </c>
      <c r="I127" t="s">
        <v>35</v>
      </c>
      <c r="K127">
        <f t="shared" si="5"/>
        <v>-0.95860731484177497</v>
      </c>
    </row>
    <row r="128" spans="1:11" x14ac:dyDescent="0.3">
      <c r="B128" t="s">
        <v>23</v>
      </c>
      <c r="C128">
        <v>1.1000000000000001</v>
      </c>
      <c r="D128" t="s">
        <v>35</v>
      </c>
      <c r="F128" t="s">
        <v>11</v>
      </c>
      <c r="H128">
        <f>C128</f>
        <v>1.1000000000000001</v>
      </c>
      <c r="I128" t="s">
        <v>35</v>
      </c>
      <c r="K128">
        <f t="shared" si="5"/>
        <v>4.1392685158225077E-2</v>
      </c>
    </row>
    <row r="130" spans="1:11" x14ac:dyDescent="0.3">
      <c r="A130" t="s">
        <v>42</v>
      </c>
      <c r="B130" t="s">
        <v>131</v>
      </c>
      <c r="C130" t="s">
        <v>132</v>
      </c>
      <c r="D130" t="s">
        <v>133</v>
      </c>
      <c r="E130" t="s">
        <v>134</v>
      </c>
      <c r="F130" t="s">
        <v>135</v>
      </c>
    </row>
    <row r="131" spans="1:11" x14ac:dyDescent="0.3">
      <c r="B131" t="s">
        <v>23</v>
      </c>
      <c r="C131">
        <v>14.42</v>
      </c>
      <c r="D131" t="s">
        <v>43</v>
      </c>
      <c r="F131" t="s">
        <v>40</v>
      </c>
      <c r="H131">
        <f>24*C131</f>
        <v>346.08</v>
      </c>
      <c r="I131" t="s">
        <v>35</v>
      </c>
      <c r="K131">
        <f t="shared" ref="K131:K175" si="9">LOG(H131)</f>
        <v>2.5391765020950161</v>
      </c>
    </row>
    <row r="132" spans="1:11" x14ac:dyDescent="0.3">
      <c r="C132">
        <v>0.78</v>
      </c>
      <c r="D132" t="s">
        <v>43</v>
      </c>
      <c r="F132" t="s">
        <v>58</v>
      </c>
      <c r="H132">
        <f>24*C132</f>
        <v>18.72</v>
      </c>
      <c r="K132">
        <f t="shared" si="9"/>
        <v>1.2723058444020865</v>
      </c>
    </row>
    <row r="133" spans="1:11" x14ac:dyDescent="0.3">
      <c r="C133" s="3">
        <v>1.6999999999999999E-22</v>
      </c>
      <c r="D133" t="s">
        <v>59</v>
      </c>
      <c r="F133" t="s">
        <v>62</v>
      </c>
      <c r="H133" s="3">
        <f>86400*1000000000*C133</f>
        <v>1.4687999999999999E-8</v>
      </c>
      <c r="I133" t="s">
        <v>142</v>
      </c>
      <c r="K133">
        <f t="shared" si="9"/>
        <v>-7.8330373361428327</v>
      </c>
    </row>
    <row r="134" spans="1:11" x14ac:dyDescent="0.3">
      <c r="C134">
        <v>6.9</v>
      </c>
      <c r="D134" t="s">
        <v>87</v>
      </c>
      <c r="F134" t="s">
        <v>88</v>
      </c>
      <c r="H134">
        <f>1440/(10000000000)*C134</f>
        <v>9.935999999999999E-7</v>
      </c>
      <c r="I134" t="s">
        <v>143</v>
      </c>
      <c r="K134">
        <f t="shared" si="9"/>
        <v>-6.002788417167495</v>
      </c>
    </row>
    <row r="135" spans="1:11" x14ac:dyDescent="0.3">
      <c r="C135">
        <v>0.78</v>
      </c>
      <c r="D135" t="s">
        <v>43</v>
      </c>
      <c r="F135" t="s">
        <v>58</v>
      </c>
      <c r="H135">
        <f>24*C135</f>
        <v>18.72</v>
      </c>
      <c r="K135">
        <f t="shared" si="9"/>
        <v>1.2723058444020865</v>
      </c>
    </row>
    <row r="136" spans="1:11" x14ac:dyDescent="0.3">
      <c r="C136" s="3">
        <v>5.2199999999999996E-10</v>
      </c>
      <c r="D136" t="s">
        <v>124</v>
      </c>
      <c r="F136" t="s">
        <v>96</v>
      </c>
      <c r="H136" s="3">
        <f>1000/365*C136</f>
        <v>1.4301369863013696E-9</v>
      </c>
      <c r="I136" t="s">
        <v>142</v>
      </c>
      <c r="K136">
        <f t="shared" si="9"/>
        <v>-8.8446223614542134</v>
      </c>
    </row>
    <row r="137" spans="1:11" x14ac:dyDescent="0.3">
      <c r="B137" t="s">
        <v>28</v>
      </c>
      <c r="C137">
        <v>0.23</v>
      </c>
      <c r="D137" t="s">
        <v>43</v>
      </c>
      <c r="F137" t="s">
        <v>40</v>
      </c>
      <c r="H137">
        <f>24*C137</f>
        <v>5.5200000000000005</v>
      </c>
      <c r="I137" t="s">
        <v>35</v>
      </c>
      <c r="J137">
        <f>AVERAGE(H137:H142)</f>
        <v>13.474688</v>
      </c>
      <c r="K137">
        <f t="shared" si="9"/>
        <v>0.74193907772919898</v>
      </c>
    </row>
    <row r="138" spans="1:11" x14ac:dyDescent="0.3">
      <c r="C138">
        <v>0.78</v>
      </c>
      <c r="D138" t="s">
        <v>43</v>
      </c>
      <c r="F138" t="s">
        <v>58</v>
      </c>
      <c r="H138">
        <f>24*C138</f>
        <v>18.72</v>
      </c>
      <c r="J138">
        <f>AVEDEV(H137:H142)</f>
        <v>6.9121493333333328</v>
      </c>
      <c r="K138">
        <f t="shared" si="9"/>
        <v>1.2723058444020865</v>
      </c>
    </row>
    <row r="139" spans="1:11" x14ac:dyDescent="0.3">
      <c r="C139" s="3">
        <v>8.0199999999999994E-6</v>
      </c>
      <c r="D139" t="s">
        <v>3</v>
      </c>
      <c r="F139" t="s">
        <v>81</v>
      </c>
      <c r="H139" s="3">
        <f>86400*C139</f>
        <v>0.69292799999999999</v>
      </c>
      <c r="K139">
        <f t="shared" si="9"/>
        <v>-0.15931188923694323</v>
      </c>
    </row>
    <row r="140" spans="1:11" x14ac:dyDescent="0.3">
      <c r="C140" s="3">
        <v>1.4999999999999999E-2</v>
      </c>
      <c r="D140" t="s">
        <v>47</v>
      </c>
      <c r="F140" t="s">
        <v>89</v>
      </c>
      <c r="H140" s="3">
        <f>1440*C140</f>
        <v>21.599999999999998</v>
      </c>
      <c r="K140">
        <f t="shared" si="9"/>
        <v>1.3344537511509309</v>
      </c>
    </row>
    <row r="141" spans="1:11" x14ac:dyDescent="0.3">
      <c r="C141">
        <v>1.0829999999999999E-2</v>
      </c>
      <c r="D141" t="s">
        <v>47</v>
      </c>
      <c r="F141" t="s">
        <v>108</v>
      </c>
      <c r="H141" s="3">
        <f>1440*C141</f>
        <v>15.595199999999998</v>
      </c>
      <c r="K141">
        <f t="shared" si="9"/>
        <v>1.1929909487205699</v>
      </c>
    </row>
    <row r="142" spans="1:11" x14ac:dyDescent="0.3">
      <c r="C142">
        <v>0.78</v>
      </c>
      <c r="D142" t="s">
        <v>43</v>
      </c>
      <c r="F142" t="s">
        <v>58</v>
      </c>
      <c r="H142">
        <f>24*C142</f>
        <v>18.72</v>
      </c>
      <c r="K142">
        <f t="shared" si="9"/>
        <v>1.2723058444020865</v>
      </c>
    </row>
    <row r="143" spans="1:11" x14ac:dyDescent="0.3">
      <c r="B143" t="s">
        <v>2</v>
      </c>
      <c r="C143">
        <v>10</v>
      </c>
      <c r="D143" t="s">
        <v>57</v>
      </c>
      <c r="F143" t="s">
        <v>58</v>
      </c>
      <c r="H143">
        <f>86400/(10000000000)*C143</f>
        <v>8.6399999999999999E-5</v>
      </c>
      <c r="I143" t="s">
        <v>140</v>
      </c>
      <c r="J143">
        <f>AVERAGE(H143:H148)</f>
        <v>3.2414383561643834E-4</v>
      </c>
      <c r="K143">
        <f t="shared" si="9"/>
        <v>-4.0634862575211068</v>
      </c>
    </row>
    <row r="144" spans="1:11" x14ac:dyDescent="0.3">
      <c r="C144" s="3">
        <v>2.8999999999999998E-7</v>
      </c>
      <c r="D144" t="s">
        <v>4</v>
      </c>
      <c r="F144" t="s">
        <v>60</v>
      </c>
      <c r="H144" s="3">
        <f>86400/100*C144</f>
        <v>2.5055999999999999E-4</v>
      </c>
      <c r="J144">
        <f>AVEDEV(H143:H148)</f>
        <v>3.700320547945206E-4</v>
      </c>
      <c r="K144">
        <f t="shared" si="9"/>
        <v>-3.6010882596221507</v>
      </c>
    </row>
    <row r="145" spans="1:11" x14ac:dyDescent="0.3">
      <c r="C145" s="3">
        <v>1.66E-6</v>
      </c>
      <c r="D145" t="s">
        <v>78</v>
      </c>
      <c r="F145" t="s">
        <v>79</v>
      </c>
      <c r="H145" s="3">
        <f>86400/100*C145</f>
        <v>1.43424E-3</v>
      </c>
      <c r="K145">
        <f t="shared" si="9"/>
        <v>-2.8433781694810518</v>
      </c>
    </row>
    <row r="146" spans="1:11" x14ac:dyDescent="0.3">
      <c r="C146">
        <v>600</v>
      </c>
      <c r="D146" t="s">
        <v>86</v>
      </c>
      <c r="F146" t="s">
        <v>108</v>
      </c>
      <c r="H146">
        <f>1440/(10000000000)*C146</f>
        <v>8.6399999999999999E-5</v>
      </c>
      <c r="K146">
        <f t="shared" si="9"/>
        <v>-4.0634862575211068</v>
      </c>
    </row>
    <row r="147" spans="1:11" x14ac:dyDescent="0.3">
      <c r="C147">
        <v>10</v>
      </c>
      <c r="D147" t="s">
        <v>57</v>
      </c>
      <c r="F147" t="s">
        <v>58</v>
      </c>
      <c r="H147">
        <f>86400/(10000000000)*C147</f>
        <v>8.6399999999999999E-5</v>
      </c>
      <c r="K147">
        <f t="shared" si="9"/>
        <v>-4.0634862575211068</v>
      </c>
    </row>
    <row r="148" spans="1:11" x14ac:dyDescent="0.3">
      <c r="C148">
        <v>3.15</v>
      </c>
      <c r="D148" t="s">
        <v>120</v>
      </c>
      <c r="F148" t="s">
        <v>96</v>
      </c>
      <c r="H148">
        <f>C148/(365*10000)</f>
        <v>8.63013698630137E-7</v>
      </c>
      <c r="K148">
        <f t="shared" si="9"/>
        <v>-6.0639823106668738</v>
      </c>
    </row>
    <row r="150" spans="1:11" x14ac:dyDescent="0.3">
      <c r="A150" t="s">
        <v>46</v>
      </c>
      <c r="B150" t="s">
        <v>131</v>
      </c>
      <c r="C150" t="s">
        <v>132</v>
      </c>
      <c r="D150" t="s">
        <v>133</v>
      </c>
      <c r="E150" t="s">
        <v>134</v>
      </c>
      <c r="F150" t="s">
        <v>135</v>
      </c>
    </row>
    <row r="151" spans="1:11" x14ac:dyDescent="0.3">
      <c r="B151" t="s">
        <v>29</v>
      </c>
      <c r="C151">
        <v>0.504</v>
      </c>
      <c r="D151" t="s">
        <v>41</v>
      </c>
      <c r="F151" t="s">
        <v>40</v>
      </c>
      <c r="H151">
        <f>C151/10000</f>
        <v>5.0399999999999999E-5</v>
      </c>
      <c r="I151" t="s">
        <v>140</v>
      </c>
      <c r="K151">
        <f t="shared" si="9"/>
        <v>-4.297569463554475</v>
      </c>
    </row>
    <row r="152" spans="1:11" x14ac:dyDescent="0.3">
      <c r="B152" t="s">
        <v>2</v>
      </c>
      <c r="C152" s="3">
        <v>1E-3</v>
      </c>
      <c r="D152" t="s">
        <v>44</v>
      </c>
      <c r="F152" t="s">
        <v>45</v>
      </c>
      <c r="H152" s="3">
        <f>1440/(10000000000)*C152</f>
        <v>1.4399999999999999E-10</v>
      </c>
      <c r="K152">
        <f t="shared" si="9"/>
        <v>-9.8416375079047498</v>
      </c>
    </row>
    <row r="153" spans="1:11" x14ac:dyDescent="0.3">
      <c r="C153">
        <v>700</v>
      </c>
      <c r="D153" t="s">
        <v>86</v>
      </c>
      <c r="F153" t="s">
        <v>108</v>
      </c>
      <c r="H153">
        <f>1440/(10000000000)*C153</f>
        <v>1.008E-4</v>
      </c>
      <c r="K153">
        <f t="shared" si="9"/>
        <v>-3.9965394678904937</v>
      </c>
    </row>
    <row r="154" spans="1:11" x14ac:dyDescent="0.3">
      <c r="B154" t="s">
        <v>23</v>
      </c>
      <c r="C154">
        <v>10</v>
      </c>
      <c r="D154" t="s">
        <v>47</v>
      </c>
      <c r="F154" t="s">
        <v>45</v>
      </c>
      <c r="H154">
        <f>1440*C154</f>
        <v>14400</v>
      </c>
      <c r="I154" t="s">
        <v>35</v>
      </c>
      <c r="K154">
        <f t="shared" si="9"/>
        <v>4.1583624920952493</v>
      </c>
    </row>
    <row r="155" spans="1:11" x14ac:dyDescent="0.3">
      <c r="C155" s="3">
        <v>1.8000000000000001E-4</v>
      </c>
      <c r="D155" t="s">
        <v>109</v>
      </c>
      <c r="F155" t="s">
        <v>108</v>
      </c>
    </row>
    <row r="156" spans="1:11" x14ac:dyDescent="0.3">
      <c r="B156" t="s">
        <v>28</v>
      </c>
      <c r="C156">
        <v>1.0829999999999999E-2</v>
      </c>
      <c r="D156" t="s">
        <v>47</v>
      </c>
      <c r="F156" t="s">
        <v>108</v>
      </c>
      <c r="H156">
        <f>1440*C156</f>
        <v>15.595199999999998</v>
      </c>
      <c r="I156" t="s">
        <v>35</v>
      </c>
      <c r="K156">
        <f t="shared" si="9"/>
        <v>1.1929909487205699</v>
      </c>
    </row>
    <row r="158" spans="1:11" x14ac:dyDescent="0.3">
      <c r="A158" t="s">
        <v>49</v>
      </c>
      <c r="B158" t="s">
        <v>131</v>
      </c>
      <c r="C158" t="s">
        <v>132</v>
      </c>
      <c r="D158" t="s">
        <v>133</v>
      </c>
      <c r="E158" t="s">
        <v>134</v>
      </c>
      <c r="F158" t="s">
        <v>135</v>
      </c>
    </row>
    <row r="159" spans="1:11" x14ac:dyDescent="0.3">
      <c r="B159" t="s">
        <v>2</v>
      </c>
      <c r="C159" s="3">
        <v>3.7999999999999998E-11</v>
      </c>
      <c r="D159" t="s">
        <v>4</v>
      </c>
      <c r="F159" t="s">
        <v>50</v>
      </c>
      <c r="H159" s="3">
        <f>86400/100*C159</f>
        <v>3.2831999999999999E-8</v>
      </c>
      <c r="I159" t="s">
        <v>140</v>
      </c>
      <c r="K159">
        <f t="shared" si="9"/>
        <v>-7.4837026609042967</v>
      </c>
    </row>
    <row r="160" spans="1:11" x14ac:dyDescent="0.3">
      <c r="B160" t="s">
        <v>7</v>
      </c>
      <c r="C160">
        <v>62.5</v>
      </c>
      <c r="D160" t="s">
        <v>52</v>
      </c>
      <c r="F160" t="s">
        <v>50</v>
      </c>
      <c r="H160">
        <f>86400/100*0.000000001*C160</f>
        <v>5.3999999999999998E-5</v>
      </c>
      <c r="I160" t="s">
        <v>144</v>
      </c>
      <c r="K160">
        <f t="shared" si="9"/>
        <v>-4.2676062401770318</v>
      </c>
    </row>
    <row r="161" spans="1:11" x14ac:dyDescent="0.3">
      <c r="B161" t="s">
        <v>53</v>
      </c>
      <c r="C161" s="3">
        <v>1.0000000000000001E-5</v>
      </c>
      <c r="D161" t="s">
        <v>3</v>
      </c>
      <c r="F161" t="s">
        <v>54</v>
      </c>
      <c r="H161" s="3">
        <f>86400*C161</f>
        <v>0.8640000000000001</v>
      </c>
      <c r="I161" t="s">
        <v>35</v>
      </c>
      <c r="K161">
        <f t="shared" si="9"/>
        <v>-6.3486257521106662E-2</v>
      </c>
    </row>
    <row r="163" spans="1:11" x14ac:dyDescent="0.3">
      <c r="A163" t="s">
        <v>76</v>
      </c>
      <c r="B163" t="s">
        <v>131</v>
      </c>
      <c r="C163" t="s">
        <v>132</v>
      </c>
      <c r="D163" t="s">
        <v>133</v>
      </c>
      <c r="E163" t="s">
        <v>134</v>
      </c>
      <c r="F163" t="s">
        <v>135</v>
      </c>
    </row>
    <row r="164" spans="1:11" x14ac:dyDescent="0.3">
      <c r="B164" t="s">
        <v>1</v>
      </c>
      <c r="C164" s="4">
        <v>2.1999999999999999E-2</v>
      </c>
      <c r="D164" t="s">
        <v>35</v>
      </c>
      <c r="F164" t="s">
        <v>74</v>
      </c>
    </row>
    <row r="165" spans="1:11" x14ac:dyDescent="0.3">
      <c r="B165" t="s">
        <v>37</v>
      </c>
      <c r="C165">
        <v>0.01</v>
      </c>
      <c r="D165" t="s">
        <v>35</v>
      </c>
      <c r="F165" t="s">
        <v>74</v>
      </c>
    </row>
    <row r="166" spans="1:11" x14ac:dyDescent="0.3">
      <c r="B166" t="s">
        <v>77</v>
      </c>
      <c r="C166" s="3">
        <v>1E-10</v>
      </c>
      <c r="F166" t="s">
        <v>74</v>
      </c>
    </row>
    <row r="168" spans="1:11" x14ac:dyDescent="0.3">
      <c r="A168" s="1" t="s">
        <v>131</v>
      </c>
      <c r="B168" s="1" t="s">
        <v>132</v>
      </c>
      <c r="C168" t="s">
        <v>133</v>
      </c>
      <c r="D168" t="s">
        <v>134</v>
      </c>
      <c r="E168" t="s">
        <v>135</v>
      </c>
      <c r="F168" t="s">
        <v>136</v>
      </c>
    </row>
    <row r="169" spans="1:11" x14ac:dyDescent="0.3">
      <c r="A169" s="1" t="s">
        <v>66</v>
      </c>
      <c r="B169" s="1"/>
      <c r="C169">
        <v>0.75</v>
      </c>
      <c r="D169" t="s">
        <v>67</v>
      </c>
      <c r="F169" t="s">
        <v>68</v>
      </c>
      <c r="H169">
        <f>C169*1000000</f>
        <v>750000</v>
      </c>
      <c r="I169" t="s">
        <v>145</v>
      </c>
      <c r="K169">
        <f t="shared" si="9"/>
        <v>5.8750612633917001</v>
      </c>
    </row>
    <row r="170" spans="1:11" x14ac:dyDescent="0.3">
      <c r="A170" s="1"/>
      <c r="B170" s="1"/>
      <c r="C170">
        <v>19</v>
      </c>
      <c r="D170" t="s">
        <v>112</v>
      </c>
      <c r="F170" t="s">
        <v>113</v>
      </c>
    </row>
    <row r="171" spans="1:11" x14ac:dyDescent="0.3">
      <c r="A171" s="1" t="s">
        <v>69</v>
      </c>
      <c r="B171" s="1"/>
      <c r="C171">
        <v>0.5</v>
      </c>
      <c r="D171" t="s">
        <v>67</v>
      </c>
      <c r="F171" t="s">
        <v>70</v>
      </c>
      <c r="H171">
        <f>C171*1000000</f>
        <v>500000</v>
      </c>
      <c r="K171">
        <f t="shared" si="9"/>
        <v>5.6989700043360187</v>
      </c>
    </row>
    <row r="172" spans="1:11" x14ac:dyDescent="0.3">
      <c r="A172" s="1" t="s">
        <v>72</v>
      </c>
      <c r="B172" s="1"/>
      <c r="C172">
        <v>1786</v>
      </c>
      <c r="D172" t="s">
        <v>73</v>
      </c>
      <c r="F172" t="s">
        <v>74</v>
      </c>
    </row>
    <row r="173" spans="1:11" x14ac:dyDescent="0.3">
      <c r="A173" s="1" t="s">
        <v>94</v>
      </c>
      <c r="B173" s="1"/>
      <c r="C173" s="3">
        <v>239000</v>
      </c>
      <c r="D173" t="s">
        <v>95</v>
      </c>
      <c r="F173" t="s">
        <v>96</v>
      </c>
      <c r="H173" s="3">
        <f>C173*1000000</f>
        <v>239000000000</v>
      </c>
      <c r="I173" t="s">
        <v>146</v>
      </c>
      <c r="K173">
        <f t="shared" si="9"/>
        <v>11.378397900948137</v>
      </c>
    </row>
    <row r="174" spans="1:11" x14ac:dyDescent="0.3">
      <c r="A174" s="1"/>
      <c r="B174" s="1"/>
      <c r="C174" s="3">
        <v>239000000</v>
      </c>
      <c r="D174" t="s">
        <v>125</v>
      </c>
      <c r="F174" t="s">
        <v>96</v>
      </c>
      <c r="H174" s="3">
        <f>C174*1000</f>
        <v>239000000000</v>
      </c>
      <c r="K174">
        <f t="shared" si="9"/>
        <v>11.378397900948137</v>
      </c>
    </row>
    <row r="175" spans="1:11" x14ac:dyDescent="0.3">
      <c r="A175" s="1" t="s">
        <v>114</v>
      </c>
      <c r="B175" s="1"/>
      <c r="C175" s="3">
        <v>1E-4</v>
      </c>
      <c r="D175" t="s">
        <v>115</v>
      </c>
      <c r="F175" t="s">
        <v>116</v>
      </c>
    </row>
  </sheetData>
  <phoneticPr fontId="1" type="noConversion"/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Flavien</dc:creator>
  <cp:lastModifiedBy>Flavien</cp:lastModifiedBy>
  <dcterms:created xsi:type="dcterms:W3CDTF">2020-06-26T08:25:06Z</dcterms:created>
  <dcterms:modified xsi:type="dcterms:W3CDTF">2020-06-30T10:24:02Z</dcterms:modified>
</cp:coreProperties>
</file>