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Absa" sheetId="2" r:id="rId4"/>
    <sheet state="visible" name="Clairen" sheetId="3" r:id="rId5"/>
    <sheet state="visible" name="Etalus" sheetId="4" r:id="rId6"/>
    <sheet state="visible" name="Elliana" sheetId="5" r:id="rId7"/>
    <sheet state="visible" name="Forsburn" sheetId="6" r:id="rId8"/>
    <sheet state="visible" name="Kragg" sheetId="7" r:id="rId9"/>
    <sheet state="visible" name="Maypul" sheetId="8" r:id="rId10"/>
    <sheet state="visible" name="Orcane" sheetId="9" r:id="rId11"/>
    <sheet state="visible" name="Ori" sheetId="10" r:id="rId12"/>
    <sheet state="visible" name="Ranno" sheetId="11" r:id="rId13"/>
    <sheet state="visible" name="Shovel Knight" sheetId="12" r:id="rId14"/>
    <sheet state="visible" name="Sylvanos" sheetId="13" r:id="rId15"/>
    <sheet state="visible" name="Wrastor" sheetId="14" r:id="rId16"/>
    <sheet state="visible" name="Zetterburn" sheetId="15" r:id="rId17"/>
  </sheets>
  <definedNames/>
  <calcPr/>
</workbook>
</file>

<file path=xl/sharedStrings.xml><?xml version="1.0" encoding="utf-8"?>
<sst xmlns="http://schemas.openxmlformats.org/spreadsheetml/2006/main" count="6905" uniqueCount="1731">
  <si>
    <r>
      <rPr>
        <b/>
        <color rgb="FFFFFFFF"/>
      </rPr>
      <t xml:space="preserve">Data extracted manually in-game and from dev-mode files by </t>
    </r>
    <r>
      <rPr>
        <b/>
        <color rgb="FFFFE599"/>
      </rPr>
      <t>SNC</t>
    </r>
    <r>
      <rPr>
        <b/>
        <color rgb="FFFFFFFF"/>
      </rPr>
      <t xml:space="preserve">. Extra information provided by </t>
    </r>
    <r>
      <rPr>
        <b/>
        <color rgb="FFF6B26B"/>
      </rPr>
      <t>Menace13</t>
    </r>
    <r>
      <rPr>
        <b/>
        <color rgb="FFFFFFFF"/>
      </rPr>
      <t xml:space="preserve"> and </t>
    </r>
    <r>
      <rPr>
        <b/>
        <color rgb="FFEA9999"/>
      </rPr>
      <t>Youngblood</t>
    </r>
    <r>
      <rPr>
        <b/>
        <color rgb="FFFFFFFF"/>
      </rPr>
      <t xml:space="preserve">. General Stats created by </t>
    </r>
    <r>
      <rPr>
        <b/>
        <color rgb="FFA4C2F4"/>
      </rPr>
      <t>Kisuno</t>
    </r>
    <r>
      <rPr>
        <b/>
        <color rgb="FFFFFFFF"/>
      </rPr>
      <t xml:space="preserve">. Collated Patch Notes created by </t>
    </r>
    <r>
      <rPr>
        <b/>
        <color rgb="FFFFE599"/>
      </rPr>
      <t>SNC</t>
    </r>
    <r>
      <rPr>
        <b/>
        <color rgb="FFFFFFFF"/>
      </rPr>
      <t xml:space="preserve">. Click the tabs at the bottom to view each characters frame data. </t>
    </r>
  </si>
  <si>
    <t>Rivals of Aether Academy Frame Data
Updated for 2.0.8.0
Current Dev Mode Version is 0.6
 Last Revision 05 August 2021</t>
  </si>
  <si>
    <t>Rivals of Aether Academy Discord Server</t>
  </si>
  <si>
    <t>Rivals of Aether General Stats - Contains All Character Stats</t>
  </si>
  <si>
    <t>Rivals of Aether Academy Collated Patch Notes - PC Version Only</t>
  </si>
  <si>
    <t>http://discord.me/mentor</t>
  </si>
  <si>
    <t>https://docs.google.com/spreadsheets/d/14JIjL_5t81JHqnJmU6BSsRosTe2JO8sFGUysM_9tDoU/edit?usp=sharing</t>
  </si>
  <si>
    <t>https://docs.google.com/spreadsheets/d/1MNe3jg64nzKxAg0Ts8vM0PyMZFoD6Nhc2YPbhOIHzyY/edit#gid=497862051</t>
  </si>
  <si>
    <t>Frequently Used Terms</t>
  </si>
  <si>
    <t>Definitions</t>
  </si>
  <si>
    <t>Value Definitions and More Information</t>
  </si>
  <si>
    <t>Startup</t>
  </si>
  <si>
    <t>The amount of frames before a move is active and able to hit a character. Listed as the total number of frames in this part of the move.</t>
  </si>
  <si>
    <t>Endlag: Whiff Vs. Hit</t>
  </si>
  <si>
    <t>Active Frames</t>
  </si>
  <si>
    <t>The frames in which a move has a hitbox, dealing damage and knockback. Listed as the exact frames for each move.</t>
  </si>
  <si>
    <t>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</si>
  <si>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Endlag (Hit/Whiff)</t>
  </si>
  <si>
    <t>The amount of frames that occur after a move is active and that you are unable to act for. Listed as the total number of frames in this part of the move. See the Endlag: Whiff Vs. Hit definition for more info.</t>
  </si>
  <si>
    <t>FAF</t>
  </si>
  <si>
    <t>First Actionable Frame (FAF) refers to the first frame in which you are able to act after a move has ended.</t>
  </si>
  <si>
    <t>Damage</t>
  </si>
  <si>
    <t>The amount of percent that a move will deal. Some multihit moves that share all hitbox properties are listed in the same line, the damage will only refer to the percentage that is dealt in a single hit.</t>
  </si>
  <si>
    <t>Knockback Scaling and Hitpause Scaling Values</t>
  </si>
  <si>
    <t>Angle</t>
  </si>
  <si>
    <t>The knockback angle of a move, ie. the angle that a hitbox will send a character. All angles are listed from 0-360, with the exception of the Sakurai angle, which is listed as 361.</t>
  </si>
  <si>
    <t>Both Knockback Scaling and Hitpause Scaling numbers are multiplied by 100 for the purposes of this document, all formulas listed below use the values found in the dev mode files. Correct the numbers accordingly when using them.</t>
  </si>
  <si>
    <t>Angle 361 (Sakurai)</t>
  </si>
  <si>
    <t>In Rivals of Aether, a hitbox with this property will send an opponent at a 40 degree angle if they are grounded and a 45 degree angle if they are airborne. Sakurai angle is commonly written as angle 361.</t>
  </si>
  <si>
    <t>Knockback Formula</t>
  </si>
  <si>
    <t>Base Knockback</t>
  </si>
  <si>
    <t>The base knockback value to determine how far an opponent is hit by a move. Refer to the Knockback Formula for more information.</t>
  </si>
  <si>
    <t>BKB + damage * knockback_scaling * 0.12 * knockback_adj</t>
  </si>
  <si>
    <t>Knockback Scaling</t>
  </si>
  <si>
    <t>The knockback scaling value to determine how far an opponent is hit by a move. All knockback scaling numbers are multiplied by 100 for the purposes of this document. Refer to the knockback formula for more information.</t>
  </si>
  <si>
    <t>Hitstun Formula</t>
  </si>
  <si>
    <t>Priority</t>
  </si>
  <si>
    <t>Each individual hitbox has its own priority value. If hitboxes overlap on the same frame a character will be hit by the hitbox with the higher priority value. This is relevant on moves with multiple hitboxes that are active at the same time.</t>
  </si>
  <si>
    <t>BKB * 4 * ((knockback_adj - 1) * 0.6 + 1) + damage * 0.12 * knockback_scaling * 4 * 0.65 * knockback_adj</t>
  </si>
  <si>
    <t>Hitstun Modifier</t>
  </si>
  <si>
    <t>Multiplier for the amount of time a character will be in hitstun for after this move. Refer to the Hitstun Formula for more information.</t>
  </si>
  <si>
    <t>Hitpause Formula</t>
  </si>
  <si>
    <t>Base Hitpause</t>
  </si>
  <si>
    <t>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</si>
  <si>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base_hitpause + damage * hitpause_scaling * .05
If the game calculates that you will die on all even DI possibilities (not accounting for possible ledge techs or partial drift DI) a galaxy effect will play, locking that move into 20 frames of hitpause.</t>
  </si>
  <si>
    <t>Hitpause Scaling</t>
  </si>
  <si>
    <t>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</si>
  <si>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Charging Strong Attacks</t>
  </si>
  <si>
    <t>Fully charging a strong attack will cause it to do 1.25x its total knockback and 1.6x its damage. These values increase linearly during the charge state of each strong attack, the startup of which is split into pre-charge, charge and post-charge windows before becoming active.</t>
  </si>
  <si>
    <t>Angle Flipper</t>
  </si>
  <si>
    <t>Angle Flippers are a special property of a move that influences the knockback value. There are 10 individual angle flipper values, refer to the Angle Flipper Definitions for more information</t>
  </si>
  <si>
    <t>Angle Flipper Definitions</t>
  </si>
  <si>
    <t>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</si>
  <si>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</si>
  <si>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</si>
  <si>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Cooldown</t>
  </si>
  <si>
    <t>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</si>
  <si>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Force Flinch</t>
  </si>
  <si>
    <t>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</si>
  <si>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Force Flinch Definitions</t>
  </si>
  <si>
    <t>Intangibility/Invulnerability</t>
  </si>
  <si>
    <t>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</si>
  <si>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1 - Forces the flinch state, unless the attack is crouch cancelled
2 - Cannot cause flinch, even if crouch cancelled
3 - Can always be crouch cancelled, regardless of percent</t>
  </si>
  <si>
    <t>Prat-fall</t>
  </si>
  <si>
    <t>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</si>
  <si>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Cancelling Moves</t>
  </si>
  <si>
    <t>Sweetspot/Sour</t>
  </si>
  <si>
    <t xml:space="preserve">Commonly used terms to describe the powerful and weak hitboxes on moves respectively. </t>
  </si>
  <si>
    <t>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</si>
  <si>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Untechable</t>
  </si>
  <si>
    <t>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</si>
  <si>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Hit Lockout</t>
  </si>
  <si>
    <t>The amount of frames after being hit in which a character cannot be hit again. Starts after hitpause ends. This value is mostly used on kill moves for characters who have projectiles that may interfere with their opponents' knockback.</t>
  </si>
  <si>
    <t>Super Armour</t>
  </si>
  <si>
    <t>Moves with super armour cannot be interrupted by an attack unless it deals a certain amount of knockback. This is indicated by a white outline around the character.</t>
  </si>
  <si>
    <t>Strong Attack Charge - Damage Values and Pre-Charge/Post-Charge Values</t>
  </si>
  <si>
    <t>https://docs.google.com/spreadsheets/d/132gXHiThuoZpnVOPVD5QJ9FTe9_ODDhv8P1cGGZmaGs/edit?usp=sharing</t>
  </si>
  <si>
    <t>Extended Parry Stun</t>
  </si>
  <si>
    <t>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</si>
  <si>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Orcane Forward Air Knockback Scaling Calculator</t>
  </si>
  <si>
    <t>https://docs.google.com/spreadsheets/d/1ZsC6x5aoGiC5gq8rijwoy93l8AF1T9geuPQLZtrvQ-Q/edit?usp=sharing</t>
  </si>
  <si>
    <t>ASDI Modifier</t>
  </si>
  <si>
    <t>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</si>
  <si>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Etalus Fair Armour Calculator</t>
  </si>
  <si>
    <t>https://docs.google.com/spreadsheets/d/1IpKZaS6cLhsj_BDZ8nMrR7fdRAHGSV7m_EltM-t6300/edit?usp=sharing</t>
  </si>
  <si>
    <t>Ori Forward Special Charge Calculator</t>
  </si>
  <si>
    <t>Extra Hitpause</t>
  </si>
  <si>
    <t>Value added in version 0.4 of dev mode. The value represents frames of extra hitpause on the enemy character only, allowing moves to link more reliably.</t>
  </si>
  <si>
    <t>https://docs.google.com/spreadsheets/d/1PCtOZj_RfMQiHetcAXIhzhoCcnVSl4g0o0fbyqURlqY/edit?usp=sharing</t>
  </si>
  <si>
    <t>Elliana Up Tilt Knockback Scaling Calculator</t>
  </si>
  <si>
    <t>Kill Projectiles</t>
  </si>
  <si>
    <t>Whether or not a hitbox can destroy an active projectile.</t>
  </si>
  <si>
    <t>https://docs.google.com/spreadsheets/d/1Yabcbi1i4bi6zcaXWH8AcyHIff3XNIINvjzZPRvmzmI/edit?usp=sharing</t>
  </si>
  <si>
    <t>IASA</t>
  </si>
  <si>
    <t>Interruptible As Soon As (IASA) is another form of cancelling a moves animation. It allows you to cancel into another move or state after a specific time or event has occured. Usually there are limitations on what you are able to cancel into.</t>
  </si>
  <si>
    <t>Shovel Knight Forward Special Charge Calculator</t>
  </si>
  <si>
    <t>https://docs.google.com/spreadsheets/d/1YNgIbi2TWxxqVOEXj-HK9XmvMXWPZRdVFHantc3bjXY/edit?usp=sharing</t>
  </si>
  <si>
    <t>Follow the Rivals of Aether Academy on Twitter:</t>
  </si>
  <si>
    <t>https://twitter.com/roa_academy</t>
  </si>
  <si>
    <t xml:space="preserve"> Absa 2.0.8.0</t>
  </si>
  <si>
    <t>Ground Moves</t>
  </si>
  <si>
    <t>Endlag (Hit)</t>
  </si>
  <si>
    <t>Endlag (Whiff)</t>
  </si>
  <si>
    <t>FAF (Whiff)</t>
  </si>
  <si>
    <t xml:space="preserve">Damage </t>
  </si>
  <si>
    <t>Kills Projectiles</t>
  </si>
  <si>
    <t>Notes</t>
  </si>
  <si>
    <t>Jab 1</t>
  </si>
  <si>
    <t>3 (Attack must be held f23 for first loop, actionable next frame)</t>
  </si>
  <si>
    <t>4-6 (Loop active 24-26, 44-46...)</t>
  </si>
  <si>
    <t>15 (Cancellable into Jab 2 6-7, Cancellable into Jab 1 8-15, Cancellable into Tilts 6-15)</t>
  </si>
  <si>
    <t>22</t>
  </si>
  <si>
    <t>0</t>
  </si>
  <si>
    <t>1x</t>
  </si>
  <si>
    <t>Y</t>
  </si>
  <si>
    <t>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</si>
  <si>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Jab 2</t>
  </si>
  <si>
    <t>0 (Attack must be held f13, actionable next frame)</t>
  </si>
  <si>
    <t>14-16 (Loops into Jab 1, see notes. Loop active 34-36, 54-56...)</t>
  </si>
  <si>
    <t>15 (Cancellable into Jab 1/Tilts 6-15)</t>
  </si>
  <si>
    <t>32</t>
  </si>
  <si>
    <t>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</si>
  <si>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Dash Attack Hit 1</t>
  </si>
  <si>
    <t>6</t>
  </si>
  <si>
    <t>7-9</t>
  </si>
  <si>
    <t>43</t>
  </si>
  <si>
    <t>40</t>
  </si>
  <si>
    <t>Dash Attack Hit 2</t>
  </si>
  <si>
    <t>13-15</t>
  </si>
  <si>
    <t>Forward Tilt Hit 1</t>
  </si>
  <si>
    <t>7</t>
  </si>
  <si>
    <t>8-11 (Cancellable into F-Tilt 2 15-20)</t>
  </si>
  <si>
    <t xml:space="preserve">18 </t>
  </si>
  <si>
    <t>30</t>
  </si>
  <si>
    <t>Forward Tilt Hit 2 (Projectile)</t>
  </si>
  <si>
    <t>12 (27)</t>
  </si>
  <si>
    <t>13-14 (28-29)</t>
  </si>
  <si>
    <t>17</t>
  </si>
  <si>
    <t>28 (Whiff both Hit 1-2)
22 (Whiff only Hit 2)</t>
  </si>
  <si>
    <t>43 (58) (Whiff both Hit 1-2)</t>
  </si>
  <si>
    <t>25</t>
  </si>
  <si>
    <t>0.5x</t>
  </si>
  <si>
    <t>Force flinch value of 3</t>
  </si>
  <si>
    <t>Up Tilt Hit 1 (Centre)</t>
  </si>
  <si>
    <t>10</t>
  </si>
  <si>
    <t>11-12</t>
  </si>
  <si>
    <t>9</t>
  </si>
  <si>
    <t>70</t>
  </si>
  <si>
    <t>Up Tilt Hit 2 (Above)</t>
  </si>
  <si>
    <t>Up Tilt Hit 3 (Late)</t>
  </si>
  <si>
    <t>13-17</t>
  </si>
  <si>
    <t>35</t>
  </si>
  <si>
    <t>Down Tilt</t>
  </si>
  <si>
    <t>5</t>
  </si>
  <si>
    <t>6-11</t>
  </si>
  <si>
    <t>26</t>
  </si>
  <si>
    <t>45</t>
  </si>
  <si>
    <t>Forward Strong Hit 1-4</t>
  </si>
  <si>
    <t>11</t>
  </si>
  <si>
    <t>12-13, 14-15, 16-17, 18-19 (Untechable)</t>
  </si>
  <si>
    <t>15 (Special Cancellable f8-15)</t>
  </si>
  <si>
    <t>23</t>
  </si>
  <si>
    <t>46</t>
  </si>
  <si>
    <t>The last 8 frames of forward strong endlag can be cancelled into any special move on hit</t>
  </si>
  <si>
    <t>Forward Strong Hit 5</t>
  </si>
  <si>
    <t>20-22</t>
  </si>
  <si>
    <t>80</t>
  </si>
  <si>
    <t>Up Strong Hit 1-2</t>
  </si>
  <si>
    <t>15</t>
  </si>
  <si>
    <t>16-17, 19-20 (Untechable)</t>
  </si>
  <si>
    <t>17 (Special Cancellable f8-17)</t>
  </si>
  <si>
    <t>51</t>
  </si>
  <si>
    <t>ASDI Multiplier of 0. The last 10 frames of up strong endlag can be cancelled into any special move on hit</t>
  </si>
  <si>
    <t>Up Strong Hit 3</t>
  </si>
  <si>
    <t>22-24</t>
  </si>
  <si>
    <t>120</t>
  </si>
  <si>
    <t>Down Strong Hit 1</t>
  </si>
  <si>
    <t>8</t>
  </si>
  <si>
    <t>9-10 (Untechable)</t>
  </si>
  <si>
    <t>12 (Special Cancellable f8-12)</t>
  </si>
  <si>
    <t>18</t>
  </si>
  <si>
    <t>48</t>
  </si>
  <si>
    <t>The last 5 frames of down strong endlag can be cancelled into any special move on hit</t>
  </si>
  <si>
    <t>Down Strong Hit 2</t>
  </si>
  <si>
    <t>13-14 (Untechable)</t>
  </si>
  <si>
    <t>Down-Strong Hit 3</t>
  </si>
  <si>
    <t>17-18 (Untechable)</t>
  </si>
  <si>
    <t>Down-Strong Hit 4</t>
  </si>
  <si>
    <t>21-22 (Untechable)</t>
  </si>
  <si>
    <t>Down-Strong Hit 5</t>
  </si>
  <si>
    <t>26-29</t>
  </si>
  <si>
    <t>Landing during the last 5 frames of an aerial will cause it to autocancel into the default landing lag state regardless of hit or whiff (4 frames),</t>
  </si>
  <si>
    <t>Aerial Moves</t>
  </si>
  <si>
    <t>Landing Lag (Hit)</t>
  </si>
  <si>
    <t>Landing Lag (Whiff)</t>
  </si>
  <si>
    <t>Nair Hit 1-4</t>
  </si>
  <si>
    <t>9-10, 13-14, 17-18, 21-22</t>
  </si>
  <si>
    <t>12</t>
  </si>
  <si>
    <t>49</t>
  </si>
  <si>
    <t>Nair Hit 5</t>
  </si>
  <si>
    <t>29-30</t>
  </si>
  <si>
    <t>Fair (Sweetspot)</t>
  </si>
  <si>
    <t>9-10</t>
  </si>
  <si>
    <t>13</t>
  </si>
  <si>
    <t>33</t>
  </si>
  <si>
    <t>100</t>
  </si>
  <si>
    <t>0.9x</t>
  </si>
  <si>
    <t>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</si>
  <si>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Fair (Sour)</t>
  </si>
  <si>
    <t>10-12</t>
  </si>
  <si>
    <t>0.85x</t>
  </si>
  <si>
    <t>Bair (Sweetspot)</t>
  </si>
  <si>
    <t>13-14</t>
  </si>
  <si>
    <t>37</t>
  </si>
  <si>
    <t>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</si>
  <si>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Bair (Sour)</t>
  </si>
  <si>
    <t>14-16</t>
  </si>
  <si>
    <t>Up Air</t>
  </si>
  <si>
    <t>16</t>
  </si>
  <si>
    <t>17-20</t>
  </si>
  <si>
    <t>54</t>
  </si>
  <si>
    <t>Dair (Sweetspot)</t>
  </si>
  <si>
    <t>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</si>
  <si>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Dair (Sour)</t>
  </si>
  <si>
    <t>60</t>
  </si>
  <si>
    <t>Specials</t>
  </si>
  <si>
    <t>Endlag</t>
  </si>
  <si>
    <t>Neutral Special: Cloud Hop</t>
  </si>
  <si>
    <t>(Cloud created on f16)</t>
  </si>
  <si>
    <t>10 (Cloud Burst/Lightning Bolt)</t>
  </si>
  <si>
    <t>Interrupting Absa by hitting her during the cloud hop startup will prevent the cloud from being created.</t>
  </si>
  <si>
    <t>Neutral Special: Cloud Burst</t>
  </si>
  <si>
    <t>3 (Initial startup)
4 (Cloud startup)</t>
  </si>
  <si>
    <t>5-8 (8-11)</t>
  </si>
  <si>
    <t>9 (From cloud release)</t>
  </si>
  <si>
    <t>30 (Cloud Hop)</t>
  </si>
  <si>
    <t>Extended parry stun. Interrupting Absa by hitting her during the first 3 frames of startup before the cloud startup begins will prevent the hitbox from becoming active, however the cloud will still remain.</t>
  </si>
  <si>
    <t>Neutral Special: Thunder Bolt</t>
  </si>
  <si>
    <t>28 (Attack must be held until after f15 for Lightning Bolt)</t>
  </si>
  <si>
    <t>29-37 (Thunder Bolt cannot be interrupted from f30-)</t>
  </si>
  <si>
    <t>28</t>
  </si>
  <si>
    <t>58</t>
  </si>
  <si>
    <t>9-6 (Linear)</t>
  </si>
  <si>
    <t>0.7x</t>
  </si>
  <si>
    <t>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</si>
  <si>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Neutral Special: Thunder Bolt (Cloud)</t>
  </si>
  <si>
    <t>34-37</t>
  </si>
  <si>
    <t>10 frames hit lockout, extended parry stun.</t>
  </si>
  <si>
    <t>Forward Special: Minimum</t>
  </si>
  <si>
    <t>19 (Initial startup)
8 (Cloud startup)</t>
  </si>
  <si>
    <t>28-30</t>
  </si>
  <si>
    <t>36</t>
  </si>
  <si>
    <t>0.6x</t>
  </si>
  <si>
    <t>24 (Forward-Special), 4 (Cloud Burst/Lightning Bolt)</t>
  </si>
  <si>
    <t>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</si>
  <si>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Forward Special: Maximum</t>
  </si>
  <si>
    <t>8 (Cloud startup)</t>
  </si>
  <si>
    <t>78-80</t>
  </si>
  <si>
    <t>16 (Always starts f54, however you are still able to control the cloud until f69 by keeping special held)</t>
  </si>
  <si>
    <t>71</t>
  </si>
  <si>
    <t>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</si>
  <si>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Up Special Hit 1</t>
  </si>
  <si>
    <t>13-20 (Wall-Jump Cancellable 27-)</t>
  </si>
  <si>
    <t>21 (Grounded/Airborne
10 (Cancel Whiff)
6 (Cancel Hit)</t>
  </si>
  <si>
    <t>42 (Grounded)
42 (Airborne with prat-fall with 16 frames landing lag)
31 (Cancel Whiff)
27 (Cancel Hit)</t>
  </si>
  <si>
    <t>N</t>
  </si>
  <si>
    <t>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</si>
  <si>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Up Special Hit 2</t>
  </si>
  <si>
    <t>27-34 (Wall-Jump Cancellable 35-, Fast-Fall 56-)</t>
  </si>
  <si>
    <t>20 (Grounded)
28 (Airborne)
12 (Cancel Whiff)
8 (Cancel Hit)</t>
  </si>
  <si>
    <t xml:space="preserve">63 (Grounded)
63 (Airborne with prat-fall with 16 frames landing lag)
47 (Cancel Whiff)
43 (Cancel Hit) </t>
  </si>
  <si>
    <t>Down Special: Cloud Bomb</t>
  </si>
  <si>
    <t>114-118 (Creates cloud if one does not exist. Cloud Bomb will be primed f24, with the timer starting on f33.)</t>
  </si>
  <si>
    <t>150</t>
  </si>
  <si>
    <t>40 (Cloud Creation), 12 (Cloud Bomb)</t>
  </si>
  <si>
    <t>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</si>
  <si>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Down Special: Charged to Absa</t>
  </si>
  <si>
    <t>39</t>
  </si>
  <si>
    <t>148-152 (Charged to Absa f40, timer starts f67)</t>
  </si>
  <si>
    <t>27</t>
  </si>
  <si>
    <t>67</t>
  </si>
  <si>
    <t>12 (Cloud Bomb)</t>
  </si>
  <si>
    <t>6 frames hit lockout, extended parry stun.Once the cloud bomb has finished detonating (after the last active frame) you are able to use it again after a 12 frame cooldown.</t>
  </si>
  <si>
    <t>Clairen 2.0.8.0</t>
  </si>
  <si>
    <t>*All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</si>
  <si>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Jab</t>
  </si>
  <si>
    <t>6-7</t>
  </si>
  <si>
    <t>3</t>
  </si>
  <si>
    <t>361</t>
  </si>
  <si>
    <t>4</t>
  </si>
  <si>
    <t>12 frames tipper stun post-hitpause.</t>
  </si>
  <si>
    <t>Jab Tipper</t>
  </si>
  <si>
    <t>Dash Attack (Front)</t>
  </si>
  <si>
    <t>19-22</t>
  </si>
  <si>
    <t>24</t>
  </si>
  <si>
    <t>47</t>
  </si>
  <si>
    <t>Dash Attack (Above)</t>
  </si>
  <si>
    <t>Dash Attack Tipper 1 (Front)</t>
  </si>
  <si>
    <t>110</t>
  </si>
  <si>
    <t>20 frames tipper stun post-hitpause.</t>
  </si>
  <si>
    <t>Dash Attack Tipper 2 (Middle)</t>
  </si>
  <si>
    <t>Dash Attack Tipper 3 (Above)</t>
  </si>
  <si>
    <t>2</t>
  </si>
  <si>
    <t>Dash Attack Tipper 4 (Above/Behind)</t>
  </si>
  <si>
    <t>1</t>
  </si>
  <si>
    <t>Forward Tilt</t>
  </si>
  <si>
    <t>8-11</t>
  </si>
  <si>
    <t>50</t>
  </si>
  <si>
    <t>Forward Tilt Tipper</t>
  </si>
  <si>
    <t>Up Tilt Hit 1</t>
  </si>
  <si>
    <t>9-11</t>
  </si>
  <si>
    <t>41</t>
  </si>
  <si>
    <t>105</t>
  </si>
  <si>
    <t>20</t>
  </si>
  <si>
    <t>Up Tilt Hit 1 Tipper</t>
  </si>
  <si>
    <t>Up Tilt Hit 2</t>
  </si>
  <si>
    <t>12-14</t>
  </si>
  <si>
    <t>75</t>
  </si>
  <si>
    <t>Up Tilt Hit 2 Tipper</t>
  </si>
  <si>
    <t>7-8</t>
  </si>
  <si>
    <t>Down Tilt Tipper</t>
  </si>
  <si>
    <t>Forward Strong Hit 1</t>
  </si>
  <si>
    <t>Forward Strong Hit 1 Tipper</t>
  </si>
  <si>
    <t>24 frames tipper stun post-hitpause.</t>
  </si>
  <si>
    <t>Forward Strong Hit 2 (Front)</t>
  </si>
  <si>
    <t>Forward Strong Hit 2 (Above)</t>
  </si>
  <si>
    <t>Forward Strong Hit 2 Tipper (Front)</t>
  </si>
  <si>
    <t>Forward Strong Hit 2 Tipper (Front/Above)</t>
  </si>
  <si>
    <t>Forward Strong Hit 2 Tipper (Above)</t>
  </si>
  <si>
    <t>Up Strong Hit 1 (Base)</t>
  </si>
  <si>
    <t>Up Strong Hit 2</t>
  </si>
  <si>
    <t>90</t>
  </si>
  <si>
    <t>Up Strong Tipper</t>
  </si>
  <si>
    <t>8-10</t>
  </si>
  <si>
    <t>Down Strong Hit 1 Tipper (Front)</t>
  </si>
  <si>
    <t>Down Strong Hit 1 Tipper (Above)</t>
  </si>
  <si>
    <t>Down Strong Hit 2 Tipper</t>
  </si>
  <si>
    <t>Landing during the last 5 frames of an aerial will cause it to autocancel into the default landing lag state regardless of hit or whiff (4 frames)</t>
  </si>
  <si>
    <t>Nair Hits 1-5</t>
  </si>
  <si>
    <t>10, 12, 14, 16, 18</t>
  </si>
  <si>
    <t>Nair Hit 6</t>
  </si>
  <si>
    <t>20-23</t>
  </si>
  <si>
    <t>Nair Tipper 1-5</t>
  </si>
  <si>
    <t>10 frames hit lockout. 16 frames tipper stun post-hitpause.</t>
  </si>
  <si>
    <t>Nair Tipper 6</t>
  </si>
  <si>
    <t>65</t>
  </si>
  <si>
    <t xml:space="preserve">24 frames tipper stun post-hitpause.				</t>
  </si>
  <si>
    <t>Fair 1 (Front/Below)</t>
  </si>
  <si>
    <t>21</t>
  </si>
  <si>
    <t>82</t>
  </si>
  <si>
    <t>6/5</t>
  </si>
  <si>
    <t>Fair 1 Tipper</t>
  </si>
  <si>
    <t>Fair 2 (Front)</t>
  </si>
  <si>
    <t>16-17</t>
  </si>
  <si>
    <t>Fair 2 (Above/Below)</t>
  </si>
  <si>
    <t>Fair 2 Tipper</t>
  </si>
  <si>
    <t>Bair</t>
  </si>
  <si>
    <t>34</t>
  </si>
  <si>
    <t>Bair Tipper</t>
  </si>
  <si>
    <t>Up Air (Blade)</t>
  </si>
  <si>
    <t>16-19</t>
  </si>
  <si>
    <t>Up Air (Hilt)</t>
  </si>
  <si>
    <t>Up Air Tipper</t>
  </si>
  <si>
    <t>Dair Hit 1</t>
  </si>
  <si>
    <t>16-18</t>
  </si>
  <si>
    <t>Dair Hit 1 Tipper</t>
  </si>
  <si>
    <t>280</t>
  </si>
  <si>
    <t>Dair Hit 2</t>
  </si>
  <si>
    <t>19-21</t>
  </si>
  <si>
    <t>Dair Hit 2 Tipper</t>
  </si>
  <si>
    <t>Neutral Special: Grab</t>
  </si>
  <si>
    <t>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</si>
  <si>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</si>
  <si>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29-39 (Minimum), 49-59 (Maximum)</t>
  </si>
  <si>
    <t>52-72</t>
  </si>
  <si>
    <t>1.2x</t>
  </si>
  <si>
    <t>Window to input direction of throw is f20-39. On f40 Clairen will begin throwing the grabbed character forward by default.</t>
  </si>
  <si>
    <t>Neutral Special: Back Throw</t>
  </si>
  <si>
    <t>Forward Special</t>
  </si>
  <si>
    <t>24-26 (Intangible 9-24, Wall-Jump Cancellable 38-, Fast fall 49-, see notes for cancelling endlag)</t>
  </si>
  <si>
    <t>26 (Cancellable 12-26 on hit, Cancellable 20-26 on whiff if move started in the air and endlag started on the ground)</t>
  </si>
  <si>
    <t>53 (Prat-fall on whiff if airborne with 10 frames landing lag)</t>
  </si>
  <si>
    <t>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</si>
  <si>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Forward Special Tipper</t>
  </si>
  <si>
    <t>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</si>
  <si>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16-19 (Wall-Jump Cancellable 29-)</t>
  </si>
  <si>
    <t>46 (Prat-fall with 10 frames landing lag)</t>
  </si>
  <si>
    <t>Can not trigger galaxy kill effect.</t>
  </si>
  <si>
    <t>Up Special Hit 3</t>
  </si>
  <si>
    <t>24-27</t>
  </si>
  <si>
    <t>Up Special Slash</t>
  </si>
  <si>
    <t>10 (34-43)</t>
  </si>
  <si>
    <t>11-15 (44-48) (Wall-Jump Cancellable 50-)</t>
  </si>
  <si>
    <t>74 (Prat-fall with 15 frames landing lag)</t>
  </si>
  <si>
    <t>Earliest frame to input special (tap method) for 2nd part of up special is 23 (buffering input on whiff makes it as early as frame 17). Last frame to input special (hold or tap methods) for 2nd part up special is 33, air-slash always starts on frame 34.</t>
  </si>
  <si>
    <t>Up Special Slash Tipper</t>
  </si>
  <si>
    <t>11-15 (44-48)</t>
  </si>
  <si>
    <t>Down Special: Counter</t>
  </si>
  <si>
    <t>7-23 (Intangible 7-23)</t>
  </si>
  <si>
    <t>53</t>
  </si>
  <si>
    <t>20 on whiff, 600 on counter</t>
  </si>
  <si>
    <t>Down Special: Plasma Field Hit 1</t>
  </si>
  <si>
    <t>4 (From activation)</t>
  </si>
  <si>
    <t>5-8 (Intangible 1-16, refreshes double-jump)</t>
  </si>
  <si>
    <t>Down Special: Plasma Field Hit 2</t>
  </si>
  <si>
    <t>9-12</t>
  </si>
  <si>
    <t>Down Special: Plasma Field Hit 3</t>
  </si>
  <si>
    <t>13-16 (Invulnerable 17-33, Plasma Field is active 18-624 and blocks all enemy projectiles)</t>
  </si>
  <si>
    <t>Etalus 2.0.8.0</t>
  </si>
  <si>
    <t>18 (Cancellable into Jab 2/Tilts 4-18)</t>
  </si>
  <si>
    <t>Force flinch value of 1</t>
  </si>
  <si>
    <t>5 (11-15)</t>
  </si>
  <si>
    <t>6-7 (16-17)</t>
  </si>
  <si>
    <t>13 (Cancellable into Jab 3/Tilts 4-13)</t>
  </si>
  <si>
    <t>21 (31)</t>
  </si>
  <si>
    <t>Jab 3</t>
  </si>
  <si>
    <t>6 (21-26)</t>
  </si>
  <si>
    <t>7-8 (27-28)</t>
  </si>
  <si>
    <t>28 (48)</t>
  </si>
  <si>
    <t>55</t>
  </si>
  <si>
    <t>Jab 3 (Sour)</t>
  </si>
  <si>
    <t>Dash Attack</t>
  </si>
  <si>
    <t>9-20 (Jump-Cancellable 10-20, Up Strong Cancellable 10-21)</t>
  </si>
  <si>
    <t>4 frames hit lockout. Holding back on the same frame you jump-cancel will cause Etalus to turnaround on the last frame of jump-squat.</t>
  </si>
  <si>
    <t>Dash Attack on Ice (Maximum)</t>
  </si>
  <si>
    <t>9-38 (Jump-Cancellable 10-45, Up Strong Cancellable 10-45)</t>
  </si>
  <si>
    <t>18 (Jump-Cancellable 1-7, Up Strong Cancellable 1-7)</t>
  </si>
  <si>
    <t>24 (Jump-Cancellable 1-7, Up Strong Cancellable 1-7)</t>
  </si>
  <si>
    <t>4 frames hit lockout. Holding back on the same frame you jump-cancel will cause Etalus to turnaround on the last frame of jump-squat. Starting on ice and then moving onto normal ground will end your active frames early.</t>
  </si>
  <si>
    <t>Forward Tilt Hit 1-2</t>
  </si>
  <si>
    <t>9-10, 12-13</t>
  </si>
  <si>
    <t>Ice created on frames 10, 12, 15</t>
  </si>
  <si>
    <t>Forward Tilt Hit 3</t>
  </si>
  <si>
    <t>15-17</t>
  </si>
  <si>
    <t>Up Tilt</t>
  </si>
  <si>
    <t>85</t>
  </si>
  <si>
    <t>Down Tilt Hit 1</t>
  </si>
  <si>
    <t>6-8</t>
  </si>
  <si>
    <t>8 (Cancellable into Down Tilt Hit 2 4-6 (Window 1), 7-8 (Window 2))</t>
  </si>
  <si>
    <t>12 (Cancellable into Down Tilt Hit 2 4-6 (Window 1), 7-12 (Window 2))</t>
  </si>
  <si>
    <t>Down Tilt Hit 2</t>
  </si>
  <si>
    <t>4 (Actual Startup)
4-6 (Window 1)
17 (Window 2 Whiff)
13 (Window 2 Hit)</t>
  </si>
  <si>
    <t>16-18 (Window 1 Minimum), 25-27 (Window 2 Whiff, see notes)</t>
  </si>
  <si>
    <t>31-33 (Window 1)
40 (Window 2)</t>
  </si>
  <si>
    <t>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</si>
  <si>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18-23 (Untechable)</t>
  </si>
  <si>
    <t>ASDI modifier value of 0.</t>
  </si>
  <si>
    <t>Forward Strong Hit 2</t>
  </si>
  <si>
    <t>26-31</t>
  </si>
  <si>
    <t>125</t>
  </si>
  <si>
    <t>Armoured Forward Strong Hit 1</t>
  </si>
  <si>
    <t>18-23 (Untechable, Weak Armour: 10-30, changes to Super Armour at Half Charge, see notes)</t>
  </si>
  <si>
    <t>68</t>
  </si>
  <si>
    <t>ASDI modifier value of 0. Etalus' strong attack charge increases weak armour values from 10-25 linearly until Etalus reaches half charge, at which point he gains super armour on the attack 2 frames after releasing the charge.</t>
  </si>
  <si>
    <t>Armoured Forward Strong Hit 2</t>
  </si>
  <si>
    <t>14</t>
  </si>
  <si>
    <t>20 frames hit lockout</t>
  </si>
  <si>
    <t>Armoured Forward Strong Projectiles</t>
  </si>
  <si>
    <t>31-45 (Active frames increases by up to 4 frames based on charge, see notes)</t>
  </si>
  <si>
    <t>0.75x</t>
  </si>
  <si>
    <t>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</si>
  <si>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Up Strong Hit 1 (Front/Behind)</t>
  </si>
  <si>
    <t>19-20</t>
  </si>
  <si>
    <t>1/2</t>
  </si>
  <si>
    <t>0.8x</t>
  </si>
  <si>
    <t>0/5</t>
  </si>
  <si>
    <t>23-26</t>
  </si>
  <si>
    <t>115</t>
  </si>
  <si>
    <t>Armoured Up Strong Hit 1 (Front/Behind)</t>
  </si>
  <si>
    <t>19-20 (Weak Armour: 10-23, changes to Super Armour at Half Charge, see notes)</t>
  </si>
  <si>
    <t>38</t>
  </si>
  <si>
    <t xml:space="preserve">Etalus' strong attack charge increases weak armour values from 10-25 linearly until Etalus reaches half charge, at which point he gains super armour on the attack 2 frames after releasing the charge.				</t>
  </si>
  <si>
    <t>Armoured Up Strong Hit 2</t>
  </si>
  <si>
    <t>Armoured Up Strong Projectiles</t>
  </si>
  <si>
    <t>24-38 (Active frames increases by up to 4 frames based on charge, see notes)</t>
  </si>
  <si>
    <t>15-17 (Untechable, can only hit airborne characters)</t>
  </si>
  <si>
    <t>Down Strong Hit 2 (Front/Behind)</t>
  </si>
  <si>
    <t>18-20</t>
  </si>
  <si>
    <t>8/7</t>
  </si>
  <si>
    <t>Down Strong Hit 2 (Centre)</t>
  </si>
  <si>
    <t>0.2x</t>
  </si>
  <si>
    <t xml:space="preserve">Armoured Down Strong Hit 1 </t>
  </si>
  <si>
    <t>15-17 (Untechable, can only hit airborne characters. Weak Armour: 10-19, changes to Super Armour at Half Charge, see notes)</t>
  </si>
  <si>
    <t>Armoured Down Strong Hit 2 (Front/Behind)</t>
  </si>
  <si>
    <t>4/2</t>
  </si>
  <si>
    <t>Armoured Down Strong Hit 2 (Centre)</t>
  </si>
  <si>
    <t>4 frames hit lockout</t>
  </si>
  <si>
    <t>Armoured Down Strong Projectiles</t>
  </si>
  <si>
    <t>20-34 (Active frames increases by up to 4 frames based on charge, see notes)</t>
  </si>
  <si>
    <t>*Etalus' default landing lag is 6 frames, meaning that all moves with lower landing than this value default to 6. Landing during the last 5 frames of an aerial will cause it to autocancel into the default landing lag state regardless of hit or whiff (6 frames)</t>
  </si>
  <si>
    <t>Nair (Early)</t>
  </si>
  <si>
    <t>4*</t>
  </si>
  <si>
    <t>Nair (Sour)</t>
  </si>
  <si>
    <t>6-27</t>
  </si>
  <si>
    <t>4-2 (Linear)</t>
  </si>
  <si>
    <t>Fair (Armour)</t>
  </si>
  <si>
    <t>(Minimum Armour 3-8, Max Armour: 3-32. Release attack 8-31 to cancel into Fair (Punch). Armour is lost immediately on releasing attack)</t>
  </si>
  <si>
    <t>3*</t>
  </si>
  <si>
    <t>Fair (Punch)</t>
  </si>
  <si>
    <t>9-12 (17-20 Minimum, 40-43 Maximum)</t>
  </si>
  <si>
    <t>36 (44-67)</t>
  </si>
  <si>
    <t>31</t>
  </si>
  <si>
    <t xml:space="preserve">Up Air </t>
  </si>
  <si>
    <t>9-12 (Untechable*, Cancels remaining active frames on hit)</t>
  </si>
  <si>
    <t>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</si>
  <si>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Up Air (Throw)</t>
  </si>
  <si>
    <t>30 (Untechable*, Minimum active frame based on previous hit)</t>
  </si>
  <si>
    <t>41-44</t>
  </si>
  <si>
    <t>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</si>
  <si>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Dair Hits 1-2</t>
  </si>
  <si>
    <t>13-14, 18-19</t>
  </si>
  <si>
    <t>When hitting with the first two hitboxes, Etalus normally stalls in the air slightly to assist with the next hitbox connecting. Holding down on the stick during dair will cause him to fall normally. Inputting a fast-fall will hitfall the move as normal.</t>
  </si>
  <si>
    <t>Dair Hit 3</t>
  </si>
  <si>
    <t>25-27</t>
  </si>
  <si>
    <t>Neutral Special (Above)</t>
  </si>
  <si>
    <t>63</t>
  </si>
  <si>
    <t>64-65</t>
  </si>
  <si>
    <t>88</t>
  </si>
  <si>
    <t>Neutral Special (Ground)</t>
  </si>
  <si>
    <t>64-67 (Armour Generated f64 on ice)</t>
  </si>
  <si>
    <t>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</si>
  <si>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Forward Special: Icicles</t>
  </si>
  <si>
    <t>11 (Icicle Spawn)
7 (Icicle Startup)</t>
  </si>
  <si>
    <t>19-, 24-, 29- (Icicles summoned f12)</t>
  </si>
  <si>
    <t>Extended parry stun. Cooldown applies both on the frame the icicles are summoned (f12) and on the last frame of endlag. Interrupting Etalus anytime during forward special will cause the icicles to either not spawn or break, becoming inactive immediately.</t>
  </si>
  <si>
    <t>Forward Special: Icicles (Landing)</t>
  </si>
  <si>
    <t>1 (Active upon icicles hitting the ground, ice spawns 1 frame later)</t>
  </si>
  <si>
    <t>Extended parry stun. Icicles will create large areas of ice upon hitting the ground.</t>
  </si>
  <si>
    <t>Up Special: Minimum</t>
  </si>
  <si>
    <t>10 (Initial Startup)
2 (Pre-Launch Startup)</t>
  </si>
  <si>
    <t>13-14 (Air-Dodge Cancellable 7-, Projectile Invuln. 19-41, Spawns ice f19 when grounded, Parry/Roll Cancellable during pre-launch startup (2 frames), active frames and first 4 frames of endlag)</t>
  </si>
  <si>
    <t>26 (Cancellable into all actions except specials 14-, see notes for more details, If Grounded, Parry/Roll Cancellable 1-4)</t>
  </si>
  <si>
    <t>41 (Actionable f28 with Cancel)</t>
  </si>
  <si>
    <t>270</t>
  </si>
  <si>
    <t>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</si>
  <si>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Up Special: Maximum</t>
  </si>
  <si>
    <t>60 (Full Charge)
2 (Pre-Launch Startup)</t>
  </si>
  <si>
    <t>63-64 (Air-Dodge Cancellable 7-, Projectile Invuln. 69-108, Spawns ice f69 when grounded, Parry/Roll Cancellable during pre-launch startup (2 frames), active frames and first 4 frames of endlag)</t>
  </si>
  <si>
    <t>43 (Cancellable into all actions except specials 31-, Wall-Jump Cancellable 15-, see notes for more details, If Grounded, Parry/Roll Cancellable 1-4)</t>
  </si>
  <si>
    <t>108 (Actionable 95 with Cancel)</t>
  </si>
  <si>
    <t>Armoured Up Special: Minimum</t>
  </si>
  <si>
    <t>13-14 (Air-Dodge Cancellable 7-, Super Armour 2-38, Projectile Invuln.19-37, Spawns ice f19 when grounded, Parry/Roll Cancellable during pre-launch startup (2 frames), active frames and first 4 frames of endlag)</t>
  </si>
  <si>
    <t>23 (Cancellable into all actions except specials 13-, see notes for more details, If Grounded, Parry/Roll Cancellable 1-4)</t>
  </si>
  <si>
    <t>38 (Actionable f27 with Cancel)</t>
  </si>
  <si>
    <t>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</si>
  <si>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Armoured Up Special: Maximum</t>
  </si>
  <si>
    <t>63-64 (Air-Dodge Cancellable 7-, Super Armour 2-102, Projectile Invuln. 69-101, Spawns ice f69 when grounded, Parry/Roll Cancellable during pre-launch startup (2 frames), active frames and first 4 frames of endlag)</t>
  </si>
  <si>
    <t>37 (Cancellable into all actions except specials 27-, Wall-Jump Cancellable 15-, see notes for more details, If Grounded, Parry/Roll Cancellable 1-4)</t>
  </si>
  <si>
    <t>102 (Actionable 91 with Cancel)</t>
  </si>
  <si>
    <t>Down Special Hit 1 (Ground/Rising)</t>
  </si>
  <si>
    <t>14-20</t>
  </si>
  <si>
    <t>8-2 (Linear)</t>
  </si>
  <si>
    <t>1-2x (Linear)</t>
  </si>
  <si>
    <t>Force flinch value of 2</t>
  </si>
  <si>
    <t>Down Special Hit 2 (Ground/Falling)</t>
  </si>
  <si>
    <t>37- (Wall-Jump Cancellable 38-)</t>
  </si>
  <si>
    <t>10 frames hit lockout. 60 frame cooldown begins on the first active frame of the falling hitbox.</t>
  </si>
  <si>
    <t>Down Special Hit 1 (Air/Falling)</t>
  </si>
  <si>
    <t>25- (Wall-Jump Cancellable 26-)</t>
  </si>
  <si>
    <t>Down Special (Landing)</t>
  </si>
  <si>
    <t>1-8 (Freezes grounded opponents. Begins a shockwave effect which activates all existing ice. This ice will freeze grounded opponents, even if they are intangible at the time.)</t>
  </si>
  <si>
    <t>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</si>
  <si>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Ice Lifetime:</t>
  </si>
  <si>
    <t>780 (Begins melting f766, cannot disappear during Neutral Special or after Down Special (Landing), see notes)</t>
  </si>
  <si>
    <t>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</si>
  <si>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Freeze</t>
  </si>
  <si>
    <t>94 (Time frozen is when hit by Down Special's landing hitbox due to hitpause from the attack, however post-hitpause freeze time is still 94 frames)</t>
  </si>
  <si>
    <t xml:space="preserve"> </t>
  </si>
  <si>
    <t>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</si>
  <si>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Elliana 2.0.8.0</t>
  </si>
  <si>
    <t>5-6</t>
  </si>
  <si>
    <t>6 frames hit lockout</t>
  </si>
  <si>
    <t>6 (3 in-between hits)</t>
  </si>
  <si>
    <t>7-9, 13-15, 19-21 (Hold Attack 3 frames after last hit to extend dash attack for 1 further hit; 25-27, 31-33, 37-39...)</t>
  </si>
  <si>
    <t>19</t>
  </si>
  <si>
    <t>Adds heat on loop, see overheat mechanic. Holding attack on the 3rd frame of endlag after the third hit of dash attack will cause the attack to extend for one further hit. If attack is not held then the endlag will begin.</t>
  </si>
  <si>
    <t xml:space="preserve">Forward Tilt Hit 1-2 </t>
  </si>
  <si>
    <t>7 (3 in-between hits)</t>
  </si>
  <si>
    <t>8-10, 14-16 (Hold Attack 3 frames after 2nd hit to loop hits 1 and 2; [20-22, 26-28], [32-34, 38-40], [44-46, 50-52]...)</t>
  </si>
  <si>
    <t>Adds heat on loop, see overheat mechanic. Holding attack on the 3rd frame of endlag after the second hit of the loop will cause the loop to extend for another two hits. If attack is not held then the startup for the finisher hit will begin.</t>
  </si>
  <si>
    <t>Forward Tilt Finisher</t>
  </si>
  <si>
    <t>26-28 (Finisher occurs 9 frames after last active frame of the loop; 38-40, 50-52, 62-64...)</t>
  </si>
  <si>
    <t>11-32 (On grabbing multiple characters, the claw will use port-priority to decide who to pull in)</t>
  </si>
  <si>
    <t>61</t>
  </si>
  <si>
    <t>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</si>
  <si>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24-25 (From swallowing character, releases all heat on firing opponent, hold dodge to prevent heat from being consumed)</t>
  </si>
  <si>
    <t>9-19 (Increases based on heat consumed)</t>
  </si>
  <si>
    <t>35-45 (From swallowing character)</t>
  </si>
  <si>
    <t xml:space="preserve">Down Tilt Hit 1 </t>
  </si>
  <si>
    <t>8 (Cancellable into Down Tilt Hit 2 2-6 (Window 1), 7-8 (Window 2)</t>
  </si>
  <si>
    <t>12 (Cancellable into Down Tilt Hit 2 2-6 (Window 1), 7-12 (Window 2))</t>
  </si>
  <si>
    <t>6 frames of extra hitpause on opponent.</t>
  </si>
  <si>
    <t>2 (Actual Startup)
3-7 (Window 1)
15 (Window 2 Whiff)
11 (Window 2 Hit)</t>
  </si>
  <si>
    <t>14-17 (Window 1 Minimum), 25-28 (Window 2 Whiff, see notes)</t>
  </si>
  <si>
    <t>30-34 (Window 1)
41 (Window 2 Whiff)</t>
  </si>
  <si>
    <t>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</si>
  <si>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Forward Strong: Steam Eject</t>
  </si>
  <si>
    <t>18-19 (Can also be performed in the air)</t>
  </si>
  <si>
    <t>5 frames hit lockout. Air acceleration while charging strong attacks is multiplied by 0.5x.</t>
  </si>
  <si>
    <t xml:space="preserve">Forward Strong: Steam </t>
  </si>
  <si>
    <t>21-316 (Ignores players during the first 9 frames of hitstun)</t>
  </si>
  <si>
    <t>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</si>
  <si>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Forward Strong: Explosion</t>
  </si>
  <si>
    <t>17-19 (Can also be performed in the air)</t>
  </si>
  <si>
    <t>10 frames hit lockout. Consecutive strong attacks while in the air release less heat, see overheat mechanic. Air acceleration while charging strong attacks is multiplied by 0.5x.</t>
  </si>
  <si>
    <t>Up Strong: Steam Eject</t>
  </si>
  <si>
    <t>20-21 (Can also be performed in the air)</t>
  </si>
  <si>
    <t>Up Strong: Steam</t>
  </si>
  <si>
    <t>23-318 (Ignores players during the first 9 frames of hitstun)</t>
  </si>
  <si>
    <t xml:space="preserve">Up Strong: Explosion </t>
  </si>
  <si>
    <t>19-21 (Can also be performed in the air)</t>
  </si>
  <si>
    <t>Up Strong: Explosion (Body)</t>
  </si>
  <si>
    <t>10 frames hit lockout.</t>
  </si>
  <si>
    <t>Down Strong: Steam Eject</t>
  </si>
  <si>
    <t>20-21 (Can also be performed in the air, can fastfall f35-)</t>
  </si>
  <si>
    <t>24 (10 on Landing)</t>
  </si>
  <si>
    <t>34 (10 on Landing or Cancels when Grounded 26-34)</t>
  </si>
  <si>
    <t>58 (If Grounded, Maximum FAF of 47)</t>
  </si>
  <si>
    <t>Down Strong: Steam</t>
  </si>
  <si>
    <t>Down Strong: Explosion</t>
  </si>
  <si>
    <t>19-21 (Can also be performed in the air, can fastfall f35-)</t>
  </si>
  <si>
    <t>*Elliana's default landing lag is 6 frames, meaning that all moves with lower landing than this value default to 6. Landing during the last 5 frames of an aerial will cause it to autocancel into the default landing lag state regardless of hit or whiff (6 frames)</t>
  </si>
  <si>
    <t>Nair Hit 1 (Mech)</t>
  </si>
  <si>
    <t>7-14</t>
  </si>
  <si>
    <t>Nair Hit 2 (Ball and Chains)</t>
  </si>
  <si>
    <t>11-14</t>
  </si>
  <si>
    <t>Fair Hit 1-2</t>
  </si>
  <si>
    <t>9-10, 13-14</t>
  </si>
  <si>
    <t>Fair Hit 3</t>
  </si>
  <si>
    <t>17-18</t>
  </si>
  <si>
    <t>12-15</t>
  </si>
  <si>
    <t>10 frames hit lockout</t>
  </si>
  <si>
    <t>Up Air Hit 1</t>
  </si>
  <si>
    <t>Up Air Hit 2</t>
  </si>
  <si>
    <t>Up Air Hit 3</t>
  </si>
  <si>
    <t>Dair Hit 1-2</t>
  </si>
  <si>
    <t>10-11, 14-15</t>
  </si>
  <si>
    <t>2x</t>
  </si>
  <si>
    <t>18-21</t>
  </si>
  <si>
    <t>Neutral Special: Fist</t>
  </si>
  <si>
    <t>33-47 (Begins exploding on contact with the ground, walls, objects or an active mine while travelling, passes through characters without exploding unless they are stickied with an active mine)</t>
  </si>
  <si>
    <t>66</t>
  </si>
  <si>
    <t>20 (Applies on Fist Spawn)</t>
  </si>
  <si>
    <t>Extended parry stun. Cannot be broken by projectiles which deal less than 8%. Cooldown only applies on first frame of endlag to prevent Elliana from using Neutral Special again if she is interrupted by a low hitstun move.</t>
  </si>
  <si>
    <t>Neutral Special: Explosion</t>
  </si>
  <si>
    <t>48-52 (Fist explodes on contact with an active mine, increasing base knockback and knockback scaling of the explosion.)</t>
  </si>
  <si>
    <t>7 (8 on mine explosion)</t>
  </si>
  <si>
    <t>80 (95 on mine explosion)</t>
  </si>
  <si>
    <t>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</si>
  <si>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Forward Special: Uncharged Missile</t>
  </si>
  <si>
    <t>9-42 (Charge startup)
4 (Missile startup on releasing special)</t>
  </si>
  <si>
    <t>14-312 (Minimum), 47-346 (Maximum)</t>
  </si>
  <si>
    <t>28 (Minimum)
61 (Maximum)</t>
  </si>
  <si>
    <t>2-5 (Gains 1 damage every 60 frames of travel to a max of 5)</t>
  </si>
  <si>
    <t>20 (Applied on Last Frame of Endlag)</t>
  </si>
  <si>
    <t>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</si>
  <si>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Forward Special: Charged Missile</t>
  </si>
  <si>
    <t>43 (Full Charge Startup)
4 (Missile startup)</t>
  </si>
  <si>
    <t>48-</t>
  </si>
  <si>
    <t>78</t>
  </si>
  <si>
    <t>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</si>
  <si>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Up Special: Eject</t>
  </si>
  <si>
    <t>Elliana ejects on f4. Air-dodge or wall-jump 23- (Invulnerable 4-7, Projectile Invuln. while rising)</t>
  </si>
  <si>
    <t>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</si>
  <si>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Up Special: Mech Explosion</t>
  </si>
  <si>
    <t>26 (Initial Startup)
0-29 (Heat Charge)
4 (Explosion Startup)</t>
  </si>
  <si>
    <t>31-34 (Minimum, Overheated), 60-63 (Maximum, No Heat)</t>
  </si>
  <si>
    <t>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</si>
  <si>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Up Special: Rebuild Mech</t>
  </si>
  <si>
    <t>(Heat will be at 99% capacity upon starting rebuild and will reduce to 0 over frames 4-9. See notes for more detail.)</t>
  </si>
  <si>
    <t>Elliana's new mech will begin at 99% heat capacity. Reduces heat to 0 after 9 frames of rebuild. Rebuild does not start reducing in heat until frame 4, with heat reducing in gradually increasing amounts on each of the following 4 frames until no heat is remaining on frame 9.</t>
  </si>
  <si>
    <t>Down Special: Plant Mine</t>
  </si>
  <si>
    <t>5- (Always active while airborne and grounded. On sticking to a player, remains inactive until 100 frames later)</t>
  </si>
  <si>
    <t>90 (Applies on Mine Spawn)</t>
  </si>
  <si>
    <t>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</si>
  <si>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Down Special: Explosion Hit 1-2</t>
  </si>
  <si>
    <t>3, 9 (Unstuck), 3, 18 (Stuck) (Untechable)</t>
  </si>
  <si>
    <t>Down Special: Explosion Hit 3</t>
  </si>
  <si>
    <t>15 (Unstuck), 33 (Stuck)</t>
  </si>
  <si>
    <t xml:space="preserve">Destroys mine if stuck to player in mine explosion. </t>
  </si>
  <si>
    <t>*Elliana's mech will overheat once it reaches a heat value of 1200. These are the moves that will effect the heat value. Note that being overheated disables Elliana's hover, dash attack/f-tilt hold variations and every special except up-special. It also empowers her strong attacks. Elliana's overheat mechanic freezes while she is in hitstun, preventing her from building or reducing heat for this period of time.</t>
  </si>
  <si>
    <t>Overheat Mechanic</t>
  </si>
  <si>
    <t>Frame Heat Added/Reduced</t>
  </si>
  <si>
    <t>Adds to Heat by</t>
  </si>
  <si>
    <t>Reduces Heat by</t>
  </si>
  <si>
    <t>Heat Reduction Over Time</t>
  </si>
  <si>
    <t>13, 25 (Loops)</t>
  </si>
  <si>
    <t>Approx. 2.8 each frame (70 per loop)</t>
  </si>
  <si>
    <t>Reduces heat on a loop, on frame 13 and frame 25.</t>
  </si>
  <si>
    <t>Heat Reduction Over Time (Airborne)</t>
  </si>
  <si>
    <t>Approx. 0.9 each frame (23 per loop)</t>
  </si>
  <si>
    <t>Reduces heat on a loop, on frame 13 and frame 25. Being in the air will make the heat decay 3 times slower than it will when grounded.</t>
  </si>
  <si>
    <t>Overheated Vent</t>
  </si>
  <si>
    <t>See above heat reduction values.</t>
  </si>
  <si>
    <t>Reaching the overheated state has 1 frame of startup and 14 frames of endlag for overheat values. The 25 frame loop for heat reduction then begins.</t>
  </si>
  <si>
    <t>Hover</t>
  </si>
  <si>
    <t>4, 7 (Loops)</t>
  </si>
  <si>
    <t>12 each frame (84 total per loop)</t>
  </si>
  <si>
    <t>Adds heat on a loop, with 12 heat being accumulated each frame. 48 heat is added on frame 4, 36 heat added on frame 7. You can hover during aerials/specials/strong attacks, which also adds overheat.</t>
  </si>
  <si>
    <t>Hover (Attack)</t>
  </si>
  <si>
    <t>36 each frame (252 total per loop)</t>
  </si>
  <si>
    <t>Hover aerials/specials/strong attacks add to heat by 3x the normal hover rate.</t>
  </si>
  <si>
    <t>Dash Attack: Hold Attack</t>
  </si>
  <si>
    <t>25, 31, 37... (First active frame of all extended hits)</t>
  </si>
  <si>
    <t>Adds 100 heat per extended hit of dash attack.</t>
  </si>
  <si>
    <t>Forward Tilt: Hold Attack</t>
  </si>
  <si>
    <t>20, 32, 44, 56, 68... (Adds on the 1st active frame of every hit 1-2 cycle)</t>
  </si>
  <si>
    <t>Adds 200 heat per extended hit 1-2 cycle.</t>
  </si>
  <si>
    <t>Full</t>
  </si>
  <si>
    <t>Strong Attacks: Uncharged</t>
  </si>
  <si>
    <t>2nd Active Frame</t>
  </si>
  <si>
    <t>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</si>
  <si>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Strong Attacks: Fully Charged</t>
  </si>
  <si>
    <t>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</si>
  <si>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Neutral Special</t>
  </si>
  <si>
    <t>Forward Special: Uncharged</t>
  </si>
  <si>
    <t>Heat applies on 2nd frame of missile startup.</t>
  </si>
  <si>
    <t>Forward Special: Charged</t>
  </si>
  <si>
    <t>Up Special: Mech Overheating</t>
  </si>
  <si>
    <t>27- 55</t>
  </si>
  <si>
    <t>Mech will only explode once overheated. The first frame heat is applied is on f27, and then on every frame after until overheated.</t>
  </si>
  <si>
    <t>Up Special: Rebuild</t>
  </si>
  <si>
    <t>Down Special</t>
  </si>
  <si>
    <t>Forsburn 2.0.8.0</t>
  </si>
  <si>
    <t>13 (Cancellable into Jab 2/Tilts 7-13)</t>
  </si>
  <si>
    <t>5 (14-18)</t>
  </si>
  <si>
    <t>6-7 (19-20)</t>
  </si>
  <si>
    <t>16 (Cancellable into Jab 3/Tilts 8-16)</t>
  </si>
  <si>
    <t>24 (37)</t>
  </si>
  <si>
    <t>8 (28-35)</t>
  </si>
  <si>
    <t>9-10 (36-37)</t>
  </si>
  <si>
    <t>28 (55)</t>
  </si>
  <si>
    <t>7, 9 (Smoke spawns f11)</t>
  </si>
  <si>
    <t>Forward Tilt 3</t>
  </si>
  <si>
    <t>Up Tilt Hit 1-2</t>
  </si>
  <si>
    <t>10-11, 14-15 (Untechable)</t>
  </si>
  <si>
    <t xml:space="preserve">Untechable value forces a missed tech instead of bouncing the opponent off the ground.							</t>
  </si>
  <si>
    <t>Up Tilt Hit 3</t>
  </si>
  <si>
    <t>Forward Strong Cape</t>
  </si>
  <si>
    <t>15-19 (Untechable)</t>
  </si>
  <si>
    <t>14 (Cancellable into Dagger 10-14, Cancellable into Jab/Tilt 2-14)</t>
  </si>
  <si>
    <t>21 (Cancellable into Dagger 10-21)</t>
  </si>
  <si>
    <t>1.5x</t>
  </si>
  <si>
    <t>Can move Kragg/Shovel Knight Rocks.</t>
  </si>
  <si>
    <t>Forward Strong Dagger</t>
  </si>
  <si>
    <t>6 (29-34)</t>
  </si>
  <si>
    <t>7-9 (35-37 Minimum, 47-49 Maximum)</t>
  </si>
  <si>
    <t>46 (74-86)</t>
  </si>
  <si>
    <t>Up Strong Cape Hit 1</t>
  </si>
  <si>
    <t>15-16 (Untechable)</t>
  </si>
  <si>
    <t>42</t>
  </si>
  <si>
    <t>Up Strong Cape Hit 2</t>
  </si>
  <si>
    <t>Up Strong Cape Hit 3</t>
  </si>
  <si>
    <t>19-20 (Untechable)</t>
  </si>
  <si>
    <t>140</t>
  </si>
  <si>
    <t>Up Strong Dagger</t>
  </si>
  <si>
    <t>4 (30-33)</t>
  </si>
  <si>
    <t>5-7 (34-36 Minimum, 46-48 Maximum)</t>
  </si>
  <si>
    <t xml:space="preserve">44 (73-85) </t>
  </si>
  <si>
    <t>3 frames hit lockout</t>
  </si>
  <si>
    <t>Down Strong</t>
  </si>
  <si>
    <t>Nair Hit 1 (Behind)</t>
  </si>
  <si>
    <t>Nair Hit 1 (Front)</t>
  </si>
  <si>
    <t>Nair Hit 2</t>
  </si>
  <si>
    <t>11-13</t>
  </si>
  <si>
    <t>Nair Hit 3</t>
  </si>
  <si>
    <t xml:space="preserve">Fair </t>
  </si>
  <si>
    <t>14-15</t>
  </si>
  <si>
    <t>Bair (Late)</t>
  </si>
  <si>
    <t>14-27</t>
  </si>
  <si>
    <t>8-17</t>
  </si>
  <si>
    <t>8-4 (Linear)</t>
  </si>
  <si>
    <t>12-13</t>
  </si>
  <si>
    <t>5 frames hit lockout</t>
  </si>
  <si>
    <t>*Forsburn can use empowered versions of some of his specials after collecting three puffs of smoke using down-special. He will expel all of his smoke charges on being parried or will have his smoke charges removed completely upon his empowered specials being interrupted.</t>
  </si>
  <si>
    <t>Neutral Special: Release Smoke</t>
  </si>
  <si>
    <t>25 (First Smoke Cloud)</t>
  </si>
  <si>
    <t>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</si>
  <si>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Cannot be used anytime your spawned smoke is inactive or if you have an active clone.</t>
  </si>
  <si>
    <t>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</si>
  <si>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Empowered Neutral Special: Release Smoke</t>
  </si>
  <si>
    <t>9 (Smoke)</t>
  </si>
  <si>
    <t>All smoke is spawned on f10, with inactive smoke becoming active on f29. Unlike regular Neutral Special, interrupting Forsburn after the smoke has been spawned does not activate the smoke. (Refreshes double-jump f10)</t>
  </si>
  <si>
    <t>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</si>
  <si>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Forward Special: Create Clone</t>
  </si>
  <si>
    <t>Clone Spawns f23, Clone Hurtbox appears f25 (Can Spawn Smoke upon Death from f25-), Clone is Active from f26-</t>
  </si>
  <si>
    <t>180 on use (applied f4), 180 on clone death</t>
  </si>
  <si>
    <t>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</si>
  <si>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Empowered Forward Special: Create Super Clone</t>
  </si>
  <si>
    <t>Super Clone Spawns f23, Clone Hurtbox appears f25 (Can Spawn Smoke upon Death from f25-), Clone is Active from f26-
Super Clone attacks automatically every 120 frames (Cannot perform strong attacks), (Invulnerability 11-29)</t>
  </si>
  <si>
    <t>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</si>
  <si>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Forward Special: Clone Combust</t>
  </si>
  <si>
    <t>1 (Forsburn Command)
4 (Clone Startup)</t>
  </si>
  <si>
    <t>60 (Create Clone)</t>
  </si>
  <si>
    <t>Extended parry stun. Hitting Forsburn during the startup frames of clone combust does not destroy the clone. Clone will be removed 14 frames after active frames have ended, after which the 60 frame cooldown for summoning a new clone will begin.</t>
  </si>
  <si>
    <t>Empowered Forward Special: Clone Combust (Sour)</t>
  </si>
  <si>
    <t>1 (Forsburn Command)
9 (Clone Startup)</t>
  </si>
  <si>
    <t>11-15</t>
  </si>
  <si>
    <t>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</si>
  <si>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Empowered Forward Special: Clone Combust (Sweetspot)</t>
  </si>
  <si>
    <t>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</si>
  <si>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Up Special: Vanish</t>
  </si>
  <si>
    <t>18 (Intangible)
43 (Teleport Hitbox)</t>
  </si>
  <si>
    <t>44-48 (Intangible 19-42, Teleport Direction locked in f20)</t>
  </si>
  <si>
    <t>28 (Grounded, includes 20 frames prat-fall landing lag)
9 (Airborne)</t>
  </si>
  <si>
    <t>77 (Grounded)
58 (Airborne with prat-fall and 10 frames landing lag)</t>
  </si>
  <si>
    <t>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</si>
  <si>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Up Special: Vanish (Into Smoke)</t>
  </si>
  <si>
    <t>18 (Intangible)</t>
  </si>
  <si>
    <t>(Intangible 19-37, Teleport Direction locked in f20)</t>
  </si>
  <si>
    <t>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</si>
  <si>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Down Special: Consume</t>
  </si>
  <si>
    <t>(9-18 in Smoke, succesfully consumed f19)</t>
  </si>
  <si>
    <t>5 (Consume Whiffed)
22 (Smoke Consumed)</t>
  </si>
  <si>
    <t>15 (Consume Whiffed)
41 (Smoke Consumed)</t>
  </si>
  <si>
    <t>Empowered Down Special: Combust (Sour)</t>
  </si>
  <si>
    <t>8 frames hit lockout, sour spot on the outsides of the combust. Interrupting Forburn anytime during this move will cause him to lose his smoke charges.</t>
  </si>
  <si>
    <t>Empowered Down Special: Combust (Sweetspot)</t>
  </si>
  <si>
    <t>8 frames hit lockout, sweetspot in the centre of the combust. Interrupting Forburn anytime during this move will cause him to lose his smoke charges.</t>
  </si>
  <si>
    <t>Kragg 2.0.8.0</t>
  </si>
  <si>
    <t>14 (Cancellable into Jab 2/Tilts 7-14)</t>
  </si>
  <si>
    <t>5 (13-17)</t>
  </si>
  <si>
    <t>6-7 (18-19)</t>
  </si>
  <si>
    <t>13 (Cancellable into Jab 3/Tilts 8-13, Jump-Cancellable 3-13)</t>
  </si>
  <si>
    <t>13 (Cancellable into Jab 3/Tilts 8-13)</t>
  </si>
  <si>
    <t>21 (33)</t>
  </si>
  <si>
    <t>Hitting your opponent with either jab 1 or jab 2 allows you to jump-cancel the last 11 frames of endlag on jab 2.</t>
  </si>
  <si>
    <t>5 (27-31)</t>
  </si>
  <si>
    <t>6-7 (32-33)</t>
  </si>
  <si>
    <t>27 (53)</t>
  </si>
  <si>
    <t xml:space="preserve">8-15 </t>
  </si>
  <si>
    <t>15 (Cancellable into a Jab/Tilt 2-15)</t>
  </si>
  <si>
    <t>ASDI Multiplier of 0.</t>
  </si>
  <si>
    <t>4-6</t>
  </si>
  <si>
    <t>Forward Strong</t>
  </si>
  <si>
    <t>25-29</t>
  </si>
  <si>
    <t>59</t>
  </si>
  <si>
    <t>Up Strong</t>
  </si>
  <si>
    <t>17-21</t>
  </si>
  <si>
    <t>52</t>
  </si>
  <si>
    <t>Up Strong (Sourspot)</t>
  </si>
  <si>
    <t>Down Strong (Centre)</t>
  </si>
  <si>
    <t>13-16</t>
  </si>
  <si>
    <t>Down Strong (Front/Behind)</t>
  </si>
  <si>
    <t>13-18</t>
  </si>
  <si>
    <t>50/130</t>
  </si>
  <si>
    <t>0/6</t>
  </si>
  <si>
    <t>Taunt</t>
  </si>
  <si>
    <t>57</t>
  </si>
  <si>
    <t>73</t>
  </si>
  <si>
    <t>*Kragg's default landing lag is 6 frames, meaning that all moves with lower landing than this value default to 6. Landing during the last 5 frames of an aerial will cause it to autocancel into the default landing lag state regardless of hit or whiff (6 frames)</t>
  </si>
  <si>
    <t>Nair Hit 1</t>
  </si>
  <si>
    <t>8 frames hit lockout</t>
  </si>
  <si>
    <t>Nair Hit 4</t>
  </si>
  <si>
    <t>17-19</t>
  </si>
  <si>
    <t>12-17</t>
  </si>
  <si>
    <t>Hitbox is disjointed for f12-14, leg hurtbox extends fully f15</t>
  </si>
  <si>
    <t>8-15</t>
  </si>
  <si>
    <t>Dair</t>
  </si>
  <si>
    <t>Neutral Special: Create Rock</t>
  </si>
  <si>
    <t>26 (Pull Rock)</t>
  </si>
  <si>
    <t>(Inputting dodge 1-5 will prevent rock creation)</t>
  </si>
  <si>
    <t>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</si>
  <si>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Neutral Special: Rock Pickup (Ground/Air)</t>
  </si>
  <si>
    <t>7 (Rock Pickup, inputting dodge 1-5 will prevent rock pickup) 
7-8 (Rock Shine)</t>
  </si>
  <si>
    <t>5 (Rock Pickup)
4 (Rock Shine)</t>
  </si>
  <si>
    <t>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</si>
  <si>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Rock: Shards</t>
  </si>
  <si>
    <t>10 (Grounded rock) 
11 (Airborne rock)</t>
  </si>
  <si>
    <t>11- (Grounded rock)
12- (Airborne rock)</t>
  </si>
  <si>
    <t>Breaking the rock has 10 frames hitpause, with 1 further frame of hitpause on breaking airborne rocks due to rock state change.</t>
  </si>
  <si>
    <t>Rock: Neutral Throw</t>
  </si>
  <si>
    <t>7-</t>
  </si>
  <si>
    <t>Rock: Forward Throw</t>
  </si>
  <si>
    <t>Rock: Up Throw</t>
  </si>
  <si>
    <t>Rock: Down Throw</t>
  </si>
  <si>
    <t>Forward Special: Ground</t>
  </si>
  <si>
    <t>32 (Jump-Cancellable on Hit)</t>
  </si>
  <si>
    <t>74 (Minimum)
123 (Maximum)</t>
  </si>
  <si>
    <t>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</si>
  <si>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Forward Special: Aerial</t>
  </si>
  <si>
    <t>15-90 (Armour 15-91, Cancellable 42-, Jump-Cancellable on Hit)</t>
  </si>
  <si>
    <t>74 (Minimum) 
123 (Maximum)</t>
  </si>
  <si>
    <t>Forward Special: Pillarless Cancel</t>
  </si>
  <si>
    <t>2-15 (Startup for Breaking Existing Pillar)</t>
  </si>
  <si>
    <t>(Performed by cancelling forward-special 1-14 with air-dodge,)</t>
  </si>
  <si>
    <t>11-24 (Prat-fall with 11 frames of landing lag)</t>
  </si>
  <si>
    <t>Destroys existing pillar 2 frames after cancel has been input. Interrupting Kragg on this frame does not prevent the pillar from breaking once pillarless has been input.</t>
  </si>
  <si>
    <t>Up Special: Pillar</t>
  </si>
  <si>
    <t>14 (Minimum), 14-25 (Maximum) 
(Pillar has Invulnerability while rising and Projectile Invulnerability for 60 frames afterwards. Maximum pillar height is stage dependent, active frames and FAF may vary. Double jump and air-dodge always refresh on f14)</t>
  </si>
  <si>
    <t>40 (Minimum)
51 (Maximum)</t>
  </si>
  <si>
    <t>1x (0.25x against Grounded Characters)</t>
  </si>
  <si>
    <t>Once per airtime, land on ground/platform to refresh</t>
  </si>
  <si>
    <t>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</si>
  <si>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Up Special: Pillarless</t>
  </si>
  <si>
    <t>1 (Startup for Breaking Existing Pillar)</t>
  </si>
  <si>
    <t>10 (Prat-fall with 11 frames of landing lag)</t>
  </si>
  <si>
    <t>Destroys existing pillar on 2nd frame of animation. Interrupting Kragg on this frame does not prevent the pillar from breaking once pillarless has been input.</t>
  </si>
  <si>
    <t>Down Special Hit 1 (Grounded)</t>
  </si>
  <si>
    <t>12 (Summon Spike)
3 (Spike Emerges)</t>
  </si>
  <si>
    <t>16-27</t>
  </si>
  <si>
    <t>60 (Applied f15)</t>
  </si>
  <si>
    <t>Extended parry stun. Interrupting Kragg anytime before frame 13 (1-12) will prevent this spike from spawning.</t>
  </si>
  <si>
    <t>Down Special Hit 2 (Grounded)</t>
  </si>
  <si>
    <t>13 (Summon Spike)
11 (Spike Emerges)</t>
  </si>
  <si>
    <t>25-36</t>
  </si>
  <si>
    <t>Extended parry stun. Interrupting Kragg anytime before frame 14 (1-13) will prevent this spike from spawning. Endlag value is based on this summon frame.</t>
  </si>
  <si>
    <t>Down Special Hit 3 (Grounded)</t>
  </si>
  <si>
    <t>37 (Summon Spike)</t>
  </si>
  <si>
    <t>38-57</t>
  </si>
  <si>
    <t>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</si>
  <si>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Down Special: Aerial Stomp</t>
  </si>
  <si>
    <t>19-20 (Grounded)
21 (Airborne) 
(Landing 1-8 transitions into Grounded Down Special, landing 9-19 reduces startup to 19, landing f20 reduces startup to 20)</t>
  </si>
  <si>
    <t>20-22/21-23 (Grounded)
22-24 (Airborne)</t>
  </si>
  <si>
    <t>36/37 (Grounded f9-20)
38 (Airborne/Grounded f21-)</t>
  </si>
  <si>
    <t>Maypul 2.0.8.0</t>
  </si>
  <si>
    <t>3 (Loop startup 23-25, 45-46...)</t>
  </si>
  <si>
    <t>4-5 (Loop active 26-27, 48-49...)</t>
  </si>
  <si>
    <t>Force flinch value of 1. If you hit another character or object at any time during the jab loop, Maypul will be able to cancel into a turnaround tilt at any point in the loop afterwards.</t>
  </si>
  <si>
    <t>3 (12-14, Loop startup 34-36, 56-58...)</t>
  </si>
  <si>
    <t>4-5 (15-16, Loops into Jab 1, see notes. Loop active 37-38, 59-60...)</t>
  </si>
  <si>
    <t>17 (Cancellable into Jab 1 7-10, Tilts 7-13)</t>
  </si>
  <si>
    <t>23 (34)</t>
  </si>
  <si>
    <t>Jab 2 loops back into Jab 1. If you hit another character or object at any time during the jab loop, Maypul will be able to cancel into a turnaround tilt at any point in the loop afterwards.</t>
  </si>
  <si>
    <t>9-14 (Untechable)</t>
  </si>
  <si>
    <t>44</t>
  </si>
  <si>
    <t>Force flinch value of 2. Repositions characters during hitpause, scaling based on how late into the active frames it hits.</t>
  </si>
  <si>
    <t>5-8</t>
  </si>
  <si>
    <t>5-7</t>
  </si>
  <si>
    <t>21-23</t>
  </si>
  <si>
    <t xml:space="preserve">Wraps marked players. Starts a 3 frame lockout after wrap where the opponent can’t be wrapped again. </t>
  </si>
  <si>
    <t>Up Strong Hit 1 (Whip)</t>
  </si>
  <si>
    <t>23-28</t>
  </si>
  <si>
    <t>7.5</t>
  </si>
  <si>
    <t>Up Strong Hit 2 (Whip Tip)</t>
  </si>
  <si>
    <t>6.5</t>
  </si>
  <si>
    <t>Fair</t>
  </si>
  <si>
    <t>-50</t>
  </si>
  <si>
    <t>5.5</t>
  </si>
  <si>
    <t>Bair Hit 1</t>
  </si>
  <si>
    <t>Bair Hit 2</t>
  </si>
  <si>
    <t>Up Air Hit 1-2</t>
  </si>
  <si>
    <t>10 (20 after Tether)</t>
  </si>
  <si>
    <t>2/1</t>
  </si>
  <si>
    <t>ASDI modifier value of 1.2. Cancelling tether endlag into an Up Air will double the knockback scaling on hits 1 and 2, making it easier to DI Up to escape the third hit.</t>
  </si>
  <si>
    <t>7 (Initial Startup)
3 (Root Startup)</t>
  </si>
  <si>
    <t>11-18</t>
  </si>
  <si>
    <t>Extended parry stun. Interrupting Maypul before frame 8 will prevent the root from spawning.</t>
  </si>
  <si>
    <t>0.4x</t>
  </si>
  <si>
    <t>Applies Watcher's Mark.</t>
  </si>
  <si>
    <t>9-16 (Wall-Jump Cancellable 19-)</t>
  </si>
  <si>
    <t>18 (Grounded Whiff)
9 (Grounded Hit, Grounded Reverse Special Whiff, Airborne)</t>
  </si>
  <si>
    <t>34 (Grounded Whiff)
26 (Grounded Reverse Special Whiff)
26 (Airborne, Prat-fall with 10 frames landing lag)</t>
  </si>
  <si>
    <t>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</si>
  <si>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Down Special: Place Lily</t>
  </si>
  <si>
    <t>21 (Initial Startup)
46 (Lily Startup)</t>
  </si>
  <si>
    <t>67-667 (Lily lifetime, feeding Lily a seed resets her lifetime duration of 600 frames)</t>
  </si>
  <si>
    <t>600 (Lily)</t>
  </si>
  <si>
    <t>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</si>
  <si>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Down Special: Lily's Bite</t>
  </si>
  <si>
    <t>8 (3 if triggered by opponent in hitstun)</t>
  </si>
  <si>
    <t>9 (4 if triggered by opponent in hitstun, wraps instead if opponent is in both hitstun and is marked)</t>
  </si>
  <si>
    <t>47 (Despawn time, Maypul can place Lily again immediately during hitpause and endlag)</t>
  </si>
  <si>
    <t>240 (Parry)</t>
  </si>
  <si>
    <t>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</si>
  <si>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Down Special: Aerial</t>
  </si>
  <si>
    <t>14-21</t>
  </si>
  <si>
    <t>11 (Cancellable into Forward Special 3-11)</t>
  </si>
  <si>
    <t>33 (8 frames landing lag during active frames or 1st frame of endlag, 4 frames default landing lag during remaining endlag)</t>
  </si>
  <si>
    <t>Applies Watcher's Mark. Holding down will allow down-special to travel through platforms.</t>
  </si>
  <si>
    <t>33 (Prat-fall if airborne with 10 frames landing lag)</t>
  </si>
  <si>
    <t>95</t>
  </si>
  <si>
    <t>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</si>
  <si>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</si>
  <si>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9 (Initial Startup, Hold special on f9 to begin Tethering to nearest marked character)
5 (Tether Startup)</t>
  </si>
  <si>
    <t>Travel Time 15- (Projectile Invuln., Travel time scales with distance, tether direction and whether the marked character is in hitstun or not)</t>
  </si>
  <si>
    <t>7 (See notes for situations where this can be cancelled)</t>
  </si>
  <si>
    <t>8 (Post-Travel Time)</t>
  </si>
  <si>
    <t>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</si>
  <si>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Wrap</t>
  </si>
  <si>
    <t>Base Wrap Time = 34
Wrap Scaling = 0.13</t>
  </si>
  <si>
    <t>Maypul has the ability to tether to any character that has been wrapped as if they are marked and in hitstun. Wrap is calculated by the base time of 34 frames added by the multiplication of the characters percentage by 0.13.</t>
  </si>
  <si>
    <t>Wall Cling</t>
  </si>
  <si>
    <t>60 Frames Max</t>
  </si>
  <si>
    <t>Orcane 2.0.8.0</t>
  </si>
  <si>
    <t>4-5</t>
  </si>
  <si>
    <t>18 (Cancellable into Jab 2/Tilts 7-18)</t>
  </si>
  <si>
    <t>4 (12-15)</t>
  </si>
  <si>
    <t>5-6 (16-17)</t>
  </si>
  <si>
    <t>14 (Cancellable into Jab 3/Tilts 6-14)</t>
  </si>
  <si>
    <t>21 (32)</t>
  </si>
  <si>
    <t>5 (23-27)</t>
  </si>
  <si>
    <t>6-8 (28-30)</t>
  </si>
  <si>
    <t>27 (49)</t>
  </si>
  <si>
    <t>8-18</t>
  </si>
  <si>
    <t>Up Tilt (Body)</t>
  </si>
  <si>
    <t>14-17</t>
  </si>
  <si>
    <t>7-5 (Linear)</t>
  </si>
  <si>
    <t>Puddle Forward Strong</t>
  </si>
  <si>
    <t>20-27</t>
  </si>
  <si>
    <t>10-8 (Linear)</t>
  </si>
  <si>
    <t>130</t>
  </si>
  <si>
    <t>Puddle Up Strong</t>
  </si>
  <si>
    <t>Down Strong Hit 1 (Front/Behind)</t>
  </si>
  <si>
    <t>7-10</t>
  </si>
  <si>
    <t>7-6 (Linear)</t>
  </si>
  <si>
    <t>Puddle Down Strong (Front/Behind)</t>
  </si>
  <si>
    <t>Nair</t>
  </si>
  <si>
    <t>6-14 (If Orcane is falling you are able to bounce during Nair's active frames by holding attack, continuing the attack and allowing Orcane to hit the opponent a second time with the same Nair)</t>
  </si>
  <si>
    <t>7-4 (Linear)</t>
  </si>
  <si>
    <t>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</si>
  <si>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16 (Hold in = No Hitbox)</t>
  </si>
  <si>
    <t>17-32 (Wall-Jump Cancellable f33-, Only active if traveling at a horizontal speed of at least 4 pixels per frame. With no drift, Orcane's horizontal speed during fair is 5 pixels per frame)</t>
  </si>
  <si>
    <t>10 (Wall-Jump Cancellable)</t>
  </si>
  <si>
    <t>15 (Wall-Jump Cancellable)</t>
  </si>
  <si>
    <t>6-3 (Linear)</t>
  </si>
  <si>
    <t>Fair (Bubbles)</t>
  </si>
  <si>
    <t>10- (2 bubbles spawn per frame, spawns every frame from 10-33)</t>
  </si>
  <si>
    <t>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</si>
  <si>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Bair Hit 2 (Sweetspot)</t>
  </si>
  <si>
    <t>18 frames hit lockout</t>
  </si>
  <si>
    <t>Up Air Hit 2 (Spike)</t>
  </si>
  <si>
    <t>16-26</t>
  </si>
  <si>
    <t>5-3 (Linear)</t>
  </si>
  <si>
    <t>Dair Hit 1-4</t>
  </si>
  <si>
    <t>Hits 1-3 cannot trigger galaxy kill effect.</t>
  </si>
  <si>
    <t xml:space="preserve">Neutral Special </t>
  </si>
  <si>
    <t>10-</t>
  </si>
  <si>
    <t>42-44 (Intangibility: 15-36, Wall-Jump Cancellable 48-)</t>
  </si>
  <si>
    <t>12 (Grounded)
5 (Airborne)</t>
  </si>
  <si>
    <t>57 (Grounded)
50 (Airborne, prat-fall on whiff with 9 frames landing lag)</t>
  </si>
  <si>
    <t>Can shift downwards while airborne by inputting fast-fall.</t>
  </si>
  <si>
    <t>Puddle Forward Special</t>
  </si>
  <si>
    <t>Up Special Hit 1 (Grounded Teleport)</t>
  </si>
  <si>
    <t>17-23 (Intangibility: 15-20, New Puddle Placed f14)</t>
  </si>
  <si>
    <t>Up Special Hit 2 (Ground Teleport)</t>
  </si>
  <si>
    <t>25-31</t>
  </si>
  <si>
    <t>Up Special Hit 1 (Aerial Teleport)</t>
  </si>
  <si>
    <t>27-33 (Intangibility: 19-30)</t>
  </si>
  <si>
    <t>Up Special Hit 2 (Aerial Teleport)</t>
  </si>
  <si>
    <t>35-41</t>
  </si>
  <si>
    <t>Up Special (Aerial Puddleless)</t>
  </si>
  <si>
    <t>18 (Holding parry f18 will prevent teleporting to an existing puddle)</t>
  </si>
  <si>
    <t>31 (Prat-fall with 9 frames landing lag)</t>
  </si>
  <si>
    <t>If you have an available puddle on stage to teleport to, you can prevent the teleportation by holding parry on frame 18 of Up Special.</t>
  </si>
  <si>
    <t>Down Special: Puddle</t>
  </si>
  <si>
    <t>(Puddle created f12)</t>
  </si>
  <si>
    <t>30 (From Puddle)</t>
  </si>
  <si>
    <t>Cooldown begins when puddle is spawned</t>
  </si>
  <si>
    <t>Down Special: Droplet</t>
  </si>
  <si>
    <t>13- (Puddle created f12 if in range of the ground, otherwise Droplet spawns on f13)</t>
  </si>
  <si>
    <t>30 (From Droplet)</t>
  </si>
  <si>
    <t>Cooldown begins when droplet is spawned</t>
  </si>
  <si>
    <t>Down Special: Bubbles</t>
  </si>
  <si>
    <t>8- (3 bubbles spawn per frame, spawns every frame from 8-23)</t>
  </si>
  <si>
    <t>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</si>
  <si>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Ori 2.0.8.0</t>
  </si>
  <si>
    <t>3-5 (Untechable)</t>
  </si>
  <si>
    <t>14 (Cancellable into Jab 2/Tilts 5-14)</t>
  </si>
  <si>
    <t>2 (10-11)</t>
  </si>
  <si>
    <t>3-5 (12-14)</t>
  </si>
  <si>
    <t>11 (Cancellable into Jab 3/Tilts 4-11)</t>
  </si>
  <si>
    <t>17 (26)</t>
  </si>
  <si>
    <t>5 (18-22)</t>
  </si>
  <si>
    <t>6-11 (23-28)</t>
  </si>
  <si>
    <t>28 (45)</t>
  </si>
  <si>
    <t>9-19</t>
  </si>
  <si>
    <t>Dash Attack Hit 2 (Sweetspot)</t>
  </si>
  <si>
    <t>17-19 (Cancellable on Hit)</t>
  </si>
  <si>
    <t>18 (Cancellable)</t>
  </si>
  <si>
    <t>Hitting another character with the dash attack sweetspot allows you to cancel all remaining active frames and endlag into any other action, including movement options. Hitting objects such as Kragg's pillar or Sylvanos' flowers does not allow you to cancel the attack.</t>
  </si>
  <si>
    <t>8-13, 14-19 (Untechable)</t>
  </si>
  <si>
    <t>Force Flinch value of 2. Untechable value forces a missed tech instead of bouncing the opponent off the ground.</t>
  </si>
  <si>
    <t>Down Tilt Hit 1-2</t>
  </si>
  <si>
    <t>8-10, 11-13 (Untechable)</t>
  </si>
  <si>
    <t>Force Flinch value of 2. ASDI modifier value of 0.</t>
  </si>
  <si>
    <t>Down Tilt Hit 3</t>
  </si>
  <si>
    <t>14-19</t>
  </si>
  <si>
    <t>Team Up Forward Strong Hit 1 (Back)</t>
  </si>
  <si>
    <t>13-16 (Untechable)</t>
  </si>
  <si>
    <t>64</t>
  </si>
  <si>
    <t>Team Up Forward Strong Hit 2 (Front)</t>
  </si>
  <si>
    <t>Team Up Forward Strong Hit 3</t>
  </si>
  <si>
    <t>19-22 (Untechable)</t>
  </si>
  <si>
    <t>Team Up Forward Strong Hit 4</t>
  </si>
  <si>
    <t>Up Strong Hit 1</t>
  </si>
  <si>
    <t>19-26</t>
  </si>
  <si>
    <t>Team Up Up Strong Hit 1-5</t>
  </si>
  <si>
    <t>19-20, 21-22, 23-24, 25-26, 27-28 (Untechable)</t>
  </si>
  <si>
    <t>Team Up Up Strong Hit 6</t>
  </si>
  <si>
    <t>29-33</t>
  </si>
  <si>
    <t>56</t>
  </si>
  <si>
    <t>20-21</t>
  </si>
  <si>
    <t>Down Strong Hit 3</t>
  </si>
  <si>
    <t>31-32</t>
  </si>
  <si>
    <t>Team Up Down Strong Hit 1</t>
  </si>
  <si>
    <t>180</t>
  </si>
  <si>
    <t>Team Up Down Strong: Sein Hit 1</t>
  </si>
  <si>
    <t>10-11 (Untechable)</t>
  </si>
  <si>
    <t>Team Up Down Strong Hit 2</t>
  </si>
  <si>
    <t>20-21 (Untechable)</t>
  </si>
  <si>
    <t>Team Up Down Strong: Sein Hit 2</t>
  </si>
  <si>
    <t>Team Up Down Strong Hit 3</t>
  </si>
  <si>
    <t>Team Up Down Strong: Sein Hit 3</t>
  </si>
  <si>
    <t>32-33</t>
  </si>
  <si>
    <t>5-13</t>
  </si>
  <si>
    <t>Fair Hit 1</t>
  </si>
  <si>
    <t>Fair Hit 2</t>
  </si>
  <si>
    <t>16-22</t>
  </si>
  <si>
    <t>Bair Hit (Sweetspot)</t>
  </si>
  <si>
    <t>Bair Hit (Sour)</t>
  </si>
  <si>
    <t>7.5-5 (Linear)</t>
  </si>
  <si>
    <t>Bair Hit (Reverse Hit)</t>
  </si>
  <si>
    <t>10-17</t>
  </si>
  <si>
    <t>8-5 (Linear)</t>
  </si>
  <si>
    <t>Up Air Hit 1 (Front)</t>
  </si>
  <si>
    <t>Not a kill move.</t>
  </si>
  <si>
    <t>Up Air Hit 2 (Above)</t>
  </si>
  <si>
    <t>Up Air Hit 3 (Back)</t>
  </si>
  <si>
    <t>16- (Jump/Up-Special Cancellable f47, can fall through platforms during the first 5 active frames if down is held)</t>
  </si>
  <si>
    <t>Actionable immediately on hit in a shortened double jump state</t>
  </si>
  <si>
    <t>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</si>
  <si>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Dair Hit 2 (Landing)</t>
  </si>
  <si>
    <t>Neutral Special: Spirit Flame</t>
  </si>
  <si>
    <t>1 (Sein only)</t>
  </si>
  <si>
    <t>2, 4, 6 (Only deals knockback to opponents already in hitstun)</t>
  </si>
  <si>
    <t>18 (Sein)</t>
  </si>
  <si>
    <t>(See Cooldown)</t>
  </si>
  <si>
    <t>0.1x</t>
  </si>
  <si>
    <t>16 heat each Spirit Flame, cooldown triggers if heat exceeds 48 and is equal to heat value (Minimum 48, Maximum 63)</t>
  </si>
  <si>
    <t>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</si>
  <si>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Neutral Special: Charged Flame</t>
  </si>
  <si>
    <t>55 (Min Charge Time)
170 (Max Charge Time)
15 (Initial Detonation Startup)
4 (Locked in Detonation Startup)</t>
  </si>
  <si>
    <t>20-23 (Min Charge 75-78; Max Charge 185-188)</t>
  </si>
  <si>
    <t>11 (Sein, Hit)
91 (Sein, Whiff)</t>
  </si>
  <si>
    <t>70 (Hit/Interrupted, see notes)
60 (Whiff)</t>
  </si>
  <si>
    <t>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</si>
  <si>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Forward Special: Impact</t>
  </si>
  <si>
    <t>13 (Minimum), 42 (Maximum)
(Spawns immediately upon releasing special during charge)</t>
  </si>
  <si>
    <t>14- (Minimum)
43- (Maximum)</t>
  </si>
  <si>
    <t>26 (Minimum)
55 (Maximum)</t>
  </si>
  <si>
    <t>An 80 frame cooldown will begin on the frame after releasing special. The projectile is thrown 1 frame after releasing special during the charge window.</t>
  </si>
  <si>
    <t>Forward Special: Explosion (Minimum)</t>
  </si>
  <si>
    <t>1-6 (On Impact)</t>
  </si>
  <si>
    <t>Forward Special: Explosion (Maximum)</t>
  </si>
  <si>
    <t>Up Special Hit 1-4</t>
  </si>
  <si>
    <t>6-7, 10-11, 14-15, 18-19 (Wall-Jump Cancellable 23-)</t>
  </si>
  <si>
    <t>8 (Close cloth)
3 (Landing, cloth open)</t>
  </si>
  <si>
    <t>9 (Close cloth, prat-fall with 10 frames landing lag. Can reopen cloth during prat-fall)
4 (Landing, cloth open)</t>
  </si>
  <si>
    <t>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</si>
  <si>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Up Special Hit 5 (And Reopen)</t>
  </si>
  <si>
    <t>21-24 (Reopening active 1-4, air-dodge cancellable on hit while cloth is open, can drift horizontally or close cloth from f23-)</t>
  </si>
  <si>
    <t>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</si>
  <si>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Down Special: Bash Grab</t>
  </si>
  <si>
    <t>20 (Character Bash)
6 (Projectile Bash)</t>
  </si>
  <si>
    <t>21-22 (Untechable, Projectile Invuln. 11-22)
7-22 (Projectile lock-on window)</t>
  </si>
  <si>
    <t>18 (Whiff only, Landing 3- cancels remaining endlag and enters 10 frames of prat-fall landing lag)</t>
  </si>
  <si>
    <t>42 (Prat-fall with 10 frames of landing lag)</t>
  </si>
  <si>
    <t>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</si>
  <si>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Down Special: Bash Throw</t>
  </si>
  <si>
    <t>61 (Character Bash)
11-60 (Projectile Bash)</t>
  </si>
  <si>
    <t>62 (Character, Invulnerability 1-61) 
12- (Projectile Minimum, Projectile Invuln. 1-11) 
61- (Projectile Maximum, Projectile Invuln. 1-61)</t>
  </si>
  <si>
    <t>19 (Landing cancels remaining endlag and enters 10 frames of prat-fall landing lag)</t>
  </si>
  <si>
    <t>20 (Upon Releasing Character/Projectile)
31-80 (Projectile Bash)</t>
  </si>
  <si>
    <t>45 (Can change the angle during first 40 frames of startup on characters and for full startup duration on projectiles)</t>
  </si>
  <si>
    <t>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</si>
  <si>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</si>
  <si>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12 (Cancellable into Jab 2/Tilts 5-12)</t>
  </si>
  <si>
    <t>4 (11-14)</t>
  </si>
  <si>
    <t>5-6 (15-16)</t>
  </si>
  <si>
    <t>15 (Cancellable into Jab 3/Tilts 6-15)</t>
  </si>
  <si>
    <t xml:space="preserve">22 (32) </t>
  </si>
  <si>
    <t>4 (22-25)</t>
  </si>
  <si>
    <t>5-6 (26-27)</t>
  </si>
  <si>
    <t>15 (Cancellable into Rapid Jab/Tilts 6-15)</t>
  </si>
  <si>
    <t>22 (43)</t>
  </si>
  <si>
    <t>Rapid Jab</t>
  </si>
  <si>
    <t>4 (33-36)</t>
  </si>
  <si>
    <t>5-7, 11-13, 17-19, 23-25, 29-31, 35-37 (Minimum, hold attack to extend)
(37-39, 43-45, 49-51, 55-57, 61-63, 67-69)</t>
  </si>
  <si>
    <t>11 (Input attack 1-3 to extend Rapid Jab)</t>
  </si>
  <si>
    <t>49 (81 Minimum)</t>
  </si>
  <si>
    <t>Applies 1 poison stack per hit. Inputting attack anytime before the next possible active frame after the minimum rapid jab window (f73) will continue the rapid jab by a further 2 hits. It is possible to extend the attack like this indefinitely by tapping or holding attack.</t>
  </si>
  <si>
    <t>5-10 (Untechable)</t>
  </si>
  <si>
    <t>Forward Tilt Hit 2</t>
  </si>
  <si>
    <t>15-20</t>
  </si>
  <si>
    <t>Forward Tilt Hit 3 (Behind)</t>
  </si>
  <si>
    <t>135</t>
  </si>
  <si>
    <t>Up Tilt (Front)</t>
  </si>
  <si>
    <t>Up Tilt (Inside)</t>
  </si>
  <si>
    <t>Up Tilt (Above)</t>
  </si>
  <si>
    <t>Forward Strong (Sweetspot)</t>
  </si>
  <si>
    <t>15-18</t>
  </si>
  <si>
    <t>Applies 2 poison stacks, 10 frames hit lockout.</t>
  </si>
  <si>
    <t>Forward Strong (Sour)</t>
  </si>
  <si>
    <t>15-16</t>
  </si>
  <si>
    <t>Up Strong (Sweetspot)</t>
  </si>
  <si>
    <t>Applies 2 poison stacks</t>
  </si>
  <si>
    <t>Up Strong (Early Sour)</t>
  </si>
  <si>
    <t>Up Strong (Late Sour)</t>
  </si>
  <si>
    <t>Down Strong (Ground Sweetspot)</t>
  </si>
  <si>
    <t>23-25</t>
  </si>
  <si>
    <t>Down Strong (Ground Sour)</t>
  </si>
  <si>
    <t>Down Strong (Above/Late)</t>
  </si>
  <si>
    <t>4-31</t>
  </si>
  <si>
    <t>6-2 (Linear)</t>
  </si>
  <si>
    <t>Nair Hit 2 (Bottom Leg)</t>
  </si>
  <si>
    <t>4-29</t>
  </si>
  <si>
    <t>Fair (Sourspot)</t>
  </si>
  <si>
    <t>Fair (Spike)</t>
  </si>
  <si>
    <t>Bair (Sweetspot, Back Leg)</t>
  </si>
  <si>
    <t>5-12</t>
  </si>
  <si>
    <t>Bair (Sour, Crotch)</t>
  </si>
  <si>
    <t>Bair (Sour, Front Leg)</t>
  </si>
  <si>
    <t>1.3x</t>
  </si>
  <si>
    <t>13-27</t>
  </si>
  <si>
    <t>The whiff landing lag value applies unless you hit a character or object with the last hit of Dair.</t>
  </si>
  <si>
    <t>Dair Hit 2 (Hit 1 Must Connect)</t>
  </si>
  <si>
    <t>7-8 (25-26 Minimum, 39-40 Maximum)</t>
  </si>
  <si>
    <t>Dair Hit 3 (Hit 1 Must Connect)</t>
  </si>
  <si>
    <t>15-16 (33-34 Minimum, 47-48 Maximum)</t>
  </si>
  <si>
    <t>31 (49-63)</t>
  </si>
  <si>
    <t>Neutral Special: Charge Darts</t>
  </si>
  <si>
    <t>9 (Initial Startup)</t>
  </si>
  <si>
    <t>Darts charged f33, f57, f81. Can hold charge until darts are stored or thrown.
Store charge (Cancel and Roll) f10-</t>
  </si>
  <si>
    <t>6 (Store Charge)</t>
  </si>
  <si>
    <t>16 (Minimum)
87 (Full Charge Minimum)</t>
  </si>
  <si>
    <t>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</si>
  <si>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Neutral Special: Store Charge (Roll)</t>
  </si>
  <si>
    <t>(Invulnerable 4-17)</t>
  </si>
  <si>
    <t>Must go through min 9 frames of needle charge before you can store charge, making the fastest charge cancel FAF 39 frames. Stored darts are lost on parry.</t>
  </si>
  <si>
    <t>Neutral Special: Throw Darts</t>
  </si>
  <si>
    <t>9 (Initial Startup)
1 (Dart Throw)</t>
  </si>
  <si>
    <t>Darts spawn 11-31, 13-33, 15-35, 17-37 
(From charge, active 2-22, 4-24, 6-26, 8-28)</t>
  </si>
  <si>
    <t>18 (1 Dart)
16 (2 Darts)
14 (3 Darts)
12 (4 Darts)</t>
  </si>
  <si>
    <t>38 (1 Dart)
36 (2 Darts)
34 (3 Darts)
32 (4 Darts)</t>
  </si>
  <si>
    <t>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</si>
  <si>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Forward Special: Tongue (Grounded)</t>
  </si>
  <si>
    <t>17-35 (See Forward Special: Swallow on hitting another character. Will spit back characters who have been trapped in bubble in the last 60 frames)</t>
  </si>
  <si>
    <t>41 (Whiff)
28 (Spit Back)
0-16 (Tongue Slingshot)</t>
  </si>
  <si>
    <t>77 (Whiff)
41 (Spit Back - FAF from Hit)
18-51 (Tongue Slingshot)</t>
  </si>
  <si>
    <t>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</si>
  <si>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Forward Special: Tongue (Airborne)</t>
  </si>
  <si>
    <t>41 (Whiff)
28 (Spit Back)
0-17 (Tongue Slingshot)</t>
  </si>
  <si>
    <t>77 (Whiff)
41 (Spit Back - FAF from Hit)
18-52 (Tongue Slingshot)</t>
  </si>
  <si>
    <t>60 (Refreshes instantly once grounded)</t>
  </si>
  <si>
    <t>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</si>
  <si>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Forward Special: Swallow</t>
  </si>
  <si>
    <t>25 (Pull-in and Swallow)</t>
  </si>
  <si>
    <t xml:space="preserve">1-12 (Anti-Projectile Hitbox) (Intangible 26-61) </t>
  </si>
  <si>
    <t>36 (Swallow - Intangible)</t>
  </si>
  <si>
    <t>62 (Ranno and Swallowed Character in Bubble)</t>
  </si>
  <si>
    <t>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</si>
  <si>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Up Special: Poison Lunge</t>
  </si>
  <si>
    <t>11-26 (Wall-Jump Cancellable 8-, Dive Cancellable 18-32, Spin Cancellable 19-27)</t>
  </si>
  <si>
    <t>18 (1-6 Dive Cancellable)</t>
  </si>
  <si>
    <t>45 (Prat-fall with 8 frames landing lag)</t>
  </si>
  <si>
    <t>Applies 1 poison stack.</t>
  </si>
  <si>
    <t>Up Special: Poison Dive</t>
  </si>
  <si>
    <t>(Poison Lunge)
9 (Poison Dive)</t>
  </si>
  <si>
    <t>9- (Wall-Jump Cancellable 2-, Jump-Cancellable 33-)</t>
  </si>
  <si>
    <t>28 (On Landing)</t>
  </si>
  <si>
    <t>29 (On Landing)</t>
  </si>
  <si>
    <t>Up Special: Poison Spin</t>
  </si>
  <si>
    <t>(Poison Lunge)
9 (Poison Spin)</t>
  </si>
  <si>
    <t>10-11, 18-19, 26-27, 34-35, 42-43, 50-51 (Minimum), 58-59, 66-67, 74-75, 82-83, 90-91, 98-99 (Maximum)</t>
  </si>
  <si>
    <t>Minimum: 67 (85-93)
Maximum: 115 (133-141)
(Prat-fall with 8 frames landing lag)</t>
  </si>
  <si>
    <t>Applies 1 poison stack per hit. Can not trigger galaxy kill effect.</t>
  </si>
  <si>
    <t>Up Special: Poison Spin (Finisher)</t>
  </si>
  <si>
    <t>58 (Minimum), 106 (Maximum)</t>
  </si>
  <si>
    <t>Applies 1 poison stack</t>
  </si>
  <si>
    <t>Up Special: Poison Spin Projectiles</t>
  </si>
  <si>
    <t xml:space="preserve">
10, 26, 30, 42, 46, 50 (Minimum), 58, 62, 66, 70, 74, 78, 82, 86, 90, 94, 98, 102 (Maximum)</t>
  </si>
  <si>
    <t>Force flinch value of 1, applies 1 poison stack per dart</t>
  </si>
  <si>
    <t>Down Special: Create Bubble (Grounded)</t>
  </si>
  <si>
    <t>36 (Bubble Spawn)</t>
  </si>
  <si>
    <t>Bubble spawns f37. Can choose which side to throw the bubble up until f37. Can control the bubble immediately from f37 by holding special (see Summon Bubble for endlag).</t>
  </si>
  <si>
    <t>62</t>
  </si>
  <si>
    <t>20 frames after bubble bursts</t>
  </si>
  <si>
    <t>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</si>
  <si>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Down Special: Create Bubble (Airborne)</t>
  </si>
  <si>
    <t>Bubble spawns f37. Can control the bubble immediately from f37 by holding special, consuming your mid-air stall use (see Summon Bubble for endlag)</t>
  </si>
  <si>
    <t>Down Special: Summon Bubble</t>
  </si>
  <si>
    <t>Bubble commanded to move from f6. Tap special for short bubble distance or hold for full control until you release special or bubble pops. Will stall in mid-air once per air-time for up to 51 frames before falling very slowly.</t>
  </si>
  <si>
    <t>12 (Minimum)</t>
  </si>
  <si>
    <t>30 frames</t>
  </si>
  <si>
    <t>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</si>
  <si>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</si>
  <si>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</si>
  <si>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Shovel Knight 2.0.8.0</t>
  </si>
  <si>
    <t>8-13</t>
  </si>
  <si>
    <t>Dash Attack (Late/Sour)</t>
  </si>
  <si>
    <t>8 (4 for Forward Tilt Hit 2 Cancel)</t>
  </si>
  <si>
    <t>8 (Cancellable into Forward Tilt Hit 2 6-8)</t>
  </si>
  <si>
    <t>12 (Cancellable into Forward Tilt Hit 2 6-12, does not apply when looping attack)</t>
  </si>
  <si>
    <t>3 frames hit lockout. If looping the attack you must hit your opponent or an object to cancel into Forward Tilt Hit 2.</t>
  </si>
  <si>
    <t>4 (17-20)</t>
  </si>
  <si>
    <t>5-7 (21-23)</t>
  </si>
  <si>
    <t>8 (Cancellable into Forward Tilt Hit 1 6-8)</t>
  </si>
  <si>
    <t>20 (36)</t>
  </si>
  <si>
    <t>3 frames hit lockout. Can cancel into Forward Tilt Hit 1 on hit to loop the attack.</t>
  </si>
  <si>
    <t>9-28</t>
  </si>
  <si>
    <t>As Up Tilt counts as a projectile, Shovel Knight does not suffer any hitpause on hitting another character with it.</t>
  </si>
  <si>
    <t>7-8 (Untechable)</t>
  </si>
  <si>
    <t>Down Tilt has an indentically sized hitbox during Hit 2 which can only hit projectiles. This hitbox has a higher priority value and a knockback angle of 80. This hitbox can move Kragg/Shovel Knight Rocks.</t>
  </si>
  <si>
    <t>10 frames hit lockout. Dynamo Mail allows you to use Forward Strong in the air. You cannot cancel the move by landing during startup, active frames of endlag, meaning it perfectly transitions into a grounded attack.</t>
  </si>
  <si>
    <t>Up Strong Hit 1 (Front/Above)</t>
  </si>
  <si>
    <t>7/5</t>
  </si>
  <si>
    <t>10 frames hit lockout. Dynamo Mail allows you to use Up Strong in the air. You cannot cancel the move by landing during startup, active frames of endlag, meaning it perfectly transitions into a grounded attack. Can move Kragg/Shovel Knight Rocks.</t>
  </si>
  <si>
    <t>Up Strong Hit 2 (Behind)</t>
  </si>
  <si>
    <t>10 frames hit lockout. Can move Kragg/Shovel Knight Rocks.</t>
  </si>
  <si>
    <t>Up Strong (Rock)</t>
  </si>
  <si>
    <t>72</t>
  </si>
  <si>
    <t>73- (Only created on fully charging Up Strong, the rock is effected by strong attack charge multipliers. This therefore increases the damage by up to 1.6x and all knockback multiply by up to 1.25x depending on charge level.)</t>
  </si>
  <si>
    <t>4-6 (Always 6 on spawning, 4 if moved by SK's Down Tilt or Uncharged Up Strong)</t>
  </si>
  <si>
    <t>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</si>
  <si>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Down Strong Hit 1 (Falling)</t>
  </si>
  <si>
    <t>18 (Holding up f6 increases jump height)</t>
  </si>
  <si>
    <t>19- (Untechable, Jump-Cancellable/Up Special Cancellable f51)</t>
  </si>
  <si>
    <t>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</si>
  <si>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Down Strong Hit 2 (Landing)</t>
  </si>
  <si>
    <t>1-3</t>
  </si>
  <si>
    <t>Down Strong Hit 3 (Flame Pillar 1)</t>
  </si>
  <si>
    <t>Down Strong Hit 4 (Flame Pillar 2)</t>
  </si>
  <si>
    <t>Down Strong Hit 5 (Late Flame Pillar)</t>
  </si>
  <si>
    <t>32 (Shop)</t>
  </si>
  <si>
    <t>Right stick binds: Left = War Horn, Up = Mobile Gear, Right = Mail of Momentum, Down = Dynamo Mail. Purchasing an item will make it free for the remainder of the game if you choose to repurchase it, despite not being reflected in the UI.</t>
  </si>
  <si>
    <t>Taunt: Close Shop</t>
  </si>
  <si>
    <t>34 (Close/Buy)</t>
  </si>
  <si>
    <t>Can transition into jab if landing during startup, replacing landing lag with jab's endlag (not Nair).</t>
  </si>
  <si>
    <t>8 (4 for Fair Hit 2 Cancel)</t>
  </si>
  <si>
    <t>8 (Cancellable into Fair Hit 2 6-8)</t>
  </si>
  <si>
    <t>12 (Cancellable into Fair Tilt Hit 2 6-12, does not apply when looping attack)</t>
  </si>
  <si>
    <t>3 frames hit lockout. Transitions into Forward Tilt when landing in all stages of the move, making this move have no landing lag. If looping the attack you must hit your opponent or an object to cancel into Fair Hit 2.</t>
  </si>
  <si>
    <t>8 (Cancellable into Fair Hit 1 6-8)</t>
  </si>
  <si>
    <t>3 frames hit lockout. Can cancel into Fair Hit 1 on hit to loop the attack.</t>
  </si>
  <si>
    <t>Bair Hit 1-2</t>
  </si>
  <si>
    <t>13-14, 15-16</t>
  </si>
  <si>
    <t>0.65x</t>
  </si>
  <si>
    <t>Bair Hit 3</t>
  </si>
  <si>
    <t>10-13 (Loops up to 4 times, 14-17, 18-21, 22-25, 26-29)</t>
  </si>
  <si>
    <t>38 (No Loop)
42 (1 Loop)
46 (2 Loop)
50 (3 Loop)
54 (4 Loop)</t>
  </si>
  <si>
    <t>Up Air will loop hit 1 up to 4 times while holding attack. This allows you to delay the final hit, connect hit 1 multiple times and will lift Shovel Knight into the air.</t>
  </si>
  <si>
    <t>Up Air Hit 1 (Tip)</t>
  </si>
  <si>
    <t>Up Air Hit 1 (Body)</t>
  </si>
  <si>
    <t xml:space="preserve">Up Air Hit 2 </t>
  </si>
  <si>
    <t>14-16 (No Loop), 18-20 (1 Loop), 22-24 (2 Loop), 26-28 (3 Loop), 30-32 (4 Loop)</t>
  </si>
  <si>
    <t>On releasing attack, the final hit of Up Air will replace the next attack in hit 1's loop. The dagger hilt has higher knockback than the tip.</t>
  </si>
  <si>
    <t>Up Air Hit 2 (Tip)</t>
  </si>
  <si>
    <t>Dair (Early Sweetspot)</t>
  </si>
  <si>
    <t>6 (18)</t>
  </si>
  <si>
    <t>Dair (Early Spike)</t>
  </si>
  <si>
    <t>20 frames hit lockout.</t>
  </si>
  <si>
    <t>Dair (Late)</t>
  </si>
  <si>
    <t>9-17 (Hold attack to extend, releasing attack starts endlag immediately, except during an 11 frame period after hitting another character or object)</t>
  </si>
  <si>
    <t>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</si>
  <si>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Dair (Late Spike)</t>
  </si>
  <si>
    <t>Neutral Special: Coin Capture</t>
  </si>
  <si>
    <t>(Coins captured 8-, once captured they cannot change ownership and will travel to Shovel Knight even if he is interrupted)</t>
  </si>
  <si>
    <t>Neutral Special: Ghost Glove</t>
  </si>
  <si>
    <t>17-35, 37-55... (Repeats on 20 frame loop, adding 20 frames to FAF. Throwing more than 2 gloves will increase endlag by 12 frames)</t>
  </si>
  <si>
    <t>15 (27 if more than 2 gloves are thrown, landing during endlag will cancel it into default landing lag)</t>
  </si>
  <si>
    <t>32 (Minimum)</t>
  </si>
  <si>
    <t>If performed in the air, landing anytime after frame 17 and before frame 44 cancels the remaining endlag and instead causes default landing lag. This allows you to short hop and time a fast fall to act as soon as possible after throwing the projectile.</t>
  </si>
  <si>
    <t>Neutral Special: War Horn (Centre)</t>
  </si>
  <si>
    <t>26-33</t>
  </si>
  <si>
    <t>69</t>
  </si>
  <si>
    <t>6-3</t>
  </si>
  <si>
    <t>10 frames hit lockout. Air brakes during active frames.</t>
  </si>
  <si>
    <t>Neutral Special: War Horn (Sweetspot)</t>
  </si>
  <si>
    <t>7-3</t>
  </si>
  <si>
    <t>Neutral Special: Mobile Gear (Throw)</t>
  </si>
  <si>
    <t>16-</t>
  </si>
  <si>
    <t>29</t>
  </si>
  <si>
    <t>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</si>
  <si>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Neutral Special: Mobile Gear (Mobile)</t>
  </si>
  <si>
    <t>51 (From Landing)</t>
  </si>
  <si>
    <t>52-</t>
  </si>
  <si>
    <t>If Mobile Gear's path is blocked, it will lose its hitbox and disappear 50 frames later. Unblocking its path will not make it mobile again.</t>
  </si>
  <si>
    <t>16 (Initial Startup)
2 (Dagger Startup)</t>
  </si>
  <si>
    <t>19-31 (Jump-Cancellable on the ground 20-31)</t>
  </si>
  <si>
    <t>17 on Whiff, 11 on Hit or Bounce, 15 on Jump-Cancel</t>
  </si>
  <si>
    <t>49 (12 on Hit or Bounce)</t>
  </si>
  <si>
    <t>5 (Tip)
1 (Hilt)</t>
  </si>
  <si>
    <t>30 (Air on Whiff)
40 (On Hit or Bounce)</t>
  </si>
  <si>
    <t>Forward Special: Half Charge</t>
  </si>
  <si>
    <t>56 (Charge Startup)
2 (Dagger Startup)</t>
  </si>
  <si>
    <t>59-85 (Jump-Cancellable on the ground 60-85)</t>
  </si>
  <si>
    <t>103 (12 on Hit or Bounce)</t>
  </si>
  <si>
    <t>Forward Special: Full Charge</t>
  </si>
  <si>
    <t>95 (Charge Startup)
2 (Dagger Startup)</t>
  </si>
  <si>
    <t>98-138 (Jump-Cancellable on the ground 99-138)</t>
  </si>
  <si>
    <t>156 (12 on Hit or Bounce)</t>
  </si>
  <si>
    <t>Forward Special: Infinidagger</t>
  </si>
  <si>
    <t>98- (Jump-Cancellable on the ground 99-, Cancellable 99-, Fully charged this move will not end until cancelled or on hit. See notes.)</t>
  </si>
  <si>
    <t>11 on Hit or Bounce, 15 on Jump-Cancel, 18 on Cancel</t>
  </si>
  <si>
    <t>12 on Hit or Bounce, 19 on Cancel. See Notes.</t>
  </si>
  <si>
    <t>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</si>
  <si>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13-14 (Wall-Jump Cancellable 28-, can fast-fall 47-)</t>
  </si>
  <si>
    <t>10 frames hit lockout. Fast-fall window assumes that Up Special does not hit a ceiling during the rising section of the move.</t>
  </si>
  <si>
    <t>Up Special Hit 1 (Sweetspot)</t>
  </si>
  <si>
    <t>Up-Special Hit 2 (Swing)</t>
  </si>
  <si>
    <t>Up-Special Hit 3 (Rising)</t>
  </si>
  <si>
    <t>19-32</t>
  </si>
  <si>
    <t>10-7 (Linear)</t>
  </si>
  <si>
    <t>Same hitbox group as Hit 2, meaning you cannot hit a character with this hitbox if they were previously hit by Hit 2.</t>
  </si>
  <si>
    <t>Up Special Hit 4 (Falling)</t>
  </si>
  <si>
    <t>45- (Untechable), unable to land and refresh resources until 58-)</t>
  </si>
  <si>
    <t xml:space="preserve">Untechable value forces a missed tech instead of bouncing the opponent off the ground. </t>
  </si>
  <si>
    <t>Up Special Hit 5 (Landing)</t>
  </si>
  <si>
    <t>1-6</t>
  </si>
  <si>
    <t>20 (Whiff)
15 (Hit)</t>
  </si>
  <si>
    <t>Down Special: Cast Anchor</t>
  </si>
  <si>
    <t>17- (Can reel in from f47- or if the anchor is idle for 6 frames, max travel time/active window is 60 frames (frame 77) and begins reeling in automatically after, is not active if grounded.</t>
  </si>
  <si>
    <t>31 if Anchor is unable to cast</t>
  </si>
  <si>
    <t>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</si>
  <si>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Down Special: Reel Anchor</t>
  </si>
  <si>
    <t>4- (Max travel time/active window is 60 frames, On catch, reel f1-12 for a Golden Troupple Fish, reel f13-60 for a treasure rock)</t>
  </si>
  <si>
    <t>14 (From anchor reaching Shovel Knight)</t>
  </si>
  <si>
    <t>15 (From anchor reaching Shovel Knight), Max FAF from casting is 152 on reaching maximum reel length</t>
  </si>
  <si>
    <t>1.1x</t>
  </si>
  <si>
    <t>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</si>
  <si>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Down Special: Pull Treasure Pile</t>
  </si>
  <si>
    <t>2- (Treasure pile becomes inactive on landing, lifetime for treaure pile is 600 frames and begins immediately on reeling in, the lifetime resets upon hitting it)</t>
  </si>
  <si>
    <t>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</si>
  <si>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Passive: Treasure Hunter</t>
  </si>
  <si>
    <t>Cost</t>
  </si>
  <si>
    <t>Value</t>
  </si>
  <si>
    <t>*The amount of gems created by a move is 17 times the amount of damage inflicted. The type of gems spawned are completely random to make up the sum of this value.</t>
  </si>
  <si>
    <t>Gem: Pebble</t>
  </si>
  <si>
    <t>Collectable for only 241 frames. Collectable by all characters from frame 52 onwards.</t>
  </si>
  <si>
    <t>Gem: Sapphire</t>
  </si>
  <si>
    <t>Collectable for only 245 frames. Collectable by all characters from frame 52 onwards.</t>
  </si>
  <si>
    <t>Calculator Link:</t>
  </si>
  <si>
    <t>Gem: Emerald</t>
  </si>
  <si>
    <t>Collectable for only 249 frames. Collectable by all characters from frame 52 onwards.</t>
  </si>
  <si>
    <t>Forward-Special Calculator</t>
  </si>
  <si>
    <t>Values 
(No Charge)</t>
  </si>
  <si>
    <t>Values 
(Half Charge)</t>
  </si>
  <si>
    <t>Values 
(Full Charge)</t>
  </si>
  <si>
    <t>Values
(Infinidagger)</t>
  </si>
  <si>
    <t>Formula</t>
  </si>
  <si>
    <t>Gem: Gold Coin</t>
  </si>
  <si>
    <t>Collectable for only 253 frames. Collectable by all characters from frame 52 onwards.</t>
  </si>
  <si>
    <t>Release Charge on Frame (17-95):</t>
  </si>
  <si>
    <t>N/A</t>
  </si>
  <si>
    <t>Only values from 17-95 will work for this calculator. These are the frames after the initial startup in which the move will charge while special is held. On release, the hitbox becomes active 2 frames later.</t>
  </si>
  <si>
    <t>Gem: Ruby</t>
  </si>
  <si>
    <t>Collectable for only 257 frames. Collectable by all characters from frame 52 onwards.</t>
  </si>
  <si>
    <t>Charge Time (Starts on f17)</t>
  </si>
  <si>
    <t>Linear value from 0-1 based on charge time from frames 17-95. Formula used is (x-17)/78</t>
  </si>
  <si>
    <t>For infinidagger, charge time is ignored and hard-coded values are used instead. These values can be found in the dev mode file.</t>
  </si>
  <si>
    <t>Gem: Diamond</t>
  </si>
  <si>
    <t>Collectable for only 260 frames. Collectable by all characters from frame 52 onwards.</t>
  </si>
  <si>
    <t>Travel Duration</t>
  </si>
  <si>
    <t>12+(charge_time*28)</t>
  </si>
  <si>
    <t>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</si>
  <si>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Up-Strong Rock</t>
  </si>
  <si>
    <t>250</t>
  </si>
  <si>
    <t>Breaking Shovel Knight's Rock has 10 frames of hitpause. If another character breaks the rock you will be unable to collect the gems until frame 52 onwards.</t>
  </si>
  <si>
    <t>Travel Speed</t>
  </si>
  <si>
    <t>10+(charge_time*7)</t>
  </si>
  <si>
    <t>Measured in pixels per frame.</t>
  </si>
  <si>
    <t>Down-Special: Treasure Pile</t>
  </si>
  <si>
    <t>500</t>
  </si>
  <si>
    <t>If another character breaks the rock you will be unable to collect the gems until frame 52 onwards.</t>
  </si>
  <si>
    <t>6+(charge_time*2)</t>
  </si>
  <si>
    <t>Rounds down at all times.</t>
  </si>
  <si>
    <t>Down-Special: Golden Troupple Fish</t>
  </si>
  <si>
    <t>Collectable by all characters from approximately frame 90 onwards. Movement of the Troupple Fish is random.</t>
  </si>
  <si>
    <t>BKB</t>
  </si>
  <si>
    <t>6+(charge_time*1)</t>
  </si>
  <si>
    <t>Neutral Special: War Horn</t>
  </si>
  <si>
    <t>Bound to left on the right stick.</t>
  </si>
  <si>
    <t>KB Scaling</t>
  </si>
  <si>
    <t>0.5+(charge_time*0.1)</t>
  </si>
  <si>
    <t>Neutral Special: Mobile Gear</t>
  </si>
  <si>
    <t>Bound to up on the right stick.</t>
  </si>
  <si>
    <t>Armour: Dynamo Mail</t>
  </si>
  <si>
    <t>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</si>
  <si>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Armour: Mail of Momentum</t>
  </si>
  <si>
    <t>Bound to right on the right stick.</t>
  </si>
  <si>
    <t>Armour: Ornate Plate</t>
  </si>
  <si>
    <t>Large Money Bag</t>
  </si>
  <si>
    <t>Half of Money Lost</t>
  </si>
  <si>
    <t>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</si>
  <si>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Medium Money Bag</t>
  </si>
  <si>
    <t>Third of Money Lost</t>
  </si>
  <si>
    <t>Small Money Bag</t>
  </si>
  <si>
    <t>Sixth of Money Lost</t>
  </si>
  <si>
    <t>Sylvanos 2.0.8.0</t>
  </si>
  <si>
    <t>15 (Cancellable into Jab 2/Tilts 6-15)</t>
  </si>
  <si>
    <t>4 (13-16)</t>
  </si>
  <si>
    <t>5-6 (17-18)</t>
  </si>
  <si>
    <t>18 (Cancellable into Jab 3/Jab Special Finisher/Tilts 6-18)</t>
  </si>
  <si>
    <t>25 (37)</t>
  </si>
  <si>
    <t xml:space="preserve">Jab 3 </t>
  </si>
  <si>
    <t>6 (24-29), 12 (Multi-jab)</t>
  </si>
  <si>
    <t>7-8, 21-22, 35-36, 49-50... 
(30-31, 44-45, 58-59, 72-73...)</t>
  </si>
  <si>
    <t>18 for Jab 3-4, 27 for all jabs following this</t>
  </si>
  <si>
    <t>27 (50)</t>
  </si>
  <si>
    <t>Jab Special Finisher 
(Replaces Jab 3)</t>
  </si>
  <si>
    <t>5 (24-28)</t>
  </si>
  <si>
    <t>6-8 (29-31)</t>
  </si>
  <si>
    <t>29 (52)</t>
  </si>
  <si>
    <t>Sylvanos' tail has a hurtbox during the active frames of this move, allowing trades to prevent the projectiles from spawning</t>
  </si>
  <si>
    <t>Jab Special Finisher (Projectile)</t>
  </si>
  <si>
    <t>16 (24-39)</t>
  </si>
  <si>
    <t>17-19, 20-22, 21-23, 24-26, 25-27, 28-30, 29-31, 32-34...
(40-42, 43-45, 44-46, 47-49, 48-50, 51-53, 52-54, 55-57...)</t>
  </si>
  <si>
    <t>4 frames hit lockout, extended parry stun. Grass is spawned behind the wave of petals as they travel accross the ground.</t>
  </si>
  <si>
    <t>Dash Attack (Early)</t>
  </si>
  <si>
    <t>Dash Attack (Late)</t>
  </si>
  <si>
    <t>10-16</t>
  </si>
  <si>
    <t>9-11 (Untechable)</t>
  </si>
  <si>
    <t>Does not have whiff lag, so endlag will always be the same regardless of hit/whiff. Endlag based off projectile, not physical hit.</t>
  </si>
  <si>
    <t>Forward Tilt (Projectile)</t>
  </si>
  <si>
    <t>17-</t>
  </si>
  <si>
    <t>6-10 (See NSpecial)</t>
  </si>
  <si>
    <t>Forward Tilt's seed can be angled to change its trajectory, having a slight effect on the horizontal distance, height and time it takes for the flower to be planted. Not active during hitpause.</t>
  </si>
  <si>
    <t>Down Tilt Hit 1 (Sour)</t>
  </si>
  <si>
    <t>4 frames of extra hitpause on opponent.</t>
  </si>
  <si>
    <t>Down Tilt Hit 1 (Sweetspot)</t>
  </si>
  <si>
    <t>Down Tilt Hit 2 (Sour)</t>
  </si>
  <si>
    <t>Down Tilt Hit 2 (Sweetspot)</t>
  </si>
  <si>
    <t>Forward Strong Hit 1-2</t>
  </si>
  <si>
    <t>15-16, 23-24 (Untechable)</t>
  </si>
  <si>
    <t>Forward Strong Hit 3</t>
  </si>
  <si>
    <t>31-34</t>
  </si>
  <si>
    <t>Up Strong Hit 1 (Bottom/Middle)</t>
  </si>
  <si>
    <t>27-29</t>
  </si>
  <si>
    <t>Up Strong Hit 2 (Middle/Top)</t>
  </si>
  <si>
    <t>Up Strong Hit 3 (Top)</t>
  </si>
  <si>
    <t>*Sylvanos' default landing lag is 6 frames, meaning that all moves with lower landing than this value default to 6. Landing during the last 5 frames of an aerial will cause it to autocancel into the default landing lag state regardless of hit or whiff (6 frames)</t>
  </si>
  <si>
    <t>9, 12, 15, 18-20</t>
  </si>
  <si>
    <t>Bair Hit 1 (Extending Hit)</t>
  </si>
  <si>
    <t>10 frames hit lockout. Bair will extend directly outwards or can be angled up or down by the player. The angle is registered on the final frame of startup. It is possible to aim Bair using the right stick, which takes priority over your left stick input.</t>
  </si>
  <si>
    <t>Bair Hit 2 (Extending Hit)</t>
  </si>
  <si>
    <t>Bair Hit 3 (Extending Hit)</t>
  </si>
  <si>
    <t>Bair Hit 4 (Extending Hit)</t>
  </si>
  <si>
    <t>Bair Hit 5 (Tipper Sour)</t>
  </si>
  <si>
    <t>Bair Hit 6 (Tipper Sweetspot)</t>
  </si>
  <si>
    <t>Bair (Pin)</t>
  </si>
  <si>
    <t>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</si>
  <si>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10 (Pin, Cancel Pin)</t>
  </si>
  <si>
    <t>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</si>
  <si>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1.6x</t>
  </si>
  <si>
    <t>Dair (Spike)</t>
  </si>
  <si>
    <t>10 frames hit lockout, unique landing lag values on whiff</t>
  </si>
  <si>
    <t>Dair (Dive)</t>
  </si>
  <si>
    <t>12-24</t>
  </si>
  <si>
    <t>Neutral Special: Seed Shot</t>
  </si>
  <si>
    <t>20 frames</t>
  </si>
  <si>
    <t>You can control the horizontal and vertical trajectory of the seed by holding any direction on the left stick before it spawns. Cooldown applied second and last frame of endlag.</t>
  </si>
  <si>
    <t>Neutral Special: Seed Multihit (1-4)</t>
  </si>
  <si>
    <t>5 (From Seed Shot Hit)</t>
  </si>
  <si>
    <t>6, 11, 16, 21</t>
  </si>
  <si>
    <t>Not active during hitpause.</t>
  </si>
  <si>
    <t>Neutral Special: Flower</t>
  </si>
  <si>
    <t>(Projectile Invuln. for 60 frames upon landing, maximum of 3 flowers can be active at any time)</t>
  </si>
  <si>
    <t>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</si>
  <si>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17 (7 on Loop)</t>
  </si>
  <si>
    <t>18-21 (29-32, 40-43, 51-54...) (Cancellable on hit, Wall-Jump Cancellable 25-, starts eating grass from f14, holding special on f23 while on grass will cause this attack to loop)</t>
  </si>
  <si>
    <t>52, prat-fall on whiff if move starts and ends in the air with 15 frames landing lag</t>
  </si>
  <si>
    <t>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</si>
  <si>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Up Special: Dive Hit 1</t>
  </si>
  <si>
    <t>9-12  (Air-dodge Cancel f10-)</t>
  </si>
  <si>
    <t>6 (Cancel)</t>
  </si>
  <si>
    <t>If cancelled, prat-fall with 15 frames landing lag</t>
  </si>
  <si>
    <t>Up Special: Dive Hit 2</t>
  </si>
  <si>
    <t>Up Special: Dive Hit 3</t>
  </si>
  <si>
    <t>Up Special: Dive Hit 4</t>
  </si>
  <si>
    <t>30-33</t>
  </si>
  <si>
    <t>Up Special: Dive Hit 5</t>
  </si>
  <si>
    <t>37-40</t>
  </si>
  <si>
    <t>Up Special: Dive Hit 6 (Repeats)</t>
  </si>
  <si>
    <t>44-47, 52-59, 64-71, 76-83...</t>
  </si>
  <si>
    <t>4 frames hit lockout. Can not trigger galaxy kill effect.</t>
  </si>
  <si>
    <t>Up Special: Burrow (Ground)</t>
  </si>
  <si>
    <t>(Dive) 
8 (Instant Burrow)</t>
  </si>
  <si>
    <t>1-5 (9-13 on Instant Burrow)</t>
  </si>
  <si>
    <t xml:space="preserve">13, 21 on Instant Burrow (Emerge) </t>
  </si>
  <si>
    <t>Holding the special button when performing up-special while grounded allows Sylvanos to instantly burrow into the ground, skipping the dive section of the move.</t>
  </si>
  <si>
    <t>Up Special: Burrow (Wall)</t>
  </si>
  <si>
    <t>1-5</t>
  </si>
  <si>
    <t>13 (Emerge)</t>
  </si>
  <si>
    <t>Up Special: Emerge</t>
  </si>
  <si>
    <t>(Burrow)</t>
  </si>
  <si>
    <t>(Intangibility: 1-16)</t>
  </si>
  <si>
    <t>You have full control to move under the stage during intangible frames. Sylvanos also has the ability to emerge with a taunt if held on f16 of being underground.</t>
  </si>
  <si>
    <t>Up Special: Emerge (on Grass)</t>
  </si>
  <si>
    <t>Up Special: Bite</t>
  </si>
  <si>
    <t>(Burrow) 
22 (Bite)</t>
  </si>
  <si>
    <t>23-25 (Hold Special f16 on Grass, Intangibility: 1-22)</t>
  </si>
  <si>
    <t>Up Special: Bite (Sourspot)</t>
  </si>
  <si>
    <t>Down Special: Howl</t>
  </si>
  <si>
    <t>16 (Initial Startup)
6 (Root Startup upon Grass Activation)</t>
  </si>
  <si>
    <t>23- (Roots summoned f16-, activates grass outwards in a circular radius around Sylvanos on every frame after f16. Root hitboxes are only active for 1 frame)</t>
  </si>
  <si>
    <t>180 (Inactive Grass)</t>
  </si>
  <si>
    <t>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</si>
  <si>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Passive: Grass</t>
  </si>
  <si>
    <t>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t>
  </si>
  <si>
    <t>Wrastor 2.0.8.0</t>
  </si>
  <si>
    <t>24 (36)</t>
  </si>
  <si>
    <t>25 (51)</t>
  </si>
  <si>
    <t>7-18</t>
  </si>
  <si>
    <t>15 (Jump-Cancellable 9-15)</t>
  </si>
  <si>
    <t>Dash Attack (Air)</t>
  </si>
  <si>
    <t>Unique endlag value on whiff. Landing during Aerial Dash Attack will transition it into Grounded Dash Attack, which will also allow you to jump-cancel the endlag on hit.</t>
  </si>
  <si>
    <r>
      <rPr/>
      <t xml:space="preserve">10-11, 14-15 </t>
    </r>
    <r>
      <rPr/>
      <t>(Untechable)</t>
    </r>
  </si>
  <si>
    <t>21 (Whiff lag unless hit 3 connects)</t>
  </si>
  <si>
    <t>18-19</t>
  </si>
  <si>
    <t>14 (Jump-Cancellable)</t>
  </si>
  <si>
    <t>Remaining active frame(s) can be jump-cancelled upon hitting a character or object with Hit 3.</t>
  </si>
  <si>
    <t>Up Tilt (Forward)</t>
  </si>
  <si>
    <t>12 (Jump-Cancellable)</t>
  </si>
  <si>
    <t>Remaining active frame(s) can be jump-cancelled upon hitting a character or object.</t>
  </si>
  <si>
    <t>Up Tilt (Spike)</t>
  </si>
  <si>
    <t>16 (Jump-Cancellable)</t>
  </si>
  <si>
    <t>2 frames hit lockout. Remaining active frame(s) can be jump-cancelled upon hitting a character or object.</t>
  </si>
  <si>
    <t>8-3 (Linear)</t>
  </si>
  <si>
    <t>Fair Hit 1 (Inside)</t>
  </si>
  <si>
    <t>Fair Hit 1 (Outside)</t>
  </si>
  <si>
    <t>Fair Hit 2 (Late)</t>
  </si>
  <si>
    <t>10-11</t>
  </si>
  <si>
    <t>28 (37 if grounded)</t>
  </si>
  <si>
    <t>42 (37 if grounded)</t>
  </si>
  <si>
    <r>
      <rPr/>
      <t>60</t>
    </r>
    <r>
      <rPr/>
      <t xml:space="preserve"> (55 if grounded)</t>
    </r>
  </si>
  <si>
    <t>Landing after frame 51 will put Wrastor into 4 frames of whiff landing lag.</t>
  </si>
  <si>
    <r>
      <rPr/>
      <t>28</t>
    </r>
    <r>
      <rPr/>
      <t xml:space="preserve"> (37 if grounded)</t>
    </r>
  </si>
  <si>
    <r>
      <rPr/>
      <t>42</t>
    </r>
    <r>
      <rPr/>
      <t xml:space="preserve"> (37 if grounded)</t>
    </r>
  </si>
  <si>
    <r>
      <rPr/>
      <t xml:space="preserve">63 </t>
    </r>
    <r>
      <rPr/>
      <t>(58 if grounded)</t>
    </r>
  </si>
  <si>
    <t>Landing after frame 54 will put Wrastor into 4 frames of whiff landing lag.</t>
  </si>
  <si>
    <t>Up Strong (Sour)</t>
  </si>
  <si>
    <t>12- (Jump-Cancellable 35-)</t>
  </si>
  <si>
    <t>20 (on landing)</t>
  </si>
  <si>
    <t>21 on landing, 12 on hit</t>
  </si>
  <si>
    <t>Not active during hitpause</t>
  </si>
  <si>
    <t>Neutral Special (Bottom)</t>
  </si>
  <si>
    <t>8-14. 16-22, 24-30, 32-38, 40 (Minimum), 40-46, 48-54, 56-60 (Maximum)</t>
  </si>
  <si>
    <t>6 frames hit lockout. ASDI modifier value of 1.8. Can not trigger galaxy kill effect.</t>
  </si>
  <si>
    <t>Neutral Special (Front/Back)</t>
  </si>
  <si>
    <t>12-18. 20-26, 28-34, 36-40 (Minimum), 36-42, 44-50, 52-58, 60 (Maximum)</t>
  </si>
  <si>
    <t>125/55</t>
  </si>
  <si>
    <t>0.65x/1x</t>
  </si>
  <si>
    <t>Neutral Special Final Hit (Bottom)</t>
  </si>
  <si>
    <t>42-44 (Minimum)
62-64 (Maximum)</t>
  </si>
  <si>
    <t>65 (Minimum)
85 (Maximum) 
(Prat-fall if airborne with 18 frames landing lag)</t>
  </si>
  <si>
    <t>4 frames hit lockout. On releasing special, any active hitboxes will be interrupted immediately and a single frame of startup will begin before the final hits become active.</t>
  </si>
  <si>
    <t>Neutral Special Final Hit (Front/Back)</t>
  </si>
  <si>
    <t>56 (Airborne), 
65 (Maximum, Landing on 1st frame of endlag) 
46 (Minimum, Landing on 2nd frame of endlag)</t>
  </si>
  <si>
    <t>8- (Slipstream remains active for 300 frames)</t>
  </si>
  <si>
    <t>0.10x</t>
  </si>
  <si>
    <t>300</t>
  </si>
  <si>
    <r>
      <rPr/>
      <t>Force flinch value of 1. Deals no hitstun against crouching opponents, allowing inputs to be queued for post-hitpause</t>
    </r>
    <r>
      <rPr/>
      <t xml:space="preserve">. </t>
    </r>
    <r>
      <rPr/>
      <t>Slipstream height is 40px tall.</t>
    </r>
    <r>
      <rPr/>
      <t xml:space="preserve"> A 300 frame cooldown applies frame 2 of startup, meaning interrupting Wrastor before Slipstream is thrown will place it on cooldown. This 300 frame cooldown reapplies on the frame slipstream is thrown. </t>
    </r>
    <r>
      <rPr/>
      <t>If Wrastor's slipstream is destroyed by a physical attack or parried the 300 frame cooldown apply again.</t>
    </r>
  </si>
  <si>
    <t>Up Special (Sweetspot)</t>
  </si>
  <si>
    <t>33 (Prat fall with 24 frames landing lag)</t>
  </si>
  <si>
    <t>Wrastor is always able to b-reverse his up-special during or after the sweetspot hitbox to change which direction he travels</t>
  </si>
  <si>
    <t>Up Special (Rising)</t>
  </si>
  <si>
    <t>Up Special (Peak)</t>
  </si>
  <si>
    <t>17-34</t>
  </si>
  <si>
    <t>28 (15 if Airborne)</t>
  </si>
  <si>
    <t>63 (50 if Airborne)</t>
  </si>
  <si>
    <t>Down Special Hit 1 (Aerial)</t>
  </si>
  <si>
    <t>21 (Airborne), 30 landing lag during active frames/1st frame of endlag, 10 landing lag when landing during remaining endlag</t>
  </si>
  <si>
    <r>
      <rPr/>
      <t>Can not trigger galaxy kill effect.</t>
    </r>
    <r>
      <rPr/>
      <t xml:space="preserve">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r>
  </si>
  <si>
    <t>Down Special Hit 2 (On Hit Only)</t>
  </si>
  <si>
    <t>1-23</t>
  </si>
  <si>
    <t>Restores jumps on hit</t>
  </si>
  <si>
    <t>Zetterburn 2.0.8.0</t>
  </si>
  <si>
    <t>5 (28-32)</t>
  </si>
  <si>
    <t>6-7 (33-34)</t>
  </si>
  <si>
    <t>25 (52)</t>
  </si>
  <si>
    <t>13 (Up Strong Cancellable)</t>
  </si>
  <si>
    <t>Pulls opponents inwards during hitpause.</t>
  </si>
  <si>
    <t>14-18 (Untechable)</t>
  </si>
  <si>
    <t>0.25x</t>
  </si>
  <si>
    <t>Force flinch value of 2. Extra hitpause value of 6. ASDI modifier value of 0. Pulls opponents inwards during hitpause.</t>
  </si>
  <si>
    <t>21-22</t>
  </si>
  <si>
    <t>Forward Strong (Combustion)</t>
  </si>
  <si>
    <t>23-24</t>
  </si>
  <si>
    <t>Forward Strong Combust does not replace a hitbox and instead adds a new one if it detects the struck opponent is on fire. On hit, combustion strong attacks will consume your opponents fire.</t>
  </si>
  <si>
    <t xml:space="preserve">Up Strong </t>
  </si>
  <si>
    <t>Up Strong (Combustion)</t>
  </si>
  <si>
    <t>Up Strong Combust does not replace a hitbox and instead adds a new one if it detects the struck opponent is on fire. On hit, combustion strong attacks will consume your opponents fire.</t>
  </si>
  <si>
    <t>5 (Untechable)</t>
  </si>
  <si>
    <t>Force flinch value of 2. Extra hitpause value of 6. Pulls opponents inwards during hitpause.</t>
  </si>
  <si>
    <t>Down Strong (Combustion)</t>
  </si>
  <si>
    <t>Down Strong Combust does not replace a hitbox and instead adds a new one if it detects the struck opponent is on fire. On hit, combustion strong attacks will consume your opponents fire.</t>
  </si>
  <si>
    <t>Nair Hit 1-2</t>
  </si>
  <si>
    <t>6-7, 10-11</t>
  </si>
  <si>
    <t>Sets opponent on fire</t>
  </si>
  <si>
    <t>Up Air (Sourspot)</t>
  </si>
  <si>
    <t>Up Air (Sweetspot)</t>
  </si>
  <si>
    <t>Neutral Special: Shine (Uncharged)</t>
  </si>
  <si>
    <t>2-4 (Jump-Cancellable 3-4, Holding Neutral Special and releasing it anytime before f36 will result in an uncharged Shine)</t>
  </si>
  <si>
    <t>20 (Jump-Cancellable)</t>
  </si>
  <si>
    <t>Sets opponent on fire. Jumping during the hitpause will always buffer a jump after hitpause ends.</t>
  </si>
  <si>
    <t>Neutral Special: Shine (Full Charge)</t>
  </si>
  <si>
    <t>36-38 (Jump-Cancellable 37-38)</t>
  </si>
  <si>
    <t>24 (Jump-Cancellable)</t>
  </si>
  <si>
    <t>Forward Special: Physical Hit</t>
  </si>
  <si>
    <t>Forward Special: Fireball</t>
  </si>
  <si>
    <t>16-74</t>
  </si>
  <si>
    <t>Sets opponent on fire. Cooldown applied first frame of endlag.</t>
  </si>
  <si>
    <t>Up Special: Charging</t>
  </si>
  <si>
    <t>17, 19, 21, 23, 25, 27, 29, 31, 33
(Air-dodge Cancellable 12-35)</t>
  </si>
  <si>
    <t>5 (10 frames endlag if cancelled by hitting the ground during travel)</t>
  </si>
  <si>
    <t>68 (Prat-fall with 3 frames landing lag unless cancelled)</t>
  </si>
  <si>
    <t>Force flinch value of 1. Sets opponent on fire. ASDI modifier value of 0.5. Can not trigger galaxy kill effect.</t>
  </si>
  <si>
    <t>Up Special: Travelling</t>
  </si>
  <si>
    <r>
      <rPr/>
      <t>39-62 (Can cancel by hitting the ground from frames 41</t>
    </r>
    <r>
      <rPr/>
      <t xml:space="preserve">-63, </t>
    </r>
    <r>
      <rPr/>
      <t>forcing an airborne state of endlag which refreshes all resources instantly)</t>
    </r>
  </si>
  <si>
    <t>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</si>
  <si>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Force flinch value of 1. Sets opponent on fire</t>
  </si>
  <si>
    <t>Down Special Hit 2 (Grounded/Landing)</t>
  </si>
  <si>
    <t>24-28 (1-5 on landing with Aerial Dive, Fire Puddle Spawn f4)</t>
  </si>
  <si>
    <t>50 (27 on landing)</t>
  </si>
  <si>
    <t>Down Special: Aerial Dive</t>
  </si>
  <si>
    <t>23- (Untechable, Wall-Jump Cancellable 24-, one time double-jump refresh f24, double-jump always refreshes f44, Cancellable with Air-dodge/Up Special/double-jump 54-)</t>
  </si>
  <si>
    <t>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</si>
  <si>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Down Special: Aerial Dive Cancel</t>
  </si>
  <si>
    <t>8 (Initial Startup)</t>
  </si>
  <si>
    <t>(Performed by Cancelling Aerial Down-Special f1-8. Dive Cancel begins f9. Wall-Jump Cancellable 9-, Can fast-fall from f28.</t>
  </si>
  <si>
    <t>16 (on landing)</t>
  </si>
  <si>
    <t>17 (on landing)</t>
  </si>
  <si>
    <t>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</si>
  <si>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Down Special: Fire Puddle</t>
  </si>
  <si>
    <t>3 (Grounded/ Landing Hitbox)</t>
  </si>
  <si>
    <t>27-326 (4-303 on landing with Aerial Dive)</t>
  </si>
  <si>
    <t>Sets opponent on fire. Fire puddle activates on the 4th active frame of Down Special Hit 2 (Grounded/Landing). Ledge-cancelling the attack before this frame will result in the fire puddle not activating.</t>
  </si>
  <si>
    <t>Fire Damage Over Time</t>
  </si>
  <si>
    <t>60, 90, 120, 150, 180 (Timing may vary slightly post-hitpause due to unknown reasons)</t>
  </si>
  <si>
    <t>Fire is removed on frame 180 or on parry.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</si>
</sst>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d-m"/>
    <numFmt numFmtId="166" formatCode="0.0"/>
    <numFmt numFmtId="167" formatCode="d/m"/>
  </numFmts>
  <fonts count="47">
    <font>
      <sz val="10.0"/>
      <color rgb="FF000000"/>
      <name val="Arial"/>
    </font>
    <font>
      <b/>
      <color rgb="FFF3F3F3"/>
    </font>
    <font>
      <b/>
      <sz val="12.0"/>
      <color rgb="FFFFFFFF"/>
      <name val="Arial"/>
    </font>
    <font/>
    <font>
      <b/>
      <sz val="11.0"/>
      <color rgb="FF000000"/>
      <name val="Arial"/>
    </font>
    <font>
      <u/>
      <sz val="12.0"/>
      <color rgb="FF1155CC"/>
      <name val="Arial"/>
    </font>
    <font>
      <u/>
      <sz val="11.0"/>
      <color rgb="FF0000FF"/>
    </font>
    <font>
      <u/>
      <sz val="11.0"/>
      <color rgb="FF1155CC"/>
    </font>
    <font>
      <b/>
      <color rgb="FFFFFFFF"/>
      <name val="Arial"/>
    </font>
    <font>
      <color rgb="FFFFFFFF"/>
      <name val="Arial"/>
    </font>
    <font>
      <b/>
      <color rgb="FFFFFFFF"/>
    </font>
    <font>
      <b/>
      <name val="Arial"/>
    </font>
    <font>
      <name val="Arial"/>
    </font>
    <font>
      <b/>
    </font>
    <font>
      <color rgb="FF000000"/>
      <name val="Arial"/>
    </font>
    <font>
      <b/>
      <u/>
      <color rgb="FF0000FF"/>
    </font>
    <font>
      <b/>
      <u/>
      <color rgb="FF0000FF"/>
    </font>
    <font>
      <b/>
      <color rgb="FF000000"/>
      <name val="Arial"/>
    </font>
    <font>
      <b/>
      <u/>
      <color rgb="FF0000FF"/>
    </font>
    <font>
      <b/>
      <u/>
      <color rgb="FF0000FF"/>
    </font>
    <font>
      <b/>
      <u/>
      <color rgb="FF0000FF"/>
    </font>
    <font>
      <color rgb="FF000000"/>
    </font>
    <font>
      <u/>
      <color rgb="FF0000FF"/>
    </font>
    <font>
      <u/>
      <color rgb="FF0000FF"/>
    </font>
    <font>
      <u/>
      <color rgb="FF0000FF"/>
      <name val="Arial"/>
    </font>
    <font>
      <u/>
      <color rgb="FF0000FF"/>
      <name val="Arial"/>
    </font>
    <font>
      <u/>
      <color rgb="FF0000FF"/>
      <name val="Arial"/>
    </font>
    <font>
      <sz val="11.0"/>
      <name val="Arial"/>
    </font>
    <font>
      <u/>
      <color rgb="FF0000FF"/>
      <name val="Arial"/>
    </font>
    <font>
      <name val="Roboto"/>
    </font>
    <font>
      <color rgb="FFFF0000"/>
    </font>
    <font>
      <u/>
      <color rgb="FF0000FF"/>
    </font>
    <font>
      <color rgb="FFFFFFFF"/>
    </font>
    <font>
      <u/>
      <color rgb="FF0000FF"/>
    </font>
    <font>
      <u/>
      <color rgb="FF0000FF"/>
    </font>
    <font>
      <u/>
      <color rgb="FF0000FF"/>
    </font>
    <font>
      <u/>
      <color rgb="FF0000FF"/>
    </font>
    <font>
      <u/>
      <color rgb="FF0000FF"/>
    </font>
    <font>
      <sz val="11.0"/>
      <color rgb="FF000000"/>
      <name val="Calibri"/>
    </font>
    <font>
      <b/>
      <sz val="10.0"/>
      <name val="Arial"/>
    </font>
    <font>
      <sz val="10.0"/>
      <name val="Arial"/>
    </font>
    <font>
      <sz val="10.0"/>
    </font>
    <font>
      <sz val="10.0"/>
      <name val="Roboto"/>
    </font>
    <font>
      <u/>
      <sz val="10.0"/>
      <color rgb="FF0000FF"/>
      <name val="Arial"/>
    </font>
    <font>
      <u/>
      <sz val="10.0"/>
      <color rgb="FF0000FF"/>
      <name val="Arial"/>
    </font>
    <font>
      <u/>
      <sz val="10.0"/>
      <color rgb="FF0000FF"/>
      <name val="Arial"/>
    </font>
    <font>
      <b/>
      <u/>
      <sz val="10.0"/>
      <color rgb="FF0000FF"/>
      <name val="Arial"/>
    </font>
  </fonts>
  <fills count="20">
    <fill>
      <patternFill patternType="none"/>
    </fill>
    <fill>
      <patternFill patternType="lightGray"/>
    </fill>
    <fill>
      <patternFill patternType="solid">
        <fgColor rgb="FF6C6C6C"/>
        <bgColor rgb="FF6C6C6C"/>
      </patternFill>
    </fill>
    <fill>
      <patternFill patternType="solid">
        <fgColor rgb="FF6AA84F"/>
        <bgColor rgb="FF6AA84F"/>
      </patternFill>
    </fill>
    <fill>
      <patternFill patternType="solid">
        <fgColor rgb="FFFFE599"/>
        <bgColor rgb="FFFFE599"/>
      </patternFill>
    </fill>
    <fill>
      <patternFill patternType="solid">
        <fgColor rgb="FFA4C2F4"/>
        <bgColor rgb="FFA4C2F4"/>
      </patternFill>
    </fill>
    <fill>
      <patternFill patternType="solid">
        <fgColor rgb="FFB4A7D6"/>
        <bgColor rgb="FFB4A7D6"/>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F3F3F3"/>
        <bgColor rgb="FFF3F3F3"/>
      </patternFill>
    </fill>
    <fill>
      <patternFill patternType="solid">
        <fgColor rgb="FF8989EB"/>
        <bgColor rgb="FF8989EB"/>
      </patternFill>
    </fill>
    <fill>
      <patternFill patternType="solid">
        <fgColor rgb="FFE8E7FC"/>
        <bgColor rgb="FFE8E7FC"/>
      </patternFill>
    </fill>
    <fill>
      <patternFill patternType="solid">
        <fgColor rgb="FFF46524"/>
        <bgColor rgb="FFF46524"/>
      </patternFill>
    </fill>
    <fill>
      <patternFill patternType="solid">
        <fgColor rgb="FFFFE6DD"/>
        <bgColor rgb="FFFFE6DD"/>
      </patternFill>
    </fill>
    <fill>
      <patternFill patternType="solid">
        <fgColor rgb="FF5B95F9"/>
        <bgColor rgb="FF5B95F9"/>
      </patternFill>
    </fill>
    <fill>
      <patternFill patternType="solid">
        <fgColor rgb="FFE8F0FE"/>
        <bgColor rgb="FFE8F0FE"/>
      </patternFill>
    </fill>
    <fill>
      <patternFill patternType="solid">
        <fgColor rgb="FF8BC34A"/>
        <bgColor rgb="FF8BC34A"/>
      </patternFill>
    </fill>
    <fill>
      <patternFill patternType="solid">
        <fgColor rgb="FFEEF7E3"/>
        <bgColor rgb="FFEEF7E3"/>
      </patternFill>
    </fill>
    <fill>
      <patternFill patternType="solid">
        <fgColor rgb="FFBDBDBD"/>
        <bgColor rgb="FFBDBDBD"/>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border>
    <border>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29">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4" fontId="4" numFmtId="0" xfId="0" applyAlignment="1" applyBorder="1" applyFill="1" applyFont="1">
      <alignment horizontal="center" vertical="center"/>
    </xf>
    <xf borderId="5" fillId="0" fontId="3" numFmtId="0" xfId="0" applyBorder="1" applyFont="1"/>
    <xf borderId="4" fillId="5" fontId="4" numFmtId="0" xfId="0" applyAlignment="1" applyBorder="1" applyFill="1" applyFont="1">
      <alignment horizontal="center" readingOrder="0" shrinkToFit="0" vertical="center" wrapText="1"/>
    </xf>
    <xf borderId="4" fillId="6" fontId="4" numFmtId="0" xfId="0" applyAlignment="1" applyBorder="1" applyFill="1" applyFont="1">
      <alignment horizontal="center" readingOrder="0" vertical="center"/>
    </xf>
    <xf borderId="6" fillId="0" fontId="3" numFmtId="0" xfId="0" applyBorder="1" applyFont="1"/>
    <xf borderId="7" fillId="0" fontId="3" numFmtId="0" xfId="0" applyBorder="1" applyFont="1"/>
    <xf borderId="8" fillId="0" fontId="3" numFmtId="0" xfId="0" applyBorder="1" applyFont="1"/>
    <xf borderId="1" fillId="7" fontId="5" numFmtId="0" xfId="0" applyAlignment="1" applyBorder="1" applyFill="1" applyFont="1">
      <alignment horizontal="center" readingOrder="0" vertical="center"/>
    </xf>
    <xf borderId="1" fillId="7" fontId="6" numFmtId="0" xfId="0" applyAlignment="1" applyBorder="1" applyFont="1">
      <alignment horizontal="center" readingOrder="0" shrinkToFit="0" textRotation="0" vertical="center" wrapText="1"/>
    </xf>
    <xf borderId="1" fillId="7" fontId="7" numFmtId="0" xfId="0" applyAlignment="1" applyBorder="1" applyFont="1">
      <alignment horizontal="center" readingOrder="0" shrinkToFit="0" textRotation="0" vertical="center" wrapText="1"/>
    </xf>
    <xf borderId="9" fillId="0" fontId="3" numFmtId="0" xfId="0" applyBorder="1" applyFont="1"/>
    <xf borderId="10" fillId="0" fontId="3" numFmtId="0" xfId="0" applyBorder="1" applyFont="1"/>
    <xf borderId="11" fillId="0" fontId="3" numFmtId="0" xfId="0" applyBorder="1" applyFont="1"/>
    <xf borderId="0" fillId="8" fontId="8" numFmtId="0" xfId="0" applyAlignment="1" applyFill="1" applyFont="1">
      <alignment vertical="bottom"/>
    </xf>
    <xf borderId="0" fillId="8" fontId="8" numFmtId="0" xfId="0" applyAlignment="1" applyFont="1">
      <alignment shrinkToFit="0" vertical="bottom" wrapText="1"/>
    </xf>
    <xf borderId="0" fillId="8" fontId="9" numFmtId="0" xfId="0" applyAlignment="1" applyFont="1">
      <alignment vertical="bottom"/>
    </xf>
    <xf borderId="0" fillId="8" fontId="10" numFmtId="0" xfId="0" applyAlignment="1" applyFont="1">
      <alignment horizontal="left" readingOrder="0" shrinkToFit="0" wrapText="1"/>
    </xf>
    <xf borderId="0" fillId="9" fontId="11" numFmtId="0" xfId="0" applyAlignment="1" applyFill="1" applyFont="1">
      <alignment horizontal="left" vertical="center"/>
    </xf>
    <xf borderId="0" fillId="9" fontId="12" numFmtId="0" xfId="0" applyAlignment="1" applyFont="1">
      <alignment horizontal="left" readingOrder="0" shrinkToFit="0" vertical="center" wrapText="1"/>
    </xf>
    <xf borderId="0" fillId="8" fontId="12" numFmtId="0" xfId="0" applyAlignment="1" applyFont="1">
      <alignment shrinkToFit="0" vertical="bottom" wrapText="1"/>
    </xf>
    <xf borderId="0" fillId="9" fontId="13" numFmtId="0" xfId="0" applyAlignment="1" applyFont="1">
      <alignment horizontal="left" readingOrder="0" shrinkToFit="0" vertical="center" wrapText="1"/>
    </xf>
    <xf borderId="0" fillId="10" fontId="11" numFmtId="0" xfId="0" applyAlignment="1" applyFill="1" applyFont="1">
      <alignment horizontal="left" vertical="center"/>
    </xf>
    <xf borderId="0" fillId="10" fontId="12" numFmtId="0" xfId="0" applyAlignment="1" applyFont="1">
      <alignment horizontal="left" readingOrder="0" shrinkToFit="0" vertical="center" wrapText="1"/>
    </xf>
    <xf borderId="0" fillId="10" fontId="3" numFmtId="0" xfId="0" applyAlignment="1" applyFont="1">
      <alignment horizontal="left" readingOrder="0" shrinkToFit="0" vertical="center" wrapText="1"/>
    </xf>
    <xf borderId="0" fillId="9" fontId="14" numFmtId="0" xfId="0" applyAlignment="1" applyFont="1">
      <alignment horizontal="left" readingOrder="0" shrinkToFit="0" vertical="center" wrapText="1"/>
    </xf>
    <xf borderId="0" fillId="8" fontId="14" numFmtId="0" xfId="0" applyAlignment="1" applyFont="1">
      <alignment shrinkToFit="0" vertical="bottom" wrapText="1"/>
    </xf>
    <xf borderId="0" fillId="9" fontId="12" numFmtId="0" xfId="0" applyAlignment="1" applyFont="1">
      <alignment horizontal="left" shrinkToFit="0" vertical="center" wrapText="1"/>
    </xf>
    <xf borderId="0" fillId="9" fontId="13" numFmtId="0" xfId="0" applyAlignment="1" applyFill="1" applyFont="1">
      <alignment readingOrder="0" vertical="center"/>
    </xf>
    <xf borderId="0" fillId="9" fontId="11" numFmtId="0" xfId="0" applyAlignment="1" applyFont="1">
      <alignment readingOrder="0" shrinkToFit="0" vertical="center" wrapText="1"/>
    </xf>
    <xf borderId="0" fillId="10" fontId="12" numFmtId="0" xfId="0" applyAlignment="1" applyFont="1">
      <alignment readingOrder="0" shrinkToFit="0" vertical="center" wrapText="1"/>
    </xf>
    <xf borderId="0" fillId="7" fontId="11" numFmtId="0" xfId="0" applyAlignment="1" applyFont="1">
      <alignment horizontal="left" vertical="center"/>
    </xf>
    <xf borderId="0" fillId="7" fontId="12" numFmtId="0" xfId="0" applyAlignment="1" applyFont="1">
      <alignment horizontal="left" readingOrder="0" shrinkToFit="0" vertical="center" wrapText="1"/>
    </xf>
    <xf borderId="0" fillId="10" fontId="3" numFmtId="0" xfId="0" applyAlignment="1" applyFont="1">
      <alignment horizontal="left" readingOrder="0" shrinkToFit="0" vertical="top" wrapText="1"/>
    </xf>
    <xf borderId="0" fillId="9" fontId="11" numFmtId="0" xfId="0" applyAlignment="1" applyFont="1">
      <alignment vertical="center"/>
    </xf>
    <xf borderId="0" fillId="9" fontId="12" numFmtId="0" xfId="0" applyAlignment="1" applyFont="1">
      <alignment shrinkToFit="0" vertical="center" wrapText="1"/>
    </xf>
    <xf borderId="0" fillId="8" fontId="12" numFmtId="0" xfId="0" applyAlignment="1" applyFont="1">
      <alignment vertical="bottom"/>
    </xf>
    <xf borderId="0" fillId="10" fontId="11" numFmtId="0" xfId="0" applyAlignment="1" applyFont="1">
      <alignment vertical="center"/>
    </xf>
    <xf borderId="0" fillId="10" fontId="12" numFmtId="0" xfId="0" applyAlignment="1" applyFont="1">
      <alignment shrinkToFit="0" vertical="center" wrapText="1"/>
    </xf>
    <xf borderId="0" fillId="9" fontId="12" numFmtId="0" xfId="0" applyAlignment="1" applyFont="1">
      <alignment shrinkToFit="0" vertical="center" wrapText="1"/>
    </xf>
    <xf borderId="0" fillId="10" fontId="3" numFmtId="0" xfId="0" applyAlignment="1" applyFill="1" applyFont="1">
      <alignment readingOrder="0" shrinkToFit="0" vertical="center" wrapText="1"/>
    </xf>
    <xf borderId="0" fillId="9" fontId="13" numFmtId="0" xfId="0" applyAlignment="1" applyFont="1">
      <alignment horizontal="left" readingOrder="0" shrinkToFit="0" textRotation="0" vertical="center" wrapText="1"/>
    </xf>
    <xf borderId="0" fillId="10" fontId="15" numFmtId="0" xfId="0" applyAlignment="1" applyFont="1">
      <alignment horizontal="left" readingOrder="0" shrinkToFit="0" textRotation="0" vertical="center" wrapText="1"/>
    </xf>
    <xf borderId="0" fillId="10" fontId="16" numFmtId="0" xfId="0" applyAlignment="1" applyFont="1">
      <alignment horizontal="left" readingOrder="0" shrinkToFit="0" textRotation="0" vertical="center" wrapText="1"/>
    </xf>
    <xf borderId="0" fillId="10" fontId="11" numFmtId="0" xfId="0" applyAlignment="1" applyFont="1">
      <alignment vertical="center"/>
    </xf>
    <xf borderId="0" fillId="9" fontId="17" numFmtId="0" xfId="0" applyAlignment="1" applyFont="1">
      <alignment horizontal="left" readingOrder="0"/>
    </xf>
    <xf borderId="0" fillId="9" fontId="18" numFmtId="0" xfId="0" applyAlignment="1" applyFont="1">
      <alignment horizontal="left" readingOrder="0" shrinkToFit="0" textRotation="0" vertical="center" wrapText="1"/>
    </xf>
    <xf borderId="0" fillId="9" fontId="11" numFmtId="0" xfId="0" applyAlignment="1" applyFont="1">
      <alignment vertical="center"/>
    </xf>
    <xf borderId="0" fillId="10" fontId="19" numFmtId="0" xfId="0" applyAlignment="1" applyFont="1">
      <alignment readingOrder="0"/>
    </xf>
    <xf borderId="0" fillId="0" fontId="3" numFmtId="0" xfId="0" applyAlignment="1" applyFont="1">
      <alignment vertical="center"/>
    </xf>
    <xf borderId="0" fillId="9" fontId="13" numFmtId="0" xfId="0" applyAlignment="1" applyFont="1">
      <alignment horizontal="right" readingOrder="0" shrinkToFit="0" textRotation="0" vertical="bottom" wrapText="1"/>
    </xf>
    <xf borderId="0" fillId="9" fontId="20" numFmtId="0" xfId="0" applyAlignment="1" applyFont="1">
      <alignment horizontal="right" readingOrder="0" shrinkToFit="0" textRotation="0" vertical="bottom" wrapText="1"/>
    </xf>
    <xf borderId="0" fillId="11" fontId="17" numFmtId="0" xfId="0" applyAlignment="1" applyFill="1" applyFont="1">
      <alignment readingOrder="0" vertical="bottom"/>
    </xf>
    <xf borderId="0" fillId="11" fontId="14" numFmtId="0" xfId="0" applyAlignment="1" applyFont="1">
      <alignment vertical="bottom"/>
    </xf>
    <xf borderId="0" fillId="11" fontId="14" numFmtId="49" xfId="0" applyAlignment="1" applyFont="1" applyNumberFormat="1">
      <alignment readingOrder="0" vertical="bottom"/>
    </xf>
    <xf borderId="0" fillId="11" fontId="14" numFmtId="0" xfId="0" applyAlignment="1" applyFont="1">
      <alignment readingOrder="0" vertical="bottom"/>
    </xf>
    <xf borderId="0" fillId="11" fontId="21" numFmtId="0" xfId="0" applyAlignment="1" applyFont="1">
      <alignment readingOrder="0"/>
    </xf>
    <xf borderId="0" fillId="11" fontId="21" numFmtId="0" xfId="0" applyAlignment="1" applyFont="1">
      <alignment horizontal="left" readingOrder="0"/>
    </xf>
    <xf borderId="0" fillId="11" fontId="21" numFmtId="0" xfId="0" applyFont="1"/>
    <xf borderId="10" fillId="9" fontId="14" numFmtId="0" xfId="0" applyAlignment="1" applyBorder="1" applyFont="1">
      <alignment readingOrder="0" vertical="bottom"/>
    </xf>
    <xf borderId="10" fillId="9" fontId="14" numFmtId="0" xfId="0" applyAlignment="1" applyBorder="1" applyFont="1">
      <alignment vertical="bottom"/>
    </xf>
    <xf borderId="10" fillId="9" fontId="14" numFmtId="49" xfId="0" applyAlignment="1" applyBorder="1" applyFont="1" applyNumberFormat="1">
      <alignment readingOrder="0" vertical="bottom"/>
    </xf>
    <xf borderId="10" fillId="9" fontId="21" numFmtId="0" xfId="0" applyAlignment="1" applyBorder="1" applyFont="1">
      <alignment readingOrder="0"/>
    </xf>
    <xf borderId="10" fillId="9" fontId="14" numFmtId="0" xfId="0" applyAlignment="1" applyBorder="1" applyFont="1">
      <alignment horizontal="left" vertical="bottom"/>
    </xf>
    <xf borderId="10" fillId="9" fontId="21" numFmtId="0" xfId="0" applyAlignment="1" applyBorder="1" applyFont="1">
      <alignment horizontal="left" readingOrder="0"/>
    </xf>
    <xf borderId="10" fillId="9" fontId="3" numFmtId="0" xfId="0" applyBorder="1" applyFont="1"/>
    <xf borderId="10" fillId="9" fontId="21" numFmtId="0" xfId="0" applyBorder="1" applyFont="1"/>
    <xf borderId="0" fillId="12" fontId="14" numFmtId="0" xfId="0" applyAlignment="1" applyFill="1" applyFont="1">
      <alignment readingOrder="0" vertical="bottom"/>
    </xf>
    <xf borderId="0" fillId="12" fontId="14" numFmtId="49" xfId="0" applyAlignment="1" applyFont="1" applyNumberFormat="1">
      <alignment horizontal="left" readingOrder="0" shrinkToFit="0" vertical="bottom" wrapText="1"/>
    </xf>
    <xf borderId="0" fillId="12" fontId="14" numFmtId="49" xfId="0" applyAlignment="1" applyFont="1" applyNumberFormat="1">
      <alignment horizontal="left" readingOrder="0" vertical="bottom"/>
    </xf>
    <xf borderId="0" fillId="12" fontId="21" numFmtId="0" xfId="0" applyFont="1"/>
    <xf borderId="0" fillId="12" fontId="14" numFmtId="49" xfId="0" applyAlignment="1" applyFont="1" applyNumberFormat="1">
      <alignment horizontal="left" vertical="bottom"/>
    </xf>
    <xf borderId="0" fillId="12" fontId="14" numFmtId="0" xfId="0" applyAlignment="1" applyFont="1">
      <alignment horizontal="left" readingOrder="0" vertical="bottom"/>
    </xf>
    <xf borderId="0" fillId="12" fontId="21" numFmtId="0" xfId="0" applyAlignment="1" applyFont="1">
      <alignment horizontal="left" readingOrder="0"/>
    </xf>
    <xf borderId="0" fillId="12" fontId="21" numFmtId="49" xfId="0" applyAlignment="1" applyFont="1" applyNumberFormat="1">
      <alignment horizontal="left" readingOrder="0"/>
    </xf>
    <xf borderId="0" fillId="12" fontId="21" numFmtId="0" xfId="0" applyAlignment="1" applyFont="1">
      <alignment horizontal="left" readingOrder="0" shrinkToFit="0" wrapText="1"/>
    </xf>
    <xf borderId="0" fillId="9" fontId="14" numFmtId="0" xfId="0" applyAlignment="1" applyFont="1">
      <alignment readingOrder="0" vertical="bottom"/>
    </xf>
    <xf borderId="0" fillId="9" fontId="14" numFmtId="49" xfId="0" applyAlignment="1" applyFont="1" applyNumberFormat="1">
      <alignment horizontal="left" readingOrder="0" shrinkToFit="0" vertical="bottom" wrapText="1"/>
    </xf>
    <xf borderId="0" fillId="9" fontId="21" numFmtId="0" xfId="0" applyFont="1"/>
    <xf borderId="0" fillId="9" fontId="14" numFmtId="0" xfId="0" applyAlignment="1" applyFont="1">
      <alignment horizontal="left" readingOrder="0" vertical="bottom"/>
    </xf>
    <xf borderId="0" fillId="9" fontId="21" numFmtId="0" xfId="0" applyAlignment="1" applyFont="1">
      <alignment horizontal="left" readingOrder="0"/>
    </xf>
    <xf borderId="0" fillId="9" fontId="21" numFmtId="49" xfId="0" applyAlignment="1" applyFont="1" applyNumberFormat="1">
      <alignment horizontal="left" readingOrder="0"/>
    </xf>
    <xf borderId="0" fillId="9" fontId="21" numFmtId="0" xfId="0" applyAlignment="1" applyFont="1">
      <alignment horizontal="left" readingOrder="0" shrinkToFit="0" wrapText="1"/>
    </xf>
    <xf borderId="0" fillId="9" fontId="14" numFmtId="49" xfId="0" applyAlignment="1" applyFont="1" applyNumberFormat="1">
      <alignment horizontal="left" readingOrder="0" vertical="bottom"/>
    </xf>
    <xf borderId="0" fillId="9" fontId="14" numFmtId="49" xfId="0" applyAlignment="1" applyFont="1" applyNumberFormat="1">
      <alignment horizontal="left" readingOrder="0"/>
    </xf>
    <xf borderId="0" fillId="9" fontId="14" numFmtId="49" xfId="0" applyAlignment="1" applyFont="1" applyNumberFormat="1">
      <alignment horizontal="left" vertical="bottom"/>
    </xf>
    <xf borderId="0" fillId="9" fontId="21" numFmtId="0" xfId="0" applyAlignment="1" applyFont="1">
      <alignment horizontal="left"/>
    </xf>
    <xf borderId="0" fillId="12" fontId="21" numFmtId="0" xfId="0" applyAlignment="1" applyFont="1">
      <alignment horizontal="left"/>
    </xf>
    <xf borderId="0" fillId="9" fontId="12" numFmtId="0" xfId="0" applyAlignment="1" applyFont="1">
      <alignment readingOrder="0" vertical="bottom"/>
    </xf>
    <xf borderId="0" fillId="9" fontId="12" numFmtId="49" xfId="0" applyAlignment="1" applyFont="1" applyNumberFormat="1">
      <alignment horizontal="left" vertical="bottom"/>
    </xf>
    <xf borderId="0" fillId="9" fontId="12" numFmtId="49" xfId="0" applyAlignment="1" applyFont="1" applyNumberFormat="1">
      <alignment horizontal="left" readingOrder="0" vertical="bottom"/>
    </xf>
    <xf borderId="0" fillId="9" fontId="12" numFmtId="0" xfId="0" applyAlignment="1" applyFont="1">
      <alignment horizontal="left" readingOrder="0" vertical="bottom"/>
    </xf>
    <xf borderId="0" fillId="9" fontId="3" numFmtId="0" xfId="0" applyAlignment="1" applyFont="1">
      <alignment horizontal="left" readingOrder="0"/>
    </xf>
    <xf borderId="0" fillId="9" fontId="3" numFmtId="49" xfId="0" applyAlignment="1" applyFont="1" applyNumberFormat="1">
      <alignment horizontal="left" readingOrder="0"/>
    </xf>
    <xf borderId="0" fillId="9" fontId="3" numFmtId="0" xfId="0" applyAlignment="1" applyFont="1">
      <alignment horizontal="left"/>
    </xf>
    <xf borderId="0" fillId="9" fontId="3" numFmtId="0" xfId="0" applyFont="1"/>
    <xf borderId="0" fillId="12" fontId="14" numFmtId="49" xfId="0" applyAlignment="1" applyFont="1" applyNumberFormat="1">
      <alignment horizontal="left" readingOrder="0"/>
    </xf>
    <xf borderId="10" fillId="9" fontId="14" numFmtId="0" xfId="0" applyAlignment="1" applyBorder="1" applyFont="1">
      <alignment horizontal="left" readingOrder="0" vertical="bottom"/>
    </xf>
    <xf borderId="10" fillId="9" fontId="14" numFmtId="49" xfId="0" applyAlignment="1" applyBorder="1" applyFont="1" applyNumberFormat="1">
      <alignment horizontal="left" readingOrder="0" vertical="bottom"/>
    </xf>
    <xf borderId="0" fillId="12" fontId="14" numFmtId="0" xfId="0" applyAlignment="1" applyFont="1">
      <alignment horizontal="left" vertical="bottom"/>
    </xf>
    <xf borderId="0" fillId="9" fontId="14" numFmtId="0" xfId="0" applyAlignment="1" applyFont="1">
      <alignment horizontal="left" vertical="bottom"/>
    </xf>
    <xf borderId="0" fillId="12" fontId="14" numFmtId="0" xfId="0" applyAlignment="1" applyFont="1">
      <alignment horizontal="left" readingOrder="0" shrinkToFit="0" wrapText="1"/>
    </xf>
    <xf borderId="0" fillId="9" fontId="14" numFmtId="0" xfId="0" applyAlignment="1" applyFont="1">
      <alignment horizontal="left" readingOrder="0"/>
    </xf>
    <xf borderId="0" fillId="12" fontId="14" numFmtId="0" xfId="0" applyAlignment="1" applyFont="1">
      <alignment horizontal="left" readingOrder="0"/>
    </xf>
    <xf borderId="0" fillId="9" fontId="14" numFmtId="0" xfId="0" applyAlignment="1" applyFont="1">
      <alignment horizontal="left" readingOrder="0" shrinkToFit="0" wrapText="1"/>
    </xf>
    <xf borderId="0" fillId="9" fontId="12" numFmtId="0" xfId="0" applyAlignment="1" applyFont="1">
      <alignment vertical="bottom"/>
    </xf>
    <xf borderId="0" fillId="9" fontId="12" numFmtId="9" xfId="0" applyAlignment="1" applyFont="1" applyNumberFormat="1">
      <alignment horizontal="left" vertical="bottom"/>
    </xf>
    <xf borderId="0" fillId="9" fontId="3" numFmtId="49" xfId="0" applyAlignment="1" applyFont="1" applyNumberFormat="1">
      <alignment horizontal="left"/>
    </xf>
    <xf borderId="10" fillId="12" fontId="12" numFmtId="0" xfId="0" applyAlignment="1" applyBorder="1" applyFont="1">
      <alignment readingOrder="0" vertical="bottom"/>
    </xf>
    <xf borderId="10" fillId="12" fontId="12" numFmtId="0" xfId="0" applyAlignment="1" applyBorder="1" applyFont="1">
      <alignment vertical="bottom"/>
    </xf>
    <xf borderId="10" fillId="12" fontId="12" numFmtId="49" xfId="0" applyAlignment="1" applyBorder="1" applyFont="1" applyNumberFormat="1">
      <alignment readingOrder="0" vertical="bottom"/>
    </xf>
    <xf borderId="10" fillId="12" fontId="3" numFmtId="0" xfId="0" applyAlignment="1" applyBorder="1" applyFont="1">
      <alignment readingOrder="0"/>
    </xf>
    <xf borderId="10" fillId="12" fontId="12" numFmtId="0" xfId="0" applyAlignment="1" applyBorder="1" applyFont="1">
      <alignment horizontal="left" vertical="bottom"/>
    </xf>
    <xf borderId="10" fillId="12" fontId="3" numFmtId="0" xfId="0" applyAlignment="1" applyBorder="1" applyFont="1">
      <alignment horizontal="left" readingOrder="0"/>
    </xf>
    <xf borderId="10" fillId="12" fontId="3" numFmtId="0" xfId="0" applyBorder="1" applyFont="1"/>
    <xf borderId="0" fillId="9" fontId="3" numFmtId="0" xfId="0" applyAlignment="1" applyFont="1">
      <alignment readingOrder="0"/>
    </xf>
    <xf borderId="0" fillId="9" fontId="3" numFmtId="0" xfId="0" applyAlignment="1" applyFont="1">
      <alignment horizontal="left" readingOrder="0" shrinkToFit="0" wrapText="1"/>
    </xf>
    <xf borderId="0" fillId="12" fontId="3" numFmtId="0" xfId="0" applyAlignment="1" applyFont="1">
      <alignment readingOrder="0"/>
    </xf>
    <xf borderId="0" fillId="12" fontId="3" numFmtId="49" xfId="0" applyAlignment="1" applyFont="1" applyNumberFormat="1">
      <alignment horizontal="left" readingOrder="0" shrinkToFit="0" wrapText="1"/>
    </xf>
    <xf borderId="0" fillId="12" fontId="3" numFmtId="49" xfId="0" applyAlignment="1" applyFont="1" applyNumberFormat="1">
      <alignment horizontal="left" readingOrder="0"/>
    </xf>
    <xf borderId="0" fillId="12" fontId="3" numFmtId="0" xfId="0" applyAlignment="1" applyFont="1">
      <alignment horizontal="left" readingOrder="0"/>
    </xf>
    <xf borderId="0" fillId="12" fontId="3" numFmtId="0" xfId="0" applyAlignment="1" applyFont="1">
      <alignment horizontal="left" readingOrder="0" shrinkToFit="0" wrapText="1"/>
    </xf>
    <xf borderId="0" fillId="9" fontId="3" numFmtId="49" xfId="0" applyAlignment="1" applyFont="1" applyNumberFormat="1">
      <alignment horizontal="left" readingOrder="0" shrinkToFit="0" wrapText="1"/>
    </xf>
    <xf borderId="0" fillId="12" fontId="3" numFmtId="49" xfId="0" applyAlignment="1" applyFont="1" applyNumberFormat="1">
      <alignment horizontal="left"/>
    </xf>
    <xf borderId="0" fillId="9" fontId="12" numFmtId="0" xfId="0" applyAlignment="1" applyFont="1">
      <alignment horizontal="left" readingOrder="0" shrinkToFit="0" wrapText="1"/>
    </xf>
    <xf borderId="0" fillId="12" fontId="12" numFmtId="0" xfId="0" applyAlignment="1" applyFont="1">
      <alignment horizontal="left" readingOrder="0" shrinkToFit="0" wrapText="1"/>
    </xf>
    <xf borderId="0" fillId="13" fontId="13" numFmtId="0" xfId="0" applyAlignment="1" applyFill="1" applyFont="1">
      <alignment readingOrder="0"/>
    </xf>
    <xf borderId="0" fillId="13" fontId="11" numFmtId="0" xfId="0" applyAlignment="1" applyFont="1">
      <alignment readingOrder="0" vertical="bottom"/>
    </xf>
    <xf borderId="0" fillId="13" fontId="3" numFmtId="0" xfId="0" applyAlignment="1" applyFont="1">
      <alignment horizontal="left" readingOrder="0"/>
    </xf>
    <xf borderId="0" fillId="13" fontId="3" numFmtId="0" xfId="0" applyAlignment="1" applyFont="1">
      <alignment readingOrder="0"/>
    </xf>
    <xf borderId="0" fillId="13" fontId="3" numFmtId="0" xfId="0" applyFont="1"/>
    <xf borderId="10" fillId="9" fontId="12" numFmtId="0" xfId="0" applyAlignment="1" applyBorder="1" applyFont="1">
      <alignment readingOrder="0" vertical="bottom"/>
    </xf>
    <xf borderId="10" fillId="9" fontId="12" numFmtId="0" xfId="0" applyAlignment="1" applyBorder="1" applyFont="1">
      <alignment vertical="bottom"/>
    </xf>
    <xf borderId="10" fillId="9" fontId="12" numFmtId="49" xfId="0" applyAlignment="1" applyBorder="1" applyFont="1" applyNumberFormat="1">
      <alignment readingOrder="0" vertical="bottom"/>
    </xf>
    <xf borderId="10" fillId="9" fontId="3" numFmtId="0" xfId="0" applyAlignment="1" applyBorder="1" applyFont="1">
      <alignment readingOrder="0"/>
    </xf>
    <xf borderId="10" fillId="9" fontId="12" numFmtId="0" xfId="0" applyAlignment="1" applyBorder="1" applyFont="1">
      <alignment horizontal="left" vertical="bottom"/>
    </xf>
    <xf borderId="10" fillId="9" fontId="3" numFmtId="0" xfId="0" applyAlignment="1" applyBorder="1" applyFont="1">
      <alignment horizontal="left" readingOrder="0"/>
    </xf>
    <xf borderId="0" fillId="14" fontId="12" numFmtId="0" xfId="0" applyAlignment="1" applyFill="1" applyFont="1">
      <alignment vertical="bottom"/>
    </xf>
    <xf borderId="0" fillId="14" fontId="3" numFmtId="49" xfId="0" applyAlignment="1" applyFont="1" applyNumberFormat="1">
      <alignment horizontal="left" readingOrder="0"/>
    </xf>
    <xf borderId="0" fillId="14" fontId="12" numFmtId="49" xfId="0" applyAlignment="1" applyFont="1" applyNumberFormat="1">
      <alignment horizontal="left" vertical="bottom"/>
    </xf>
    <xf borderId="0" fillId="14" fontId="12" numFmtId="49" xfId="0" applyAlignment="1" applyFont="1" applyNumberFormat="1">
      <alignment horizontal="left" readingOrder="0" vertical="bottom"/>
    </xf>
    <xf borderId="0" fillId="14" fontId="3" numFmtId="0" xfId="0" applyAlignment="1" applyFont="1">
      <alignment horizontal="left"/>
    </xf>
    <xf borderId="0" fillId="14" fontId="3" numFmtId="0" xfId="0" applyAlignment="1" applyFont="1">
      <alignment horizontal="left" readingOrder="0"/>
    </xf>
    <xf borderId="0" fillId="14" fontId="12" numFmtId="49" xfId="0" applyAlignment="1" applyFont="1" applyNumberFormat="1">
      <alignment vertical="bottom"/>
    </xf>
    <xf borderId="0" fillId="9" fontId="3" numFmtId="0" xfId="0" applyAlignment="1" applyFont="1">
      <alignment horizontal="left"/>
    </xf>
    <xf borderId="0" fillId="9" fontId="12" numFmtId="49" xfId="0" applyAlignment="1" applyFont="1" applyNumberFormat="1">
      <alignment vertical="bottom"/>
    </xf>
    <xf borderId="0" fillId="14" fontId="12" numFmtId="0" xfId="0" applyAlignment="1" applyFont="1">
      <alignment readingOrder="0" vertical="bottom"/>
    </xf>
    <xf borderId="0" fillId="9" fontId="12" numFmtId="49" xfId="0" applyAlignment="1" applyFont="1" applyNumberFormat="1">
      <alignment horizontal="left" readingOrder="0"/>
    </xf>
    <xf borderId="0" fillId="14" fontId="3" numFmtId="49" xfId="0" applyAlignment="1" applyFont="1" applyNumberFormat="1">
      <alignment horizontal="left"/>
    </xf>
    <xf borderId="10" fillId="14" fontId="12" numFmtId="0" xfId="0" applyAlignment="1" applyBorder="1" applyFont="1">
      <alignment horizontal="left" readingOrder="0" vertical="bottom"/>
    </xf>
    <xf borderId="10" fillId="14" fontId="12" numFmtId="49" xfId="0" applyAlignment="1" applyBorder="1" applyFont="1" applyNumberFormat="1">
      <alignment horizontal="left" vertical="bottom"/>
    </xf>
    <xf borderId="10" fillId="14" fontId="12" numFmtId="49" xfId="0" applyAlignment="1" applyBorder="1" applyFont="1" applyNumberFormat="1">
      <alignment horizontal="left" readingOrder="0" vertical="bottom"/>
    </xf>
    <xf borderId="10" fillId="14" fontId="12" numFmtId="0" xfId="0" applyAlignment="1" applyBorder="1" applyFont="1">
      <alignment readingOrder="0" vertical="bottom"/>
    </xf>
    <xf borderId="10" fillId="14" fontId="3" numFmtId="49" xfId="0" applyAlignment="1" applyBorder="1" applyFont="1" applyNumberFormat="1">
      <alignment horizontal="left" readingOrder="0"/>
    </xf>
    <xf borderId="10" fillId="14" fontId="12" numFmtId="0" xfId="0" applyAlignment="1" applyBorder="1" applyFont="1">
      <alignment horizontal="left" vertical="bottom"/>
    </xf>
    <xf borderId="10" fillId="14" fontId="3" numFmtId="0" xfId="0" applyAlignment="1" applyBorder="1" applyFont="1">
      <alignment horizontal="left" readingOrder="0"/>
    </xf>
    <xf borderId="10" fillId="14" fontId="3" numFmtId="0" xfId="0" applyBorder="1" applyFont="1"/>
    <xf borderId="0" fillId="9" fontId="12" numFmtId="0" xfId="0" applyAlignment="1" applyFont="1">
      <alignment horizontal="left" vertical="bottom"/>
    </xf>
    <xf borderId="0" fillId="14" fontId="12" numFmtId="0" xfId="0" applyAlignment="1" applyFont="1">
      <alignment horizontal="left" readingOrder="0" vertical="bottom"/>
    </xf>
    <xf borderId="0" fillId="14" fontId="12" numFmtId="0" xfId="0" applyAlignment="1" applyFont="1">
      <alignment horizontal="left" vertical="bottom"/>
    </xf>
    <xf borderId="0" fillId="9" fontId="12" numFmtId="49" xfId="0" applyAlignment="1" applyFont="1" applyNumberFormat="1">
      <alignment horizontal="left" readingOrder="0" vertical="bottom"/>
    </xf>
    <xf borderId="0" fillId="14" fontId="12" numFmtId="49" xfId="0" applyAlignment="1" applyFont="1" applyNumberFormat="1">
      <alignment horizontal="left" readingOrder="0" vertical="bottom"/>
    </xf>
    <xf borderId="10" fillId="9" fontId="12" numFmtId="49" xfId="0" applyAlignment="1" applyBorder="1" applyFont="1" applyNumberFormat="1">
      <alignment horizontal="left" vertical="bottom"/>
    </xf>
    <xf borderId="10" fillId="9" fontId="12" numFmtId="49" xfId="0" applyAlignment="1" applyBorder="1" applyFont="1" applyNumberFormat="1">
      <alignment horizontal="left" readingOrder="0" vertical="bottom"/>
    </xf>
    <xf borderId="10" fillId="9" fontId="3" numFmtId="49" xfId="0" applyAlignment="1" applyBorder="1" applyFont="1" applyNumberFormat="1">
      <alignment horizontal="left" readingOrder="0"/>
    </xf>
    <xf borderId="10" fillId="9" fontId="12" numFmtId="49" xfId="0" applyAlignment="1" applyBorder="1" applyFont="1" applyNumberFormat="1">
      <alignment vertical="bottom"/>
    </xf>
    <xf borderId="0" fillId="14" fontId="3" numFmtId="0" xfId="0" applyAlignment="1" applyFont="1">
      <alignment readingOrder="0"/>
    </xf>
    <xf borderId="0" fillId="14" fontId="3" numFmtId="164" xfId="0" applyAlignment="1" applyFont="1" applyNumberFormat="1">
      <alignment horizontal="left" readingOrder="0"/>
    </xf>
    <xf borderId="0" fillId="14" fontId="3" numFmtId="49" xfId="0" applyAlignment="1" applyFont="1" applyNumberFormat="1">
      <alignment horizontal="left" readingOrder="0" shrinkToFit="0" wrapText="1"/>
    </xf>
    <xf borderId="0" fillId="9" fontId="3" numFmtId="49" xfId="0" applyAlignment="1" applyFont="1" applyNumberFormat="1">
      <alignment horizontal="left" readingOrder="0" shrinkToFit="0" vertical="top" wrapText="1"/>
    </xf>
    <xf borderId="0" fillId="14" fontId="3" numFmtId="49" xfId="0" applyAlignment="1" applyFont="1" applyNumberFormat="1">
      <alignment horizontal="left" readingOrder="0" shrinkToFit="0" vertical="top" wrapText="1"/>
    </xf>
    <xf borderId="0" fillId="14" fontId="3" numFmtId="0" xfId="0" applyAlignment="1" applyFont="1">
      <alignment readingOrder="0" shrinkToFit="0" wrapText="1"/>
    </xf>
    <xf borderId="0" fillId="14" fontId="3" numFmtId="0" xfId="0" applyAlignment="1" applyFont="1">
      <alignment horizontal="left"/>
    </xf>
    <xf borderId="0" fillId="9" fontId="3" numFmtId="0" xfId="0" applyAlignment="1" applyFont="1">
      <alignment readingOrder="0" shrinkToFit="0" wrapText="1"/>
    </xf>
    <xf borderId="0" fillId="9" fontId="3" numFmtId="49" xfId="0" applyAlignment="1" applyFont="1" applyNumberFormat="1">
      <alignment horizontal="left" shrinkToFit="0" wrapText="1"/>
    </xf>
    <xf borderId="0" fillId="9" fontId="12" numFmtId="49" xfId="0" applyAlignment="1" applyFont="1" applyNumberFormat="1">
      <alignment shrinkToFit="0" vertical="bottom" wrapText="1"/>
    </xf>
    <xf borderId="0" fillId="9" fontId="22" numFmtId="49" xfId="0" applyAlignment="1" applyFont="1" applyNumberFormat="1">
      <alignment horizontal="left" readingOrder="0" shrinkToFit="0" wrapText="1"/>
    </xf>
    <xf borderId="0" fillId="14" fontId="3" numFmtId="49" xfId="0" applyAlignment="1" applyFont="1" applyNumberFormat="1">
      <alignment horizontal="left" shrinkToFit="0" wrapText="1"/>
    </xf>
    <xf borderId="0" fillId="14" fontId="3" numFmtId="0" xfId="0" applyAlignment="1" applyFont="1">
      <alignment shrinkToFit="0" wrapText="1"/>
    </xf>
    <xf borderId="0" fillId="14" fontId="3" numFmtId="0" xfId="0" applyAlignment="1" applyFont="1">
      <alignment horizontal="left" readingOrder="0" shrinkToFit="0" wrapText="1"/>
    </xf>
    <xf borderId="0" fillId="14" fontId="12" numFmtId="49" xfId="0" applyAlignment="1" applyFont="1" applyNumberFormat="1">
      <alignment shrinkToFit="0" vertical="bottom" wrapText="1"/>
    </xf>
    <xf borderId="0" fillId="9" fontId="3" numFmtId="0" xfId="0" applyAlignment="1" applyFont="1">
      <alignment shrinkToFit="0" wrapText="1"/>
    </xf>
    <xf borderId="0" fillId="15" fontId="11" numFmtId="0" xfId="0" applyAlignment="1" applyFill="1" applyFont="1">
      <alignment readingOrder="0" vertical="bottom"/>
    </xf>
    <xf borderId="0" fillId="15" fontId="12" numFmtId="0" xfId="0" applyAlignment="1" applyFont="1">
      <alignment vertical="bottom"/>
    </xf>
    <xf borderId="0" fillId="15" fontId="12" numFmtId="49" xfId="0" applyAlignment="1" applyFont="1" applyNumberFormat="1">
      <alignment readingOrder="0" vertical="bottom"/>
    </xf>
    <xf borderId="0" fillId="15" fontId="3" numFmtId="0" xfId="0" applyAlignment="1" applyFont="1">
      <alignment readingOrder="0"/>
    </xf>
    <xf borderId="0" fillId="15" fontId="3" numFmtId="0" xfId="0" applyFont="1"/>
    <xf borderId="0" fillId="16" fontId="12" numFmtId="0" xfId="0" applyAlignment="1" applyFill="1" applyFont="1">
      <alignment readingOrder="0" vertical="bottom"/>
    </xf>
    <xf borderId="0" fillId="16" fontId="3" numFmtId="0" xfId="0" applyAlignment="1" applyFont="1">
      <alignment horizontal="left" readingOrder="0"/>
    </xf>
    <xf borderId="0" fillId="16" fontId="3" numFmtId="49" xfId="0" applyAlignment="1" applyFont="1" applyNumberFormat="1">
      <alignment horizontal="left" readingOrder="0"/>
    </xf>
    <xf borderId="0" fillId="16" fontId="12" numFmtId="49" xfId="0" applyAlignment="1" applyFont="1" applyNumberFormat="1">
      <alignment horizontal="left" readingOrder="0" vertical="bottom"/>
    </xf>
    <xf borderId="0" fillId="16" fontId="12" numFmtId="49" xfId="0" applyAlignment="1" applyFont="1" applyNumberFormat="1">
      <alignment horizontal="left" readingOrder="0" shrinkToFit="0" vertical="bottom" wrapText="1"/>
    </xf>
    <xf borderId="0" fillId="16" fontId="3" numFmtId="0" xfId="0" applyAlignment="1" applyFont="1">
      <alignment readingOrder="0"/>
    </xf>
    <xf borderId="0" fillId="16" fontId="3" numFmtId="0" xfId="0" applyAlignment="1" applyFont="1">
      <alignment horizontal="left" readingOrder="0" shrinkToFit="0" wrapText="1"/>
    </xf>
    <xf borderId="0" fillId="9" fontId="12" numFmtId="49" xfId="0" applyAlignment="1" applyFont="1" applyNumberFormat="1">
      <alignment horizontal="left" readingOrder="0" shrinkToFit="0" vertical="bottom" wrapText="1"/>
    </xf>
    <xf borderId="0" fillId="16" fontId="3" numFmtId="49" xfId="0" applyAlignment="1" applyFont="1" applyNumberFormat="1">
      <alignment horizontal="left"/>
    </xf>
    <xf borderId="0" fillId="16" fontId="3" numFmtId="49" xfId="0" applyAlignment="1" applyFont="1" applyNumberFormat="1">
      <alignment horizontal="left" readingOrder="0" shrinkToFit="0" wrapText="1"/>
    </xf>
    <xf borderId="0" fillId="16" fontId="3" numFmtId="0" xfId="0" applyAlignment="1" applyFont="1">
      <alignment horizontal="left"/>
    </xf>
    <xf borderId="0" fillId="9" fontId="12" numFmtId="49" xfId="0" applyAlignment="1" applyFont="1" applyNumberFormat="1">
      <alignment readingOrder="0" shrinkToFit="0" vertical="bottom" wrapText="1"/>
    </xf>
    <xf borderId="0" fillId="16" fontId="3" numFmtId="0" xfId="0" applyFont="1"/>
    <xf borderId="0" fillId="9" fontId="3" numFmtId="0" xfId="0" applyAlignment="1" applyFont="1">
      <alignment readingOrder="0"/>
    </xf>
    <xf borderId="0" fillId="9" fontId="3" numFmtId="49" xfId="0" applyAlignment="1" applyFont="1" applyNumberFormat="1">
      <alignment readingOrder="0"/>
    </xf>
    <xf borderId="10" fillId="16" fontId="12" numFmtId="0" xfId="0" applyAlignment="1" applyBorder="1" applyFont="1">
      <alignment readingOrder="0" vertical="bottom"/>
    </xf>
    <xf borderId="10" fillId="16" fontId="12" numFmtId="0" xfId="0" applyAlignment="1" applyBorder="1" applyFont="1">
      <alignment vertical="bottom"/>
    </xf>
    <xf borderId="10" fillId="16" fontId="12" numFmtId="49" xfId="0" applyAlignment="1" applyBorder="1" applyFont="1" applyNumberFormat="1">
      <alignment readingOrder="0" vertical="bottom"/>
    </xf>
    <xf borderId="10" fillId="16" fontId="3" numFmtId="0" xfId="0" applyAlignment="1" applyBorder="1" applyFont="1">
      <alignment readingOrder="0"/>
    </xf>
    <xf borderId="10" fillId="16" fontId="12" numFmtId="0" xfId="0" applyAlignment="1" applyBorder="1" applyFont="1">
      <alignment horizontal="left" vertical="bottom"/>
    </xf>
    <xf borderId="10" fillId="16" fontId="3" numFmtId="0" xfId="0" applyAlignment="1" applyBorder="1" applyFont="1">
      <alignment horizontal="left" readingOrder="0"/>
    </xf>
    <xf borderId="10" fillId="16" fontId="3" numFmtId="0" xfId="0" applyBorder="1" applyFont="1"/>
    <xf borderId="0" fillId="16" fontId="12" numFmtId="49" xfId="0" applyAlignment="1" applyFont="1" applyNumberFormat="1">
      <alignment horizontal="left" vertical="bottom"/>
    </xf>
    <xf borderId="0" fillId="16" fontId="12" numFmtId="0" xfId="0" applyAlignment="1" applyFont="1">
      <alignment horizontal="left" readingOrder="0" vertical="bottom"/>
    </xf>
    <xf borderId="0" fillId="16" fontId="12" numFmtId="0" xfId="0" applyAlignment="1" applyFont="1">
      <alignment horizontal="left" vertical="bottom"/>
    </xf>
    <xf borderId="0" fillId="9" fontId="23" numFmtId="0" xfId="0" applyAlignment="1" applyFont="1">
      <alignment horizontal="left" readingOrder="0" shrinkToFit="0" wrapText="1"/>
    </xf>
    <xf borderId="0" fillId="16" fontId="3" numFmtId="0" xfId="0" applyAlignment="1" applyFont="1">
      <alignment readingOrder="0" shrinkToFit="0" wrapText="1"/>
    </xf>
    <xf borderId="0" fillId="9" fontId="3" numFmtId="0" xfId="0" applyAlignment="1" applyFont="1">
      <alignment readingOrder="0" vertical="bottom"/>
    </xf>
    <xf borderId="0" fillId="9" fontId="3" numFmtId="0" xfId="0" applyAlignment="1" applyFont="1">
      <alignment horizontal="left" readingOrder="0" vertical="bottom"/>
    </xf>
    <xf borderId="0" fillId="9" fontId="3" numFmtId="49" xfId="0" applyAlignment="1" applyFont="1" applyNumberFormat="1">
      <alignment horizontal="left" readingOrder="0" vertical="bottom"/>
    </xf>
    <xf borderId="0" fillId="9" fontId="3" numFmtId="0" xfId="0" applyAlignment="1" applyFont="1">
      <alignment horizontal="left" readingOrder="0" shrinkToFit="0" vertical="bottom" wrapText="1"/>
    </xf>
    <xf borderId="0" fillId="16" fontId="12" numFmtId="0" xfId="0" applyAlignment="1" applyFont="1">
      <alignment vertical="bottom"/>
    </xf>
    <xf borderId="0" fillId="16" fontId="12" numFmtId="9" xfId="0" applyAlignment="1" applyFont="1" applyNumberFormat="1">
      <alignment horizontal="left" vertical="bottom"/>
    </xf>
    <xf borderId="0" fillId="16" fontId="12" numFmtId="49" xfId="0" applyAlignment="1" applyFont="1" applyNumberFormat="1">
      <alignment readingOrder="0" shrinkToFit="0" vertical="bottom" wrapText="1"/>
    </xf>
    <xf borderId="0" fillId="16" fontId="12" numFmtId="0" xfId="0" applyAlignment="1" applyFont="1">
      <alignment readingOrder="0" shrinkToFit="0" vertical="bottom" wrapText="1"/>
    </xf>
    <xf borderId="0" fillId="16" fontId="12" numFmtId="49" xfId="0" applyAlignment="1" applyFont="1" applyNumberFormat="1">
      <alignment vertical="bottom"/>
    </xf>
    <xf borderId="0" fillId="16" fontId="12" numFmtId="0" xfId="0" applyAlignment="1" applyFont="1">
      <alignment horizontal="left" vertical="bottom"/>
    </xf>
    <xf borderId="0" fillId="16" fontId="12" numFmtId="0" xfId="0" applyAlignment="1" applyFont="1">
      <alignment vertical="bottom"/>
    </xf>
    <xf borderId="0" fillId="9" fontId="12" numFmtId="0" xfId="0" applyAlignment="1" applyFont="1">
      <alignment readingOrder="0" shrinkToFit="0" vertical="bottom" wrapText="1"/>
    </xf>
    <xf borderId="0" fillId="9" fontId="12" numFmtId="0" xfId="0" applyAlignment="1" applyFont="1">
      <alignment horizontal="left" vertical="bottom"/>
    </xf>
    <xf borderId="0" fillId="9" fontId="12" numFmtId="0" xfId="0" applyAlignment="1" applyFont="1">
      <alignment vertical="bottom"/>
    </xf>
    <xf borderId="0" fillId="11" fontId="11" numFmtId="0" xfId="0" applyAlignment="1" applyFont="1">
      <alignment horizontal="left" readingOrder="0" vertical="bottom"/>
    </xf>
    <xf borderId="0" fillId="11" fontId="12" numFmtId="0" xfId="0" applyAlignment="1" applyFont="1">
      <alignment horizontal="left" readingOrder="0" vertical="bottom"/>
    </xf>
    <xf borderId="0" fillId="11" fontId="12" numFmtId="49" xfId="0" applyAlignment="1" applyFont="1" applyNumberFormat="1">
      <alignment horizontal="left" vertical="bottom"/>
    </xf>
    <xf borderId="0" fillId="11" fontId="12" numFmtId="0" xfId="0" applyAlignment="1" applyFont="1">
      <alignment horizontal="left" vertical="bottom"/>
    </xf>
    <xf borderId="10" fillId="9" fontId="12" numFmtId="0" xfId="0" applyAlignment="1" applyBorder="1" applyFont="1">
      <alignment horizontal="left" readingOrder="0" vertical="bottom"/>
    </xf>
    <xf borderId="0" fillId="12" fontId="12" numFmtId="0" xfId="0" applyAlignment="1" applyFont="1">
      <alignment horizontal="left" vertical="bottom"/>
    </xf>
    <xf borderId="0" fillId="12" fontId="12" numFmtId="49" xfId="0" applyAlignment="1" applyFont="1" applyNumberFormat="1">
      <alignment horizontal="left" vertical="bottom"/>
    </xf>
    <xf borderId="0" fillId="12" fontId="12" numFmtId="49" xfId="0" applyAlignment="1" applyFont="1" applyNumberFormat="1">
      <alignment horizontal="left" readingOrder="0" vertical="bottom"/>
    </xf>
    <xf borderId="0" fillId="12" fontId="12" numFmtId="0" xfId="0" applyAlignment="1" applyFont="1">
      <alignment horizontal="left" readingOrder="0" vertical="bottom"/>
    </xf>
    <xf borderId="0" fillId="12" fontId="12" numFmtId="49" xfId="0" applyAlignment="1" applyFont="1" applyNumberFormat="1">
      <alignment horizontal="left" readingOrder="0" shrinkToFit="0" vertical="bottom" wrapText="1"/>
    </xf>
    <xf borderId="0" fillId="9" fontId="12" numFmtId="0" xfId="0" applyAlignment="1" applyFont="1">
      <alignment horizontal="left" readingOrder="0" shrinkToFit="0" vertical="bottom" wrapText="1"/>
    </xf>
    <xf borderId="0" fillId="12" fontId="12" numFmtId="0" xfId="0" applyAlignment="1" applyFont="1">
      <alignment horizontal="left" readingOrder="0" shrinkToFit="0" vertical="bottom" wrapText="1"/>
    </xf>
    <xf borderId="0" fillId="9" fontId="24" numFmtId="0" xfId="0" applyAlignment="1" applyFont="1">
      <alignment horizontal="left" shrinkToFit="0" vertical="bottom" wrapText="1"/>
    </xf>
    <xf borderId="0" fillId="9" fontId="25" numFmtId="49" xfId="0" applyAlignment="1" applyFont="1" applyNumberFormat="1">
      <alignment horizontal="left" readingOrder="0" shrinkToFit="0" vertical="bottom" wrapText="1"/>
    </xf>
    <xf borderId="0" fillId="9" fontId="26" numFmtId="0" xfId="0" applyAlignment="1" applyFont="1">
      <alignment horizontal="left" readingOrder="0" shrinkToFit="0" vertical="bottom" wrapText="1"/>
    </xf>
    <xf borderId="0" fillId="12" fontId="12" numFmtId="165" xfId="0" applyAlignment="1" applyFont="1" applyNumberFormat="1">
      <alignment horizontal="left" vertical="bottom"/>
    </xf>
    <xf borderId="0" fillId="9" fontId="12" numFmtId="49" xfId="0" applyAlignment="1" applyFont="1" applyNumberFormat="1">
      <alignment horizontal="left" shrinkToFit="0" vertical="bottom" wrapText="1"/>
    </xf>
    <xf borderId="0" fillId="12" fontId="12" numFmtId="49" xfId="0" applyAlignment="1" applyFont="1" applyNumberFormat="1">
      <alignment horizontal="left" shrinkToFit="0" vertical="bottom" wrapText="1"/>
    </xf>
    <xf borderId="0" fillId="12" fontId="3" numFmtId="0" xfId="0" applyAlignment="1" applyFont="1">
      <alignment horizontal="left"/>
    </xf>
    <xf borderId="0" fillId="12" fontId="27" numFmtId="49" xfId="0" applyAlignment="1" applyFont="1" applyNumberFormat="1">
      <alignment horizontal="left" readingOrder="0" vertical="bottom"/>
    </xf>
    <xf borderId="0" fillId="12" fontId="12" numFmtId="49" xfId="0" applyAlignment="1" applyFont="1" applyNumberFormat="1">
      <alignment horizontal="left" shrinkToFit="0" vertical="bottom" wrapText="1"/>
    </xf>
    <xf borderId="0" fillId="12" fontId="12" numFmtId="0" xfId="0" applyAlignment="1" applyFill="1" applyFont="1">
      <alignment horizontal="left" readingOrder="0" vertical="bottom"/>
    </xf>
    <xf borderId="0" fillId="12" fontId="12" numFmtId="0" xfId="0" applyAlignment="1" applyFont="1">
      <alignment vertical="bottom"/>
    </xf>
    <xf borderId="10" fillId="12" fontId="12" numFmtId="49" xfId="0" applyAlignment="1" applyBorder="1" applyFont="1" applyNumberFormat="1">
      <alignment horizontal="left" vertical="bottom"/>
    </xf>
    <xf borderId="10" fillId="12" fontId="12" numFmtId="0" xfId="0" applyAlignment="1" applyBorder="1" applyFont="1">
      <alignment horizontal="left" readingOrder="0" vertical="bottom"/>
    </xf>
    <xf borderId="0" fillId="12" fontId="3" numFmtId="49" xfId="0" applyAlignment="1" applyFont="1" applyNumberFormat="1">
      <alignment readingOrder="0" shrinkToFit="0" wrapText="1"/>
    </xf>
    <xf borderId="0" fillId="12" fontId="3" numFmtId="0" xfId="0" applyAlignment="1" applyFont="1">
      <alignment readingOrder="0" shrinkToFit="0" wrapText="1"/>
    </xf>
    <xf borderId="12" fillId="12" fontId="3" numFmtId="0" xfId="0" applyBorder="1" applyFont="1"/>
    <xf borderId="12" fillId="12" fontId="12" numFmtId="0" xfId="0" applyAlignment="1" applyBorder="1" applyFont="1">
      <alignment horizontal="left" vertical="bottom"/>
    </xf>
    <xf borderId="0" fillId="12" fontId="12" numFmtId="0" xfId="0" applyAlignment="1" applyFont="1">
      <alignment horizontal="left" shrinkToFit="0" vertical="bottom" wrapText="1"/>
    </xf>
    <xf borderId="0" fillId="9" fontId="12" numFmtId="0" xfId="0" applyAlignment="1" applyFont="1">
      <alignment horizontal="left" shrinkToFit="0" vertical="bottom" wrapText="1"/>
    </xf>
    <xf borderId="0" fillId="12" fontId="14" numFmtId="0" xfId="0" applyAlignment="1" applyFont="1">
      <alignment horizontal="left" readingOrder="0" shrinkToFit="0" vertical="bottom" wrapText="1"/>
    </xf>
    <xf borderId="0" fillId="9" fontId="28" numFmtId="0" xfId="0" applyAlignment="1" applyFont="1">
      <alignment horizontal="left" readingOrder="0" shrinkToFit="0" vertical="bottom" wrapText="1"/>
    </xf>
    <xf borderId="0" fillId="12" fontId="3" numFmtId="0" xfId="0" applyAlignment="1" applyFont="1">
      <alignment horizontal="left" shrinkToFit="0" wrapText="1"/>
    </xf>
    <xf borderId="0" fillId="13" fontId="12" numFmtId="0" xfId="0" applyAlignment="1" applyFont="1">
      <alignment vertical="bottom"/>
    </xf>
    <xf borderId="0" fillId="13" fontId="12" numFmtId="49" xfId="0" applyAlignment="1" applyFont="1" applyNumberFormat="1">
      <alignment readingOrder="0" vertical="bottom"/>
    </xf>
    <xf borderId="0" fillId="14" fontId="12" numFmtId="49" xfId="0" applyAlignment="1" applyFont="1" applyNumberFormat="1">
      <alignment horizontal="left" readingOrder="0" shrinkToFit="0" vertical="bottom" wrapText="1"/>
    </xf>
    <xf borderId="0" fillId="14" fontId="3" numFmtId="0" xfId="0" applyFont="1"/>
    <xf borderId="0" fillId="9" fontId="29" numFmtId="0" xfId="0" applyAlignment="1" applyFont="1">
      <alignment readingOrder="0"/>
    </xf>
    <xf borderId="10" fillId="14" fontId="12" numFmtId="0" xfId="0" applyAlignment="1" applyBorder="1" applyFont="1">
      <alignment vertical="bottom"/>
    </xf>
    <xf borderId="10" fillId="14" fontId="12" numFmtId="49" xfId="0" applyAlignment="1" applyBorder="1" applyFont="1" applyNumberFormat="1">
      <alignment readingOrder="0" vertical="bottom"/>
    </xf>
    <xf borderId="10" fillId="14" fontId="3" numFmtId="0" xfId="0" applyAlignment="1" applyBorder="1" applyFont="1">
      <alignment readingOrder="0"/>
    </xf>
    <xf borderId="0" fillId="14" fontId="3" numFmtId="165" xfId="0" applyAlignment="1" applyFont="1" applyNumberFormat="1">
      <alignment horizontal="left" readingOrder="0"/>
    </xf>
    <xf borderId="0" fillId="17" fontId="11" numFmtId="0" xfId="0" applyAlignment="1" applyFill="1" applyFont="1">
      <alignment readingOrder="0" vertical="bottom"/>
    </xf>
    <xf borderId="0" fillId="17" fontId="12" numFmtId="0" xfId="0" applyAlignment="1" applyFont="1">
      <alignment vertical="bottom"/>
    </xf>
    <xf borderId="0" fillId="17" fontId="12" numFmtId="49" xfId="0" applyAlignment="1" applyFont="1" applyNumberFormat="1">
      <alignment readingOrder="0" vertical="bottom"/>
    </xf>
    <xf borderId="0" fillId="17" fontId="3" numFmtId="0" xfId="0" applyAlignment="1" applyFont="1">
      <alignment readingOrder="0"/>
    </xf>
    <xf borderId="0" fillId="17" fontId="3" numFmtId="0" xfId="0" applyFont="1"/>
    <xf borderId="0" fillId="18" fontId="12" numFmtId="0" xfId="0" applyAlignment="1" applyFill="1" applyFont="1">
      <alignment readingOrder="0" vertical="bottom"/>
    </xf>
    <xf borderId="0" fillId="18" fontId="3" numFmtId="0" xfId="0" applyAlignment="1" applyFont="1">
      <alignment horizontal="left" readingOrder="0"/>
    </xf>
    <xf borderId="0" fillId="18" fontId="3" numFmtId="49" xfId="0" applyAlignment="1" applyFont="1" applyNumberFormat="1">
      <alignment horizontal="left" readingOrder="0"/>
    </xf>
    <xf borderId="0" fillId="18" fontId="12" numFmtId="49" xfId="0" applyAlignment="1" applyFont="1" applyNumberFormat="1">
      <alignment horizontal="left" readingOrder="0" shrinkToFit="0" vertical="bottom" wrapText="1"/>
    </xf>
    <xf borderId="0" fillId="18" fontId="12" numFmtId="49" xfId="0" applyAlignment="1" applyFont="1" applyNumberFormat="1">
      <alignment horizontal="left" readingOrder="0" vertical="bottom"/>
    </xf>
    <xf borderId="0" fillId="18" fontId="3" numFmtId="0" xfId="0" applyFont="1"/>
    <xf borderId="0" fillId="18" fontId="3" numFmtId="0" xfId="0" applyAlignment="1" applyFont="1">
      <alignment horizontal="left"/>
    </xf>
    <xf borderId="0" fillId="18" fontId="3" numFmtId="0" xfId="0" applyAlignment="1" applyFont="1">
      <alignment readingOrder="0"/>
    </xf>
    <xf borderId="10" fillId="18" fontId="12" numFmtId="0" xfId="0" applyAlignment="1" applyBorder="1" applyFont="1">
      <alignment readingOrder="0" vertical="bottom"/>
    </xf>
    <xf borderId="10" fillId="18" fontId="12" numFmtId="0" xfId="0" applyAlignment="1" applyBorder="1" applyFont="1">
      <alignment vertical="bottom"/>
    </xf>
    <xf borderId="10" fillId="18" fontId="12" numFmtId="49" xfId="0" applyAlignment="1" applyBorder="1" applyFont="1" applyNumberFormat="1">
      <alignment readingOrder="0" vertical="bottom"/>
    </xf>
    <xf borderId="10" fillId="18" fontId="3" numFmtId="0" xfId="0" applyAlignment="1" applyBorder="1" applyFont="1">
      <alignment readingOrder="0"/>
    </xf>
    <xf borderId="10" fillId="18" fontId="12" numFmtId="0" xfId="0" applyAlignment="1" applyBorder="1" applyFont="1">
      <alignment horizontal="left" vertical="bottom"/>
    </xf>
    <xf borderId="10" fillId="18" fontId="12" numFmtId="0" xfId="0" applyAlignment="1" applyBorder="1" applyFont="1">
      <alignment horizontal="left" readingOrder="0" vertical="bottom"/>
    </xf>
    <xf borderId="10" fillId="18" fontId="3" numFmtId="0" xfId="0" applyAlignment="1" applyBorder="1" applyFont="1">
      <alignment horizontal="left" readingOrder="0"/>
    </xf>
    <xf borderId="10" fillId="18" fontId="3" numFmtId="0" xfId="0" applyBorder="1" applyFont="1"/>
    <xf borderId="0" fillId="18" fontId="12" numFmtId="49" xfId="0" applyAlignment="1" applyFont="1" applyNumberFormat="1">
      <alignment horizontal="left" vertical="bottom"/>
    </xf>
    <xf borderId="0" fillId="18" fontId="12" numFmtId="0" xfId="0" applyAlignment="1" applyFont="1">
      <alignment horizontal="left" readingOrder="0" vertical="bottom"/>
    </xf>
    <xf borderId="0" fillId="18" fontId="12" numFmtId="0" xfId="0" applyAlignment="1" applyFont="1">
      <alignment horizontal="left" vertical="bottom"/>
    </xf>
    <xf borderId="0" fillId="18" fontId="12" numFmtId="0" xfId="0" applyAlignment="1" applyFont="1">
      <alignment horizontal="left" vertical="bottom"/>
    </xf>
    <xf borderId="0" fillId="18" fontId="3" numFmtId="49" xfId="0" applyAlignment="1" applyFont="1" applyNumberFormat="1">
      <alignment horizontal="left" readingOrder="0" shrinkToFit="0" wrapText="1"/>
    </xf>
    <xf borderId="0" fillId="18" fontId="3" numFmtId="0" xfId="0" applyAlignment="1" applyFont="1">
      <alignment horizontal="left" readingOrder="0" shrinkToFit="0" wrapText="1"/>
    </xf>
    <xf borderId="0" fillId="18" fontId="3" numFmtId="0" xfId="0" applyAlignment="1" applyFont="1">
      <alignment readingOrder="0" shrinkToFit="0" wrapText="1"/>
    </xf>
    <xf borderId="0" fillId="17" fontId="11" numFmtId="49" xfId="0" applyAlignment="1" applyFont="1" applyNumberFormat="1">
      <alignment horizontal="left" readingOrder="0" vertical="bottom"/>
    </xf>
    <xf borderId="0" fillId="17" fontId="12" numFmtId="49" xfId="0" applyAlignment="1" applyFont="1" applyNumberFormat="1">
      <alignment horizontal="left" vertical="bottom"/>
    </xf>
    <xf borderId="0" fillId="17" fontId="12" numFmtId="49" xfId="0" applyAlignment="1" applyFont="1" applyNumberFormat="1">
      <alignment horizontal="left" readingOrder="0" vertical="bottom"/>
    </xf>
    <xf borderId="0" fillId="17" fontId="3" numFmtId="49" xfId="0" applyAlignment="1" applyFont="1" applyNumberFormat="1">
      <alignment horizontal="left" readingOrder="0"/>
    </xf>
    <xf borderId="0" fillId="18" fontId="3" numFmtId="49" xfId="0" applyAlignment="1" applyFont="1" applyNumberFormat="1">
      <alignment horizontal="left"/>
    </xf>
    <xf borderId="0" fillId="9" fontId="29" numFmtId="49" xfId="0" applyAlignment="1" applyFont="1" applyNumberFormat="1">
      <alignment readingOrder="0"/>
    </xf>
    <xf borderId="10" fillId="18" fontId="12" numFmtId="49" xfId="0" applyAlignment="1" applyBorder="1" applyFont="1" applyNumberFormat="1">
      <alignment horizontal="left" readingOrder="0" vertical="bottom"/>
    </xf>
    <xf borderId="10" fillId="18" fontId="12" numFmtId="49" xfId="0" applyAlignment="1" applyBorder="1" applyFont="1" applyNumberFormat="1">
      <alignment horizontal="left" vertical="bottom"/>
    </xf>
    <xf borderId="10" fillId="18" fontId="3" numFmtId="49" xfId="0" applyAlignment="1" applyBorder="1" applyFont="1" applyNumberFormat="1">
      <alignment horizontal="left" readingOrder="0"/>
    </xf>
    <xf borderId="10" fillId="18" fontId="12" numFmtId="49" xfId="0" applyAlignment="1" applyBorder="1" applyFont="1" applyNumberFormat="1">
      <alignment vertical="bottom"/>
    </xf>
    <xf borderId="0" fillId="18" fontId="12" numFmtId="49" xfId="0" applyAlignment="1" applyFont="1" applyNumberFormat="1">
      <alignment vertical="bottom"/>
    </xf>
    <xf borderId="0" fillId="9" fontId="30" numFmtId="0" xfId="0" applyFont="1"/>
    <xf borderId="0" fillId="9" fontId="30" numFmtId="49" xfId="0" applyAlignment="1" applyFont="1" applyNumberFormat="1">
      <alignment horizontal="left"/>
    </xf>
    <xf borderId="0" fillId="18" fontId="30" numFmtId="49" xfId="0" applyAlignment="1" applyFont="1" applyNumberFormat="1">
      <alignment horizontal="left"/>
    </xf>
    <xf borderId="0" fillId="18" fontId="30" numFmtId="49" xfId="0" applyAlignment="1" applyFont="1" applyNumberFormat="1">
      <alignment horizontal="left" readingOrder="0"/>
    </xf>
    <xf borderId="0" fillId="18" fontId="30" numFmtId="49" xfId="0" applyAlignment="1" applyFont="1" applyNumberFormat="1">
      <alignment horizontal="left" readingOrder="0" shrinkToFit="0" wrapText="1"/>
    </xf>
    <xf borderId="0" fillId="15" fontId="11" numFmtId="0" xfId="0" applyAlignment="1" applyFont="1">
      <alignment horizontal="left" readingOrder="0" vertical="bottom"/>
    </xf>
    <xf borderId="0" fillId="15" fontId="12" numFmtId="0" xfId="0" applyAlignment="1" applyFont="1">
      <alignment horizontal="left" vertical="bottom"/>
    </xf>
    <xf borderId="0" fillId="15" fontId="12" numFmtId="49" xfId="0" applyAlignment="1" applyFont="1" applyNumberFormat="1">
      <alignment horizontal="left" readingOrder="0" vertical="bottom"/>
    </xf>
    <xf borderId="0" fillId="15" fontId="12" numFmtId="0" xfId="0" applyAlignment="1" applyFont="1">
      <alignment horizontal="left" readingOrder="0" vertical="bottom"/>
    </xf>
    <xf borderId="0" fillId="15" fontId="3" numFmtId="0" xfId="0" applyAlignment="1" applyFont="1">
      <alignment horizontal="left" readingOrder="0"/>
    </xf>
    <xf borderId="0" fillId="15" fontId="3" numFmtId="0" xfId="0" applyAlignment="1" applyFont="1">
      <alignment horizontal="left"/>
    </xf>
    <xf borderId="10" fillId="9" fontId="3" numFmtId="0" xfId="0" applyAlignment="1" applyBorder="1" applyFont="1">
      <alignment horizontal="left"/>
    </xf>
    <xf borderId="10" fillId="16" fontId="12" numFmtId="0" xfId="0" applyAlignment="1" applyBorder="1" applyFont="1">
      <alignment horizontal="left" readingOrder="0" vertical="bottom"/>
    </xf>
    <xf borderId="10" fillId="16" fontId="12" numFmtId="49" xfId="0" applyAlignment="1" applyBorder="1" applyFont="1" applyNumberFormat="1">
      <alignment horizontal="left" readingOrder="0" vertical="bottom"/>
    </xf>
    <xf borderId="0" fillId="16" fontId="31" numFmtId="0" xfId="0" applyAlignment="1" applyFont="1">
      <alignment horizontal="left" readingOrder="0" shrinkToFit="0" wrapText="1"/>
    </xf>
    <xf borderId="0" fillId="16" fontId="3" numFmtId="165" xfId="0" applyAlignment="1" applyFont="1" applyNumberFormat="1">
      <alignment horizontal="left" readingOrder="0"/>
    </xf>
    <xf borderId="0" fillId="19" fontId="11" numFmtId="0" xfId="0" applyAlignment="1" applyFill="1" applyFont="1">
      <alignment readingOrder="0" vertical="bottom"/>
    </xf>
    <xf borderId="0" fillId="19" fontId="12" numFmtId="0" xfId="0" applyAlignment="1" applyFont="1">
      <alignment vertical="bottom"/>
    </xf>
    <xf borderId="0" fillId="19" fontId="12" numFmtId="49" xfId="0" applyAlignment="1" applyFont="1" applyNumberFormat="1">
      <alignment readingOrder="0" vertical="bottom"/>
    </xf>
    <xf borderId="0" fillId="19" fontId="12" numFmtId="0" xfId="0" applyAlignment="1" applyFont="1">
      <alignment readingOrder="0" vertical="bottom"/>
    </xf>
    <xf borderId="0" fillId="19" fontId="3" numFmtId="0" xfId="0" applyAlignment="1" applyFont="1">
      <alignment readingOrder="0"/>
    </xf>
    <xf borderId="0" fillId="10" fontId="3" numFmtId="0" xfId="0" applyAlignment="1" applyFont="1">
      <alignment readingOrder="0"/>
    </xf>
    <xf borderId="0" fillId="10" fontId="3" numFmtId="49" xfId="0" applyAlignment="1" applyFont="1" applyNumberFormat="1">
      <alignment horizontal="left" readingOrder="0"/>
    </xf>
    <xf borderId="0" fillId="10" fontId="3" numFmtId="49" xfId="0" applyAlignment="1" applyFont="1" applyNumberFormat="1">
      <alignment horizontal="left" readingOrder="0" shrinkToFit="0" wrapText="1"/>
    </xf>
    <xf borderId="0" fillId="10" fontId="3" numFmtId="49" xfId="0" applyAlignment="1" applyFont="1" applyNumberFormat="1">
      <alignment horizontal="left"/>
    </xf>
    <xf borderId="0" fillId="10" fontId="12" numFmtId="49" xfId="0" applyAlignment="1" applyFont="1" applyNumberFormat="1">
      <alignment horizontal="left" readingOrder="0" shrinkToFit="0" wrapText="1"/>
    </xf>
    <xf borderId="0" fillId="10" fontId="3" numFmtId="0" xfId="0" applyFont="1"/>
    <xf borderId="10" fillId="10" fontId="12" numFmtId="0" xfId="0" applyAlignment="1" applyBorder="1" applyFont="1">
      <alignment readingOrder="0" vertical="bottom"/>
    </xf>
    <xf borderId="10" fillId="10" fontId="12" numFmtId="0" xfId="0" applyAlignment="1" applyBorder="1" applyFont="1">
      <alignment vertical="bottom"/>
    </xf>
    <xf borderId="10" fillId="10" fontId="12" numFmtId="49" xfId="0" applyAlignment="1" applyBorder="1" applyFont="1" applyNumberFormat="1">
      <alignment readingOrder="0" vertical="bottom"/>
    </xf>
    <xf borderId="10" fillId="10" fontId="3" numFmtId="0" xfId="0" applyAlignment="1" applyBorder="1" applyFont="1">
      <alignment readingOrder="0"/>
    </xf>
    <xf borderId="10" fillId="10" fontId="12" numFmtId="0" xfId="0" applyAlignment="1" applyBorder="1" applyFont="1">
      <alignment horizontal="left" vertical="bottom"/>
    </xf>
    <xf borderId="10" fillId="10" fontId="12" numFmtId="0" xfId="0" applyAlignment="1" applyBorder="1" applyFont="1">
      <alignment horizontal="left" readingOrder="0" vertical="bottom"/>
    </xf>
    <xf borderId="10" fillId="10" fontId="3" numFmtId="0" xfId="0" applyAlignment="1" applyBorder="1" applyFont="1">
      <alignment horizontal="left" readingOrder="0"/>
    </xf>
    <xf borderId="10" fillId="10" fontId="3" numFmtId="0" xfId="0" applyBorder="1" applyFont="1"/>
    <xf borderId="0" fillId="10" fontId="3" numFmtId="0" xfId="0" applyAlignment="1" applyFont="1">
      <alignment horizontal="left" readingOrder="0"/>
    </xf>
    <xf borderId="0" fillId="10" fontId="3" numFmtId="165" xfId="0" applyAlignment="1" applyFont="1" applyNumberFormat="1">
      <alignment horizontal="left" readingOrder="0"/>
    </xf>
    <xf borderId="0" fillId="10" fontId="3" numFmtId="0" xfId="0" applyAlignment="1" applyFont="1">
      <alignment horizontal="left"/>
    </xf>
    <xf borderId="0" fillId="10" fontId="12" numFmtId="0" xfId="0" applyAlignment="1" applyFont="1">
      <alignment horizontal="left" vertical="bottom"/>
    </xf>
    <xf borderId="0" fillId="9" fontId="3" numFmtId="165" xfId="0" applyAlignment="1" applyFont="1" applyNumberFormat="1">
      <alignment horizontal="left" readingOrder="0"/>
    </xf>
    <xf borderId="0" fillId="9" fontId="32" numFmtId="49" xfId="0" applyAlignment="1" applyFont="1" applyNumberFormat="1">
      <alignment horizontal="left" readingOrder="0"/>
    </xf>
    <xf borderId="0" fillId="10" fontId="3" numFmtId="0" xfId="0" applyAlignment="1" applyFont="1">
      <alignment horizontal="left" readingOrder="0" shrinkToFit="0" wrapText="1"/>
    </xf>
    <xf borderId="0" fillId="9" fontId="33" numFmtId="49" xfId="0" applyAlignment="1" applyFont="1" applyNumberFormat="1">
      <alignment horizontal="left" readingOrder="0"/>
    </xf>
    <xf borderId="0" fillId="9" fontId="34" numFmtId="0" xfId="0" applyAlignment="1" applyFont="1">
      <alignment horizontal="left" readingOrder="0"/>
    </xf>
    <xf borderId="0" fillId="9" fontId="35" numFmtId="0" xfId="0" applyAlignment="1" applyFont="1">
      <alignment readingOrder="0" shrinkToFit="0" wrapText="1"/>
    </xf>
    <xf borderId="0" fillId="10" fontId="36" numFmtId="49" xfId="0" applyAlignment="1" applyFont="1" applyNumberFormat="1">
      <alignment horizontal="left" readingOrder="0"/>
    </xf>
    <xf borderId="0" fillId="10" fontId="37" numFmtId="0" xfId="0" applyAlignment="1" applyFont="1">
      <alignment readingOrder="0" shrinkToFit="0" wrapText="1"/>
    </xf>
    <xf borderId="0" fillId="9" fontId="30" numFmtId="0" xfId="0" applyAlignment="1" applyFont="1">
      <alignment horizontal="left" readingOrder="0" shrinkToFit="0" wrapText="1"/>
    </xf>
    <xf borderId="0" fillId="9" fontId="30" numFmtId="0" xfId="0" applyAlignment="1" applyFont="1">
      <alignment horizontal="left"/>
    </xf>
    <xf borderId="0" fillId="9" fontId="3" numFmtId="0" xfId="0" applyAlignment="1" applyFont="1">
      <alignment horizontal="left" readingOrder="0"/>
    </xf>
    <xf borderId="0" fillId="9" fontId="3" numFmtId="0" xfId="0" applyAlignment="1" applyFont="1">
      <alignment horizontal="left" readingOrder="0" shrinkToFit="0" wrapText="1"/>
    </xf>
    <xf borderId="0" fillId="0" fontId="3" numFmtId="49" xfId="0" applyAlignment="1" applyFont="1" applyNumberFormat="1">
      <alignment horizontal="left" readingOrder="0"/>
    </xf>
    <xf borderId="0" fillId="0" fontId="30" numFmtId="49" xfId="0" applyAlignment="1" applyFont="1" applyNumberFormat="1">
      <alignment horizontal="left"/>
    </xf>
    <xf borderId="0" fillId="0" fontId="30" numFmtId="0" xfId="0" applyFont="1"/>
    <xf borderId="0" fillId="16" fontId="3" numFmtId="0" xfId="0" applyAlignment="1" applyFont="1">
      <alignment horizontal="left" readingOrder="0"/>
    </xf>
    <xf borderId="0" fillId="16" fontId="3" numFmtId="0" xfId="0" applyAlignment="1" applyFont="1">
      <alignment horizontal="left"/>
    </xf>
    <xf borderId="0" fillId="16" fontId="12" numFmtId="49" xfId="0" applyAlignment="1" applyFont="1" applyNumberFormat="1">
      <alignment horizontal="left" shrinkToFit="0" vertical="bottom" wrapText="1"/>
    </xf>
    <xf borderId="0" fillId="16" fontId="38" numFmtId="0" xfId="0" applyAlignment="1" applyFont="1">
      <alignment horizontal="left" readingOrder="0" shrinkToFit="0" vertical="bottom" wrapText="0"/>
    </xf>
    <xf borderId="10" fillId="9" fontId="12" numFmtId="0" xfId="0" applyAlignment="1" applyBorder="1" applyFont="1">
      <alignment horizontal="left" shrinkToFit="0" vertical="bottom" wrapText="1"/>
    </xf>
    <xf borderId="10" fillId="9" fontId="12" numFmtId="49" xfId="0" applyAlignment="1" applyBorder="1" applyFont="1" applyNumberFormat="1">
      <alignment horizontal="left" shrinkToFit="0" vertical="bottom" wrapText="1"/>
    </xf>
    <xf borderId="10" fillId="9" fontId="12" numFmtId="0" xfId="0" applyAlignment="1" applyBorder="1" applyFont="1">
      <alignment horizontal="left" readingOrder="0" shrinkToFit="0" vertical="bottom" wrapText="1"/>
    </xf>
    <xf borderId="10" fillId="9" fontId="12" numFmtId="0" xfId="0" applyAlignment="1" applyBorder="1" applyFont="1">
      <alignment horizontal="left" shrinkToFit="0" vertical="bottom" wrapText="1"/>
    </xf>
    <xf borderId="0" fillId="16" fontId="12" numFmtId="0" xfId="0" applyAlignment="1" applyFont="1">
      <alignment horizontal="left" shrinkToFit="0" vertical="bottom" wrapText="1"/>
    </xf>
    <xf borderId="0" fillId="16" fontId="12" numFmtId="0" xfId="0" applyAlignment="1" applyFont="1">
      <alignment horizontal="left" readingOrder="0" shrinkToFit="0" vertical="bottom" wrapText="1"/>
    </xf>
    <xf borderId="0" fillId="9" fontId="12" numFmtId="0" xfId="0" applyAlignment="1" applyFont="1">
      <alignment horizontal="left" shrinkToFit="0" vertical="bottom" wrapText="1"/>
    </xf>
    <xf borderId="0" fillId="16" fontId="12" numFmtId="0" xfId="0" applyAlignment="1" applyFont="1">
      <alignment horizontal="left" shrinkToFit="0" vertical="bottom" wrapText="1"/>
    </xf>
    <xf borderId="0" fillId="9" fontId="12" numFmtId="0" xfId="0" applyAlignment="1" applyFont="1">
      <alignment horizontal="left" readingOrder="0" shrinkToFit="0" vertical="bottom" wrapText="1"/>
    </xf>
    <xf borderId="0" fillId="16" fontId="12" numFmtId="0" xfId="0" applyAlignment="1" applyFont="1">
      <alignment horizontal="left" readingOrder="0" shrinkToFit="0" vertical="bottom" wrapText="1"/>
    </xf>
    <xf borderId="0" fillId="9" fontId="12" numFmtId="165" xfId="0" applyAlignment="1" applyFont="1" applyNumberFormat="1">
      <alignment horizontal="left" readingOrder="0" shrinkToFit="0" vertical="bottom" wrapText="1"/>
    </xf>
    <xf borderId="0" fillId="16" fontId="12" numFmtId="165" xfId="0" applyAlignment="1" applyFont="1" applyNumberFormat="1">
      <alignment horizontal="left" readingOrder="0" shrinkToFit="0" vertical="bottom" wrapText="1"/>
    </xf>
    <xf borderId="0" fillId="19" fontId="39" numFmtId="0" xfId="0" applyAlignment="1" applyFont="1">
      <alignment horizontal="left" readingOrder="0" vertical="bottom"/>
    </xf>
    <xf borderId="0" fillId="19" fontId="40" numFmtId="0" xfId="0" applyAlignment="1" applyFont="1">
      <alignment horizontal="left" vertical="bottom"/>
    </xf>
    <xf borderId="0" fillId="19" fontId="40" numFmtId="49" xfId="0" applyAlignment="1" applyFont="1" applyNumberFormat="1">
      <alignment horizontal="left" vertical="bottom"/>
    </xf>
    <xf borderId="0" fillId="19" fontId="40" numFmtId="0" xfId="0" applyAlignment="1" applyFont="1">
      <alignment vertical="bottom"/>
    </xf>
    <xf borderId="10" fillId="9" fontId="40" numFmtId="0" xfId="0" applyAlignment="1" applyBorder="1" applyFont="1">
      <alignment horizontal="left" vertical="bottom"/>
    </xf>
    <xf borderId="10" fillId="9" fontId="40" numFmtId="49" xfId="0" applyAlignment="1" applyBorder="1" applyFont="1" applyNumberFormat="1">
      <alignment horizontal="left" vertical="bottom"/>
    </xf>
    <xf borderId="10" fillId="9" fontId="40" numFmtId="0" xfId="0" applyAlignment="1" applyBorder="1" applyFont="1">
      <alignment horizontal="left" readingOrder="0" vertical="bottom"/>
    </xf>
    <xf borderId="0" fillId="10" fontId="40" numFmtId="0" xfId="0" applyAlignment="1" applyFont="1">
      <alignment horizontal="left" vertical="bottom"/>
    </xf>
    <xf borderId="0" fillId="10" fontId="40" numFmtId="49" xfId="0" applyAlignment="1" applyFont="1" applyNumberFormat="1">
      <alignment horizontal="left" vertical="bottom"/>
    </xf>
    <xf borderId="0" fillId="10" fontId="40" numFmtId="49" xfId="0" applyAlignment="1" applyFont="1" applyNumberFormat="1">
      <alignment horizontal="left" readingOrder="0" vertical="bottom"/>
    </xf>
    <xf borderId="0" fillId="10" fontId="40" numFmtId="0" xfId="0" applyAlignment="1" applyFont="1">
      <alignment horizontal="left" readingOrder="0" vertical="bottom"/>
    </xf>
    <xf borderId="0" fillId="10" fontId="41" numFmtId="0" xfId="0" applyAlignment="1" applyFont="1">
      <alignment horizontal="left" readingOrder="0"/>
    </xf>
    <xf borderId="0" fillId="9" fontId="40" numFmtId="0" xfId="0" applyAlignment="1" applyFont="1">
      <alignment horizontal="left" vertical="bottom"/>
    </xf>
    <xf borderId="0" fillId="9" fontId="40" numFmtId="49" xfId="0" applyAlignment="1" applyFont="1" applyNumberFormat="1">
      <alignment horizontal="left" readingOrder="0" vertical="bottom"/>
    </xf>
    <xf borderId="0" fillId="9" fontId="41" numFmtId="0" xfId="0" applyAlignment="1" applyFont="1">
      <alignment horizontal="left"/>
    </xf>
    <xf borderId="0" fillId="10" fontId="41" numFmtId="0" xfId="0" applyAlignment="1" applyFont="1">
      <alignment horizontal="left"/>
    </xf>
    <xf borderId="0" fillId="9" fontId="40" numFmtId="0" xfId="0" applyAlignment="1" applyFont="1">
      <alignment horizontal="left" readingOrder="0" vertical="bottom"/>
    </xf>
    <xf borderId="0" fillId="9" fontId="40" numFmtId="49" xfId="0" applyAlignment="1" applyFont="1" applyNumberFormat="1">
      <alignment horizontal="left" readingOrder="0" shrinkToFit="0" vertical="bottom" wrapText="1"/>
    </xf>
    <xf borderId="0" fillId="9" fontId="40" numFmtId="49" xfId="0" applyAlignment="1" applyFont="1" applyNumberFormat="1">
      <alignment horizontal="left" vertical="bottom"/>
    </xf>
    <xf borderId="0" fillId="9" fontId="40" numFmtId="49" xfId="0" applyAlignment="1" applyFont="1" applyNumberFormat="1">
      <alignment horizontal="left" readingOrder="0" shrinkToFit="0" vertical="bottom" wrapText="1"/>
    </xf>
    <xf borderId="0" fillId="10" fontId="40" numFmtId="49" xfId="0" applyAlignment="1" applyFont="1" applyNumberFormat="1">
      <alignment horizontal="left" readingOrder="0" shrinkToFit="0" vertical="bottom" wrapText="1"/>
    </xf>
    <xf borderId="0" fillId="10" fontId="40" numFmtId="49" xfId="0" applyAlignment="1" applyFont="1" applyNumberFormat="1">
      <alignment horizontal="left" readingOrder="0" shrinkToFit="0" vertical="bottom" wrapText="1"/>
    </xf>
    <xf borderId="0" fillId="9" fontId="40" numFmtId="49" xfId="0" applyAlignment="1" applyFont="1" applyNumberFormat="1">
      <alignment horizontal="left" readingOrder="0" vertical="bottom"/>
    </xf>
    <xf borderId="0" fillId="9" fontId="41" numFmtId="0" xfId="0" applyAlignment="1" applyFont="1">
      <alignment horizontal="left" readingOrder="0"/>
    </xf>
    <xf borderId="0" fillId="10" fontId="40" numFmtId="49" xfId="0" applyAlignment="1" applyFont="1" applyNumberFormat="1">
      <alignment horizontal="left" vertical="bottom"/>
    </xf>
    <xf borderId="0" fillId="9" fontId="40" numFmtId="49" xfId="0" applyAlignment="1" applyFont="1" applyNumberFormat="1">
      <alignment horizontal="left" vertical="bottom"/>
    </xf>
    <xf borderId="0" fillId="9" fontId="40" numFmtId="0" xfId="0" applyAlignment="1" applyFont="1">
      <alignment horizontal="left" readingOrder="0" shrinkToFit="0" vertical="bottom" wrapText="1"/>
    </xf>
    <xf borderId="0" fillId="10" fontId="40" numFmtId="0" xfId="0" applyAlignment="1" applyFont="1">
      <alignment horizontal="left" readingOrder="0" shrinkToFit="0" vertical="bottom" wrapText="1"/>
    </xf>
    <xf borderId="0" fillId="9" fontId="40" numFmtId="49" xfId="0" applyAlignment="1" applyFont="1" applyNumberFormat="1">
      <alignment horizontal="left" readingOrder="0" vertical="bottom"/>
    </xf>
    <xf borderId="0" fillId="9" fontId="41" numFmtId="0" xfId="0" applyAlignment="1" applyFont="1">
      <alignment horizontal="left" readingOrder="0" shrinkToFit="0" wrapText="1"/>
    </xf>
    <xf borderId="0" fillId="9" fontId="40" numFmtId="0" xfId="0" applyAlignment="1" applyFont="1">
      <alignment vertical="bottom"/>
    </xf>
    <xf borderId="0" fillId="10" fontId="40" numFmtId="0" xfId="0" applyAlignment="1" applyFont="1">
      <alignment vertical="bottom"/>
    </xf>
    <xf borderId="0" fillId="9" fontId="42" numFmtId="0" xfId="0" applyAlignment="1" applyFont="1">
      <alignment readingOrder="0"/>
    </xf>
    <xf borderId="10" fillId="9" fontId="40" numFmtId="0" xfId="0" applyAlignment="1" applyBorder="1" applyFont="1">
      <alignment vertical="bottom"/>
    </xf>
    <xf borderId="0" fillId="10" fontId="40" numFmtId="165" xfId="0" applyAlignment="1" applyFont="1" applyNumberFormat="1">
      <alignment horizontal="left" vertical="bottom"/>
    </xf>
    <xf borderId="0" fillId="9" fontId="41" numFmtId="0" xfId="0" applyAlignment="1" applyFont="1">
      <alignment horizontal="left" readingOrder="0" shrinkToFit="0" vertical="top" wrapText="1"/>
    </xf>
    <xf borderId="0" fillId="10" fontId="41" numFmtId="0" xfId="0" applyFont="1"/>
    <xf borderId="0" fillId="9" fontId="41" numFmtId="0" xfId="0" applyFont="1"/>
    <xf borderId="0" fillId="10" fontId="41" numFmtId="0" xfId="0" applyAlignment="1" applyFont="1">
      <alignment horizontal="left" readingOrder="0" shrinkToFit="0" wrapText="1"/>
    </xf>
    <xf borderId="0" fillId="10" fontId="40" numFmtId="165" xfId="0" applyAlignment="1" applyFont="1" applyNumberFormat="1">
      <alignment horizontal="left" readingOrder="0" shrinkToFit="0" vertical="bottom" wrapText="1"/>
    </xf>
    <xf borderId="0" fillId="10" fontId="40" numFmtId="0" xfId="0" applyAlignment="1" applyFont="1">
      <alignment horizontal="left" readingOrder="0" shrinkToFit="0" vertical="top" wrapText="1"/>
    </xf>
    <xf borderId="0" fillId="9" fontId="40" numFmtId="165" xfId="0" applyAlignment="1" applyFont="1" applyNumberFormat="1">
      <alignment horizontal="left" readingOrder="0" shrinkToFit="0" vertical="bottom" wrapText="1"/>
    </xf>
    <xf borderId="0" fillId="9" fontId="40" numFmtId="0" xfId="0" applyAlignment="1" applyFont="1">
      <alignment horizontal="left" readingOrder="0" vertical="top"/>
    </xf>
    <xf borderId="0" fillId="10" fontId="40" numFmtId="49" xfId="0" applyAlignment="1" applyFont="1" applyNumberFormat="1">
      <alignment horizontal="left" shrinkToFit="0" vertical="bottom" wrapText="1"/>
    </xf>
    <xf borderId="0" fillId="9" fontId="40" numFmtId="49" xfId="0" applyAlignment="1" applyFont="1" applyNumberFormat="1">
      <alignment horizontal="left" shrinkToFit="0" vertical="bottom" wrapText="1"/>
    </xf>
    <xf borderId="0" fillId="9" fontId="40" numFmtId="0" xfId="0" applyAlignment="1" applyFont="1">
      <alignment horizontal="left" shrinkToFit="0" vertical="bottom" wrapText="1"/>
    </xf>
    <xf borderId="0" fillId="10" fontId="40" numFmtId="49" xfId="0" applyAlignment="1" applyFont="1" applyNumberFormat="1">
      <alignment horizontal="left" readingOrder="0" shrinkToFit="0" vertical="top" wrapText="1"/>
    </xf>
    <xf borderId="0" fillId="10" fontId="43" numFmtId="49" xfId="0" applyAlignment="1" applyFont="1" applyNumberFormat="1">
      <alignment horizontal="left" readingOrder="0" vertical="bottom"/>
    </xf>
    <xf borderId="0" fillId="10" fontId="44" numFmtId="0" xfId="0" applyAlignment="1" applyFont="1">
      <alignment horizontal="left" readingOrder="0" shrinkToFit="0" vertical="bottom" wrapText="1"/>
    </xf>
    <xf borderId="0" fillId="9" fontId="40" numFmtId="49" xfId="0" applyAlignment="1" applyFont="1" applyNumberFormat="1">
      <alignment horizontal="left" readingOrder="0" shrinkToFit="0" vertical="top" wrapText="1"/>
    </xf>
    <xf borderId="0" fillId="9" fontId="45" numFmtId="49" xfId="0" applyAlignment="1" applyFont="1" applyNumberFormat="1">
      <alignment horizontal="left" readingOrder="0" vertical="bottom"/>
    </xf>
    <xf borderId="12" fillId="10" fontId="3" numFmtId="0" xfId="0" applyBorder="1" applyFont="1"/>
    <xf borderId="10" fillId="10" fontId="40" numFmtId="0" xfId="0" applyAlignment="1" applyBorder="1" applyFont="1">
      <alignment vertical="bottom"/>
    </xf>
    <xf borderId="10" fillId="10" fontId="40" numFmtId="49" xfId="0" applyAlignment="1" applyBorder="1" applyFont="1" applyNumberFormat="1">
      <alignment vertical="bottom"/>
    </xf>
    <xf borderId="10" fillId="10" fontId="40" numFmtId="0" xfId="0" applyAlignment="1" applyBorder="1" applyFont="1">
      <alignment readingOrder="0" shrinkToFit="0" vertical="bottom" wrapText="0"/>
    </xf>
    <xf borderId="13" fillId="10" fontId="3" numFmtId="0" xfId="0" applyBorder="1" applyFont="1"/>
    <xf borderId="0" fillId="9" fontId="40" numFmtId="0" xfId="0" applyAlignment="1" applyFont="1">
      <alignment readingOrder="0" vertical="bottom"/>
    </xf>
    <xf borderId="0" fillId="9" fontId="40" numFmtId="49" xfId="0" applyAlignment="1" applyFont="1" applyNumberFormat="1">
      <alignment vertical="bottom"/>
    </xf>
    <xf borderId="0" fillId="9" fontId="41" numFmtId="0" xfId="0" applyAlignment="1" applyFont="1">
      <alignment readingOrder="0"/>
    </xf>
    <xf borderId="0" fillId="10" fontId="40" numFmtId="0" xfId="0" applyAlignment="1" applyFont="1">
      <alignment readingOrder="0" vertical="bottom"/>
    </xf>
    <xf borderId="0" fillId="10" fontId="40" numFmtId="49" xfId="0" applyAlignment="1" applyFont="1" applyNumberFormat="1">
      <alignment vertical="bottom"/>
    </xf>
    <xf borderId="0" fillId="10" fontId="41" numFmtId="0" xfId="0" applyAlignment="1" applyFont="1">
      <alignment readingOrder="0"/>
    </xf>
    <xf borderId="10" fillId="10" fontId="39" numFmtId="49" xfId="0" applyAlignment="1" applyBorder="1" applyFont="1" applyNumberFormat="1">
      <alignment readingOrder="0" vertical="bottom"/>
    </xf>
    <xf borderId="10" fillId="10" fontId="46" numFmtId="49" xfId="0" applyAlignment="1" applyBorder="1" applyFont="1" applyNumberFormat="1">
      <alignment readingOrder="0" vertical="bottom"/>
    </xf>
    <xf borderId="14" fillId="9" fontId="39" numFmtId="49" xfId="0" applyAlignment="1" applyBorder="1" applyFont="1" applyNumberFormat="1">
      <alignment readingOrder="0" shrinkToFit="0" vertical="bottom" wrapText="1"/>
    </xf>
    <xf borderId="4" fillId="9" fontId="40" numFmtId="0" xfId="0" applyAlignment="1" applyBorder="1" applyFont="1">
      <alignment vertical="bottom"/>
    </xf>
    <xf borderId="5" fillId="9" fontId="40" numFmtId="49" xfId="0" applyAlignment="1" applyBorder="1" applyFont="1" applyNumberFormat="1">
      <alignment shrinkToFit="0" vertical="bottom" wrapText="1"/>
    </xf>
    <xf borderId="5" fillId="9" fontId="40" numFmtId="0" xfId="0" applyAlignment="1" applyBorder="1" applyFont="1">
      <alignment vertical="bottom"/>
    </xf>
    <xf borderId="5" fillId="9" fontId="40" numFmtId="0" xfId="0" applyAlignment="1" applyBorder="1" applyFont="1">
      <alignment vertical="bottom"/>
    </xf>
    <xf borderId="10" fillId="9" fontId="40" numFmtId="49" xfId="0" applyAlignment="1" applyBorder="1" applyFont="1" applyNumberFormat="1">
      <alignment readingOrder="0" vertical="bottom"/>
    </xf>
    <xf borderId="5" fillId="9" fontId="40" numFmtId="49" xfId="0" applyAlignment="1" applyBorder="1" applyFont="1" applyNumberFormat="1">
      <alignment readingOrder="0" vertical="bottom"/>
    </xf>
    <xf borderId="5" fillId="9" fontId="3" numFmtId="0" xfId="0" applyBorder="1" applyFont="1"/>
    <xf borderId="6" fillId="9" fontId="3" numFmtId="0" xfId="0" applyBorder="1" applyFont="1"/>
    <xf borderId="15" fillId="10" fontId="40" numFmtId="49" xfId="0" applyAlignment="1" applyBorder="1" applyFont="1" applyNumberFormat="1">
      <alignment readingOrder="0" shrinkToFit="0" vertical="bottom" wrapText="1"/>
    </xf>
    <xf borderId="7" fillId="10" fontId="40" numFmtId="0" xfId="0" applyAlignment="1" applyBorder="1" applyFont="1">
      <alignment horizontal="right" vertical="bottom"/>
    </xf>
    <xf borderId="0" fillId="10" fontId="40" numFmtId="0" xfId="0" applyAlignment="1" applyFont="1">
      <alignment horizontal="right" vertical="bottom"/>
    </xf>
    <xf borderId="0" fillId="10" fontId="40" numFmtId="0" xfId="0" applyAlignment="1" applyFont="1">
      <alignment horizontal="right" vertical="bottom"/>
    </xf>
    <xf borderId="0" fillId="10" fontId="40" numFmtId="49" xfId="0" applyAlignment="1" applyFont="1" applyNumberFormat="1">
      <alignment readingOrder="0" shrinkToFit="0" vertical="bottom" wrapText="1"/>
    </xf>
    <xf borderId="8" fillId="10" fontId="3" numFmtId="0" xfId="0" applyBorder="1" applyFont="1"/>
    <xf borderId="15" fillId="9" fontId="40" numFmtId="49" xfId="0" applyAlignment="1" applyBorder="1" applyFont="1" applyNumberFormat="1">
      <alignment readingOrder="0" shrinkToFit="0" vertical="bottom" wrapText="1"/>
    </xf>
    <xf borderId="7" fillId="9" fontId="40" numFmtId="0" xfId="0" applyAlignment="1" applyBorder="1" applyFont="1">
      <alignment horizontal="right" vertical="bottom"/>
    </xf>
    <xf borderId="0" fillId="9" fontId="40" numFmtId="0" xfId="0" applyAlignment="1" applyFont="1">
      <alignment horizontal="right" vertical="bottom"/>
    </xf>
    <xf borderId="0" fillId="9" fontId="40" numFmtId="0" xfId="0" applyAlignment="1" applyFont="1">
      <alignment horizontal="right" vertical="bottom"/>
    </xf>
    <xf borderId="0" fillId="9" fontId="40" numFmtId="49" xfId="0" applyAlignment="1" applyFont="1" applyNumberFormat="1">
      <alignment readingOrder="0" shrinkToFit="0" vertical="bottom" wrapText="1"/>
    </xf>
    <xf borderId="8" fillId="9" fontId="3" numFmtId="0" xfId="0" applyBorder="1" applyFont="1"/>
    <xf borderId="7" fillId="10" fontId="40" numFmtId="1" xfId="0" applyAlignment="1" applyBorder="1" applyFont="1" applyNumberFormat="1">
      <alignment horizontal="right" vertical="bottom"/>
    </xf>
    <xf borderId="0" fillId="10" fontId="40" numFmtId="1" xfId="0" applyAlignment="1" applyFont="1" applyNumberFormat="1">
      <alignment horizontal="right" vertical="bottom"/>
    </xf>
    <xf borderId="15" fillId="9" fontId="40" numFmtId="49" xfId="0" applyAlignment="1" applyBorder="1" applyFont="1" applyNumberFormat="1">
      <alignment readingOrder="0" vertical="bottom"/>
    </xf>
    <xf borderId="7" fillId="9" fontId="40" numFmtId="1" xfId="0" applyAlignment="1" applyBorder="1" applyFont="1" applyNumberFormat="1">
      <alignment horizontal="right" vertical="bottom"/>
    </xf>
    <xf borderId="0" fillId="9" fontId="40" numFmtId="2" xfId="0" applyAlignment="1" applyFont="1" applyNumberFormat="1">
      <alignment horizontal="right" vertical="bottom"/>
    </xf>
    <xf borderId="0" fillId="9" fontId="40" numFmtId="1" xfId="0" applyAlignment="1" applyFont="1" applyNumberFormat="1">
      <alignment horizontal="right" vertical="bottom"/>
    </xf>
    <xf borderId="0" fillId="9" fontId="40" numFmtId="49" xfId="0" applyAlignment="1" applyFont="1" applyNumberFormat="1">
      <alignment readingOrder="0" vertical="bottom"/>
    </xf>
    <xf borderId="15" fillId="10" fontId="40" numFmtId="49" xfId="0" applyAlignment="1" applyBorder="1" applyFont="1" applyNumberFormat="1">
      <alignment readingOrder="0" vertical="bottom"/>
    </xf>
    <xf borderId="0" fillId="10" fontId="40" numFmtId="49" xfId="0" applyAlignment="1" applyFont="1" applyNumberFormat="1">
      <alignment readingOrder="0" vertical="bottom"/>
    </xf>
    <xf borderId="0" fillId="9" fontId="40" numFmtId="166" xfId="0" applyAlignment="1" applyFont="1" applyNumberFormat="1">
      <alignment horizontal="right" vertical="bottom"/>
    </xf>
    <xf borderId="14" fillId="10" fontId="40" numFmtId="0" xfId="0" applyAlignment="1" applyBorder="1" applyFont="1">
      <alignment readingOrder="0" vertical="bottom"/>
    </xf>
    <xf borderId="9" fillId="10" fontId="40" numFmtId="1" xfId="0" applyAlignment="1" applyBorder="1" applyFont="1" applyNumberFormat="1">
      <alignment horizontal="right" vertical="bottom"/>
    </xf>
    <xf borderId="10" fillId="10" fontId="40" numFmtId="1" xfId="0" applyAlignment="1" applyBorder="1" applyFont="1" applyNumberFormat="1">
      <alignment horizontal="right" vertical="bottom"/>
    </xf>
    <xf borderId="10" fillId="10" fontId="40" numFmtId="0" xfId="0" applyAlignment="1" applyBorder="1" applyFont="1">
      <alignment readingOrder="0" shrinkToFit="0" vertical="bottom" wrapText="1"/>
    </xf>
    <xf borderId="11" fillId="10" fontId="3" numFmtId="0" xfId="0" applyBorder="1" applyFont="1"/>
    <xf borderId="0" fillId="9" fontId="40" numFmtId="0" xfId="0" applyAlignment="1" applyFont="1">
      <alignment readingOrder="0" shrinkToFit="0" vertical="bottom" wrapText="1"/>
    </xf>
    <xf borderId="0" fillId="10" fontId="40" numFmtId="0" xfId="0" applyAlignment="1" applyFont="1">
      <alignment shrinkToFit="0" vertical="bottom" wrapText="1"/>
    </xf>
    <xf borderId="0" fillId="10" fontId="40" numFmtId="0" xfId="0" applyAlignment="1" applyFont="1">
      <alignment readingOrder="0" shrinkToFit="0" vertical="bottom" wrapText="1"/>
    </xf>
    <xf borderId="0" fillId="10" fontId="40" numFmtId="0" xfId="0" applyAlignment="1" applyFont="1">
      <alignment readingOrder="0" shrinkToFit="0" vertical="top" wrapText="1"/>
    </xf>
    <xf borderId="0" fillId="17" fontId="11" numFmtId="0" xfId="0" applyAlignment="1" applyFont="1">
      <alignment horizontal="left" readingOrder="0" vertical="bottom"/>
    </xf>
    <xf borderId="0" fillId="17" fontId="12" numFmtId="0" xfId="0" applyAlignment="1" applyFont="1">
      <alignment horizontal="left" vertical="bottom"/>
    </xf>
    <xf borderId="0" fillId="18" fontId="12" numFmtId="0" xfId="0" applyAlignment="1" applyFont="1">
      <alignment horizontal="left" readingOrder="0" shrinkToFit="0" vertical="bottom" wrapText="1"/>
    </xf>
    <xf borderId="0" fillId="18" fontId="12" numFmtId="49" xfId="0" applyAlignment="1" applyFont="1" applyNumberFormat="1">
      <alignment horizontal="left" vertical="bottom"/>
    </xf>
    <xf borderId="0" fillId="18" fontId="12" numFmtId="165" xfId="0" applyAlignment="1" applyFont="1" applyNumberFormat="1">
      <alignment horizontal="left" vertical="bottom"/>
    </xf>
    <xf borderId="0" fillId="9" fontId="12" numFmtId="165" xfId="0" applyAlignment="1" applyFont="1" applyNumberFormat="1">
      <alignment horizontal="left" vertical="bottom"/>
    </xf>
    <xf borderId="0" fillId="18" fontId="12" numFmtId="49" xfId="0" applyAlignment="1" applyFont="1" applyNumberFormat="1">
      <alignment horizontal="left" shrinkToFit="0" vertical="bottom" wrapText="1"/>
    </xf>
    <xf borderId="0" fillId="9" fontId="12" numFmtId="0" xfId="0" applyAlignment="1" applyFont="1">
      <alignment horizontal="left" readingOrder="0"/>
    </xf>
    <xf borderId="0" fillId="18" fontId="12" numFmtId="167" xfId="0" applyAlignment="1" applyFont="1" applyNumberFormat="1">
      <alignment horizontal="left" readingOrder="0" vertical="bottom"/>
    </xf>
    <xf borderId="0" fillId="18" fontId="12" numFmtId="0" xfId="0" applyAlignment="1" applyFont="1">
      <alignment horizontal="left" readingOrder="0"/>
    </xf>
    <xf borderId="0" fillId="9" fontId="12" numFmtId="167" xfId="0" applyAlignment="1" applyFont="1" applyNumberFormat="1">
      <alignment horizontal="left" readingOrder="0" vertical="bottom"/>
    </xf>
    <xf borderId="10" fillId="18" fontId="12" numFmtId="0" xfId="0" applyAlignment="1" applyBorder="1" applyFont="1">
      <alignment horizontal="left" readingOrder="0" shrinkToFit="0" vertical="bottom" wrapText="1"/>
    </xf>
    <xf borderId="0" fillId="18" fontId="12" numFmtId="49" xfId="0" applyAlignment="1" applyFont="1" applyNumberFormat="1">
      <alignment horizontal="left" readingOrder="0" vertical="bottom"/>
    </xf>
    <xf borderId="0" fillId="11" fontId="11" numFmtId="49" xfId="0" applyAlignment="1" applyFont="1" applyNumberFormat="1">
      <alignment horizontal="left" readingOrder="0" vertical="bottom"/>
    </xf>
    <xf borderId="0" fillId="11" fontId="12" numFmtId="49" xfId="0" applyAlignment="1" applyFont="1" applyNumberFormat="1">
      <alignment horizontal="left" readingOrder="0" vertical="bottom"/>
    </xf>
    <xf borderId="0" fillId="11" fontId="3" numFmtId="49" xfId="0" applyAlignment="1" applyFont="1" applyNumberFormat="1">
      <alignment horizontal="left" readingOrder="0"/>
    </xf>
    <xf borderId="0" fillId="11" fontId="3" numFmtId="49" xfId="0" applyAlignment="1" applyFont="1" applyNumberFormat="1">
      <alignment horizontal="left"/>
    </xf>
    <xf borderId="0" fillId="12" fontId="12" numFmtId="49" xfId="0" applyAlignment="1" applyFont="1" applyNumberFormat="1">
      <alignment vertical="bottom"/>
    </xf>
    <xf borderId="10" fillId="12" fontId="3" numFmtId="49" xfId="0" applyAlignment="1" applyBorder="1" applyFont="1" applyNumberFormat="1">
      <alignment horizontal="left" readingOrder="0"/>
    </xf>
    <xf borderId="10" fillId="12" fontId="12" numFmtId="49" xfId="0" applyAlignment="1" applyBorder="1" applyFont="1" applyNumberFormat="1">
      <alignment horizontal="left" readingOrder="0" vertical="bottom"/>
    </xf>
    <xf borderId="0" fillId="13" fontId="39" numFmtId="0" xfId="0" applyAlignment="1" applyFont="1">
      <alignment readingOrder="0" vertical="bottom"/>
    </xf>
    <xf borderId="0" fillId="13" fontId="40" numFmtId="0" xfId="0" applyAlignment="1" applyFont="1">
      <alignment vertical="bottom"/>
    </xf>
    <xf borderId="0" fillId="13" fontId="40" numFmtId="49" xfId="0" applyAlignment="1" applyFont="1" applyNumberFormat="1">
      <alignment readingOrder="0" vertical="bottom"/>
    </xf>
    <xf borderId="0" fillId="13" fontId="40" numFmtId="0" xfId="0" applyAlignment="1" applyFont="1">
      <alignment readingOrder="0"/>
    </xf>
    <xf borderId="10" fillId="9" fontId="40" numFmtId="0" xfId="0" applyAlignment="1" applyBorder="1" applyFont="1">
      <alignment readingOrder="0" vertical="bottom"/>
    </xf>
    <xf borderId="10" fillId="9" fontId="40" numFmtId="0" xfId="0" applyAlignment="1" applyBorder="1" applyFont="1">
      <alignment vertical="bottom"/>
    </xf>
    <xf borderId="10" fillId="9" fontId="40" numFmtId="49" xfId="0" applyAlignment="1" applyBorder="1" applyFont="1" applyNumberFormat="1">
      <alignment readingOrder="0" vertical="bottom"/>
    </xf>
    <xf borderId="10" fillId="9" fontId="40" numFmtId="0" xfId="0" applyAlignment="1" applyBorder="1" applyFont="1">
      <alignment readingOrder="0"/>
    </xf>
    <xf borderId="0" fillId="14" fontId="40" numFmtId="0" xfId="0" applyAlignment="1" applyFont="1">
      <alignment readingOrder="0"/>
    </xf>
    <xf borderId="0" fillId="14" fontId="40" numFmtId="0" xfId="0" applyAlignment="1" applyFont="1">
      <alignment horizontal="left" readingOrder="0"/>
    </xf>
    <xf borderId="0" fillId="14" fontId="40" numFmtId="165" xfId="0" applyAlignment="1" applyFont="1" applyNumberFormat="1">
      <alignment horizontal="left" readingOrder="0"/>
    </xf>
    <xf borderId="0" fillId="14" fontId="40" numFmtId="0" xfId="0" applyAlignment="1" applyFont="1">
      <alignment horizontal="left" readingOrder="0" shrinkToFit="0" wrapText="1"/>
    </xf>
    <xf borderId="0" fillId="9" fontId="40" numFmtId="0" xfId="0" applyAlignment="1" applyFont="1">
      <alignment readingOrder="0"/>
    </xf>
    <xf borderId="0" fillId="9" fontId="40" numFmtId="0" xfId="0" applyAlignment="1" applyFont="1">
      <alignment horizontal="left" readingOrder="0"/>
    </xf>
    <xf borderId="0" fillId="9" fontId="40" numFmtId="0" xfId="0" applyAlignment="1" applyFont="1">
      <alignment horizontal="left" readingOrder="0" shrinkToFit="0" wrapText="1"/>
    </xf>
    <xf borderId="0" fillId="14" fontId="40" numFmtId="0" xfId="0" applyAlignment="1" applyFont="1">
      <alignment horizontal="left"/>
    </xf>
    <xf borderId="0" fillId="9" fontId="40" numFmtId="165" xfId="0" applyAlignment="1" applyFont="1" applyNumberFormat="1">
      <alignment horizontal="left" readingOrder="0" shrinkToFit="0" wrapText="1"/>
    </xf>
    <xf borderId="0" fillId="9" fontId="40" numFmtId="0" xfId="0" applyAlignment="1" applyFont="1">
      <alignment horizontal="left"/>
    </xf>
    <xf borderId="0" fillId="9" fontId="40" numFmtId="165" xfId="0" applyAlignment="1" applyFont="1" applyNumberFormat="1">
      <alignment horizontal="left" readingOrder="0"/>
    </xf>
    <xf borderId="0" fillId="14" fontId="40" numFmtId="0" xfId="0" applyAlignment="1" applyFont="1">
      <alignment horizontal="left" shrinkToFit="0" wrapText="1"/>
    </xf>
    <xf borderId="0" fillId="9" fontId="40" numFmtId="0" xfId="0" applyAlignment="1" applyFont="1">
      <alignment horizontal="lef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11" Type="http://schemas.openxmlformats.org/officeDocument/2006/relationships/drawing" Target="../drawings/drawing1.xml"/><Relationship Id="rId10" Type="http://schemas.openxmlformats.org/officeDocument/2006/relationships/hyperlink" Target="https://twitter.com/roa_academy" TargetMode="External"/><Relationship Id="rId9" Type="http://schemas.openxmlformats.org/officeDocument/2006/relationships/hyperlink" Target="https://docs.google.com/spreadsheets/d/1YNgIbi2TWxxqVOEXj-HK9XmvMXWPZRdVFHantc3bjXY/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Yabcbi1i4bi6zcaXWH8AcyHIff3XNIINvjzZPRvmzmI/edit?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5.29"/>
    <col customWidth="1" min="10" max="10" width="3.14"/>
    <col customWidth="1" min="11" max="11" width="14.43"/>
    <col customWidth="1" min="16" max="16" width="14.43"/>
    <col customWidth="1" min="17" max="17" width="18.29"/>
  </cols>
  <sheetData>
    <row r="1">
      <c r="A1" s="1" t="s">
        <v>0</v>
      </c>
    </row>
    <row r="2" ht="29.25" customHeight="1">
      <c r="A2" s="2" t="s">
        <v>1</v>
      </c>
      <c r="B2" s="3"/>
      <c r="C2" s="4"/>
      <c r="D2" s="5" t="s">
        <v>2</v>
      </c>
      <c r="E2" s="6"/>
      <c r="F2" s="6"/>
      <c r="G2" s="6"/>
      <c r="H2" s="7" t="s">
        <v>3</v>
      </c>
      <c r="I2" s="6"/>
      <c r="J2" s="6"/>
      <c r="K2" s="6"/>
      <c r="L2" s="6"/>
      <c r="M2" s="8" t="s">
        <v>4</v>
      </c>
      <c r="N2" s="6"/>
      <c r="O2" s="6"/>
      <c r="P2" s="6"/>
      <c r="Q2" s="9"/>
    </row>
    <row r="3" ht="18.75" customHeight="1">
      <c r="A3" s="10"/>
      <c r="C3" s="11"/>
      <c r="D3" s="12" t="s">
        <v>5</v>
      </c>
      <c r="E3" s="3"/>
      <c r="F3" s="3"/>
      <c r="G3" s="3"/>
      <c r="H3" s="13" t="s">
        <v>6</v>
      </c>
      <c r="I3" s="3"/>
      <c r="J3" s="3"/>
      <c r="K3" s="3"/>
      <c r="L3" s="4"/>
      <c r="M3" s="14" t="s">
        <v>7</v>
      </c>
      <c r="N3" s="3"/>
      <c r="O3" s="3"/>
      <c r="P3" s="3"/>
      <c r="Q3" s="4"/>
    </row>
    <row r="4" ht="18.0" customHeight="1">
      <c r="A4" s="15"/>
      <c r="B4" s="16"/>
      <c r="C4" s="17"/>
      <c r="D4" s="15"/>
      <c r="E4" s="16"/>
      <c r="F4" s="16"/>
      <c r="G4" s="16"/>
      <c r="H4" s="10"/>
      <c r="L4" s="11"/>
      <c r="M4" s="10"/>
      <c r="Q4" s="11"/>
    </row>
    <row r="5">
      <c r="A5" s="18" t="s">
        <v>8</v>
      </c>
      <c r="B5" s="19" t="s">
        <v>9</v>
      </c>
      <c r="I5" s="19"/>
      <c r="J5" s="20"/>
      <c r="K5" s="21" t="s">
        <v>10</v>
      </c>
      <c r="P5" s="21"/>
      <c r="Q5" s="21"/>
    </row>
    <row r="6" ht="18.0" customHeight="1">
      <c r="A6" s="22" t="s">
        <v>11</v>
      </c>
      <c r="B6" s="23" t="s">
        <v>12</v>
      </c>
      <c r="J6" s="24"/>
      <c r="K6" s="25" t="s">
        <v>13</v>
      </c>
    </row>
    <row r="7" ht="17.25" customHeight="1">
      <c r="A7" s="26" t="s">
        <v>14</v>
      </c>
      <c r="B7" s="27" t="s">
        <v>15</v>
      </c>
      <c r="J7" s="24"/>
      <c r="K7" s="28" t="s">
        <v>16</v>
      </c>
    </row>
    <row r="8">
      <c r="A8" s="22" t="s">
        <v>17</v>
      </c>
      <c r="B8" s="29" t="s">
        <v>18</v>
      </c>
      <c r="J8" s="30"/>
    </row>
    <row r="9" ht="20.25" customHeight="1">
      <c r="A9" s="26" t="s">
        <v>19</v>
      </c>
      <c r="B9" s="27" t="s">
        <v>20</v>
      </c>
      <c r="J9" s="24"/>
    </row>
    <row r="10">
      <c r="A10" s="22" t="s">
        <v>21</v>
      </c>
      <c r="B10" s="31" t="s">
        <v>22</v>
      </c>
      <c r="J10" s="24"/>
      <c r="K10" s="32" t="s">
        <v>23</v>
      </c>
    </row>
    <row r="11">
      <c r="A11" s="26" t="s">
        <v>24</v>
      </c>
      <c r="B11" s="27" t="s">
        <v>25</v>
      </c>
      <c r="J11" s="24"/>
      <c r="K11" s="28" t="s">
        <v>26</v>
      </c>
    </row>
    <row r="12">
      <c r="A12" s="22" t="s">
        <v>27</v>
      </c>
      <c r="B12" s="23" t="s">
        <v>28</v>
      </c>
      <c r="J12" s="24"/>
      <c r="K12" s="25" t="s">
        <v>29</v>
      </c>
    </row>
    <row r="13">
      <c r="A13" s="26" t="s">
        <v>30</v>
      </c>
      <c r="B13" s="27" t="s">
        <v>31</v>
      </c>
      <c r="J13" s="24"/>
      <c r="K13" s="28" t="s">
        <v>32</v>
      </c>
    </row>
    <row r="14">
      <c r="A14" s="22" t="s">
        <v>33</v>
      </c>
      <c r="B14" s="31" t="s">
        <v>34</v>
      </c>
      <c r="J14" s="24"/>
      <c r="K14" s="25" t="s">
        <v>35</v>
      </c>
    </row>
    <row r="15">
      <c r="A15" s="26" t="s">
        <v>36</v>
      </c>
      <c r="B15" s="27" t="s">
        <v>37</v>
      </c>
      <c r="J15" s="24"/>
      <c r="K15" s="28" t="s">
        <v>38</v>
      </c>
    </row>
    <row r="16">
      <c r="A16" s="22" t="s">
        <v>39</v>
      </c>
      <c r="B16" s="23" t="s">
        <v>40</v>
      </c>
      <c r="J16" s="24"/>
      <c r="K16" s="33" t="s">
        <v>41</v>
      </c>
    </row>
    <row r="17">
      <c r="A17" s="26" t="s">
        <v>42</v>
      </c>
      <c r="B17" s="27" t="s">
        <v>43</v>
      </c>
      <c r="J17" s="24"/>
      <c r="K17" s="34" t="s">
        <v>44</v>
      </c>
    </row>
    <row r="18">
      <c r="A18" s="22" t="s">
        <v>45</v>
      </c>
      <c r="B18" s="23" t="s">
        <v>46</v>
      </c>
      <c r="J18" s="24"/>
      <c r="K18" s="33" t="s">
        <v>47</v>
      </c>
    </row>
    <row r="19">
      <c r="J19" s="24"/>
      <c r="K19" s="34" t="s">
        <v>48</v>
      </c>
    </row>
    <row r="20">
      <c r="A20" s="35" t="s">
        <v>49</v>
      </c>
      <c r="B20" s="36" t="s">
        <v>50</v>
      </c>
      <c r="J20" s="24"/>
      <c r="K20" s="25" t="s">
        <v>51</v>
      </c>
    </row>
    <row r="21" ht="33.0" customHeight="1">
      <c r="A21" s="22" t="s">
        <v>52</v>
      </c>
      <c r="B21" s="23" t="s">
        <v>53</v>
      </c>
      <c r="J21" s="24"/>
      <c r="K21" s="37" t="s">
        <v>54</v>
      </c>
    </row>
    <row r="22" ht="25.5" customHeight="1">
      <c r="J22" s="24"/>
    </row>
    <row r="23" ht="25.5" customHeight="1">
      <c r="J23" s="24"/>
    </row>
    <row r="24" ht="23.25" customHeight="1">
      <c r="A24" s="38" t="s">
        <v>55</v>
      </c>
      <c r="B24" s="39" t="s">
        <v>56</v>
      </c>
      <c r="J24" s="24"/>
    </row>
    <row r="25" ht="29.25" customHeight="1">
      <c r="J25" s="40"/>
    </row>
    <row r="26" ht="50.25" customHeight="1">
      <c r="A26" s="38" t="s">
        <v>57</v>
      </c>
      <c r="B26" s="39" t="s">
        <v>58</v>
      </c>
      <c r="J26" s="24"/>
      <c r="K26" s="25" t="s">
        <v>59</v>
      </c>
    </row>
    <row r="27">
      <c r="A27" s="41" t="s">
        <v>60</v>
      </c>
      <c r="B27" s="42" t="s">
        <v>61</v>
      </c>
      <c r="J27" s="24"/>
      <c r="K27" s="28" t="s">
        <v>62</v>
      </c>
    </row>
    <row r="28">
      <c r="A28" s="38" t="s">
        <v>63</v>
      </c>
      <c r="B28" s="43" t="s">
        <v>64</v>
      </c>
      <c r="J28" s="24"/>
      <c r="K28" s="32" t="s">
        <v>65</v>
      </c>
    </row>
    <row r="29" ht="15.75" customHeight="1">
      <c r="A29" s="41" t="s">
        <v>66</v>
      </c>
      <c r="B29" s="42" t="s">
        <v>67</v>
      </c>
      <c r="J29" s="24"/>
      <c r="K29" s="44" t="s">
        <v>68</v>
      </c>
    </row>
    <row r="30" ht="51.0" customHeight="1">
      <c r="A30" s="38" t="s">
        <v>69</v>
      </c>
      <c r="B30" s="39" t="s">
        <v>70</v>
      </c>
      <c r="J30" s="24"/>
    </row>
    <row r="31" ht="15.75" customHeight="1">
      <c r="A31" s="41" t="s">
        <v>71</v>
      </c>
      <c r="B31" s="42" t="s">
        <v>72</v>
      </c>
      <c r="J31" s="24"/>
    </row>
    <row r="32" ht="15.75" customHeight="1">
      <c r="A32" s="38" t="s">
        <v>73</v>
      </c>
      <c r="B32" s="39" t="s">
        <v>74</v>
      </c>
      <c r="J32" s="24"/>
      <c r="K32" s="45" t="s">
        <v>75</v>
      </c>
    </row>
    <row r="33" ht="15.75" customHeight="1">
      <c r="J33" s="24"/>
      <c r="K33" s="46" t="s">
        <v>76</v>
      </c>
    </row>
    <row r="34" ht="25.5" customHeight="1">
      <c r="A34" s="38" t="s">
        <v>77</v>
      </c>
      <c r="B34" s="39" t="s">
        <v>78</v>
      </c>
      <c r="J34" s="24"/>
      <c r="K34" s="45" t="s">
        <v>79</v>
      </c>
    </row>
    <row r="35" ht="25.5" customHeight="1">
      <c r="J35" s="24"/>
      <c r="K35" s="46" t="s">
        <v>80</v>
      </c>
    </row>
    <row r="36" ht="15.75" customHeight="1">
      <c r="A36" s="38" t="s">
        <v>81</v>
      </c>
      <c r="B36" s="39" t="s">
        <v>82</v>
      </c>
      <c r="J36" s="24"/>
      <c r="K36" s="45" t="s">
        <v>83</v>
      </c>
    </row>
    <row r="37" ht="15.75" customHeight="1">
      <c r="J37" s="24"/>
      <c r="K37" s="47" t="s">
        <v>84</v>
      </c>
    </row>
    <row r="38" ht="15.75" customHeight="1">
      <c r="J38" s="24"/>
      <c r="K38" s="45" t="s">
        <v>85</v>
      </c>
    </row>
    <row r="39" ht="15.75" customHeight="1">
      <c r="A39" s="48" t="s">
        <v>86</v>
      </c>
      <c r="B39" s="42" t="s">
        <v>87</v>
      </c>
      <c r="J39" s="24"/>
      <c r="K39" s="47" t="s">
        <v>88</v>
      </c>
    </row>
    <row r="40" ht="15.75" customHeight="1">
      <c r="J40" s="24"/>
      <c r="K40" s="49" t="s">
        <v>89</v>
      </c>
    </row>
    <row r="41" ht="15.75" customHeight="1">
      <c r="A41" s="48" t="s">
        <v>90</v>
      </c>
      <c r="B41" s="42" t="s">
        <v>91</v>
      </c>
      <c r="J41" s="24"/>
      <c r="K41" s="50" t="s">
        <v>92</v>
      </c>
    </row>
    <row r="42" ht="15.75" customHeight="1">
      <c r="A42" s="51" t="s">
        <v>93</v>
      </c>
      <c r="B42" s="39" t="s">
        <v>94</v>
      </c>
      <c r="J42" s="24"/>
      <c r="K42" s="45" t="s">
        <v>95</v>
      </c>
    </row>
    <row r="43" ht="15.75" customHeight="1">
      <c r="J43" s="24"/>
      <c r="K43" s="52" t="s">
        <v>96</v>
      </c>
    </row>
    <row r="44">
      <c r="A44" s="53"/>
      <c r="J44" s="24"/>
      <c r="K44" s="54" t="s">
        <v>97</v>
      </c>
      <c r="P44" s="55" t="s">
        <v>98</v>
      </c>
    </row>
  </sheetData>
  <mergeCells count="78">
    <mergeCell ref="A18:A19"/>
    <mergeCell ref="B18:I19"/>
    <mergeCell ref="B20:I20"/>
    <mergeCell ref="A21:A23"/>
    <mergeCell ref="B21:I23"/>
    <mergeCell ref="A24:A25"/>
    <mergeCell ref="B24:I25"/>
    <mergeCell ref="A36:A38"/>
    <mergeCell ref="B36:I38"/>
    <mergeCell ref="A39:A40"/>
    <mergeCell ref="B39:I40"/>
    <mergeCell ref="B41:I41"/>
    <mergeCell ref="A42:A43"/>
    <mergeCell ref="B42:I43"/>
    <mergeCell ref="B26:I26"/>
    <mergeCell ref="B27:I27"/>
    <mergeCell ref="B28:I28"/>
    <mergeCell ref="B29:I29"/>
    <mergeCell ref="B30:I30"/>
    <mergeCell ref="B31:I31"/>
    <mergeCell ref="B32:I33"/>
    <mergeCell ref="K41:Q41"/>
    <mergeCell ref="K42:Q42"/>
    <mergeCell ref="K43:Q43"/>
    <mergeCell ref="K44:O44"/>
    <mergeCell ref="P44:Q44"/>
    <mergeCell ref="K34:Q34"/>
    <mergeCell ref="K35:Q35"/>
    <mergeCell ref="K36:Q36"/>
    <mergeCell ref="K37:Q37"/>
    <mergeCell ref="K38:Q38"/>
    <mergeCell ref="K39:Q39"/>
    <mergeCell ref="K40:Q40"/>
    <mergeCell ref="A1:Q1"/>
    <mergeCell ref="A2:C4"/>
    <mergeCell ref="D2:G2"/>
    <mergeCell ref="H2:L2"/>
    <mergeCell ref="M2:Q2"/>
    <mergeCell ref="H3:L4"/>
    <mergeCell ref="M3:Q4"/>
    <mergeCell ref="D3:G4"/>
    <mergeCell ref="B5:H5"/>
    <mergeCell ref="B6:I6"/>
    <mergeCell ref="B7:I7"/>
    <mergeCell ref="B8:I8"/>
    <mergeCell ref="B9:I9"/>
    <mergeCell ref="B10:I10"/>
    <mergeCell ref="K5:O5"/>
    <mergeCell ref="K6:Q6"/>
    <mergeCell ref="K7:Q9"/>
    <mergeCell ref="K10:Q10"/>
    <mergeCell ref="K11:Q11"/>
    <mergeCell ref="K12:Q12"/>
    <mergeCell ref="K13:Q13"/>
    <mergeCell ref="B11:I11"/>
    <mergeCell ref="B12:I12"/>
    <mergeCell ref="B13:I13"/>
    <mergeCell ref="B14:I14"/>
    <mergeCell ref="B15:I15"/>
    <mergeCell ref="B16:I16"/>
    <mergeCell ref="B17:I17"/>
    <mergeCell ref="K14:Q14"/>
    <mergeCell ref="K15:Q15"/>
    <mergeCell ref="K16:Q16"/>
    <mergeCell ref="K17:Q17"/>
    <mergeCell ref="K18:Q18"/>
    <mergeCell ref="K19:Q19"/>
    <mergeCell ref="K20:Q20"/>
    <mergeCell ref="A32:A33"/>
    <mergeCell ref="A34:A35"/>
    <mergeCell ref="B34:I35"/>
    <mergeCell ref="K21:Q25"/>
    <mergeCell ref="K26:Q26"/>
    <mergeCell ref="K27:Q27"/>
    <mergeCell ref="K28:Q28"/>
    <mergeCell ref="K29:Q31"/>
    <mergeCell ref="K32:Q32"/>
    <mergeCell ref="K33:Q33"/>
  </mergeCells>
  <hyperlinks>
    <hyperlink r:id="rId1" ref="D3"/>
    <hyperlink r:id="rId2" ref="H3"/>
    <hyperlink r:id="rId3" location="gid=497862051" ref="M3"/>
    <hyperlink r:id="rId4" ref="K33"/>
    <hyperlink r:id="rId5" ref="K35"/>
    <hyperlink r:id="rId6" ref="K37"/>
    <hyperlink r:id="rId7" ref="K39"/>
    <hyperlink r:id="rId8" ref="K41"/>
    <hyperlink r:id="rId9" ref="K43"/>
    <hyperlink r:id="rId10" ref="P44"/>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42.71"/>
    <col customWidth="1" min="2" max="2" width="29.0"/>
    <col customWidth="1" min="3" max="3" width="48.86"/>
    <col customWidth="1" min="4" max="4" width="19.57"/>
    <col customWidth="1" min="5" max="5" width="21.29"/>
    <col customWidth="1" min="6" max="6" width="25.29"/>
    <col customWidth="1" min="7" max="7" width="19.43"/>
    <col customWidth="1" min="8" max="8" width="15.0"/>
    <col customWidth="1" min="9" max="9" width="16.86"/>
    <col customWidth="1" min="10" max="10" width="16.71"/>
    <col customWidth="1" min="12" max="12" width="18.57"/>
    <col customWidth="1" min="13" max="13" width="15.43"/>
    <col customWidth="1" min="14" max="14" width="17.29"/>
    <col customWidth="1" min="15" max="16" width="15.14"/>
    <col customWidth="1" min="17" max="17" width="14.43"/>
  </cols>
  <sheetData>
    <row r="1">
      <c r="A1" s="330" t="s">
        <v>1056</v>
      </c>
      <c r="B1" s="331"/>
      <c r="C1" s="332"/>
      <c r="D1" s="333"/>
      <c r="E1" s="333"/>
      <c r="F1" s="333"/>
      <c r="G1" s="331"/>
      <c r="H1" s="334"/>
      <c r="I1" s="334"/>
      <c r="J1" s="334"/>
      <c r="K1" s="334"/>
      <c r="L1" s="334"/>
      <c r="M1" s="334"/>
      <c r="N1" s="334"/>
      <c r="O1" s="334"/>
      <c r="P1" s="334"/>
      <c r="Q1" s="334"/>
      <c r="R1" s="334"/>
      <c r="S1" s="334"/>
      <c r="T1" s="334"/>
      <c r="U1" s="334"/>
      <c r="V1" s="334"/>
      <c r="W1" s="334"/>
    </row>
    <row r="2">
      <c r="A2" s="135" t="s">
        <v>100</v>
      </c>
      <c r="B2" s="136" t="s">
        <v>11</v>
      </c>
      <c r="C2" s="137" t="s">
        <v>14</v>
      </c>
      <c r="D2" s="135" t="s">
        <v>101</v>
      </c>
      <c r="E2" s="135" t="s">
        <v>102</v>
      </c>
      <c r="F2" s="135" t="s">
        <v>103</v>
      </c>
      <c r="G2" s="136" t="s">
        <v>104</v>
      </c>
      <c r="H2" s="138" t="s">
        <v>24</v>
      </c>
      <c r="I2" s="138" t="s">
        <v>30</v>
      </c>
      <c r="J2" s="138" t="s">
        <v>33</v>
      </c>
      <c r="K2" s="138" t="s">
        <v>36</v>
      </c>
      <c r="L2" s="138" t="s">
        <v>39</v>
      </c>
      <c r="M2" s="139" t="s">
        <v>42</v>
      </c>
      <c r="N2" s="139" t="s">
        <v>45</v>
      </c>
      <c r="O2" s="236" t="s">
        <v>49</v>
      </c>
      <c r="P2" s="138" t="s">
        <v>105</v>
      </c>
      <c r="Q2" s="138" t="s">
        <v>106</v>
      </c>
      <c r="R2" s="69"/>
      <c r="S2" s="69"/>
      <c r="T2" s="69"/>
      <c r="U2" s="69"/>
      <c r="V2" s="69"/>
      <c r="W2" s="69"/>
    </row>
    <row r="3">
      <c r="A3" s="335" t="s">
        <v>107</v>
      </c>
      <c r="B3" s="336" t="s">
        <v>302</v>
      </c>
      <c r="C3" s="336" t="s">
        <v>1057</v>
      </c>
      <c r="D3" s="337" t="s">
        <v>1058</v>
      </c>
      <c r="F3" s="336" t="s">
        <v>313</v>
      </c>
      <c r="G3" s="336" t="s">
        <v>287</v>
      </c>
      <c r="H3" s="336" t="s">
        <v>147</v>
      </c>
      <c r="I3" s="336" t="s">
        <v>289</v>
      </c>
      <c r="J3" s="336" t="s">
        <v>112</v>
      </c>
      <c r="K3" s="336" t="s">
        <v>302</v>
      </c>
      <c r="L3" s="336" t="s">
        <v>113</v>
      </c>
      <c r="M3" s="336" t="s">
        <v>153</v>
      </c>
      <c r="N3" s="336" t="s">
        <v>112</v>
      </c>
      <c r="O3" s="336" t="s">
        <v>112</v>
      </c>
      <c r="P3" s="336" t="s">
        <v>114</v>
      </c>
      <c r="Q3" s="336" t="s">
        <v>410</v>
      </c>
    </row>
    <row r="4">
      <c r="A4" s="119" t="s">
        <v>116</v>
      </c>
      <c r="B4" s="97" t="s">
        <v>1059</v>
      </c>
      <c r="C4" s="97" t="s">
        <v>1060</v>
      </c>
      <c r="D4" s="126" t="s">
        <v>1061</v>
      </c>
      <c r="F4" s="97" t="s">
        <v>1062</v>
      </c>
      <c r="G4" s="97" t="s">
        <v>287</v>
      </c>
      <c r="H4" s="97" t="s">
        <v>224</v>
      </c>
      <c r="I4" s="97" t="s">
        <v>153</v>
      </c>
      <c r="J4" s="97" t="s">
        <v>112</v>
      </c>
      <c r="K4" s="97" t="s">
        <v>304</v>
      </c>
      <c r="L4" s="97" t="s">
        <v>113</v>
      </c>
      <c r="M4" s="97" t="s">
        <v>153</v>
      </c>
      <c r="N4" s="97" t="s">
        <v>112</v>
      </c>
      <c r="O4" s="97" t="s">
        <v>112</v>
      </c>
      <c r="P4" s="97" t="s">
        <v>114</v>
      </c>
      <c r="Q4" s="111"/>
    </row>
    <row r="5">
      <c r="A5" s="335" t="s">
        <v>415</v>
      </c>
      <c r="B5" s="336" t="s">
        <v>1063</v>
      </c>
      <c r="C5" s="336" t="s">
        <v>1064</v>
      </c>
      <c r="D5" s="338">
        <f>45-29</f>
        <v>16</v>
      </c>
      <c r="F5" s="336" t="s">
        <v>1065</v>
      </c>
      <c r="G5" s="336" t="s">
        <v>123</v>
      </c>
      <c r="H5" s="336" t="s">
        <v>419</v>
      </c>
      <c r="I5" s="336" t="s">
        <v>123</v>
      </c>
      <c r="J5" s="336" t="s">
        <v>307</v>
      </c>
      <c r="K5" s="336" t="s">
        <v>287</v>
      </c>
      <c r="L5" s="336" t="s">
        <v>113</v>
      </c>
      <c r="M5" s="336" t="s">
        <v>197</v>
      </c>
      <c r="N5" s="336" t="s">
        <v>147</v>
      </c>
      <c r="O5" s="336" t="s">
        <v>112</v>
      </c>
      <c r="P5" s="336" t="s">
        <v>114</v>
      </c>
      <c r="Q5" s="336"/>
    </row>
    <row r="6">
      <c r="A6" s="119" t="s">
        <v>122</v>
      </c>
      <c r="B6" s="97" t="s">
        <v>177</v>
      </c>
      <c r="C6" s="97" t="s">
        <v>1066</v>
      </c>
      <c r="D6" s="111">
        <f>E6/3*2</f>
        <v>18</v>
      </c>
      <c r="E6" s="111">
        <f>45-18</f>
        <v>27</v>
      </c>
      <c r="F6" s="97" t="s">
        <v>295</v>
      </c>
      <c r="G6" s="97" t="s">
        <v>130</v>
      </c>
      <c r="H6" s="97" t="s">
        <v>307</v>
      </c>
      <c r="I6" s="97" t="s">
        <v>146</v>
      </c>
      <c r="J6" s="97" t="s">
        <v>156</v>
      </c>
      <c r="K6" s="97" t="s">
        <v>302</v>
      </c>
      <c r="L6" s="97" t="s">
        <v>113</v>
      </c>
      <c r="M6" s="97" t="s">
        <v>153</v>
      </c>
      <c r="N6" s="97" t="s">
        <v>140</v>
      </c>
      <c r="O6" s="97" t="s">
        <v>112</v>
      </c>
      <c r="P6" s="97" t="s">
        <v>114</v>
      </c>
      <c r="Q6" s="97"/>
    </row>
    <row r="7">
      <c r="A7" s="335" t="s">
        <v>1067</v>
      </c>
      <c r="B7" s="338"/>
      <c r="C7" s="336" t="s">
        <v>1068</v>
      </c>
      <c r="D7" s="336" t="s">
        <v>1069</v>
      </c>
      <c r="E7" s="338"/>
      <c r="F7" s="336"/>
      <c r="G7" s="336" t="s">
        <v>144</v>
      </c>
      <c r="H7" s="336" t="s">
        <v>331</v>
      </c>
      <c r="I7" s="336" t="s">
        <v>158</v>
      </c>
      <c r="J7" s="336" t="s">
        <v>313</v>
      </c>
      <c r="K7" s="336" t="s">
        <v>177</v>
      </c>
      <c r="L7" s="336" t="s">
        <v>375</v>
      </c>
      <c r="M7" s="336" t="s">
        <v>218</v>
      </c>
      <c r="N7" s="336" t="s">
        <v>147</v>
      </c>
      <c r="O7" s="336" t="s">
        <v>112</v>
      </c>
      <c r="P7" s="336" t="s">
        <v>114</v>
      </c>
      <c r="Q7" s="339" t="s">
        <v>1070</v>
      </c>
    </row>
    <row r="8">
      <c r="A8" s="119" t="s">
        <v>305</v>
      </c>
      <c r="B8" s="97" t="s">
        <v>123</v>
      </c>
      <c r="C8" s="97" t="s">
        <v>124</v>
      </c>
      <c r="D8" s="111">
        <f t="shared" ref="D8:D9" si="1">E8/3*2</f>
        <v>6</v>
      </c>
      <c r="E8" s="111">
        <f>19-10</f>
        <v>9</v>
      </c>
      <c r="F8" s="97" t="s">
        <v>574</v>
      </c>
      <c r="G8" s="97" t="s">
        <v>130</v>
      </c>
      <c r="H8" s="97" t="s">
        <v>151</v>
      </c>
      <c r="I8" s="97" t="s">
        <v>123</v>
      </c>
      <c r="J8" s="97" t="s">
        <v>151</v>
      </c>
      <c r="K8" s="97" t="s">
        <v>304</v>
      </c>
      <c r="L8" s="97" t="s">
        <v>113</v>
      </c>
      <c r="M8" s="97" t="s">
        <v>123</v>
      </c>
      <c r="N8" s="97" t="s">
        <v>224</v>
      </c>
      <c r="O8" s="97" t="s">
        <v>112</v>
      </c>
      <c r="P8" s="97" t="s">
        <v>114</v>
      </c>
      <c r="Q8" s="111"/>
    </row>
    <row r="9">
      <c r="A9" s="335" t="s">
        <v>734</v>
      </c>
      <c r="B9" s="336" t="s">
        <v>130</v>
      </c>
      <c r="C9" s="336" t="s">
        <v>1071</v>
      </c>
      <c r="D9" s="338">
        <f t="shared" si="1"/>
        <v>10</v>
      </c>
      <c r="E9" s="338">
        <f>39-24</f>
        <v>15</v>
      </c>
      <c r="F9" s="336" t="s">
        <v>277</v>
      </c>
      <c r="G9" s="336" t="s">
        <v>302</v>
      </c>
      <c r="H9" s="336" t="s">
        <v>166</v>
      </c>
      <c r="I9" s="336" t="s">
        <v>289</v>
      </c>
      <c r="J9" s="336" t="s">
        <v>112</v>
      </c>
      <c r="K9" s="336" t="s">
        <v>302</v>
      </c>
      <c r="L9" s="336" t="s">
        <v>113</v>
      </c>
      <c r="M9" s="336" t="s">
        <v>123</v>
      </c>
      <c r="N9" s="336" t="s">
        <v>112</v>
      </c>
      <c r="O9" s="336" t="s">
        <v>146</v>
      </c>
      <c r="P9" s="336" t="s">
        <v>114</v>
      </c>
      <c r="Q9" s="337" t="s">
        <v>1072</v>
      </c>
    </row>
    <row r="10">
      <c r="A10" s="119" t="s">
        <v>737</v>
      </c>
      <c r="B10" s="111"/>
      <c r="C10" s="97" t="s">
        <v>341</v>
      </c>
      <c r="D10" s="111"/>
      <c r="E10" s="111"/>
      <c r="F10" s="111"/>
      <c r="G10" s="97" t="s">
        <v>287</v>
      </c>
      <c r="H10" s="97" t="s">
        <v>435</v>
      </c>
      <c r="I10" s="97" t="s">
        <v>123</v>
      </c>
      <c r="J10" s="97" t="s">
        <v>126</v>
      </c>
      <c r="K10" s="97" t="s">
        <v>302</v>
      </c>
      <c r="L10" s="97" t="s">
        <v>113</v>
      </c>
      <c r="M10" s="97" t="s">
        <v>123</v>
      </c>
      <c r="N10" s="97" t="s">
        <v>307</v>
      </c>
      <c r="O10" s="97" t="s">
        <v>112</v>
      </c>
      <c r="P10" s="97" t="s">
        <v>114</v>
      </c>
      <c r="Q10" s="111"/>
    </row>
    <row r="11">
      <c r="A11" s="335" t="s">
        <v>1073</v>
      </c>
      <c r="B11" s="336" t="s">
        <v>130</v>
      </c>
      <c r="C11" s="336" t="s">
        <v>1074</v>
      </c>
      <c r="D11" s="338">
        <f>E11/3*2</f>
        <v>16</v>
      </c>
      <c r="E11" s="338">
        <f>44-20</f>
        <v>24</v>
      </c>
      <c r="F11" s="336" t="s">
        <v>925</v>
      </c>
      <c r="G11" s="336" t="s">
        <v>302</v>
      </c>
      <c r="H11" s="336" t="s">
        <v>144</v>
      </c>
      <c r="I11" s="336" t="s">
        <v>123</v>
      </c>
      <c r="J11" s="336" t="s">
        <v>112</v>
      </c>
      <c r="K11" s="336" t="s">
        <v>153</v>
      </c>
      <c r="L11" s="336" t="s">
        <v>113</v>
      </c>
      <c r="M11" s="336" t="s">
        <v>123</v>
      </c>
      <c r="N11" s="336" t="s">
        <v>112</v>
      </c>
      <c r="O11" s="336" t="s">
        <v>112</v>
      </c>
      <c r="P11" s="336" t="s">
        <v>114</v>
      </c>
      <c r="Q11" s="336" t="s">
        <v>1075</v>
      </c>
    </row>
    <row r="12">
      <c r="A12" s="119" t="s">
        <v>1076</v>
      </c>
      <c r="B12" s="97"/>
      <c r="C12" s="97" t="s">
        <v>1077</v>
      </c>
      <c r="D12" s="111"/>
      <c r="E12" s="111"/>
      <c r="F12" s="97"/>
      <c r="G12" s="97" t="s">
        <v>289</v>
      </c>
      <c r="H12" s="97" t="s">
        <v>147</v>
      </c>
      <c r="I12" s="97" t="s">
        <v>130</v>
      </c>
      <c r="J12" s="97" t="s">
        <v>126</v>
      </c>
      <c r="K12" s="97" t="s">
        <v>304</v>
      </c>
      <c r="L12" s="97" t="s">
        <v>113</v>
      </c>
      <c r="M12" s="97" t="s">
        <v>153</v>
      </c>
      <c r="N12" s="97" t="s">
        <v>151</v>
      </c>
      <c r="O12" s="97" t="s">
        <v>112</v>
      </c>
      <c r="P12" s="97" t="s">
        <v>114</v>
      </c>
      <c r="Q12" s="111"/>
    </row>
    <row r="13">
      <c r="A13" s="335" t="s">
        <v>834</v>
      </c>
      <c r="B13" s="336" t="s">
        <v>197</v>
      </c>
      <c r="C13" s="336" t="s">
        <v>212</v>
      </c>
      <c r="D13" s="338">
        <f t="shared" ref="D13:D14" si="2">E13/3*2</f>
        <v>20</v>
      </c>
      <c r="E13" s="338">
        <f>45-15</f>
        <v>30</v>
      </c>
      <c r="F13" s="336" t="s">
        <v>156</v>
      </c>
      <c r="G13" s="336" t="s">
        <v>144</v>
      </c>
      <c r="H13" s="336" t="s">
        <v>288</v>
      </c>
      <c r="I13" s="336" t="s">
        <v>130</v>
      </c>
      <c r="J13" s="336" t="s">
        <v>205</v>
      </c>
      <c r="K13" s="336" t="s">
        <v>130</v>
      </c>
      <c r="L13" s="336" t="s">
        <v>113</v>
      </c>
      <c r="M13" s="336" t="s">
        <v>144</v>
      </c>
      <c r="N13" s="336" t="s">
        <v>147</v>
      </c>
      <c r="O13" s="336" t="s">
        <v>112</v>
      </c>
      <c r="P13" s="336" t="s">
        <v>114</v>
      </c>
      <c r="Q13" s="338"/>
    </row>
    <row r="14">
      <c r="A14" s="119" t="s">
        <v>1078</v>
      </c>
      <c r="B14" s="97" t="s">
        <v>197</v>
      </c>
      <c r="C14" s="97" t="s">
        <v>1079</v>
      </c>
      <c r="D14" s="111">
        <f t="shared" si="2"/>
        <v>24</v>
      </c>
      <c r="E14" s="111">
        <f>64-28</f>
        <v>36</v>
      </c>
      <c r="F14" s="97" t="s">
        <v>1080</v>
      </c>
      <c r="G14" s="97" t="s">
        <v>304</v>
      </c>
      <c r="H14" s="97" t="s">
        <v>288</v>
      </c>
      <c r="I14" s="97" t="s">
        <v>153</v>
      </c>
      <c r="J14" s="97" t="s">
        <v>112</v>
      </c>
      <c r="K14" s="97" t="s">
        <v>177</v>
      </c>
      <c r="L14" s="97" t="s">
        <v>113</v>
      </c>
      <c r="M14" s="97" t="s">
        <v>289</v>
      </c>
      <c r="N14" s="97" t="s">
        <v>112</v>
      </c>
      <c r="O14" s="97" t="s">
        <v>112</v>
      </c>
      <c r="P14" s="97" t="s">
        <v>114</v>
      </c>
      <c r="Q14" s="97"/>
    </row>
    <row r="15">
      <c r="A15" s="335" t="s">
        <v>1081</v>
      </c>
      <c r="B15" s="338"/>
      <c r="C15" s="336" t="s">
        <v>1079</v>
      </c>
      <c r="D15" s="338"/>
      <c r="E15" s="338"/>
      <c r="F15" s="338"/>
      <c r="G15" s="336" t="s">
        <v>302</v>
      </c>
      <c r="H15" s="336" t="s">
        <v>288</v>
      </c>
      <c r="I15" s="336" t="s">
        <v>153</v>
      </c>
      <c r="J15" s="336" t="s">
        <v>112</v>
      </c>
      <c r="K15" s="336" t="s">
        <v>130</v>
      </c>
      <c r="L15" s="336" t="s">
        <v>113</v>
      </c>
      <c r="M15" s="336" t="s">
        <v>289</v>
      </c>
      <c r="N15" s="336" t="s">
        <v>112</v>
      </c>
      <c r="O15" s="336" t="s">
        <v>146</v>
      </c>
      <c r="P15" s="336" t="s">
        <v>114</v>
      </c>
      <c r="Q15" s="336"/>
    </row>
    <row r="16">
      <c r="A16" s="119" t="s">
        <v>1082</v>
      </c>
      <c r="B16" s="111"/>
      <c r="C16" s="97" t="s">
        <v>1083</v>
      </c>
      <c r="D16" s="111"/>
      <c r="E16" s="111"/>
      <c r="F16" s="111"/>
      <c r="G16" s="97" t="s">
        <v>302</v>
      </c>
      <c r="H16" s="97" t="s">
        <v>288</v>
      </c>
      <c r="I16" s="97" t="s">
        <v>153</v>
      </c>
      <c r="J16" s="97" t="s">
        <v>112</v>
      </c>
      <c r="K16" s="97" t="s">
        <v>130</v>
      </c>
      <c r="L16" s="97" t="s">
        <v>113</v>
      </c>
      <c r="M16" s="97" t="s">
        <v>289</v>
      </c>
      <c r="N16" s="97" t="s">
        <v>112</v>
      </c>
      <c r="O16" s="97" t="s">
        <v>146</v>
      </c>
      <c r="P16" s="97" t="s">
        <v>114</v>
      </c>
      <c r="Q16" s="97"/>
    </row>
    <row r="17">
      <c r="A17" s="335" t="s">
        <v>1084</v>
      </c>
      <c r="B17" s="338"/>
      <c r="C17" s="336" t="s">
        <v>513</v>
      </c>
      <c r="D17" s="338"/>
      <c r="E17" s="338"/>
      <c r="F17" s="338"/>
      <c r="G17" s="336" t="s">
        <v>144</v>
      </c>
      <c r="H17" s="336" t="s">
        <v>126</v>
      </c>
      <c r="I17" s="336" t="s">
        <v>130</v>
      </c>
      <c r="J17" s="336" t="s">
        <v>298</v>
      </c>
      <c r="K17" s="336" t="s">
        <v>146</v>
      </c>
      <c r="L17" s="336" t="s">
        <v>113</v>
      </c>
      <c r="M17" s="336" t="s">
        <v>144</v>
      </c>
      <c r="N17" s="336" t="s">
        <v>147</v>
      </c>
      <c r="O17" s="336" t="s">
        <v>112</v>
      </c>
      <c r="P17" s="336" t="s">
        <v>114</v>
      </c>
      <c r="Q17" s="336"/>
    </row>
    <row r="18">
      <c r="A18" s="119" t="s">
        <v>1085</v>
      </c>
      <c r="B18" s="97" t="s">
        <v>180</v>
      </c>
      <c r="C18" s="97" t="s">
        <v>1086</v>
      </c>
      <c r="D18" s="97" t="s">
        <v>180</v>
      </c>
      <c r="E18" s="97">
        <f>62-35</f>
        <v>27</v>
      </c>
      <c r="F18" s="97" t="s">
        <v>241</v>
      </c>
      <c r="G18" s="97" t="s">
        <v>144</v>
      </c>
      <c r="H18" s="97" t="s">
        <v>331</v>
      </c>
      <c r="I18" s="97" t="s">
        <v>130</v>
      </c>
      <c r="J18" s="97" t="s">
        <v>298</v>
      </c>
      <c r="K18" s="97" t="s">
        <v>289</v>
      </c>
      <c r="L18" s="97" t="s">
        <v>113</v>
      </c>
      <c r="M18" s="97" t="s">
        <v>130</v>
      </c>
      <c r="N18" s="97" t="s">
        <v>147</v>
      </c>
      <c r="O18" s="97" t="s">
        <v>112</v>
      </c>
      <c r="P18" s="97" t="s">
        <v>114</v>
      </c>
      <c r="Q18" s="97"/>
    </row>
    <row r="19">
      <c r="A19" s="335" t="s">
        <v>330</v>
      </c>
      <c r="B19" s="338"/>
      <c r="C19" s="336" t="s">
        <v>200</v>
      </c>
      <c r="D19" s="338"/>
      <c r="E19" s="338"/>
      <c r="F19" s="340"/>
      <c r="G19" s="336" t="s">
        <v>203</v>
      </c>
      <c r="H19" s="336" t="s">
        <v>331</v>
      </c>
      <c r="I19" s="336" t="s">
        <v>146</v>
      </c>
      <c r="J19" s="336" t="s">
        <v>312</v>
      </c>
      <c r="K19" s="336" t="s">
        <v>130</v>
      </c>
      <c r="L19" s="336" t="s">
        <v>113</v>
      </c>
      <c r="M19" s="336" t="s">
        <v>177</v>
      </c>
      <c r="N19" s="336" t="s">
        <v>147</v>
      </c>
      <c r="O19" s="336" t="s">
        <v>112</v>
      </c>
      <c r="P19" s="336" t="s">
        <v>114</v>
      </c>
      <c r="Q19" s="338"/>
    </row>
    <row r="20">
      <c r="A20" s="119" t="s">
        <v>1087</v>
      </c>
      <c r="B20" s="97" t="s">
        <v>180</v>
      </c>
      <c r="C20" s="97" t="s">
        <v>1088</v>
      </c>
      <c r="D20" s="97" t="s">
        <v>168</v>
      </c>
      <c r="E20" s="97" t="s">
        <v>161</v>
      </c>
      <c r="F20" s="97" t="s">
        <v>848</v>
      </c>
      <c r="G20" s="97" t="s">
        <v>304</v>
      </c>
      <c r="H20" s="97" t="s">
        <v>331</v>
      </c>
      <c r="I20" s="97" t="s">
        <v>177</v>
      </c>
      <c r="J20" s="97" t="s">
        <v>112</v>
      </c>
      <c r="K20" s="97" t="s">
        <v>289</v>
      </c>
      <c r="L20" s="97" t="s">
        <v>480</v>
      </c>
      <c r="M20" s="97" t="s">
        <v>302</v>
      </c>
      <c r="N20" s="97" t="s">
        <v>112</v>
      </c>
      <c r="O20" s="97" t="s">
        <v>302</v>
      </c>
      <c r="P20" s="97" t="s">
        <v>114</v>
      </c>
      <c r="Q20" s="97" t="s">
        <v>553</v>
      </c>
    </row>
    <row r="21">
      <c r="A21" s="335" t="s">
        <v>1089</v>
      </c>
      <c r="B21" s="338"/>
      <c r="C21" s="336" t="s">
        <v>1090</v>
      </c>
      <c r="D21" s="338"/>
      <c r="E21" s="338"/>
      <c r="F21" s="338"/>
      <c r="G21" s="336" t="s">
        <v>146</v>
      </c>
      <c r="H21" s="336" t="s">
        <v>331</v>
      </c>
      <c r="I21" s="336" t="s">
        <v>177</v>
      </c>
      <c r="J21" s="336" t="s">
        <v>312</v>
      </c>
      <c r="K21" s="336" t="s">
        <v>130</v>
      </c>
      <c r="L21" s="336" t="s">
        <v>113</v>
      </c>
      <c r="M21" s="336" t="s">
        <v>177</v>
      </c>
      <c r="N21" s="336" t="s">
        <v>147</v>
      </c>
      <c r="O21" s="336" t="s">
        <v>112</v>
      </c>
      <c r="P21" s="336" t="s">
        <v>114</v>
      </c>
      <c r="Q21" s="338"/>
    </row>
    <row r="22">
      <c r="A22" s="119" t="s">
        <v>176</v>
      </c>
      <c r="B22" s="97" t="s">
        <v>177</v>
      </c>
      <c r="C22" s="97" t="s">
        <v>202</v>
      </c>
      <c r="D22" s="97" t="s">
        <v>168</v>
      </c>
      <c r="E22" s="111">
        <f>56-33</f>
        <v>23</v>
      </c>
      <c r="F22" s="97" t="s">
        <v>1091</v>
      </c>
      <c r="G22" s="97" t="s">
        <v>144</v>
      </c>
      <c r="H22" s="97" t="s">
        <v>307</v>
      </c>
      <c r="I22" s="97" t="s">
        <v>130</v>
      </c>
      <c r="J22" s="97" t="s">
        <v>224</v>
      </c>
      <c r="K22" s="97" t="s">
        <v>130</v>
      </c>
      <c r="L22" s="97" t="s">
        <v>113</v>
      </c>
      <c r="M22" s="97" t="s">
        <v>177</v>
      </c>
      <c r="N22" s="97" t="s">
        <v>147</v>
      </c>
      <c r="O22" s="97" t="s">
        <v>112</v>
      </c>
      <c r="P22" s="97" t="s">
        <v>114</v>
      </c>
      <c r="Q22" s="97"/>
    </row>
    <row r="23">
      <c r="A23" s="335" t="s">
        <v>183</v>
      </c>
      <c r="B23" s="338"/>
      <c r="C23" s="336" t="s">
        <v>1092</v>
      </c>
      <c r="D23" s="338"/>
      <c r="E23" s="338"/>
      <c r="F23" s="338"/>
      <c r="G23" s="336" t="s">
        <v>144</v>
      </c>
      <c r="H23" s="336" t="s">
        <v>1001</v>
      </c>
      <c r="I23" s="336" t="s">
        <v>130</v>
      </c>
      <c r="J23" s="336" t="s">
        <v>224</v>
      </c>
      <c r="K23" s="336" t="s">
        <v>130</v>
      </c>
      <c r="L23" s="336" t="s">
        <v>113</v>
      </c>
      <c r="M23" s="336" t="s">
        <v>177</v>
      </c>
      <c r="N23" s="336" t="s">
        <v>147</v>
      </c>
      <c r="O23" s="336" t="s">
        <v>112</v>
      </c>
      <c r="P23" s="336" t="s">
        <v>114</v>
      </c>
      <c r="Q23" s="336"/>
    </row>
    <row r="24">
      <c r="A24" s="119" t="s">
        <v>1093</v>
      </c>
      <c r="B24" s="111"/>
      <c r="C24" s="97" t="s">
        <v>1094</v>
      </c>
      <c r="D24" s="111"/>
      <c r="E24" s="111"/>
      <c r="F24" s="111"/>
      <c r="G24" s="97" t="s">
        <v>144</v>
      </c>
      <c r="H24" s="97" t="s">
        <v>307</v>
      </c>
      <c r="I24" s="97" t="s">
        <v>130</v>
      </c>
      <c r="J24" s="97" t="s">
        <v>147</v>
      </c>
      <c r="K24" s="97" t="s">
        <v>130</v>
      </c>
      <c r="L24" s="97" t="s">
        <v>113</v>
      </c>
      <c r="M24" s="97" t="s">
        <v>177</v>
      </c>
      <c r="N24" s="97" t="s">
        <v>147</v>
      </c>
      <c r="O24" s="97" t="s">
        <v>112</v>
      </c>
      <c r="P24" s="97" t="s">
        <v>114</v>
      </c>
      <c r="Q24" s="97"/>
    </row>
    <row r="25">
      <c r="A25" s="335" t="s">
        <v>1095</v>
      </c>
      <c r="B25" s="336" t="s">
        <v>177</v>
      </c>
      <c r="C25" s="336" t="s">
        <v>178</v>
      </c>
      <c r="D25" s="338">
        <f>E25/3*2</f>
        <v>22</v>
      </c>
      <c r="E25" s="338">
        <f>67-34</f>
        <v>33</v>
      </c>
      <c r="F25" s="336" t="s">
        <v>280</v>
      </c>
      <c r="G25" s="336" t="s">
        <v>123</v>
      </c>
      <c r="H25" s="336" t="s">
        <v>1096</v>
      </c>
      <c r="I25" s="336" t="s">
        <v>177</v>
      </c>
      <c r="J25" s="336" t="s">
        <v>112</v>
      </c>
      <c r="K25" s="336" t="s">
        <v>130</v>
      </c>
      <c r="L25" s="336" t="s">
        <v>113</v>
      </c>
      <c r="M25" s="336" t="s">
        <v>130</v>
      </c>
      <c r="N25" s="336" t="s">
        <v>112</v>
      </c>
      <c r="O25" s="336" t="s">
        <v>112</v>
      </c>
      <c r="P25" s="336" t="s">
        <v>114</v>
      </c>
      <c r="Q25" s="336" t="s">
        <v>553</v>
      </c>
    </row>
    <row r="26">
      <c r="A26" s="119" t="s">
        <v>1097</v>
      </c>
      <c r="B26" s="111"/>
      <c r="C26" s="97" t="s">
        <v>1098</v>
      </c>
      <c r="D26" s="111"/>
      <c r="E26" s="111"/>
      <c r="F26" s="97"/>
      <c r="G26" s="97" t="s">
        <v>123</v>
      </c>
      <c r="H26" s="97" t="s">
        <v>112</v>
      </c>
      <c r="I26" s="97" t="s">
        <v>177</v>
      </c>
      <c r="J26" s="97" t="s">
        <v>112</v>
      </c>
      <c r="K26" s="97" t="s">
        <v>287</v>
      </c>
      <c r="L26" s="97" t="s">
        <v>113</v>
      </c>
      <c r="M26" s="97" t="s">
        <v>130</v>
      </c>
      <c r="N26" s="97" t="s">
        <v>112</v>
      </c>
      <c r="O26" s="97" t="s">
        <v>112</v>
      </c>
      <c r="P26" s="97" t="s">
        <v>114</v>
      </c>
      <c r="Q26" s="97" t="s">
        <v>553</v>
      </c>
    </row>
    <row r="27">
      <c r="A27" s="335" t="s">
        <v>1099</v>
      </c>
      <c r="B27" s="338"/>
      <c r="C27" s="336" t="s">
        <v>1100</v>
      </c>
      <c r="D27" s="338"/>
      <c r="E27" s="338"/>
      <c r="F27" s="338"/>
      <c r="G27" s="336" t="s">
        <v>123</v>
      </c>
      <c r="H27" s="336" t="s">
        <v>112</v>
      </c>
      <c r="I27" s="336" t="s">
        <v>177</v>
      </c>
      <c r="J27" s="336" t="s">
        <v>112</v>
      </c>
      <c r="K27" s="336" t="s">
        <v>130</v>
      </c>
      <c r="L27" s="336" t="s">
        <v>113</v>
      </c>
      <c r="M27" s="336" t="s">
        <v>130</v>
      </c>
      <c r="N27" s="336" t="s">
        <v>112</v>
      </c>
      <c r="O27" s="336" t="s">
        <v>112</v>
      </c>
      <c r="P27" s="336" t="s">
        <v>114</v>
      </c>
      <c r="Q27" s="336" t="s">
        <v>553</v>
      </c>
    </row>
    <row r="28">
      <c r="A28" s="119" t="s">
        <v>1101</v>
      </c>
      <c r="B28" s="111"/>
      <c r="C28" s="97" t="s">
        <v>188</v>
      </c>
      <c r="D28" s="111"/>
      <c r="E28" s="111"/>
      <c r="F28" s="111"/>
      <c r="G28" s="97" t="s">
        <v>123</v>
      </c>
      <c r="H28" s="97" t="s">
        <v>1096</v>
      </c>
      <c r="I28" s="97" t="s">
        <v>177</v>
      </c>
      <c r="J28" s="97" t="s">
        <v>112</v>
      </c>
      <c r="K28" s="97" t="s">
        <v>287</v>
      </c>
      <c r="L28" s="97" t="s">
        <v>113</v>
      </c>
      <c r="M28" s="97" t="s">
        <v>130</v>
      </c>
      <c r="N28" s="97" t="s">
        <v>112</v>
      </c>
      <c r="O28" s="97" t="s">
        <v>112</v>
      </c>
      <c r="P28" s="97" t="s">
        <v>114</v>
      </c>
      <c r="Q28" s="97" t="s">
        <v>553</v>
      </c>
    </row>
    <row r="29">
      <c r="A29" s="335" t="s">
        <v>1102</v>
      </c>
      <c r="B29" s="338"/>
      <c r="C29" s="336" t="s">
        <v>1094</v>
      </c>
      <c r="D29" s="338"/>
      <c r="E29" s="338"/>
      <c r="F29" s="338"/>
      <c r="G29" s="336" t="s">
        <v>123</v>
      </c>
      <c r="H29" s="336" t="s">
        <v>307</v>
      </c>
      <c r="I29" s="336" t="s">
        <v>130</v>
      </c>
      <c r="J29" s="336" t="s">
        <v>317</v>
      </c>
      <c r="K29" s="336" t="s">
        <v>130</v>
      </c>
      <c r="L29" s="336" t="s">
        <v>113</v>
      </c>
      <c r="M29" s="336" t="s">
        <v>177</v>
      </c>
      <c r="N29" s="336" t="s">
        <v>147</v>
      </c>
      <c r="O29" s="336" t="s">
        <v>112</v>
      </c>
      <c r="P29" s="336" t="s">
        <v>114</v>
      </c>
      <c r="Q29" s="336"/>
    </row>
    <row r="30">
      <c r="A30" s="119" t="s">
        <v>1103</v>
      </c>
      <c r="B30" s="111"/>
      <c r="C30" s="97" t="s">
        <v>1104</v>
      </c>
      <c r="D30" s="111"/>
      <c r="E30" s="111"/>
      <c r="F30" s="111"/>
      <c r="G30" s="97" t="s">
        <v>123</v>
      </c>
      <c r="H30" s="97" t="s">
        <v>1001</v>
      </c>
      <c r="I30" s="97" t="s">
        <v>130</v>
      </c>
      <c r="J30" s="97" t="s">
        <v>317</v>
      </c>
      <c r="K30" s="97" t="s">
        <v>287</v>
      </c>
      <c r="L30" s="97" t="s">
        <v>113</v>
      </c>
      <c r="M30" s="97" t="s">
        <v>177</v>
      </c>
      <c r="N30" s="97" t="s">
        <v>147</v>
      </c>
      <c r="O30" s="97" t="s">
        <v>112</v>
      </c>
      <c r="P30" s="97" t="s">
        <v>114</v>
      </c>
      <c r="Q30" s="97"/>
    </row>
    <row r="31">
      <c r="A31" s="340"/>
      <c r="B31" s="340"/>
      <c r="C31" s="340"/>
      <c r="D31" s="340"/>
      <c r="E31" s="340"/>
      <c r="F31" s="340"/>
      <c r="G31" s="340"/>
      <c r="H31" s="340"/>
      <c r="I31" s="340"/>
      <c r="J31" s="340"/>
      <c r="K31" s="340"/>
      <c r="L31" s="340"/>
      <c r="M31" s="340"/>
      <c r="N31" s="340"/>
      <c r="O31" s="340"/>
      <c r="P31" s="340"/>
      <c r="Q31" s="340"/>
      <c r="R31" s="340"/>
      <c r="S31" s="340"/>
      <c r="T31" s="340"/>
      <c r="U31" s="340"/>
      <c r="V31" s="340"/>
      <c r="W31" s="340"/>
    </row>
    <row r="32">
      <c r="A32" s="99"/>
      <c r="B32" s="270" t="s">
        <v>337</v>
      </c>
    </row>
    <row r="33">
      <c r="A33" s="341" t="s">
        <v>192</v>
      </c>
      <c r="B33" s="342" t="s">
        <v>11</v>
      </c>
      <c r="C33" s="343" t="s">
        <v>14</v>
      </c>
      <c r="D33" s="341" t="s">
        <v>101</v>
      </c>
      <c r="E33" s="341" t="s">
        <v>102</v>
      </c>
      <c r="F33" s="341" t="s">
        <v>103</v>
      </c>
      <c r="G33" s="342" t="s">
        <v>104</v>
      </c>
      <c r="H33" s="344" t="s">
        <v>24</v>
      </c>
      <c r="I33" s="344" t="s">
        <v>30</v>
      </c>
      <c r="J33" s="344" t="s">
        <v>33</v>
      </c>
      <c r="K33" s="344" t="s">
        <v>36</v>
      </c>
      <c r="L33" s="344" t="s">
        <v>39</v>
      </c>
      <c r="M33" s="345" t="s">
        <v>193</v>
      </c>
      <c r="N33" s="342" t="s">
        <v>194</v>
      </c>
      <c r="O33" s="345" t="s">
        <v>42</v>
      </c>
      <c r="P33" s="345" t="s">
        <v>45</v>
      </c>
      <c r="Q33" s="346" t="s">
        <v>49</v>
      </c>
      <c r="R33" s="344" t="s">
        <v>105</v>
      </c>
      <c r="S33" s="347" t="s">
        <v>106</v>
      </c>
      <c r="T33" s="348"/>
      <c r="U33" s="348"/>
      <c r="V33" s="348"/>
      <c r="W33" s="348"/>
    </row>
    <row r="34">
      <c r="A34" s="119" t="s">
        <v>1007</v>
      </c>
      <c r="B34" s="96">
        <v>4.0</v>
      </c>
      <c r="C34" s="96" t="s">
        <v>1105</v>
      </c>
      <c r="D34" s="98">
        <f>E34/3*2</f>
        <v>14</v>
      </c>
      <c r="E34" s="98">
        <f>35-14</f>
        <v>21</v>
      </c>
      <c r="F34" s="96">
        <v>35.0</v>
      </c>
      <c r="G34" s="96">
        <v>5.0</v>
      </c>
      <c r="H34" s="96">
        <v>60.0</v>
      </c>
      <c r="I34" s="96">
        <v>9.0</v>
      </c>
      <c r="J34" s="96">
        <v>40.0</v>
      </c>
      <c r="K34" s="96">
        <v>1.0</v>
      </c>
      <c r="L34" s="96" t="s">
        <v>113</v>
      </c>
      <c r="M34" s="161">
        <v>4.0</v>
      </c>
      <c r="N34" s="161">
        <v>6.0</v>
      </c>
      <c r="O34" s="96">
        <v>7.0</v>
      </c>
      <c r="P34" s="96">
        <v>45.0</v>
      </c>
      <c r="Q34" s="96">
        <v>6.0</v>
      </c>
      <c r="R34" s="96" t="s">
        <v>114</v>
      </c>
      <c r="S34" s="98"/>
    </row>
    <row r="35">
      <c r="A35" s="335" t="s">
        <v>1106</v>
      </c>
      <c r="B35" s="349">
        <v>6.0</v>
      </c>
      <c r="C35" s="350">
        <v>43441.0</v>
      </c>
      <c r="D35" s="349">
        <v>9.0</v>
      </c>
      <c r="E35" s="351">
        <f>37-23</f>
        <v>14</v>
      </c>
      <c r="F35" s="349">
        <v>37.0</v>
      </c>
      <c r="G35" s="349">
        <v>4.0</v>
      </c>
      <c r="H35" s="349">
        <v>82.0</v>
      </c>
      <c r="I35" s="349">
        <v>2.0</v>
      </c>
      <c r="J35" s="349">
        <v>10.0</v>
      </c>
      <c r="K35" s="349">
        <v>2.0</v>
      </c>
      <c r="L35" s="349" t="s">
        <v>113</v>
      </c>
      <c r="M35" s="352">
        <v>4.0</v>
      </c>
      <c r="N35" s="352">
        <v>6.0</v>
      </c>
      <c r="O35" s="349">
        <v>5.0</v>
      </c>
      <c r="P35" s="349">
        <v>20.0</v>
      </c>
      <c r="Q35" s="349">
        <v>0.0</v>
      </c>
      <c r="R35" s="349" t="s">
        <v>114</v>
      </c>
      <c r="S35" s="351"/>
    </row>
    <row r="36">
      <c r="A36" s="119" t="s">
        <v>1107</v>
      </c>
      <c r="B36" s="98"/>
      <c r="C36" s="96" t="s">
        <v>1108</v>
      </c>
      <c r="D36" s="98"/>
      <c r="E36" s="98"/>
      <c r="F36" s="98"/>
      <c r="G36" s="96">
        <v>5.0</v>
      </c>
      <c r="H36" s="96">
        <v>361.0</v>
      </c>
      <c r="I36" s="96">
        <v>6.0</v>
      </c>
      <c r="J36" s="96">
        <v>55.0</v>
      </c>
      <c r="K36" s="96">
        <v>2.0</v>
      </c>
      <c r="L36" s="96" t="s">
        <v>113</v>
      </c>
      <c r="M36" s="161"/>
      <c r="N36" s="161"/>
      <c r="O36" s="96">
        <v>5.0</v>
      </c>
      <c r="P36" s="96">
        <v>20.0</v>
      </c>
      <c r="Q36" s="96">
        <v>0.0</v>
      </c>
      <c r="R36" s="96" t="s">
        <v>114</v>
      </c>
      <c r="S36" s="97"/>
    </row>
    <row r="37">
      <c r="A37" s="335" t="s">
        <v>1109</v>
      </c>
      <c r="B37" s="349">
        <v>9.0</v>
      </c>
      <c r="C37" s="350">
        <v>44175.0</v>
      </c>
      <c r="D37" s="349">
        <v>11.0</v>
      </c>
      <c r="E37" s="351">
        <f>35-18</f>
        <v>17</v>
      </c>
      <c r="F37" s="349">
        <v>35.0</v>
      </c>
      <c r="G37" s="349">
        <v>9.0</v>
      </c>
      <c r="H37" s="349">
        <v>40.0</v>
      </c>
      <c r="I37" s="349">
        <v>8.0</v>
      </c>
      <c r="J37" s="349">
        <v>55.0</v>
      </c>
      <c r="K37" s="349">
        <v>8.0</v>
      </c>
      <c r="L37" s="349" t="s">
        <v>113</v>
      </c>
      <c r="M37" s="352">
        <v>6.0</v>
      </c>
      <c r="N37" s="352">
        <v>9.0</v>
      </c>
      <c r="O37" s="349">
        <v>8.0</v>
      </c>
      <c r="P37" s="349">
        <v>50.0</v>
      </c>
      <c r="Q37" s="349">
        <v>5.0</v>
      </c>
      <c r="R37" s="349" t="s">
        <v>114</v>
      </c>
      <c r="S37" s="336"/>
    </row>
    <row r="38">
      <c r="A38" s="92" t="s">
        <v>1110</v>
      </c>
      <c r="B38" s="231"/>
      <c r="C38" s="92" t="s">
        <v>150</v>
      </c>
      <c r="D38" s="231"/>
      <c r="E38" s="109"/>
      <c r="F38" s="231"/>
      <c r="G38" s="95">
        <v>7.0</v>
      </c>
      <c r="H38" s="230">
        <v>40.0</v>
      </c>
      <c r="I38" s="95" t="s">
        <v>1111</v>
      </c>
      <c r="J38" s="95">
        <v>55.0</v>
      </c>
      <c r="K38" s="95">
        <v>7.0</v>
      </c>
      <c r="L38" s="230" t="s">
        <v>113</v>
      </c>
      <c r="M38" s="161"/>
      <c r="N38" s="161"/>
      <c r="O38" s="95">
        <v>7.0</v>
      </c>
      <c r="P38" s="230">
        <v>50.0</v>
      </c>
      <c r="Q38" s="230">
        <v>5.0</v>
      </c>
      <c r="R38" s="230" t="s">
        <v>114</v>
      </c>
      <c r="S38" s="97"/>
    </row>
    <row r="39">
      <c r="A39" s="335" t="s">
        <v>1112</v>
      </c>
      <c r="B39" s="351"/>
      <c r="C39" s="349" t="s">
        <v>1113</v>
      </c>
      <c r="D39" s="351"/>
      <c r="E39" s="351"/>
      <c r="F39" s="351"/>
      <c r="G39" s="349">
        <v>5.0</v>
      </c>
      <c r="H39" s="349">
        <v>361.0</v>
      </c>
      <c r="I39" s="349" t="s">
        <v>1114</v>
      </c>
      <c r="J39" s="349">
        <v>50.0</v>
      </c>
      <c r="K39" s="349">
        <v>2.0</v>
      </c>
      <c r="L39" s="349" t="s">
        <v>113</v>
      </c>
      <c r="M39" s="352"/>
      <c r="N39" s="352"/>
      <c r="O39" s="349">
        <v>6.0</v>
      </c>
      <c r="P39" s="349">
        <v>40.0</v>
      </c>
      <c r="Q39" s="349">
        <v>6.0</v>
      </c>
      <c r="R39" s="349" t="s">
        <v>114</v>
      </c>
      <c r="S39" s="336"/>
    </row>
    <row r="40">
      <c r="A40" s="119" t="s">
        <v>1115</v>
      </c>
      <c r="B40" s="96">
        <v>5.0</v>
      </c>
      <c r="C40" s="353">
        <v>43287.0</v>
      </c>
      <c r="D40" s="98">
        <f>E40/3*2</f>
        <v>14</v>
      </c>
      <c r="E40" s="98">
        <f>35-14</f>
        <v>21</v>
      </c>
      <c r="F40" s="96">
        <v>35.0</v>
      </c>
      <c r="G40" s="96">
        <v>7.0</v>
      </c>
      <c r="H40" s="96">
        <v>361.0</v>
      </c>
      <c r="I40" s="96">
        <v>7.0</v>
      </c>
      <c r="J40" s="96">
        <v>60.0</v>
      </c>
      <c r="K40" s="96">
        <v>1.0</v>
      </c>
      <c r="L40" s="96" t="s">
        <v>113</v>
      </c>
      <c r="M40" s="161">
        <v>4.0</v>
      </c>
      <c r="N40" s="161">
        <v>6.0</v>
      </c>
      <c r="O40" s="96">
        <v>5.0</v>
      </c>
      <c r="P40" s="96">
        <v>50.0</v>
      </c>
      <c r="Q40" s="96">
        <v>0.0</v>
      </c>
      <c r="R40" s="96" t="s">
        <v>114</v>
      </c>
      <c r="S40" s="354" t="s">
        <v>1116</v>
      </c>
    </row>
    <row r="41">
      <c r="A41" s="335" t="s">
        <v>1117</v>
      </c>
      <c r="B41" s="351"/>
      <c r="C41" s="350">
        <v>43412.0</v>
      </c>
      <c r="D41" s="351"/>
      <c r="E41" s="351"/>
      <c r="F41" s="351"/>
      <c r="G41" s="349">
        <v>7.0</v>
      </c>
      <c r="H41" s="349">
        <v>361.0</v>
      </c>
      <c r="I41" s="349">
        <v>7.0</v>
      </c>
      <c r="J41" s="349">
        <v>60.0</v>
      </c>
      <c r="K41" s="349">
        <v>1.0</v>
      </c>
      <c r="L41" s="349" t="s">
        <v>113</v>
      </c>
      <c r="M41" s="352"/>
      <c r="N41" s="352"/>
      <c r="O41" s="349">
        <v>5.0</v>
      </c>
      <c r="P41" s="349">
        <v>50.0</v>
      </c>
      <c r="Q41" s="349">
        <v>6.0</v>
      </c>
      <c r="R41" s="349" t="s">
        <v>114</v>
      </c>
      <c r="S41" s="336"/>
    </row>
    <row r="42">
      <c r="A42" s="119" t="s">
        <v>1118</v>
      </c>
      <c r="B42" s="98"/>
      <c r="C42" s="96" t="s">
        <v>772</v>
      </c>
      <c r="D42" s="98"/>
      <c r="E42" s="98"/>
      <c r="F42" s="98"/>
      <c r="G42" s="96">
        <v>5.0</v>
      </c>
      <c r="H42" s="96">
        <v>150.0</v>
      </c>
      <c r="I42" s="96">
        <v>5.5</v>
      </c>
      <c r="J42" s="96">
        <v>50.0</v>
      </c>
      <c r="K42" s="96">
        <v>1.0</v>
      </c>
      <c r="L42" s="96" t="s">
        <v>113</v>
      </c>
      <c r="M42" s="161"/>
      <c r="N42" s="161"/>
      <c r="O42" s="96">
        <v>4.0</v>
      </c>
      <c r="P42" s="96">
        <v>40.0</v>
      </c>
      <c r="Q42" s="96">
        <v>0.0</v>
      </c>
      <c r="R42" s="96" t="s">
        <v>114</v>
      </c>
      <c r="S42" s="98"/>
    </row>
    <row r="43">
      <c r="A43" s="335" t="s">
        <v>363</v>
      </c>
      <c r="B43" s="349">
        <v>15.0</v>
      </c>
      <c r="C43" s="355" t="s">
        <v>1119</v>
      </c>
      <c r="D43" s="351"/>
      <c r="E43" s="351"/>
      <c r="F43" s="355" t="s">
        <v>1120</v>
      </c>
      <c r="G43" s="349">
        <v>10.0</v>
      </c>
      <c r="H43" s="349">
        <v>270.0</v>
      </c>
      <c r="I43" s="349">
        <v>6.0</v>
      </c>
      <c r="J43" s="349">
        <v>50.0</v>
      </c>
      <c r="K43" s="349">
        <v>3.0</v>
      </c>
      <c r="L43" s="349" t="s">
        <v>113</v>
      </c>
      <c r="M43" s="352"/>
      <c r="N43" s="352"/>
      <c r="O43" s="349">
        <v>6.0</v>
      </c>
      <c r="P43" s="349">
        <v>50.0</v>
      </c>
      <c r="Q43" s="349">
        <v>0.0</v>
      </c>
      <c r="R43" s="349" t="s">
        <v>114</v>
      </c>
      <c r="S43" s="355" t="s">
        <v>1121</v>
      </c>
    </row>
    <row r="44">
      <c r="A44" s="119" t="s">
        <v>1122</v>
      </c>
      <c r="B44" s="98"/>
      <c r="C44" s="353">
        <v>43160.0</v>
      </c>
      <c r="D44" s="96">
        <v>15.0</v>
      </c>
      <c r="E44" s="98">
        <f>23-4</f>
        <v>19</v>
      </c>
      <c r="F44" s="120">
        <v>23.0</v>
      </c>
      <c r="G44" s="96">
        <v>12.0</v>
      </c>
      <c r="H44" s="96">
        <v>361.0</v>
      </c>
      <c r="I44" s="96">
        <v>8.0</v>
      </c>
      <c r="J44" s="96">
        <v>65.0</v>
      </c>
      <c r="K44" s="96">
        <v>3.0</v>
      </c>
      <c r="L44" s="96" t="s">
        <v>113</v>
      </c>
      <c r="M44" s="96"/>
      <c r="N44" s="98"/>
      <c r="O44" s="96">
        <v>12.0</v>
      </c>
      <c r="P44" s="96">
        <v>90.0</v>
      </c>
      <c r="Q44" s="96">
        <v>6.0</v>
      </c>
      <c r="R44" s="96" t="s">
        <v>114</v>
      </c>
      <c r="S44" s="98"/>
    </row>
    <row r="45">
      <c r="A45" s="340"/>
      <c r="B45" s="340"/>
      <c r="C45" s="340"/>
      <c r="D45" s="340"/>
      <c r="E45" s="340"/>
      <c r="F45" s="340"/>
      <c r="G45" s="340"/>
      <c r="H45" s="340"/>
      <c r="I45" s="340"/>
      <c r="J45" s="340"/>
      <c r="K45" s="340"/>
      <c r="L45" s="340"/>
      <c r="M45" s="340"/>
      <c r="N45" s="340"/>
      <c r="O45" s="340"/>
      <c r="P45" s="340"/>
      <c r="Q45" s="340"/>
      <c r="R45" s="340"/>
      <c r="S45" s="340"/>
      <c r="T45" s="340"/>
      <c r="U45" s="340"/>
      <c r="V45" s="340"/>
      <c r="W45" s="340"/>
    </row>
    <row r="46">
      <c r="A46" s="138" t="s">
        <v>225</v>
      </c>
      <c r="B46" s="136" t="s">
        <v>11</v>
      </c>
      <c r="C46" s="137" t="s">
        <v>14</v>
      </c>
      <c r="D46" s="135" t="s">
        <v>226</v>
      </c>
      <c r="E46" s="135" t="s">
        <v>19</v>
      </c>
      <c r="F46" s="136" t="s">
        <v>104</v>
      </c>
      <c r="G46" s="138" t="s">
        <v>24</v>
      </c>
      <c r="H46" s="138" t="s">
        <v>30</v>
      </c>
      <c r="I46" s="138" t="s">
        <v>33</v>
      </c>
      <c r="J46" s="138" t="s">
        <v>36</v>
      </c>
      <c r="K46" s="138" t="s">
        <v>39</v>
      </c>
      <c r="L46" s="138" t="s">
        <v>55</v>
      </c>
      <c r="M46" s="139" t="s">
        <v>42</v>
      </c>
      <c r="N46" s="139" t="s">
        <v>45</v>
      </c>
      <c r="O46" s="236" t="s">
        <v>49</v>
      </c>
      <c r="P46" s="138" t="s">
        <v>105</v>
      </c>
      <c r="Q46" s="140" t="s">
        <v>106</v>
      </c>
      <c r="R46" s="69"/>
      <c r="S46" s="69"/>
      <c r="T46" s="69"/>
      <c r="U46" s="69"/>
      <c r="V46" s="69"/>
      <c r="W46" s="69"/>
    </row>
    <row r="47">
      <c r="A47" s="335" t="s">
        <v>1123</v>
      </c>
      <c r="B47" s="336" t="s">
        <v>1124</v>
      </c>
      <c r="C47" s="337" t="s">
        <v>1125</v>
      </c>
      <c r="D47" s="336" t="s">
        <v>1126</v>
      </c>
      <c r="E47" s="337" t="s">
        <v>1127</v>
      </c>
      <c r="F47" s="336" t="s">
        <v>304</v>
      </c>
      <c r="G47" s="336" t="s">
        <v>331</v>
      </c>
      <c r="H47" s="336" t="s">
        <v>289</v>
      </c>
      <c r="I47" s="336" t="s">
        <v>112</v>
      </c>
      <c r="J47" s="336" t="s">
        <v>304</v>
      </c>
      <c r="K47" s="336" t="s">
        <v>1128</v>
      </c>
      <c r="L47" s="337" t="s">
        <v>1129</v>
      </c>
      <c r="M47" s="336" t="s">
        <v>153</v>
      </c>
      <c r="N47" s="336" t="s">
        <v>112</v>
      </c>
      <c r="O47" s="336" t="s">
        <v>112</v>
      </c>
      <c r="P47" s="336" t="s">
        <v>265</v>
      </c>
      <c r="Q47" s="337" t="s">
        <v>1130</v>
      </c>
    </row>
    <row r="48">
      <c r="A48" s="119" t="s">
        <v>1131</v>
      </c>
      <c r="B48" s="126" t="s">
        <v>1132</v>
      </c>
      <c r="C48" s="126" t="s">
        <v>1133</v>
      </c>
      <c r="D48" s="126" t="s">
        <v>1134</v>
      </c>
      <c r="E48" s="126" t="s">
        <v>1127</v>
      </c>
      <c r="F48" s="97" t="s">
        <v>144</v>
      </c>
      <c r="G48" s="97" t="s">
        <v>288</v>
      </c>
      <c r="H48" s="97" t="s">
        <v>153</v>
      </c>
      <c r="I48" s="97" t="s">
        <v>126</v>
      </c>
      <c r="J48" s="97" t="s">
        <v>177</v>
      </c>
      <c r="K48" s="97" t="s">
        <v>206</v>
      </c>
      <c r="L48" s="126" t="s">
        <v>1135</v>
      </c>
      <c r="M48" s="97" t="s">
        <v>177</v>
      </c>
      <c r="N48" s="97" t="s">
        <v>147</v>
      </c>
      <c r="O48" s="97" t="s">
        <v>177</v>
      </c>
      <c r="P48" s="97" t="s">
        <v>114</v>
      </c>
      <c r="Q48" s="126" t="s">
        <v>1136</v>
      </c>
    </row>
    <row r="49">
      <c r="A49" s="335" t="s">
        <v>1137</v>
      </c>
      <c r="B49" s="337" t="s">
        <v>1138</v>
      </c>
      <c r="C49" s="336" t="s">
        <v>1139</v>
      </c>
      <c r="D49" s="336" t="s">
        <v>197</v>
      </c>
      <c r="E49" s="337" t="s">
        <v>1140</v>
      </c>
      <c r="F49" s="336" t="s">
        <v>304</v>
      </c>
      <c r="G49" s="336" t="s">
        <v>288</v>
      </c>
      <c r="H49" s="336" t="s">
        <v>153</v>
      </c>
      <c r="I49" s="336" t="s">
        <v>112</v>
      </c>
      <c r="J49" s="336" t="s">
        <v>287</v>
      </c>
      <c r="K49" s="336" t="s">
        <v>252</v>
      </c>
      <c r="L49" s="337" t="s">
        <v>166</v>
      </c>
      <c r="M49" s="336" t="s">
        <v>123</v>
      </c>
      <c r="N49" s="336" t="s">
        <v>126</v>
      </c>
      <c r="O49" s="336" t="s">
        <v>287</v>
      </c>
      <c r="P49" s="336" t="s">
        <v>114</v>
      </c>
      <c r="Q49" s="337" t="s">
        <v>1141</v>
      </c>
    </row>
    <row r="50">
      <c r="A50" s="119" t="s">
        <v>1142</v>
      </c>
      <c r="C50" s="97" t="s">
        <v>1143</v>
      </c>
      <c r="F50" s="356" t="str">
        <f>HYPERLINK("https://docs.google.com/spreadsheets/d/1PCtOZj_RfMQiHetcAXIhzhoCcnVSl4g0o0fbyqURlqY/edit?usp=sharing","3")</f>
        <v>3</v>
      </c>
      <c r="G50" s="97" t="s">
        <v>288</v>
      </c>
      <c r="H50" s="96">
        <v>6.0</v>
      </c>
      <c r="I50" s="357" t="str">
        <f>HYPERLINK("https://docs.google.com/spreadsheets/d/1PCtOZj_RfMQiHetcAXIhzhoCcnVSl4g0o0fbyqURlqY/edit?usp=sharing","15")</f>
        <v>15</v>
      </c>
      <c r="J50" s="96">
        <v>3.0</v>
      </c>
      <c r="K50" s="97" t="s">
        <v>252</v>
      </c>
      <c r="M50" s="97" t="s">
        <v>123</v>
      </c>
      <c r="N50" s="97" t="s">
        <v>126</v>
      </c>
      <c r="O50" s="96">
        <v>0.0</v>
      </c>
      <c r="P50" s="119" t="s">
        <v>114</v>
      </c>
      <c r="Q50" s="358" t="str">
        <f t="shared" ref="Q50:Q51" si="3">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row>
    <row r="51">
      <c r="A51" s="335" t="s">
        <v>1144</v>
      </c>
      <c r="B51" s="336"/>
      <c r="C51" s="336" t="s">
        <v>1143</v>
      </c>
      <c r="D51" s="338"/>
      <c r="E51" s="336"/>
      <c r="F51" s="359" t="str">
        <f>HYPERLINK("https://docs.google.com/spreadsheets/d/1PCtOZj_RfMQiHetcAXIhzhoCcnVSl4g0o0fbyqURlqY/edit?usp=sharing","7")</f>
        <v>7</v>
      </c>
      <c r="G51" s="336" t="s">
        <v>288</v>
      </c>
      <c r="H51" s="336" t="s">
        <v>123</v>
      </c>
      <c r="I51" s="359" t="str">
        <f>HYPERLINK("https://docs.google.com/spreadsheets/d/1PCtOZj_RfMQiHetcAXIhzhoCcnVSl4g0o0fbyqURlqY/edit?usp=sharing","60")</f>
        <v>60</v>
      </c>
      <c r="J51" s="336" t="s">
        <v>287</v>
      </c>
      <c r="K51" s="336" t="s">
        <v>252</v>
      </c>
      <c r="L51" s="337"/>
      <c r="M51" s="336" t="s">
        <v>123</v>
      </c>
      <c r="N51" s="336" t="s">
        <v>126</v>
      </c>
      <c r="O51" s="336" t="s">
        <v>112</v>
      </c>
      <c r="P51" s="336" t="s">
        <v>114</v>
      </c>
      <c r="Q51" s="360" t="str">
        <f t="shared" si="3"/>
        <v>To calculate the throw angle, speed, damage and knockback scaling of the orb explosion, see the Ori Forward Special calculator.</v>
      </c>
    </row>
    <row r="52">
      <c r="A52" s="119" t="s">
        <v>1145</v>
      </c>
      <c r="B52" s="97" t="s">
        <v>153</v>
      </c>
      <c r="C52" s="126" t="s">
        <v>1146</v>
      </c>
      <c r="D52" s="126" t="s">
        <v>1147</v>
      </c>
      <c r="E52" s="126" t="s">
        <v>1148</v>
      </c>
      <c r="F52" s="97" t="s">
        <v>304</v>
      </c>
      <c r="G52" s="97" t="s">
        <v>166</v>
      </c>
      <c r="H52" s="97" t="s">
        <v>158</v>
      </c>
      <c r="I52" s="97" t="s">
        <v>112</v>
      </c>
      <c r="J52" s="97" t="s">
        <v>304</v>
      </c>
      <c r="K52" s="97" t="s">
        <v>948</v>
      </c>
      <c r="L52" s="111"/>
      <c r="M52" s="97" t="s">
        <v>287</v>
      </c>
      <c r="N52" s="97" t="s">
        <v>112</v>
      </c>
      <c r="O52" s="97" t="s">
        <v>112</v>
      </c>
      <c r="P52" s="97" t="s">
        <v>265</v>
      </c>
      <c r="Q52" s="126" t="s">
        <v>1149</v>
      </c>
    </row>
    <row r="53">
      <c r="A53" s="335" t="s">
        <v>1150</v>
      </c>
      <c r="B53" s="338"/>
      <c r="C53" s="339" t="s">
        <v>1151</v>
      </c>
      <c r="F53" s="336" t="s">
        <v>287</v>
      </c>
      <c r="G53" s="336" t="s">
        <v>331</v>
      </c>
      <c r="H53" s="336" t="s">
        <v>289</v>
      </c>
      <c r="I53" s="336" t="s">
        <v>112</v>
      </c>
      <c r="J53" s="336" t="s">
        <v>304</v>
      </c>
      <c r="K53" s="336" t="s">
        <v>206</v>
      </c>
      <c r="L53" s="338"/>
      <c r="M53" s="336" t="s">
        <v>130</v>
      </c>
      <c r="N53" s="336" t="s">
        <v>112</v>
      </c>
      <c r="O53" s="336" t="s">
        <v>112</v>
      </c>
      <c r="P53" s="336" t="s">
        <v>265</v>
      </c>
      <c r="Q53" s="337" t="s">
        <v>1152</v>
      </c>
    </row>
    <row r="54">
      <c r="A54" s="119" t="s">
        <v>1153</v>
      </c>
      <c r="B54" s="126" t="s">
        <v>1154</v>
      </c>
      <c r="C54" s="126" t="s">
        <v>1155</v>
      </c>
      <c r="D54" s="126" t="s">
        <v>1156</v>
      </c>
      <c r="E54" s="126" t="s">
        <v>1157</v>
      </c>
      <c r="F54" s="97" t="s">
        <v>112</v>
      </c>
      <c r="G54" s="97" t="s">
        <v>331</v>
      </c>
      <c r="H54" s="97" t="s">
        <v>302</v>
      </c>
      <c r="I54" s="97" t="s">
        <v>112</v>
      </c>
      <c r="J54" s="97" t="s">
        <v>177</v>
      </c>
      <c r="K54" s="97" t="s">
        <v>113</v>
      </c>
      <c r="L54" s="111"/>
      <c r="M54" s="97" t="s">
        <v>224</v>
      </c>
      <c r="N54" s="97" t="s">
        <v>112</v>
      </c>
      <c r="O54" s="97" t="s">
        <v>112</v>
      </c>
      <c r="P54" s="97" t="s">
        <v>114</v>
      </c>
      <c r="Q54" s="126" t="s">
        <v>1158</v>
      </c>
    </row>
    <row r="55">
      <c r="A55" s="335" t="s">
        <v>1159</v>
      </c>
      <c r="B55" s="337" t="s">
        <v>1160</v>
      </c>
      <c r="C55" s="337" t="s">
        <v>1161</v>
      </c>
      <c r="D55" s="337" t="s">
        <v>1162</v>
      </c>
      <c r="E55" s="337" t="s">
        <v>1163</v>
      </c>
      <c r="F55" s="336" t="s">
        <v>455</v>
      </c>
      <c r="G55" s="337" t="s">
        <v>1164</v>
      </c>
      <c r="H55" s="336" t="s">
        <v>130</v>
      </c>
      <c r="I55" s="336" t="s">
        <v>147</v>
      </c>
      <c r="J55" s="336" t="s">
        <v>146</v>
      </c>
      <c r="K55" s="336" t="s">
        <v>464</v>
      </c>
      <c r="L55" s="338"/>
      <c r="M55" s="336" t="s">
        <v>289</v>
      </c>
      <c r="N55" s="336" t="s">
        <v>126</v>
      </c>
      <c r="O55" s="336" t="s">
        <v>112</v>
      </c>
      <c r="P55" s="336" t="s">
        <v>114</v>
      </c>
      <c r="Q55" s="337" t="s">
        <v>1165</v>
      </c>
    </row>
    <row r="56">
      <c r="A56" s="119"/>
      <c r="B56" s="361"/>
      <c r="C56" s="361"/>
      <c r="D56" s="362"/>
      <c r="E56" s="361"/>
      <c r="F56" s="363"/>
      <c r="G56" s="363"/>
      <c r="H56" s="363"/>
      <c r="I56" s="96"/>
      <c r="J56" s="96"/>
      <c r="K56" s="363"/>
      <c r="L56" s="98"/>
      <c r="M56" s="363"/>
      <c r="N56" s="363"/>
      <c r="O56" s="363"/>
      <c r="P56" s="363"/>
      <c r="Q56" s="364"/>
      <c r="R56" s="364"/>
      <c r="S56" s="364"/>
      <c r="T56" s="364"/>
      <c r="U56" s="364"/>
      <c r="V56" s="364"/>
      <c r="W56" s="364"/>
    </row>
    <row r="57">
      <c r="A57" s="365" t="s">
        <v>982</v>
      </c>
      <c r="B57" s="366"/>
      <c r="C57" s="365" t="s">
        <v>983</v>
      </c>
      <c r="D57" s="367"/>
      <c r="E57" s="367"/>
    </row>
  </sheetData>
  <mergeCells count="52">
    <mergeCell ref="Q2:W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Q22:W22"/>
    <mergeCell ref="Q23:W23"/>
    <mergeCell ref="Q24:W24"/>
    <mergeCell ref="Q25:W25"/>
    <mergeCell ref="Q26:W26"/>
    <mergeCell ref="Q27:W27"/>
    <mergeCell ref="Q28:W28"/>
    <mergeCell ref="Q29:W29"/>
    <mergeCell ref="Q30:W30"/>
    <mergeCell ref="B32:W32"/>
    <mergeCell ref="S33:W33"/>
    <mergeCell ref="S34:W34"/>
    <mergeCell ref="S35:W35"/>
    <mergeCell ref="S36:W36"/>
    <mergeCell ref="S37:W37"/>
    <mergeCell ref="S38:W38"/>
    <mergeCell ref="S39:W39"/>
    <mergeCell ref="S40:W40"/>
    <mergeCell ref="S41:W41"/>
    <mergeCell ref="S42:W42"/>
    <mergeCell ref="S43:W43"/>
    <mergeCell ref="S44:W44"/>
    <mergeCell ref="Q53:W53"/>
    <mergeCell ref="Q54:W54"/>
    <mergeCell ref="Q55:W55"/>
    <mergeCell ref="Q46:W46"/>
    <mergeCell ref="Q47:W47"/>
    <mergeCell ref="Q48:W48"/>
    <mergeCell ref="Q49:W49"/>
    <mergeCell ref="Q50:W50"/>
    <mergeCell ref="Q51:W51"/>
    <mergeCell ref="Q52:W5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5.43"/>
    <col customWidth="1" min="2" max="2" width="19.57"/>
    <col customWidth="1" min="3" max="3" width="48.71"/>
    <col customWidth="1" min="4" max="4" width="24.86"/>
    <col customWidth="1" min="5" max="5" width="25.86"/>
    <col customWidth="1" min="8" max="8" width="15.86"/>
    <col customWidth="1" min="9" max="9" width="18.0"/>
    <col customWidth="1" min="10" max="10" width="16.71"/>
    <col customWidth="1" min="12" max="12" width="14.71"/>
    <col customWidth="1" min="13" max="13" width="15.43"/>
    <col customWidth="1" min="14" max="14" width="17.29"/>
    <col customWidth="1" min="15" max="16" width="15.14"/>
    <col customWidth="1" min="17" max="22" width="14.43"/>
  </cols>
  <sheetData>
    <row r="1">
      <c r="A1" s="319" t="s">
        <v>1166</v>
      </c>
      <c r="B1" s="320"/>
      <c r="C1" s="321"/>
      <c r="D1" s="320"/>
      <c r="E1" s="320"/>
      <c r="F1" s="320"/>
      <c r="G1" s="320"/>
      <c r="H1" s="323"/>
      <c r="I1" s="323"/>
      <c r="J1" s="323"/>
      <c r="K1" s="323"/>
      <c r="L1" s="323"/>
      <c r="M1" s="323"/>
      <c r="N1" s="323"/>
      <c r="O1" s="323"/>
      <c r="P1" s="323"/>
      <c r="Q1" s="323"/>
      <c r="R1" s="323"/>
      <c r="S1" s="324"/>
      <c r="T1" s="324"/>
      <c r="U1" s="324"/>
      <c r="V1" s="324"/>
    </row>
    <row r="2">
      <c r="A2" s="236" t="s">
        <v>100</v>
      </c>
      <c r="B2" s="139" t="s">
        <v>11</v>
      </c>
      <c r="C2" s="167" t="s">
        <v>14</v>
      </c>
      <c r="D2" s="236" t="s">
        <v>101</v>
      </c>
      <c r="E2" s="236" t="s">
        <v>102</v>
      </c>
      <c r="F2" s="135" t="s">
        <v>103</v>
      </c>
      <c r="G2" s="139" t="s">
        <v>104</v>
      </c>
      <c r="H2" s="140" t="s">
        <v>24</v>
      </c>
      <c r="I2" s="140" t="s">
        <v>30</v>
      </c>
      <c r="J2" s="140" t="s">
        <v>33</v>
      </c>
      <c r="K2" s="140" t="s">
        <v>36</v>
      </c>
      <c r="L2" s="140" t="s">
        <v>39</v>
      </c>
      <c r="M2" s="139" t="s">
        <v>42</v>
      </c>
      <c r="N2" s="139" t="s">
        <v>45</v>
      </c>
      <c r="O2" s="236" t="s">
        <v>49</v>
      </c>
      <c r="P2" s="140" t="s">
        <v>105</v>
      </c>
      <c r="Q2" s="140" t="s">
        <v>106</v>
      </c>
      <c r="R2" s="69"/>
      <c r="S2" s="325"/>
      <c r="T2" s="325"/>
      <c r="U2" s="325"/>
      <c r="V2" s="325"/>
    </row>
    <row r="3">
      <c r="A3" s="214" t="s">
        <v>107</v>
      </c>
      <c r="B3" s="192">
        <v>4.0</v>
      </c>
      <c r="C3" s="193" t="s">
        <v>570</v>
      </c>
      <c r="D3" s="197" t="s">
        <v>1167</v>
      </c>
      <c r="E3" s="201"/>
      <c r="F3" s="368">
        <v>19.0</v>
      </c>
      <c r="G3" s="194">
        <v>2.0</v>
      </c>
      <c r="H3" s="194">
        <v>361.0</v>
      </c>
      <c r="I3" s="194">
        <v>4.0</v>
      </c>
      <c r="J3" s="213">
        <v>0.0</v>
      </c>
      <c r="K3" s="194">
        <v>2.0</v>
      </c>
      <c r="L3" s="193" t="s">
        <v>113</v>
      </c>
      <c r="M3" s="193" t="s">
        <v>289</v>
      </c>
      <c r="N3" s="193" t="s">
        <v>112</v>
      </c>
      <c r="O3" s="193" t="s">
        <v>123</v>
      </c>
      <c r="P3" s="193" t="s">
        <v>114</v>
      </c>
      <c r="Q3" s="193" t="s">
        <v>410</v>
      </c>
    </row>
    <row r="4">
      <c r="A4" s="95" t="s">
        <v>116</v>
      </c>
      <c r="B4" s="96" t="s">
        <v>1168</v>
      </c>
      <c r="C4" s="94" t="s">
        <v>1169</v>
      </c>
      <c r="D4" s="120" t="s">
        <v>1170</v>
      </c>
      <c r="E4" s="98"/>
      <c r="F4" s="97" t="s">
        <v>1171</v>
      </c>
      <c r="G4" s="94">
        <v>2.0</v>
      </c>
      <c r="H4" s="94">
        <v>361.0</v>
      </c>
      <c r="I4" s="94">
        <v>4.0</v>
      </c>
      <c r="J4" s="93">
        <v>0.0</v>
      </c>
      <c r="K4" s="94">
        <v>1.0</v>
      </c>
      <c r="L4" s="97" t="s">
        <v>113</v>
      </c>
      <c r="M4" s="97" t="s">
        <v>153</v>
      </c>
      <c r="N4" s="97" t="s">
        <v>112</v>
      </c>
      <c r="O4" s="97" t="s">
        <v>123</v>
      </c>
      <c r="P4" s="97" t="s">
        <v>114</v>
      </c>
      <c r="Q4" s="97"/>
    </row>
    <row r="5">
      <c r="A5" s="214" t="s">
        <v>415</v>
      </c>
      <c r="B5" s="192" t="s">
        <v>1172</v>
      </c>
      <c r="C5" s="194" t="s">
        <v>1173</v>
      </c>
      <c r="D5" s="197" t="s">
        <v>1174</v>
      </c>
      <c r="E5" s="201"/>
      <c r="F5" s="193" t="s">
        <v>1175</v>
      </c>
      <c r="G5" s="194">
        <v>2.0</v>
      </c>
      <c r="H5" s="194">
        <v>361.0</v>
      </c>
      <c r="I5" s="194">
        <v>4.0</v>
      </c>
      <c r="J5" s="213">
        <v>0.0</v>
      </c>
      <c r="K5" s="194">
        <v>3.0</v>
      </c>
      <c r="L5" s="193" t="s">
        <v>113</v>
      </c>
      <c r="M5" s="193" t="s">
        <v>177</v>
      </c>
      <c r="N5" s="193" t="s">
        <v>307</v>
      </c>
      <c r="O5" s="193" t="s">
        <v>123</v>
      </c>
      <c r="P5" s="193" t="s">
        <v>114</v>
      </c>
      <c r="Q5" s="192"/>
    </row>
    <row r="6">
      <c r="A6" s="95" t="s">
        <v>1176</v>
      </c>
      <c r="B6" s="96" t="s">
        <v>1177</v>
      </c>
      <c r="C6" s="198" t="s">
        <v>1178</v>
      </c>
      <c r="D6" s="120" t="s">
        <v>1179</v>
      </c>
      <c r="E6" s="98"/>
      <c r="F6" s="120" t="s">
        <v>1180</v>
      </c>
      <c r="G6" s="94">
        <v>1.0</v>
      </c>
      <c r="H6" s="94">
        <v>361.0</v>
      </c>
      <c r="I6" s="94">
        <v>2.0</v>
      </c>
      <c r="J6" s="93">
        <v>0.0</v>
      </c>
      <c r="K6" s="94">
        <v>3.0</v>
      </c>
      <c r="L6" s="97" t="s">
        <v>113</v>
      </c>
      <c r="M6" s="97" t="s">
        <v>289</v>
      </c>
      <c r="N6" s="97" t="s">
        <v>112</v>
      </c>
      <c r="O6" s="97" t="s">
        <v>112</v>
      </c>
      <c r="P6" s="97" t="s">
        <v>114</v>
      </c>
      <c r="Q6" s="128" t="s">
        <v>1181</v>
      </c>
    </row>
    <row r="7">
      <c r="A7" s="214" t="s">
        <v>421</v>
      </c>
      <c r="B7" s="192">
        <v>6.0</v>
      </c>
      <c r="C7" s="194" t="s">
        <v>124</v>
      </c>
      <c r="D7" s="201">
        <f>E7/3*2</f>
        <v>16</v>
      </c>
      <c r="E7" s="201">
        <f>34-10</f>
        <v>24</v>
      </c>
      <c r="F7" s="368">
        <v>34.0</v>
      </c>
      <c r="G7" s="194">
        <v>6.0</v>
      </c>
      <c r="H7" s="194">
        <v>80.0</v>
      </c>
      <c r="I7" s="194">
        <v>8.0</v>
      </c>
      <c r="J7" s="213">
        <v>55.00000000000001</v>
      </c>
      <c r="K7" s="194">
        <v>2.0</v>
      </c>
      <c r="L7" s="193" t="s">
        <v>113</v>
      </c>
      <c r="M7" s="193" t="s">
        <v>130</v>
      </c>
      <c r="N7" s="193" t="s">
        <v>140</v>
      </c>
      <c r="O7" s="193" t="s">
        <v>112</v>
      </c>
      <c r="P7" s="192" t="s">
        <v>114</v>
      </c>
      <c r="Q7" s="192"/>
    </row>
    <row r="8">
      <c r="A8" s="95" t="s">
        <v>129</v>
      </c>
      <c r="B8" s="96">
        <v>4.0</v>
      </c>
      <c r="C8" s="94" t="s">
        <v>1182</v>
      </c>
      <c r="D8" s="96">
        <v>12.0</v>
      </c>
      <c r="E8" s="98">
        <f>F8-21</f>
        <v>18</v>
      </c>
      <c r="F8" s="96">
        <v>39.0</v>
      </c>
      <c r="G8" s="94" t="s">
        <v>289</v>
      </c>
      <c r="H8" s="94">
        <v>70.0</v>
      </c>
      <c r="I8" s="94">
        <v>3.5</v>
      </c>
      <c r="J8" s="93">
        <v>0.0</v>
      </c>
      <c r="K8" s="94">
        <v>2.0</v>
      </c>
      <c r="L8" s="97" t="s">
        <v>113</v>
      </c>
      <c r="M8" s="97" t="s">
        <v>153</v>
      </c>
      <c r="N8" s="97" t="s">
        <v>313</v>
      </c>
      <c r="O8" s="97" t="s">
        <v>123</v>
      </c>
      <c r="P8" s="96" t="s">
        <v>114</v>
      </c>
      <c r="Q8" s="96" t="s">
        <v>591</v>
      </c>
    </row>
    <row r="9">
      <c r="A9" s="214" t="s">
        <v>1183</v>
      </c>
      <c r="B9" s="201"/>
      <c r="C9" s="194" t="s">
        <v>1184</v>
      </c>
      <c r="D9" s="201"/>
      <c r="E9" s="201"/>
      <c r="F9" s="368"/>
      <c r="G9" s="194" t="s">
        <v>289</v>
      </c>
      <c r="H9" s="194" t="s">
        <v>224</v>
      </c>
      <c r="I9" s="194">
        <v>6.0</v>
      </c>
      <c r="J9" s="213">
        <v>50.0</v>
      </c>
      <c r="K9" s="194" t="s">
        <v>123</v>
      </c>
      <c r="L9" s="193" t="s">
        <v>113</v>
      </c>
      <c r="M9" s="193" t="s">
        <v>153</v>
      </c>
      <c r="N9" s="193" t="s">
        <v>313</v>
      </c>
      <c r="O9" s="193" t="s">
        <v>123</v>
      </c>
      <c r="P9" s="192" t="s">
        <v>114</v>
      </c>
      <c r="Q9" s="193"/>
    </row>
    <row r="10">
      <c r="A10" s="95" t="s">
        <v>1185</v>
      </c>
      <c r="B10" s="98"/>
      <c r="C10" s="151" t="s">
        <v>477</v>
      </c>
      <c r="D10" s="98"/>
      <c r="E10" s="98"/>
      <c r="F10" s="363"/>
      <c r="G10" s="94" t="s">
        <v>289</v>
      </c>
      <c r="H10" s="94" t="s">
        <v>1186</v>
      </c>
      <c r="I10" s="94">
        <v>6.0</v>
      </c>
      <c r="J10" s="93">
        <v>40.0</v>
      </c>
      <c r="K10" s="94" t="s">
        <v>302</v>
      </c>
      <c r="L10" s="97" t="s">
        <v>113</v>
      </c>
      <c r="M10" s="97" t="s">
        <v>177</v>
      </c>
      <c r="N10" s="97" t="s">
        <v>313</v>
      </c>
      <c r="O10" s="97" t="s">
        <v>112</v>
      </c>
      <c r="P10" s="96" t="s">
        <v>114</v>
      </c>
      <c r="Q10" s="97"/>
    </row>
    <row r="11">
      <c r="A11" s="214" t="s">
        <v>1187</v>
      </c>
      <c r="B11" s="192">
        <v>8.0</v>
      </c>
      <c r="C11" s="194" t="s">
        <v>310</v>
      </c>
      <c r="D11" s="201">
        <f>E11/3*2</f>
        <v>18</v>
      </c>
      <c r="E11" s="201">
        <f>41-14</f>
        <v>27</v>
      </c>
      <c r="F11" s="192">
        <v>39.0</v>
      </c>
      <c r="G11" s="194" t="s">
        <v>146</v>
      </c>
      <c r="H11" s="194" t="s">
        <v>971</v>
      </c>
      <c r="I11" s="194">
        <v>9.0</v>
      </c>
      <c r="J11" s="213">
        <v>30.0</v>
      </c>
      <c r="K11" s="194" t="s">
        <v>287</v>
      </c>
      <c r="L11" s="193" t="s">
        <v>113</v>
      </c>
      <c r="M11" s="193" t="s">
        <v>130</v>
      </c>
      <c r="N11" s="193" t="s">
        <v>144</v>
      </c>
      <c r="O11" s="193" t="s">
        <v>112</v>
      </c>
      <c r="P11" s="193" t="s">
        <v>114</v>
      </c>
      <c r="Q11" s="193"/>
    </row>
    <row r="12">
      <c r="A12" s="95" t="s">
        <v>1188</v>
      </c>
      <c r="B12" s="96"/>
      <c r="C12" s="94" t="s">
        <v>310</v>
      </c>
      <c r="D12" s="98"/>
      <c r="E12" s="98"/>
      <c r="F12" s="363"/>
      <c r="G12" s="94" t="s">
        <v>146</v>
      </c>
      <c r="H12" s="94" t="s">
        <v>312</v>
      </c>
      <c r="I12" s="94" t="s">
        <v>146</v>
      </c>
      <c r="J12" s="93">
        <v>30.0</v>
      </c>
      <c r="K12" s="94" t="s">
        <v>304</v>
      </c>
      <c r="L12" s="97" t="s">
        <v>113</v>
      </c>
      <c r="M12" s="97" t="s">
        <v>177</v>
      </c>
      <c r="N12" s="97" t="s">
        <v>144</v>
      </c>
      <c r="O12" s="97" t="s">
        <v>112</v>
      </c>
      <c r="P12" s="97" t="s">
        <v>114</v>
      </c>
      <c r="Q12" s="97"/>
    </row>
    <row r="13">
      <c r="A13" s="214" t="s">
        <v>1189</v>
      </c>
      <c r="B13" s="192"/>
      <c r="C13" s="194" t="s">
        <v>310</v>
      </c>
      <c r="D13" s="201"/>
      <c r="E13" s="201"/>
      <c r="F13" s="368"/>
      <c r="G13" s="194" t="s">
        <v>146</v>
      </c>
      <c r="H13" s="194" t="s">
        <v>312</v>
      </c>
      <c r="I13" s="194" t="s">
        <v>146</v>
      </c>
      <c r="J13" s="213">
        <v>30.0</v>
      </c>
      <c r="K13" s="194" t="s">
        <v>130</v>
      </c>
      <c r="L13" s="193" t="s">
        <v>113</v>
      </c>
      <c r="M13" s="193" t="s">
        <v>177</v>
      </c>
      <c r="N13" s="193" t="s">
        <v>144</v>
      </c>
      <c r="O13" s="193" t="s">
        <v>112</v>
      </c>
      <c r="P13" s="193" t="s">
        <v>114</v>
      </c>
      <c r="Q13" s="193"/>
    </row>
    <row r="14">
      <c r="A14" s="95" t="s">
        <v>152</v>
      </c>
      <c r="B14" s="96">
        <v>4.0</v>
      </c>
      <c r="C14" s="94" t="s">
        <v>927</v>
      </c>
      <c r="D14" s="96">
        <v>15.0</v>
      </c>
      <c r="E14" s="98">
        <f>32-9</f>
        <v>23</v>
      </c>
      <c r="F14" s="363">
        <v>32.0</v>
      </c>
      <c r="G14" s="97" t="s">
        <v>130</v>
      </c>
      <c r="H14" s="97">
        <v>90.0</v>
      </c>
      <c r="I14" s="94">
        <v>6.0</v>
      </c>
      <c r="J14" s="111">
        <v>35.0</v>
      </c>
      <c r="K14" s="94">
        <v>1.0</v>
      </c>
      <c r="L14" s="97" t="s">
        <v>113</v>
      </c>
      <c r="M14" s="97" t="s">
        <v>153</v>
      </c>
      <c r="N14" s="97" t="s">
        <v>144</v>
      </c>
      <c r="O14" s="97" t="s">
        <v>112</v>
      </c>
      <c r="P14" s="96" t="s">
        <v>114</v>
      </c>
      <c r="Q14" s="111"/>
    </row>
    <row r="15">
      <c r="A15" s="214" t="s">
        <v>1190</v>
      </c>
      <c r="B15" s="192">
        <v>14.0</v>
      </c>
      <c r="C15" s="194" t="s">
        <v>1191</v>
      </c>
      <c r="D15" s="201">
        <f>E15/3*2</f>
        <v>24</v>
      </c>
      <c r="E15" s="201">
        <f>55-19</f>
        <v>36</v>
      </c>
      <c r="F15" s="192">
        <v>55.0</v>
      </c>
      <c r="G15" s="194" t="s">
        <v>197</v>
      </c>
      <c r="H15" s="194">
        <v>361.0</v>
      </c>
      <c r="I15" s="194">
        <v>8.0</v>
      </c>
      <c r="J15" s="213">
        <v>100.0</v>
      </c>
      <c r="K15" s="194">
        <v>7.0</v>
      </c>
      <c r="L15" s="193" t="s">
        <v>113</v>
      </c>
      <c r="M15" s="193" t="s">
        <v>144</v>
      </c>
      <c r="N15" s="193" t="s">
        <v>147</v>
      </c>
      <c r="O15" s="193" t="s">
        <v>112</v>
      </c>
      <c r="P15" s="193" t="s">
        <v>114</v>
      </c>
      <c r="Q15" s="193" t="s">
        <v>1192</v>
      </c>
    </row>
    <row r="16">
      <c r="A16" s="95" t="s">
        <v>1193</v>
      </c>
      <c r="B16" s="98"/>
      <c r="C16" s="94" t="s">
        <v>1194</v>
      </c>
      <c r="D16" s="98"/>
      <c r="E16" s="98"/>
      <c r="F16" s="363"/>
      <c r="G16" s="94" t="s">
        <v>177</v>
      </c>
      <c r="H16" s="94">
        <v>361.0</v>
      </c>
      <c r="I16" s="94">
        <v>6.0</v>
      </c>
      <c r="J16" s="93">
        <v>80.0</v>
      </c>
      <c r="K16" s="94">
        <v>2.0</v>
      </c>
      <c r="L16" s="97" t="s">
        <v>113</v>
      </c>
      <c r="M16" s="97" t="s">
        <v>177</v>
      </c>
      <c r="N16" s="97" t="s">
        <v>224</v>
      </c>
      <c r="O16" s="97" t="s">
        <v>112</v>
      </c>
      <c r="P16" s="97" t="s">
        <v>114</v>
      </c>
      <c r="Q16" s="97" t="s">
        <v>1192</v>
      </c>
    </row>
    <row r="17" ht="4.5" customHeight="1">
      <c r="A17" s="214" t="s">
        <v>1195</v>
      </c>
      <c r="B17" s="192">
        <v>10.0</v>
      </c>
      <c r="C17" s="194" t="s">
        <v>145</v>
      </c>
      <c r="D17" s="192">
        <v>25.0</v>
      </c>
      <c r="E17" s="192">
        <v>37.0</v>
      </c>
      <c r="F17" s="192">
        <v>52.0</v>
      </c>
      <c r="G17" s="194" t="s">
        <v>203</v>
      </c>
      <c r="H17" s="368">
        <v>90.0</v>
      </c>
      <c r="I17" s="193">
        <v>8.0</v>
      </c>
      <c r="J17" s="213">
        <v>125.0</v>
      </c>
      <c r="K17" s="194">
        <v>5.0</v>
      </c>
      <c r="L17" s="193" t="s">
        <v>113</v>
      </c>
      <c r="M17" s="193" t="s">
        <v>144</v>
      </c>
      <c r="N17" s="193" t="s">
        <v>317</v>
      </c>
      <c r="O17" s="193" t="s">
        <v>123</v>
      </c>
      <c r="P17" s="193" t="s">
        <v>114</v>
      </c>
      <c r="Q17" s="193" t="s">
        <v>1196</v>
      </c>
    </row>
    <row r="18" ht="4.5" customHeight="1">
      <c r="A18" s="95" t="s">
        <v>1197</v>
      </c>
      <c r="B18" s="98"/>
      <c r="C18" s="94" t="s">
        <v>145</v>
      </c>
      <c r="D18" s="98"/>
      <c r="E18" s="98"/>
      <c r="F18" s="363"/>
      <c r="G18" s="94" t="s">
        <v>144</v>
      </c>
      <c r="H18" s="363">
        <v>85.0</v>
      </c>
      <c r="I18" s="97" t="s">
        <v>177</v>
      </c>
      <c r="J18" s="94" t="s">
        <v>298</v>
      </c>
      <c r="K18" s="94">
        <v>1.0</v>
      </c>
      <c r="L18" s="97" t="s">
        <v>113</v>
      </c>
      <c r="M18" s="97" t="s">
        <v>177</v>
      </c>
      <c r="N18" s="97" t="s">
        <v>147</v>
      </c>
      <c r="O18" s="97" t="s">
        <v>123</v>
      </c>
      <c r="P18" s="97" t="s">
        <v>114</v>
      </c>
      <c r="Q18" s="97" t="s">
        <v>1196</v>
      </c>
    </row>
    <row r="19" ht="4.5" customHeight="1">
      <c r="A19" s="214" t="s">
        <v>1198</v>
      </c>
      <c r="B19" s="201"/>
      <c r="C19" s="194" t="s">
        <v>212</v>
      </c>
      <c r="D19" s="201"/>
      <c r="E19" s="201"/>
      <c r="F19" s="368"/>
      <c r="G19" s="194" t="s">
        <v>177</v>
      </c>
      <c r="H19" s="368">
        <v>85.0</v>
      </c>
      <c r="I19" s="193" t="s">
        <v>130</v>
      </c>
      <c r="J19" s="194" t="s">
        <v>205</v>
      </c>
      <c r="K19" s="194">
        <v>1.0</v>
      </c>
      <c r="L19" s="193" t="s">
        <v>113</v>
      </c>
      <c r="M19" s="193" t="s">
        <v>130</v>
      </c>
      <c r="N19" s="193" t="s">
        <v>224</v>
      </c>
      <c r="O19" s="193" t="s">
        <v>123</v>
      </c>
      <c r="P19" s="193" t="s">
        <v>114</v>
      </c>
      <c r="Q19" s="193" t="s">
        <v>1196</v>
      </c>
    </row>
    <row r="20">
      <c r="A20" s="95" t="s">
        <v>1199</v>
      </c>
      <c r="B20" s="96">
        <v>22.0</v>
      </c>
      <c r="C20" s="94" t="s">
        <v>1200</v>
      </c>
      <c r="D20" s="98">
        <f>E20/3*2</f>
        <v>20</v>
      </c>
      <c r="E20" s="98">
        <f>59-29</f>
        <v>30</v>
      </c>
      <c r="F20" s="363">
        <v>59.0</v>
      </c>
      <c r="G20" s="96">
        <v>14.0</v>
      </c>
      <c r="H20" s="97" t="s">
        <v>331</v>
      </c>
      <c r="I20" s="94" t="s">
        <v>146</v>
      </c>
      <c r="J20" s="96">
        <v>125.0</v>
      </c>
      <c r="K20" s="94" t="s">
        <v>177</v>
      </c>
      <c r="L20" s="97" t="s">
        <v>113</v>
      </c>
      <c r="M20" s="248" t="s">
        <v>168</v>
      </c>
      <c r="N20" s="248" t="s">
        <v>205</v>
      </c>
      <c r="O20" s="248" t="s">
        <v>123</v>
      </c>
      <c r="P20" s="97" t="s">
        <v>114</v>
      </c>
      <c r="Q20" s="97" t="s">
        <v>1196</v>
      </c>
    </row>
    <row r="21">
      <c r="A21" s="214" t="s">
        <v>1201</v>
      </c>
      <c r="B21" s="201"/>
      <c r="C21" s="194" t="s">
        <v>1200</v>
      </c>
      <c r="D21" s="201"/>
      <c r="E21" s="201"/>
      <c r="F21" s="368"/>
      <c r="G21" s="192">
        <v>11.0</v>
      </c>
      <c r="H21" s="193" t="s">
        <v>166</v>
      </c>
      <c r="I21" s="194" t="s">
        <v>130</v>
      </c>
      <c r="J21" s="369">
        <v>125.0</v>
      </c>
      <c r="K21" s="194" t="s">
        <v>289</v>
      </c>
      <c r="L21" s="193" t="s">
        <v>113</v>
      </c>
      <c r="M21" s="370" t="s">
        <v>130</v>
      </c>
      <c r="N21" s="370" t="s">
        <v>166</v>
      </c>
      <c r="O21" s="370" t="s">
        <v>123</v>
      </c>
      <c r="P21" s="193" t="s">
        <v>114</v>
      </c>
      <c r="Q21" s="193" t="s">
        <v>1196</v>
      </c>
    </row>
    <row r="22">
      <c r="A22" s="95" t="s">
        <v>1202</v>
      </c>
      <c r="B22" s="98"/>
      <c r="C22" s="94" t="s">
        <v>932</v>
      </c>
      <c r="D22" s="98"/>
      <c r="E22" s="98"/>
      <c r="F22" s="98"/>
      <c r="G22" s="96">
        <v>10.0</v>
      </c>
      <c r="H22" s="97">
        <v>75.0</v>
      </c>
      <c r="I22" s="94">
        <v>7.0</v>
      </c>
      <c r="J22" s="148">
        <v>110.00000000000001</v>
      </c>
      <c r="K22" s="94">
        <v>2.0</v>
      </c>
      <c r="L22" s="97" t="s">
        <v>113</v>
      </c>
      <c r="M22" s="248" t="s">
        <v>123</v>
      </c>
      <c r="N22" s="248" t="s">
        <v>166</v>
      </c>
      <c r="O22" s="248" t="s">
        <v>123</v>
      </c>
      <c r="P22" s="97" t="s">
        <v>114</v>
      </c>
      <c r="Q22" s="97" t="s">
        <v>1196</v>
      </c>
    </row>
    <row r="23">
      <c r="A23" s="201"/>
      <c r="B23" s="201"/>
      <c r="C23" s="201"/>
      <c r="D23" s="201"/>
      <c r="E23" s="201"/>
      <c r="F23" s="201"/>
      <c r="G23" s="192"/>
      <c r="H23" s="201"/>
      <c r="I23" s="201"/>
      <c r="J23" s="201"/>
      <c r="K23" s="201"/>
      <c r="L23" s="201"/>
      <c r="M23" s="201"/>
      <c r="N23" s="201"/>
      <c r="O23" s="201"/>
      <c r="P23" s="201"/>
      <c r="Q23" s="201"/>
      <c r="R23" s="201"/>
      <c r="S23" s="201"/>
      <c r="T23" s="201"/>
      <c r="U23" s="201"/>
      <c r="V23" s="201"/>
    </row>
    <row r="24">
      <c r="A24" s="98"/>
      <c r="B24" s="270" t="s">
        <v>337</v>
      </c>
    </row>
    <row r="25">
      <c r="A25" s="326" t="s">
        <v>192</v>
      </c>
      <c r="B25" s="210" t="s">
        <v>11</v>
      </c>
      <c r="C25" s="327" t="s">
        <v>14</v>
      </c>
      <c r="D25" s="326" t="s">
        <v>101</v>
      </c>
      <c r="E25" s="326" t="s">
        <v>102</v>
      </c>
      <c r="F25" s="206" t="s">
        <v>103</v>
      </c>
      <c r="G25" s="210" t="s">
        <v>104</v>
      </c>
      <c r="H25" s="211" t="s">
        <v>24</v>
      </c>
      <c r="I25" s="211" t="s">
        <v>30</v>
      </c>
      <c r="J25" s="211" t="s">
        <v>33</v>
      </c>
      <c r="K25" s="211" t="s">
        <v>36</v>
      </c>
      <c r="L25" s="211" t="s">
        <v>39</v>
      </c>
      <c r="M25" s="210" t="s">
        <v>193</v>
      </c>
      <c r="N25" s="210" t="s">
        <v>194</v>
      </c>
      <c r="O25" s="210" t="s">
        <v>42</v>
      </c>
      <c r="P25" s="210" t="s">
        <v>45</v>
      </c>
      <c r="Q25" s="326" t="s">
        <v>49</v>
      </c>
      <c r="R25" s="211" t="s">
        <v>105</v>
      </c>
      <c r="S25" s="211" t="s">
        <v>106</v>
      </c>
      <c r="T25" s="212"/>
      <c r="U25" s="212"/>
      <c r="V25" s="212"/>
    </row>
    <row r="26">
      <c r="A26" s="95" t="s">
        <v>851</v>
      </c>
      <c r="B26" s="96">
        <v>3.0</v>
      </c>
      <c r="C26" s="94" t="s">
        <v>1203</v>
      </c>
      <c r="D26" s="96">
        <v>7.0</v>
      </c>
      <c r="E26" s="98">
        <f>43-32</f>
        <v>11</v>
      </c>
      <c r="F26" s="94">
        <v>43.0</v>
      </c>
      <c r="G26" s="94">
        <v>5.0</v>
      </c>
      <c r="H26" s="94">
        <v>361.0</v>
      </c>
      <c r="I26" s="94" t="s">
        <v>1204</v>
      </c>
      <c r="J26" s="93">
        <v>60.0</v>
      </c>
      <c r="K26" s="94">
        <v>1.0</v>
      </c>
      <c r="L26" s="95" t="s">
        <v>113</v>
      </c>
      <c r="M26" s="161">
        <v>4.0</v>
      </c>
      <c r="N26" s="161">
        <v>6.0</v>
      </c>
      <c r="O26" s="95">
        <v>6.0</v>
      </c>
      <c r="P26" s="95">
        <v>20.0</v>
      </c>
      <c r="Q26" s="95">
        <v>6.0</v>
      </c>
      <c r="R26" s="96" t="s">
        <v>114</v>
      </c>
      <c r="S26" s="96"/>
    </row>
    <row r="27">
      <c r="A27" s="214" t="s">
        <v>1205</v>
      </c>
      <c r="B27" s="201"/>
      <c r="C27" s="194" t="s">
        <v>1206</v>
      </c>
      <c r="D27" s="201"/>
      <c r="E27" s="201"/>
      <c r="F27" s="194"/>
      <c r="G27" s="194" t="s">
        <v>153</v>
      </c>
      <c r="H27" s="194" t="s">
        <v>288</v>
      </c>
      <c r="I27" s="194" t="s">
        <v>1204</v>
      </c>
      <c r="J27" s="213">
        <v>60.0</v>
      </c>
      <c r="K27" s="194" t="s">
        <v>304</v>
      </c>
      <c r="L27" s="214" t="s">
        <v>113</v>
      </c>
      <c r="M27" s="215"/>
      <c r="N27" s="215"/>
      <c r="O27" s="214">
        <v>6.0</v>
      </c>
      <c r="P27" s="214">
        <v>20.0</v>
      </c>
      <c r="Q27" s="214">
        <v>6.0</v>
      </c>
      <c r="R27" s="192" t="s">
        <v>114</v>
      </c>
      <c r="S27" s="192"/>
    </row>
    <row r="28">
      <c r="A28" s="95" t="s">
        <v>936</v>
      </c>
      <c r="B28" s="96">
        <v>6.0</v>
      </c>
      <c r="C28" s="94" t="s">
        <v>1004</v>
      </c>
      <c r="D28" s="96">
        <v>16.0</v>
      </c>
      <c r="E28" s="96">
        <v>24.0</v>
      </c>
      <c r="F28" s="94" t="s">
        <v>151</v>
      </c>
      <c r="G28" s="94" t="s">
        <v>177</v>
      </c>
      <c r="H28" s="94">
        <v>30.0</v>
      </c>
      <c r="I28" s="94">
        <v>7.0</v>
      </c>
      <c r="J28" s="148">
        <v>55.00000000000001</v>
      </c>
      <c r="K28" s="94">
        <v>2.0</v>
      </c>
      <c r="L28" s="95" t="s">
        <v>113</v>
      </c>
      <c r="M28" s="161">
        <v>6.0</v>
      </c>
      <c r="N28" s="161">
        <v>9.0</v>
      </c>
      <c r="O28" s="95">
        <v>7.0</v>
      </c>
      <c r="P28" s="95">
        <v>40.0</v>
      </c>
      <c r="Q28" s="95">
        <v>0.0</v>
      </c>
      <c r="R28" s="96" t="s">
        <v>114</v>
      </c>
      <c r="S28" s="97"/>
    </row>
    <row r="29">
      <c r="A29" s="214" t="s">
        <v>1207</v>
      </c>
      <c r="B29" s="201"/>
      <c r="C29" s="194" t="s">
        <v>1004</v>
      </c>
      <c r="D29" s="201"/>
      <c r="E29" s="201"/>
      <c r="F29" s="194"/>
      <c r="G29" s="194" t="s">
        <v>130</v>
      </c>
      <c r="H29" s="194" t="s">
        <v>156</v>
      </c>
      <c r="I29" s="194">
        <v>7.0</v>
      </c>
      <c r="J29" s="369">
        <v>55.00000000000001</v>
      </c>
      <c r="K29" s="194" t="s">
        <v>287</v>
      </c>
      <c r="L29" s="214" t="s">
        <v>113</v>
      </c>
      <c r="M29" s="215"/>
      <c r="N29" s="215"/>
      <c r="O29" s="214">
        <v>7.0</v>
      </c>
      <c r="P29" s="214">
        <v>40.0</v>
      </c>
      <c r="Q29" s="214">
        <v>0.0</v>
      </c>
      <c r="R29" s="192" t="s">
        <v>114</v>
      </c>
      <c r="S29" s="193"/>
    </row>
    <row r="30">
      <c r="A30" s="95" t="s">
        <v>1208</v>
      </c>
      <c r="B30" s="98"/>
      <c r="C30" s="94" t="s">
        <v>319</v>
      </c>
      <c r="D30" s="98"/>
      <c r="E30" s="98"/>
      <c r="F30" s="94"/>
      <c r="G30" s="94" t="s">
        <v>146</v>
      </c>
      <c r="H30" s="94">
        <v>280.0</v>
      </c>
      <c r="I30" s="94">
        <v>5.0</v>
      </c>
      <c r="J30" s="93">
        <v>90.0</v>
      </c>
      <c r="K30" s="94">
        <v>8.0</v>
      </c>
      <c r="L30" s="95" t="s">
        <v>113</v>
      </c>
      <c r="M30" s="161"/>
      <c r="N30" s="161"/>
      <c r="O30" s="95">
        <v>10.0</v>
      </c>
      <c r="P30" s="95">
        <v>25.0</v>
      </c>
      <c r="Q30" s="95">
        <v>0.0</v>
      </c>
      <c r="R30" s="96" t="s">
        <v>114</v>
      </c>
      <c r="S30" s="97"/>
    </row>
    <row r="31">
      <c r="A31" s="214" t="s">
        <v>1209</v>
      </c>
      <c r="B31" s="192">
        <v>4.0</v>
      </c>
      <c r="C31" s="194" t="s">
        <v>1210</v>
      </c>
      <c r="D31" s="192">
        <v>16.0</v>
      </c>
      <c r="E31" s="192">
        <v>24.0</v>
      </c>
      <c r="F31" s="194" t="s">
        <v>213</v>
      </c>
      <c r="G31" s="194" t="s">
        <v>177</v>
      </c>
      <c r="H31" s="194" t="s">
        <v>1186</v>
      </c>
      <c r="I31" s="194" t="s">
        <v>1114</v>
      </c>
      <c r="J31" s="213">
        <v>75.0</v>
      </c>
      <c r="K31" s="194" t="s">
        <v>177</v>
      </c>
      <c r="L31" s="214" t="s">
        <v>113</v>
      </c>
      <c r="M31" s="215">
        <v>5.0</v>
      </c>
      <c r="N31" s="214">
        <v>8.0</v>
      </c>
      <c r="O31" s="214">
        <v>10.0</v>
      </c>
      <c r="P31" s="214">
        <v>25.0</v>
      </c>
      <c r="Q31" s="214">
        <v>0.0</v>
      </c>
      <c r="R31" s="192" t="s">
        <v>114</v>
      </c>
      <c r="S31" s="193"/>
    </row>
    <row r="32">
      <c r="A32" s="95" t="s">
        <v>1211</v>
      </c>
      <c r="B32" s="98"/>
      <c r="C32" s="94" t="s">
        <v>1210</v>
      </c>
      <c r="D32" s="98"/>
      <c r="E32" s="98"/>
      <c r="F32" s="98"/>
      <c r="G32" s="94" t="s">
        <v>123</v>
      </c>
      <c r="H32" s="94" t="s">
        <v>288</v>
      </c>
      <c r="I32" s="94" t="s">
        <v>153</v>
      </c>
      <c r="J32" s="93">
        <v>40.0</v>
      </c>
      <c r="K32" s="94" t="s">
        <v>302</v>
      </c>
      <c r="L32" s="95" t="s">
        <v>113</v>
      </c>
      <c r="M32" s="161"/>
      <c r="N32" s="161"/>
      <c r="O32" s="95">
        <v>6.0</v>
      </c>
      <c r="P32" s="95">
        <v>25.0</v>
      </c>
      <c r="Q32" s="95">
        <v>6.0</v>
      </c>
      <c r="R32" s="96" t="s">
        <v>114</v>
      </c>
      <c r="S32" s="97"/>
    </row>
    <row r="33">
      <c r="A33" s="214" t="s">
        <v>1212</v>
      </c>
      <c r="B33" s="201"/>
      <c r="C33" s="194" t="s">
        <v>1210</v>
      </c>
      <c r="D33" s="201"/>
      <c r="E33" s="201"/>
      <c r="F33" s="201"/>
      <c r="G33" s="194" t="s">
        <v>123</v>
      </c>
      <c r="H33" s="194" t="s">
        <v>288</v>
      </c>
      <c r="I33" s="194" t="s">
        <v>153</v>
      </c>
      <c r="J33" s="213">
        <v>40.0</v>
      </c>
      <c r="K33" s="194" t="s">
        <v>153</v>
      </c>
      <c r="L33" s="214" t="s">
        <v>113</v>
      </c>
      <c r="M33" s="215"/>
      <c r="N33" s="215"/>
      <c r="O33" s="214">
        <v>6.0</v>
      </c>
      <c r="P33" s="214">
        <v>25.0</v>
      </c>
      <c r="Q33" s="214">
        <v>6.0</v>
      </c>
      <c r="R33" s="192" t="s">
        <v>114</v>
      </c>
      <c r="S33" s="193"/>
    </row>
    <row r="34">
      <c r="A34" s="95" t="s">
        <v>632</v>
      </c>
      <c r="B34" s="96">
        <v>4.0</v>
      </c>
      <c r="C34" s="94" t="s">
        <v>927</v>
      </c>
      <c r="D34" s="98">
        <f>E34/3*2</f>
        <v>14</v>
      </c>
      <c r="E34" s="98">
        <f>40-19</f>
        <v>21</v>
      </c>
      <c r="F34" s="94">
        <v>40.0</v>
      </c>
      <c r="G34" s="363">
        <v>4.0</v>
      </c>
      <c r="H34" s="94">
        <v>82.0</v>
      </c>
      <c r="I34" s="94">
        <v>2.0</v>
      </c>
      <c r="J34" s="93">
        <v>0.0</v>
      </c>
      <c r="K34" s="94">
        <v>2.0</v>
      </c>
      <c r="L34" s="95" t="s">
        <v>1213</v>
      </c>
      <c r="M34" s="161">
        <v>4.0</v>
      </c>
      <c r="N34" s="161">
        <v>6.0</v>
      </c>
      <c r="O34" s="95">
        <v>5.0</v>
      </c>
      <c r="P34" s="95">
        <v>20.0</v>
      </c>
      <c r="Q34" s="95">
        <v>0.0</v>
      </c>
      <c r="R34" s="96" t="s">
        <v>114</v>
      </c>
      <c r="S34" s="96"/>
    </row>
    <row r="35">
      <c r="A35" s="214" t="s">
        <v>633</v>
      </c>
      <c r="B35" s="201"/>
      <c r="C35" s="194" t="s">
        <v>844</v>
      </c>
      <c r="D35" s="201"/>
      <c r="E35" s="201"/>
      <c r="F35" s="194"/>
      <c r="G35" s="194">
        <v>4.0</v>
      </c>
      <c r="H35" s="194">
        <v>80.0</v>
      </c>
      <c r="I35" s="194">
        <v>6.0</v>
      </c>
      <c r="J35" s="213">
        <v>75.0</v>
      </c>
      <c r="K35" s="194">
        <v>2.0</v>
      </c>
      <c r="L35" s="214" t="s">
        <v>113</v>
      </c>
      <c r="M35" s="215"/>
      <c r="N35" s="215"/>
      <c r="O35" s="214">
        <v>5.0</v>
      </c>
      <c r="P35" s="214">
        <v>20.0</v>
      </c>
      <c r="Q35" s="214">
        <v>0.0</v>
      </c>
      <c r="R35" s="192" t="s">
        <v>114</v>
      </c>
      <c r="S35" s="193"/>
    </row>
    <row r="36">
      <c r="A36" s="95" t="s">
        <v>363</v>
      </c>
      <c r="B36" s="96">
        <v>12.0</v>
      </c>
      <c r="C36" s="94" t="s">
        <v>1214</v>
      </c>
      <c r="E36" s="98">
        <f>49-28</f>
        <v>21</v>
      </c>
      <c r="F36" s="94">
        <v>49.0</v>
      </c>
      <c r="G36" s="94">
        <v>3.0</v>
      </c>
      <c r="H36" s="94">
        <v>70.0</v>
      </c>
      <c r="I36" s="94">
        <v>5.0</v>
      </c>
      <c r="J36" s="93">
        <v>0.0</v>
      </c>
      <c r="K36" s="94">
        <v>2.0</v>
      </c>
      <c r="L36" s="95" t="s">
        <v>113</v>
      </c>
      <c r="M36" s="95"/>
      <c r="N36" s="161">
        <v>9.0</v>
      </c>
      <c r="O36" s="95">
        <v>5.0</v>
      </c>
      <c r="P36" s="95">
        <v>0.0</v>
      </c>
      <c r="Q36" s="95">
        <v>7.0</v>
      </c>
      <c r="R36" s="96" t="s">
        <v>114</v>
      </c>
      <c r="S36" s="120" t="s">
        <v>1215</v>
      </c>
    </row>
    <row r="37">
      <c r="A37" s="214" t="s">
        <v>1216</v>
      </c>
      <c r="B37" s="192">
        <v>6.0</v>
      </c>
      <c r="C37" s="194" t="s">
        <v>1217</v>
      </c>
      <c r="D37" s="192"/>
      <c r="E37" s="201"/>
      <c r="F37" s="192"/>
      <c r="G37" s="368">
        <v>3.0</v>
      </c>
      <c r="H37" s="194">
        <v>70.0</v>
      </c>
      <c r="I37" s="194">
        <v>5.0</v>
      </c>
      <c r="J37" s="213">
        <v>0.0</v>
      </c>
      <c r="K37" s="194" t="s">
        <v>287</v>
      </c>
      <c r="L37" s="214" t="s">
        <v>113</v>
      </c>
      <c r="M37" s="215"/>
      <c r="N37" s="215"/>
      <c r="O37" s="214">
        <v>5.0</v>
      </c>
      <c r="P37" s="214">
        <v>0.0</v>
      </c>
      <c r="Q37" s="214">
        <v>7.0</v>
      </c>
      <c r="R37" s="192" t="s">
        <v>114</v>
      </c>
      <c r="S37" s="192"/>
    </row>
    <row r="38">
      <c r="A38" s="95" t="s">
        <v>1218</v>
      </c>
      <c r="B38" s="96"/>
      <c r="C38" s="94" t="s">
        <v>1219</v>
      </c>
      <c r="D38" s="96">
        <v>14.0</v>
      </c>
      <c r="E38" s="98"/>
      <c r="F38" s="120" t="s">
        <v>1220</v>
      </c>
      <c r="G38" s="363">
        <v>4.0</v>
      </c>
      <c r="H38" s="94">
        <v>90.0</v>
      </c>
      <c r="I38" s="94">
        <v>6.0</v>
      </c>
      <c r="J38" s="93">
        <v>25.0</v>
      </c>
      <c r="K38" s="94" t="s">
        <v>289</v>
      </c>
      <c r="L38" s="95" t="s">
        <v>206</v>
      </c>
      <c r="M38" s="95">
        <v>6.0</v>
      </c>
      <c r="N38" s="161"/>
      <c r="O38" s="95">
        <v>5.0</v>
      </c>
      <c r="P38" s="95">
        <v>0.0</v>
      </c>
      <c r="Q38" s="95">
        <v>0.0</v>
      </c>
      <c r="R38" s="96" t="s">
        <v>114</v>
      </c>
      <c r="S38" s="96"/>
    </row>
    <row r="39">
      <c r="A39" s="371"/>
      <c r="B39" s="371"/>
      <c r="C39" s="371"/>
      <c r="D39" s="371"/>
      <c r="E39" s="371"/>
      <c r="F39" s="371"/>
      <c r="G39" s="371"/>
      <c r="H39" s="371"/>
      <c r="I39" s="371"/>
      <c r="J39" s="201"/>
      <c r="K39" s="201"/>
      <c r="L39" s="201"/>
      <c r="M39" s="201"/>
      <c r="N39" s="201"/>
      <c r="O39" s="201"/>
      <c r="P39" s="201"/>
      <c r="Q39" s="201"/>
      <c r="R39" s="201"/>
      <c r="S39" s="201"/>
      <c r="T39" s="201"/>
      <c r="U39" s="201"/>
      <c r="V39" s="201"/>
    </row>
    <row r="40">
      <c r="A40" s="372" t="s">
        <v>225</v>
      </c>
      <c r="B40" s="372" t="s">
        <v>11</v>
      </c>
      <c r="C40" s="373" t="s">
        <v>14</v>
      </c>
      <c r="D40" s="372" t="s">
        <v>226</v>
      </c>
      <c r="E40" s="372" t="s">
        <v>19</v>
      </c>
      <c r="F40" s="372" t="s">
        <v>104</v>
      </c>
      <c r="G40" s="372" t="s">
        <v>24</v>
      </c>
      <c r="H40" s="372" t="s">
        <v>30</v>
      </c>
      <c r="I40" s="374" t="s">
        <v>33</v>
      </c>
      <c r="J40" s="375" t="s">
        <v>36</v>
      </c>
      <c r="K40" s="375" t="s">
        <v>39</v>
      </c>
      <c r="L40" s="375" t="s">
        <v>55</v>
      </c>
      <c r="M40" s="375" t="s">
        <v>42</v>
      </c>
      <c r="N40" s="375" t="s">
        <v>45</v>
      </c>
      <c r="O40" s="372" t="s">
        <v>49</v>
      </c>
      <c r="P40" s="375" t="s">
        <v>105</v>
      </c>
      <c r="Q40" s="375" t="s">
        <v>106</v>
      </c>
      <c r="R40" s="69"/>
      <c r="S40" s="69"/>
      <c r="T40" s="69"/>
      <c r="U40" s="69"/>
      <c r="V40" s="69"/>
    </row>
    <row r="41">
      <c r="A41" s="376" t="s">
        <v>1221</v>
      </c>
      <c r="B41" s="195" t="s">
        <v>1222</v>
      </c>
      <c r="C41" s="377" t="s">
        <v>1223</v>
      </c>
      <c r="D41" s="377" t="s">
        <v>1224</v>
      </c>
      <c r="E41" s="195" t="s">
        <v>1225</v>
      </c>
      <c r="F41" s="376"/>
      <c r="G41" s="376"/>
      <c r="H41" s="376"/>
      <c r="I41" s="376"/>
      <c r="J41" s="376"/>
      <c r="K41" s="376"/>
      <c r="L41" s="376"/>
      <c r="M41" s="376"/>
      <c r="N41" s="376"/>
      <c r="O41" s="376"/>
      <c r="P41" s="376"/>
      <c r="Q41" s="377" t="s">
        <v>1226</v>
      </c>
    </row>
    <row r="42">
      <c r="A42" s="378" t="s">
        <v>1227</v>
      </c>
      <c r="B42" s="248" t="s">
        <v>287</v>
      </c>
      <c r="C42" s="198" t="s">
        <v>1228</v>
      </c>
      <c r="D42" s="262">
        <f>30-18</f>
        <v>12</v>
      </c>
      <c r="E42" s="198" t="s">
        <v>133</v>
      </c>
      <c r="F42" s="378"/>
      <c r="G42" s="378"/>
      <c r="H42" s="378"/>
      <c r="I42" s="378"/>
      <c r="J42" s="248"/>
      <c r="K42" s="248"/>
      <c r="L42" s="378"/>
      <c r="M42" s="378"/>
      <c r="N42" s="378"/>
      <c r="O42" s="378"/>
      <c r="P42" s="378"/>
      <c r="Q42" s="198" t="s">
        <v>1229</v>
      </c>
    </row>
    <row r="43">
      <c r="A43" s="377" t="s">
        <v>1230</v>
      </c>
      <c r="B43" s="195" t="s">
        <v>1231</v>
      </c>
      <c r="C43" s="195" t="s">
        <v>1232</v>
      </c>
      <c r="D43" s="195" t="s">
        <v>1233</v>
      </c>
      <c r="E43" s="195" t="s">
        <v>1234</v>
      </c>
      <c r="F43" s="376">
        <v>1.0</v>
      </c>
      <c r="G43" s="376">
        <v>361.0</v>
      </c>
      <c r="H43" s="376">
        <v>4.0</v>
      </c>
      <c r="I43" s="376">
        <v>0.0</v>
      </c>
      <c r="J43" s="370">
        <v>3.0</v>
      </c>
      <c r="K43" s="370" t="s">
        <v>113</v>
      </c>
      <c r="L43" s="376"/>
      <c r="M43" s="376">
        <v>6.0</v>
      </c>
      <c r="N43" s="376">
        <v>0.0</v>
      </c>
      <c r="O43" s="376">
        <v>0.0</v>
      </c>
      <c r="P43" s="376" t="s">
        <v>114</v>
      </c>
      <c r="Q43" s="195" t="s">
        <v>1235</v>
      </c>
    </row>
    <row r="44">
      <c r="A44" s="242" t="s">
        <v>1236</v>
      </c>
      <c r="B44" s="248" t="s">
        <v>218</v>
      </c>
      <c r="C44" s="198" t="s">
        <v>1237</v>
      </c>
      <c r="D44" s="242" t="s">
        <v>1238</v>
      </c>
      <c r="E44" s="198" t="s">
        <v>1239</v>
      </c>
      <c r="F44" s="378">
        <v>6.0</v>
      </c>
      <c r="G44" s="378">
        <v>361.0</v>
      </c>
      <c r="H44" s="378">
        <v>5.0</v>
      </c>
      <c r="I44" s="378">
        <v>0.0</v>
      </c>
      <c r="J44" s="248">
        <v>1.0</v>
      </c>
      <c r="K44" s="248" t="s">
        <v>113</v>
      </c>
      <c r="L44" s="262"/>
      <c r="M44" s="262">
        <v>10.0</v>
      </c>
      <c r="N44" s="262">
        <v>0.0</v>
      </c>
      <c r="O44" s="262">
        <v>0.0</v>
      </c>
      <c r="P44" s="378" t="s">
        <v>265</v>
      </c>
      <c r="Q44" s="242" t="s">
        <v>1240</v>
      </c>
    </row>
    <row r="45">
      <c r="A45" s="377" t="s">
        <v>1241</v>
      </c>
      <c r="B45" s="370" t="s">
        <v>218</v>
      </c>
      <c r="C45" s="195" t="s">
        <v>1237</v>
      </c>
      <c r="D45" s="377" t="s">
        <v>1242</v>
      </c>
      <c r="E45" s="195" t="s">
        <v>1243</v>
      </c>
      <c r="F45" s="376">
        <v>6.0</v>
      </c>
      <c r="G45" s="376">
        <v>361.0</v>
      </c>
      <c r="H45" s="376">
        <v>5.0</v>
      </c>
      <c r="I45" s="376">
        <v>0.0</v>
      </c>
      <c r="J45" s="370">
        <v>1.0</v>
      </c>
      <c r="K45" s="370" t="s">
        <v>113</v>
      </c>
      <c r="L45" s="377" t="s">
        <v>1244</v>
      </c>
      <c r="M45" s="376">
        <v>10.0</v>
      </c>
      <c r="N45" s="376">
        <v>0.0</v>
      </c>
      <c r="O45" s="376">
        <v>0.0</v>
      </c>
      <c r="P45" s="376" t="s">
        <v>265</v>
      </c>
      <c r="Q45" s="377" t="s">
        <v>1245</v>
      </c>
    </row>
    <row r="46">
      <c r="A46" s="242" t="s">
        <v>1246</v>
      </c>
      <c r="B46" s="198" t="s">
        <v>1247</v>
      </c>
      <c r="C46" s="198" t="s">
        <v>1248</v>
      </c>
      <c r="D46" s="242" t="s">
        <v>1249</v>
      </c>
      <c r="E46" s="198" t="s">
        <v>1250</v>
      </c>
      <c r="F46" s="378"/>
      <c r="G46" s="378"/>
      <c r="H46" s="378"/>
      <c r="I46" s="378"/>
      <c r="J46" s="248"/>
      <c r="K46" s="248"/>
      <c r="L46" s="242"/>
      <c r="M46" s="378"/>
      <c r="N46" s="378"/>
      <c r="O46" s="378"/>
      <c r="P46" s="242" t="s">
        <v>114</v>
      </c>
      <c r="Q46" s="242" t="s">
        <v>1251</v>
      </c>
    </row>
    <row r="47">
      <c r="A47" s="376" t="s">
        <v>1252</v>
      </c>
      <c r="B47" s="195" t="s">
        <v>144</v>
      </c>
      <c r="C47" s="195" t="s">
        <v>1253</v>
      </c>
      <c r="D47" s="377" t="s">
        <v>1254</v>
      </c>
      <c r="E47" s="370" t="s">
        <v>1255</v>
      </c>
      <c r="F47" s="376">
        <v>4.0</v>
      </c>
      <c r="G47" s="376">
        <v>361.0</v>
      </c>
      <c r="H47" s="376">
        <v>8.0</v>
      </c>
      <c r="I47" s="376">
        <v>20.0</v>
      </c>
      <c r="J47" s="370">
        <v>5.0</v>
      </c>
      <c r="K47" s="370" t="s">
        <v>113</v>
      </c>
      <c r="L47" s="376"/>
      <c r="M47" s="376">
        <v>5.0</v>
      </c>
      <c r="N47" s="376">
        <v>20.0</v>
      </c>
      <c r="O47" s="376">
        <v>0.0</v>
      </c>
      <c r="P47" s="376" t="s">
        <v>114</v>
      </c>
      <c r="Q47" s="377" t="s">
        <v>1256</v>
      </c>
    </row>
    <row r="48">
      <c r="A48" s="378" t="s">
        <v>1257</v>
      </c>
      <c r="B48" s="198" t="s">
        <v>1258</v>
      </c>
      <c r="C48" s="198" t="s">
        <v>1259</v>
      </c>
      <c r="D48" s="242" t="s">
        <v>1260</v>
      </c>
      <c r="E48" s="198" t="s">
        <v>1261</v>
      </c>
      <c r="F48" s="378">
        <v>5.0</v>
      </c>
      <c r="G48" s="378">
        <v>361.0</v>
      </c>
      <c r="H48" s="378">
        <v>8.0</v>
      </c>
      <c r="I48" s="378">
        <v>65.0</v>
      </c>
      <c r="J48" s="248">
        <v>6.0</v>
      </c>
      <c r="K48" s="248" t="s">
        <v>113</v>
      </c>
      <c r="L48" s="262"/>
      <c r="M48" s="378">
        <v>7.0</v>
      </c>
      <c r="N48" s="378">
        <v>60.0</v>
      </c>
      <c r="O48" s="378">
        <v>0.0</v>
      </c>
      <c r="P48" s="378" t="s">
        <v>114</v>
      </c>
      <c r="Q48" s="242" t="s">
        <v>1256</v>
      </c>
    </row>
    <row r="49">
      <c r="A49" s="377" t="s">
        <v>1262</v>
      </c>
      <c r="B49" s="195" t="s">
        <v>1263</v>
      </c>
      <c r="C49" s="195" t="s">
        <v>1264</v>
      </c>
      <c r="D49" s="376">
        <f>67-59</f>
        <v>8</v>
      </c>
      <c r="E49" s="195" t="s">
        <v>1265</v>
      </c>
      <c r="F49" s="376">
        <v>1.0</v>
      </c>
      <c r="G49" s="376">
        <v>90.0</v>
      </c>
      <c r="H49" s="376">
        <v>2.0</v>
      </c>
      <c r="I49" s="376">
        <v>0.0</v>
      </c>
      <c r="J49" s="370" t="s">
        <v>304</v>
      </c>
      <c r="K49" s="370" t="s">
        <v>113</v>
      </c>
      <c r="L49" s="379"/>
      <c r="M49" s="376">
        <v>3.0</v>
      </c>
      <c r="N49" s="376">
        <v>0.0</v>
      </c>
      <c r="O49" s="376">
        <v>9.0</v>
      </c>
      <c r="P49" s="376" t="s">
        <v>114</v>
      </c>
      <c r="Q49" s="377" t="s">
        <v>1266</v>
      </c>
    </row>
    <row r="50">
      <c r="A50" s="378" t="s">
        <v>1267</v>
      </c>
      <c r="B50" s="248"/>
      <c r="C50" s="380" t="s">
        <v>1268</v>
      </c>
      <c r="D50" s="262"/>
      <c r="E50" s="248"/>
      <c r="F50" s="378">
        <v>1.0</v>
      </c>
      <c r="G50" s="378">
        <v>80.0</v>
      </c>
      <c r="H50" s="378">
        <v>10.0</v>
      </c>
      <c r="I50" s="378">
        <v>10.0</v>
      </c>
      <c r="J50" s="248" t="s">
        <v>302</v>
      </c>
      <c r="K50" s="378" t="s">
        <v>113</v>
      </c>
      <c r="L50" s="262"/>
      <c r="M50" s="378">
        <v>6.0</v>
      </c>
      <c r="N50" s="378">
        <v>10.0</v>
      </c>
      <c r="O50" s="378">
        <v>6.0</v>
      </c>
      <c r="P50" s="378" t="s">
        <v>114</v>
      </c>
      <c r="Q50" s="378" t="s">
        <v>1269</v>
      </c>
    </row>
    <row r="51">
      <c r="A51" s="376" t="s">
        <v>1270</v>
      </c>
      <c r="B51" s="195" t="s">
        <v>1263</v>
      </c>
      <c r="C51" s="195" t="s">
        <v>1271</v>
      </c>
      <c r="D51" s="379"/>
      <c r="E51" s="370"/>
      <c r="F51" s="376">
        <v>1.0</v>
      </c>
      <c r="G51" s="376">
        <v>361.0</v>
      </c>
      <c r="H51" s="376">
        <v>4.0</v>
      </c>
      <c r="I51" s="376">
        <v>0.0</v>
      </c>
      <c r="J51" s="370">
        <v>3.0</v>
      </c>
      <c r="K51" s="370" t="s">
        <v>113</v>
      </c>
      <c r="L51" s="379"/>
      <c r="M51" s="376">
        <v>6.0</v>
      </c>
      <c r="N51" s="376">
        <v>0.0</v>
      </c>
      <c r="O51" s="376">
        <v>0.0</v>
      </c>
      <c r="P51" s="376" t="s">
        <v>114</v>
      </c>
      <c r="Q51" s="381" t="s">
        <v>1272</v>
      </c>
    </row>
    <row r="52" ht="56.25" customHeight="1">
      <c r="A52" s="378" t="s">
        <v>1273</v>
      </c>
      <c r="B52" s="198" t="s">
        <v>1274</v>
      </c>
      <c r="C52" s="198" t="s">
        <v>1275</v>
      </c>
      <c r="D52" s="242">
        <v>25.0</v>
      </c>
      <c r="E52" s="198" t="s">
        <v>1276</v>
      </c>
      <c r="F52" s="378"/>
      <c r="G52" s="378"/>
      <c r="H52" s="378"/>
      <c r="I52" s="378"/>
      <c r="J52" s="248"/>
      <c r="K52" s="248"/>
      <c r="L52" s="262" t="s">
        <v>1277</v>
      </c>
      <c r="M52" s="378"/>
      <c r="N52" s="378"/>
      <c r="O52" s="378"/>
      <c r="P52" s="378"/>
      <c r="Q52" s="120" t="s">
        <v>1278</v>
      </c>
    </row>
    <row r="53" ht="56.25" customHeight="1">
      <c r="A53" s="376" t="s">
        <v>1279</v>
      </c>
      <c r="B53" s="195" t="s">
        <v>1274</v>
      </c>
      <c r="C53" s="195" t="s">
        <v>1280</v>
      </c>
      <c r="D53" s="376">
        <v>10.0</v>
      </c>
      <c r="E53" s="370" t="s">
        <v>295</v>
      </c>
      <c r="F53" s="376"/>
      <c r="G53" s="376"/>
      <c r="H53" s="376"/>
      <c r="I53" s="376"/>
      <c r="J53" s="370"/>
      <c r="K53" s="370"/>
      <c r="L53" s="379" t="s">
        <v>1277</v>
      </c>
      <c r="M53" s="376"/>
      <c r="N53" s="376"/>
      <c r="O53" s="376"/>
      <c r="P53" s="379"/>
    </row>
    <row r="54">
      <c r="A54" s="378" t="s">
        <v>1281</v>
      </c>
      <c r="B54" s="248" t="s">
        <v>123</v>
      </c>
      <c r="C54" s="198" t="s">
        <v>1282</v>
      </c>
      <c r="D54" s="242">
        <v>5.0</v>
      </c>
      <c r="E54" s="198" t="s">
        <v>1283</v>
      </c>
      <c r="F54" s="382"/>
      <c r="G54" s="378"/>
      <c r="H54" s="378"/>
      <c r="I54" s="378"/>
      <c r="J54" s="248"/>
      <c r="K54" s="248"/>
      <c r="L54" s="242" t="s">
        <v>1284</v>
      </c>
      <c r="M54" s="378"/>
      <c r="N54" s="378"/>
      <c r="O54" s="378"/>
      <c r="P54" s="262"/>
      <c r="Q54" s="120" t="s">
        <v>1285</v>
      </c>
    </row>
    <row r="55">
      <c r="A55" s="376"/>
      <c r="B55" s="370"/>
      <c r="C55" s="195"/>
      <c r="D55" s="377"/>
      <c r="E55" s="195"/>
      <c r="F55" s="383"/>
      <c r="G55" s="376"/>
      <c r="H55" s="376"/>
      <c r="I55" s="376"/>
      <c r="J55" s="370"/>
      <c r="K55" s="370"/>
      <c r="L55" s="377"/>
      <c r="M55" s="376"/>
      <c r="N55" s="376"/>
      <c r="O55" s="376"/>
      <c r="P55" s="379"/>
      <c r="Q55" s="197"/>
      <c r="R55" s="197"/>
      <c r="S55" s="197"/>
      <c r="T55" s="197"/>
      <c r="U55" s="197"/>
      <c r="V55" s="197"/>
    </row>
    <row r="56">
      <c r="A56" s="242" t="s">
        <v>1286</v>
      </c>
      <c r="B56" s="198" t="s">
        <v>1287</v>
      </c>
      <c r="F56" s="382"/>
      <c r="G56" s="378"/>
      <c r="H56" s="378"/>
      <c r="I56" s="378"/>
      <c r="J56" s="248"/>
      <c r="K56" s="248"/>
      <c r="L56" s="242"/>
      <c r="M56" s="378"/>
      <c r="N56" s="378"/>
      <c r="O56" s="378"/>
      <c r="P56" s="262"/>
      <c r="Q56" s="120"/>
      <c r="R56" s="120"/>
      <c r="S56" s="120"/>
      <c r="T56" s="120"/>
      <c r="U56" s="120"/>
      <c r="V56" s="120"/>
    </row>
  </sheetData>
  <mergeCells count="51">
    <mergeCell ref="Q2:R2"/>
    <mergeCell ref="Q3:V3"/>
    <mergeCell ref="Q4:V4"/>
    <mergeCell ref="Q5:V5"/>
    <mergeCell ref="Q6:V6"/>
    <mergeCell ref="Q7:V7"/>
    <mergeCell ref="Q8:V8"/>
    <mergeCell ref="Q9:V9"/>
    <mergeCell ref="Q10:V10"/>
    <mergeCell ref="Q11:V11"/>
    <mergeCell ref="Q12:V12"/>
    <mergeCell ref="Q13:V13"/>
    <mergeCell ref="Q14:V14"/>
    <mergeCell ref="Q15:V15"/>
    <mergeCell ref="Q16:V16"/>
    <mergeCell ref="Q17:V17"/>
    <mergeCell ref="Q18:V18"/>
    <mergeCell ref="Q19:V19"/>
    <mergeCell ref="Q20:V20"/>
    <mergeCell ref="Q21:V21"/>
    <mergeCell ref="B24:V24"/>
    <mergeCell ref="Q22:V22"/>
    <mergeCell ref="S25:V25"/>
    <mergeCell ref="S26:V26"/>
    <mergeCell ref="S27:V27"/>
    <mergeCell ref="S28:V28"/>
    <mergeCell ref="S29:V29"/>
    <mergeCell ref="S30:V30"/>
    <mergeCell ref="S31:V31"/>
    <mergeCell ref="S32:V32"/>
    <mergeCell ref="S33:V33"/>
    <mergeCell ref="S34:V34"/>
    <mergeCell ref="S35:V35"/>
    <mergeCell ref="S36:V36"/>
    <mergeCell ref="S37:V37"/>
    <mergeCell ref="S38:V38"/>
    <mergeCell ref="Q40:V40"/>
    <mergeCell ref="Q41:V41"/>
    <mergeCell ref="Q42:V42"/>
    <mergeCell ref="Q43:V43"/>
    <mergeCell ref="Q44:V44"/>
    <mergeCell ref="Q45:V45"/>
    <mergeCell ref="Q54:V54"/>
    <mergeCell ref="B56:E56"/>
    <mergeCell ref="Q46:V46"/>
    <mergeCell ref="Q47:V47"/>
    <mergeCell ref="Q48:V48"/>
    <mergeCell ref="Q49:V49"/>
    <mergeCell ref="Q50:V50"/>
    <mergeCell ref="Q51:V51"/>
    <mergeCell ref="Q52:V5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3.86"/>
    <col customWidth="1" min="2" max="2" width="19.43"/>
    <col customWidth="1" min="3" max="3" width="53.43"/>
    <col customWidth="1" min="4" max="4" width="19.86"/>
    <col customWidth="1" min="5" max="5" width="25.86"/>
    <col customWidth="1" min="6" max="6" width="17.71"/>
    <col customWidth="1" min="7" max="7" width="17.43"/>
    <col customWidth="1" min="8" max="8" width="15.29"/>
    <col customWidth="1" min="9" max="10" width="16.71"/>
    <col customWidth="1" min="12" max="12" width="15.71"/>
    <col customWidth="1" min="13" max="13" width="15.43"/>
    <col customWidth="1" min="14" max="14" width="17.29"/>
    <col customWidth="1" min="15" max="15" width="14.43"/>
    <col customWidth="1" min="16" max="16" width="15.14"/>
    <col customWidth="1" min="17" max="17" width="14.43"/>
    <col customWidth="1" min="21" max="21" width="14.43"/>
    <col customWidth="1" min="22" max="22" width="13.57"/>
    <col customWidth="1" min="25" max="25" width="14.43"/>
  </cols>
  <sheetData>
    <row r="1">
      <c r="A1" s="384" t="s">
        <v>1288</v>
      </c>
      <c r="B1" s="385"/>
      <c r="C1" s="386"/>
      <c r="D1" s="385"/>
      <c r="E1" s="385"/>
      <c r="F1" s="385"/>
      <c r="G1" s="385"/>
      <c r="H1" s="385"/>
      <c r="I1" s="385"/>
      <c r="J1" s="385"/>
      <c r="K1" s="385"/>
      <c r="L1" s="385"/>
      <c r="M1" s="385"/>
      <c r="N1" s="385"/>
      <c r="O1" s="385"/>
      <c r="P1" s="385"/>
      <c r="Q1" s="385"/>
      <c r="R1" s="385"/>
      <c r="S1" s="385"/>
      <c r="T1" s="385"/>
      <c r="U1" s="385"/>
      <c r="V1" s="387"/>
      <c r="W1" s="387"/>
      <c r="X1" s="387"/>
      <c r="Y1" s="387"/>
    </row>
    <row r="2">
      <c r="A2" s="388" t="s">
        <v>100</v>
      </c>
      <c r="B2" s="388" t="s">
        <v>11</v>
      </c>
      <c r="C2" s="389" t="s">
        <v>14</v>
      </c>
      <c r="D2" s="388" t="s">
        <v>101</v>
      </c>
      <c r="E2" s="388" t="s">
        <v>102</v>
      </c>
      <c r="F2" s="388" t="s">
        <v>103</v>
      </c>
      <c r="G2" s="388" t="s">
        <v>104</v>
      </c>
      <c r="H2" s="388" t="s">
        <v>24</v>
      </c>
      <c r="I2" s="388" t="s">
        <v>30</v>
      </c>
      <c r="J2" s="390" t="s">
        <v>33</v>
      </c>
      <c r="K2" s="388" t="s">
        <v>36</v>
      </c>
      <c r="L2" s="388" t="s">
        <v>39</v>
      </c>
      <c r="M2" s="388" t="s">
        <v>42</v>
      </c>
      <c r="N2" s="388" t="s">
        <v>45</v>
      </c>
      <c r="O2" s="390" t="s">
        <v>49</v>
      </c>
      <c r="P2" s="388" t="s">
        <v>105</v>
      </c>
      <c r="Q2" s="388" t="s">
        <v>106</v>
      </c>
      <c r="R2" s="69"/>
      <c r="S2" s="69"/>
      <c r="T2" s="69"/>
      <c r="U2" s="69"/>
      <c r="V2" s="69"/>
      <c r="W2" s="69"/>
      <c r="X2" s="69"/>
      <c r="Y2" s="69"/>
    </row>
    <row r="3">
      <c r="A3" s="391" t="s">
        <v>285</v>
      </c>
      <c r="B3" s="392" t="s">
        <v>289</v>
      </c>
      <c r="C3" s="392" t="s">
        <v>570</v>
      </c>
      <c r="D3" s="393" t="s">
        <v>197</v>
      </c>
      <c r="E3" s="394">
        <v>18.0</v>
      </c>
      <c r="F3" s="393" t="s">
        <v>140</v>
      </c>
      <c r="G3" s="393" t="s">
        <v>123</v>
      </c>
      <c r="H3" s="393" t="s">
        <v>224</v>
      </c>
      <c r="I3" s="393" t="s">
        <v>123</v>
      </c>
      <c r="J3" s="393" t="s">
        <v>307</v>
      </c>
      <c r="K3" s="393" t="s">
        <v>123</v>
      </c>
      <c r="L3" s="393" t="s">
        <v>113</v>
      </c>
      <c r="M3" s="393" t="s">
        <v>130</v>
      </c>
      <c r="N3" s="393" t="s">
        <v>147</v>
      </c>
      <c r="O3" s="393" t="s">
        <v>123</v>
      </c>
      <c r="P3" s="393" t="s">
        <v>114</v>
      </c>
      <c r="Q3" s="395"/>
    </row>
    <row r="4">
      <c r="A4" s="396" t="s">
        <v>421</v>
      </c>
      <c r="B4" s="397" t="s">
        <v>130</v>
      </c>
      <c r="C4" s="397" t="s">
        <v>1289</v>
      </c>
      <c r="D4" s="397" t="s">
        <v>168</v>
      </c>
      <c r="E4" s="397" t="s">
        <v>161</v>
      </c>
      <c r="F4" s="397" t="s">
        <v>311</v>
      </c>
      <c r="G4" s="397" t="s">
        <v>177</v>
      </c>
      <c r="H4" s="397" t="s">
        <v>224</v>
      </c>
      <c r="I4" s="397" t="s">
        <v>130</v>
      </c>
      <c r="J4" s="397" t="s">
        <v>126</v>
      </c>
      <c r="K4" s="397" t="s">
        <v>302</v>
      </c>
      <c r="L4" s="397" t="s">
        <v>113</v>
      </c>
      <c r="M4" s="397" t="s">
        <v>123</v>
      </c>
      <c r="N4" s="397" t="s">
        <v>126</v>
      </c>
      <c r="O4" s="397" t="s">
        <v>112</v>
      </c>
      <c r="P4" s="397" t="s">
        <v>114</v>
      </c>
      <c r="Q4" s="398"/>
    </row>
    <row r="5">
      <c r="A5" s="394" t="s">
        <v>1290</v>
      </c>
      <c r="B5" s="393"/>
      <c r="C5" s="393" t="s">
        <v>996</v>
      </c>
      <c r="D5" s="393"/>
      <c r="E5" s="392"/>
      <c r="F5" s="393"/>
      <c r="G5" s="393" t="s">
        <v>123</v>
      </c>
      <c r="H5" s="393" t="s">
        <v>224</v>
      </c>
      <c r="I5" s="393" t="s">
        <v>1015</v>
      </c>
      <c r="J5" s="393" t="s">
        <v>140</v>
      </c>
      <c r="K5" s="393" t="s">
        <v>302</v>
      </c>
      <c r="L5" s="393" t="s">
        <v>113</v>
      </c>
      <c r="M5" s="393" t="s">
        <v>123</v>
      </c>
      <c r="N5" s="393" t="s">
        <v>126</v>
      </c>
      <c r="O5" s="393" t="s">
        <v>112</v>
      </c>
      <c r="P5" s="393" t="s">
        <v>114</v>
      </c>
      <c r="Q5" s="399"/>
    </row>
    <row r="6">
      <c r="A6" s="400" t="s">
        <v>129</v>
      </c>
      <c r="B6" s="401" t="s">
        <v>1291</v>
      </c>
      <c r="C6" s="402" t="s">
        <v>310</v>
      </c>
      <c r="D6" s="403" t="s">
        <v>1292</v>
      </c>
      <c r="E6" s="401" t="s">
        <v>1293</v>
      </c>
      <c r="F6" s="402" t="s">
        <v>294</v>
      </c>
      <c r="G6" s="397" t="s">
        <v>153</v>
      </c>
      <c r="H6" s="397" t="s">
        <v>288</v>
      </c>
      <c r="I6" s="397" t="s">
        <v>123</v>
      </c>
      <c r="J6" s="397" t="s">
        <v>144</v>
      </c>
      <c r="K6" s="397" t="s">
        <v>304</v>
      </c>
      <c r="L6" s="397" t="s">
        <v>113</v>
      </c>
      <c r="M6" s="397" t="s">
        <v>123</v>
      </c>
      <c r="N6" s="397" t="s">
        <v>112</v>
      </c>
      <c r="O6" s="397" t="s">
        <v>112</v>
      </c>
      <c r="P6" s="397" t="s">
        <v>114</v>
      </c>
      <c r="Q6" s="400" t="s">
        <v>1294</v>
      </c>
    </row>
    <row r="7">
      <c r="A7" s="391" t="s">
        <v>1183</v>
      </c>
      <c r="B7" s="393" t="s">
        <v>1295</v>
      </c>
      <c r="C7" s="393" t="s">
        <v>1296</v>
      </c>
      <c r="D7" s="404" t="s">
        <v>1297</v>
      </c>
      <c r="E7" s="405" t="s">
        <v>197</v>
      </c>
      <c r="F7" s="393" t="s">
        <v>1298</v>
      </c>
      <c r="G7" s="393" t="s">
        <v>153</v>
      </c>
      <c r="H7" s="393" t="s">
        <v>288</v>
      </c>
      <c r="I7" s="393" t="s">
        <v>123</v>
      </c>
      <c r="J7" s="393" t="s">
        <v>144</v>
      </c>
      <c r="K7" s="393" t="s">
        <v>304</v>
      </c>
      <c r="L7" s="393" t="s">
        <v>113</v>
      </c>
      <c r="M7" s="393" t="s">
        <v>123</v>
      </c>
      <c r="N7" s="393" t="s">
        <v>112</v>
      </c>
      <c r="O7" s="393" t="s">
        <v>112</v>
      </c>
      <c r="P7" s="393" t="s">
        <v>114</v>
      </c>
      <c r="Q7" s="394" t="s">
        <v>1299</v>
      </c>
    </row>
    <row r="8">
      <c r="A8" s="400" t="s">
        <v>434</v>
      </c>
      <c r="B8" s="402" t="s">
        <v>177</v>
      </c>
      <c r="C8" s="402" t="s">
        <v>1300</v>
      </c>
      <c r="D8" s="406" t="s">
        <v>144</v>
      </c>
      <c r="E8" s="402">
        <f>44-29</f>
        <v>15</v>
      </c>
      <c r="F8" s="397" t="s">
        <v>925</v>
      </c>
      <c r="G8" s="397" t="s">
        <v>177</v>
      </c>
      <c r="H8" s="397" t="s">
        <v>331</v>
      </c>
      <c r="I8" s="397" t="s">
        <v>177</v>
      </c>
      <c r="J8" s="397" t="s">
        <v>126</v>
      </c>
      <c r="K8" s="397" t="s">
        <v>287</v>
      </c>
      <c r="L8" s="397" t="s">
        <v>113</v>
      </c>
      <c r="M8" s="397" t="s">
        <v>123</v>
      </c>
      <c r="N8" s="397" t="s">
        <v>133</v>
      </c>
      <c r="O8" s="397" t="s">
        <v>112</v>
      </c>
      <c r="P8" s="397" t="s">
        <v>114</v>
      </c>
      <c r="Q8" s="407" t="s">
        <v>1301</v>
      </c>
    </row>
    <row r="9">
      <c r="A9" s="391" t="s">
        <v>436</v>
      </c>
      <c r="B9" s="393" t="s">
        <v>123</v>
      </c>
      <c r="C9" s="393" t="s">
        <v>1302</v>
      </c>
      <c r="D9" s="408">
        <f>E9/3*2</f>
        <v>12</v>
      </c>
      <c r="E9" s="392">
        <f>36-18</f>
        <v>18</v>
      </c>
      <c r="F9" s="393" t="s">
        <v>357</v>
      </c>
      <c r="G9" s="392" t="s">
        <v>289</v>
      </c>
      <c r="H9" s="392" t="s">
        <v>533</v>
      </c>
      <c r="I9" s="393" t="s">
        <v>289</v>
      </c>
      <c r="J9" s="393" t="s">
        <v>126</v>
      </c>
      <c r="K9" s="393" t="s">
        <v>123</v>
      </c>
      <c r="L9" s="393" t="s">
        <v>113</v>
      </c>
      <c r="M9" s="393" t="s">
        <v>123</v>
      </c>
      <c r="N9" s="393" t="s">
        <v>313</v>
      </c>
      <c r="O9" s="393" t="s">
        <v>112</v>
      </c>
      <c r="P9" s="393" t="s">
        <v>114</v>
      </c>
      <c r="Q9" s="395" t="s">
        <v>410</v>
      </c>
    </row>
    <row r="10">
      <c r="A10" s="396" t="s">
        <v>440</v>
      </c>
      <c r="B10" s="402"/>
      <c r="C10" s="397" t="s">
        <v>128</v>
      </c>
      <c r="D10" s="409"/>
      <c r="E10" s="402"/>
      <c r="F10" s="402"/>
      <c r="G10" s="397" t="s">
        <v>177</v>
      </c>
      <c r="H10" s="397" t="s">
        <v>331</v>
      </c>
      <c r="I10" s="397" t="s">
        <v>177</v>
      </c>
      <c r="J10" s="397" t="s">
        <v>307</v>
      </c>
      <c r="K10" s="397" t="s">
        <v>123</v>
      </c>
      <c r="L10" s="397" t="s">
        <v>375</v>
      </c>
      <c r="M10" s="397" t="s">
        <v>130</v>
      </c>
      <c r="N10" s="397" t="s">
        <v>126</v>
      </c>
      <c r="O10" s="397" t="s">
        <v>112</v>
      </c>
      <c r="P10" s="397" t="s">
        <v>114</v>
      </c>
      <c r="Q10" s="410" t="s">
        <v>1303</v>
      </c>
    </row>
    <row r="11">
      <c r="A11" s="391" t="s">
        <v>834</v>
      </c>
      <c r="B11" s="392" t="s">
        <v>203</v>
      </c>
      <c r="C11" s="392" t="s">
        <v>216</v>
      </c>
      <c r="D11" s="408">
        <f>E11/3*2</f>
        <v>18</v>
      </c>
      <c r="E11" s="392">
        <f>44-17</f>
        <v>27</v>
      </c>
      <c r="F11" s="392" t="s">
        <v>925</v>
      </c>
      <c r="G11" s="392" t="s">
        <v>158</v>
      </c>
      <c r="H11" s="392" t="s">
        <v>288</v>
      </c>
      <c r="I11" s="393" t="s">
        <v>177</v>
      </c>
      <c r="J11" s="393" t="s">
        <v>205</v>
      </c>
      <c r="K11" s="393" t="s">
        <v>130</v>
      </c>
      <c r="L11" s="393" t="s">
        <v>113</v>
      </c>
      <c r="M11" s="393" t="s">
        <v>146</v>
      </c>
      <c r="N11" s="393" t="s">
        <v>298</v>
      </c>
      <c r="O11" s="393" t="s">
        <v>112</v>
      </c>
      <c r="P11" s="393" t="s">
        <v>114</v>
      </c>
      <c r="Q11" s="411" t="s">
        <v>1304</v>
      </c>
    </row>
    <row r="12">
      <c r="A12" s="400" t="s">
        <v>1305</v>
      </c>
      <c r="B12" s="402" t="s">
        <v>197</v>
      </c>
      <c r="C12" s="402" t="s">
        <v>128</v>
      </c>
      <c r="D12" s="406" t="s">
        <v>180</v>
      </c>
      <c r="E12" s="397" t="s">
        <v>279</v>
      </c>
      <c r="F12" s="397" t="s">
        <v>925</v>
      </c>
      <c r="G12" s="397" t="s">
        <v>158</v>
      </c>
      <c r="H12" s="397" t="s">
        <v>166</v>
      </c>
      <c r="I12" s="397" t="s">
        <v>177</v>
      </c>
      <c r="J12" s="397" t="s">
        <v>298</v>
      </c>
      <c r="K12" s="397" t="s">
        <v>1306</v>
      </c>
      <c r="L12" s="397" t="s">
        <v>113</v>
      </c>
      <c r="M12" s="397" t="s">
        <v>177</v>
      </c>
      <c r="N12" s="397" t="s">
        <v>147</v>
      </c>
      <c r="O12" s="397" t="s">
        <v>112</v>
      </c>
      <c r="P12" s="397" t="s">
        <v>114</v>
      </c>
      <c r="Q12" s="410" t="s">
        <v>1307</v>
      </c>
    </row>
    <row r="13">
      <c r="A13" s="394" t="s">
        <v>1308</v>
      </c>
      <c r="B13" s="392"/>
      <c r="C13" s="392" t="s">
        <v>842</v>
      </c>
      <c r="D13" s="392"/>
      <c r="E13" s="392"/>
      <c r="F13" s="391"/>
      <c r="G13" s="392" t="s">
        <v>123</v>
      </c>
      <c r="H13" s="393" t="s">
        <v>1186</v>
      </c>
      <c r="I13" s="392" t="s">
        <v>123</v>
      </c>
      <c r="J13" s="392" t="s">
        <v>147</v>
      </c>
      <c r="K13" s="393" t="s">
        <v>302</v>
      </c>
      <c r="L13" s="393" t="s">
        <v>113</v>
      </c>
      <c r="M13" s="393" t="s">
        <v>177</v>
      </c>
      <c r="N13" s="393" t="s">
        <v>147</v>
      </c>
      <c r="O13" s="393" t="s">
        <v>112</v>
      </c>
      <c r="P13" s="393" t="s">
        <v>114</v>
      </c>
      <c r="Q13" s="394" t="s">
        <v>1309</v>
      </c>
    </row>
    <row r="14">
      <c r="A14" s="396" t="s">
        <v>1310</v>
      </c>
      <c r="B14" s="402" t="s">
        <v>1311</v>
      </c>
      <c r="C14" s="401" t="s">
        <v>1312</v>
      </c>
      <c r="D14" s="402"/>
      <c r="E14" s="402"/>
      <c r="F14" s="400">
        <v>104.0</v>
      </c>
      <c r="G14" s="401" t="s">
        <v>1313</v>
      </c>
      <c r="H14" s="397" t="s">
        <v>331</v>
      </c>
      <c r="I14" s="397" t="s">
        <v>130</v>
      </c>
      <c r="J14" s="397" t="s">
        <v>166</v>
      </c>
      <c r="K14" s="397" t="s">
        <v>287</v>
      </c>
      <c r="L14" s="397" t="s">
        <v>464</v>
      </c>
      <c r="M14" s="397" t="s">
        <v>177</v>
      </c>
      <c r="N14" s="397" t="s">
        <v>112</v>
      </c>
      <c r="O14" s="397" t="s">
        <v>287</v>
      </c>
      <c r="P14" s="397" t="s">
        <v>114</v>
      </c>
      <c r="Q14" s="410" t="s">
        <v>1314</v>
      </c>
    </row>
    <row r="15">
      <c r="A15" s="391" t="s">
        <v>1315</v>
      </c>
      <c r="B15" s="405" t="s">
        <v>1316</v>
      </c>
      <c r="C15" s="405" t="s">
        <v>1317</v>
      </c>
      <c r="D15" s="392"/>
      <c r="E15" s="392"/>
      <c r="F15" s="391"/>
      <c r="G15" s="392" t="s">
        <v>304</v>
      </c>
      <c r="H15" s="392" t="s">
        <v>533</v>
      </c>
      <c r="I15" s="393" t="s">
        <v>130</v>
      </c>
      <c r="J15" s="393" t="s">
        <v>112</v>
      </c>
      <c r="K15" s="393" t="s">
        <v>302</v>
      </c>
      <c r="L15" s="393" t="s">
        <v>113</v>
      </c>
      <c r="M15" s="393" t="s">
        <v>123</v>
      </c>
      <c r="N15" s="393" t="s">
        <v>112</v>
      </c>
      <c r="O15" s="393" t="s">
        <v>112</v>
      </c>
      <c r="P15" s="393" t="s">
        <v>114</v>
      </c>
      <c r="Q15" s="411" t="s">
        <v>1318</v>
      </c>
    </row>
    <row r="16">
      <c r="A16" s="396" t="s">
        <v>1319</v>
      </c>
      <c r="B16" s="402"/>
      <c r="C16" s="397" t="s">
        <v>1320</v>
      </c>
      <c r="D16" s="397" t="s">
        <v>313</v>
      </c>
      <c r="E16" s="397" t="s">
        <v>133</v>
      </c>
      <c r="F16" s="397" t="s">
        <v>181</v>
      </c>
      <c r="G16" s="402" t="s">
        <v>302</v>
      </c>
      <c r="H16" s="397" t="s">
        <v>1186</v>
      </c>
      <c r="I16" s="397" t="s">
        <v>287</v>
      </c>
      <c r="J16" s="397" t="s">
        <v>112</v>
      </c>
      <c r="K16" s="397" t="s">
        <v>302</v>
      </c>
      <c r="L16" s="397" t="s">
        <v>113</v>
      </c>
      <c r="M16" s="397" t="s">
        <v>123</v>
      </c>
      <c r="N16" s="397" t="s">
        <v>112</v>
      </c>
      <c r="O16" s="397" t="s">
        <v>123</v>
      </c>
      <c r="P16" s="397" t="s">
        <v>114</v>
      </c>
      <c r="Q16" s="410" t="s">
        <v>387</v>
      </c>
    </row>
    <row r="17">
      <c r="A17" s="391" t="s">
        <v>1321</v>
      </c>
      <c r="B17" s="392"/>
      <c r="C17" s="393" t="s">
        <v>833</v>
      </c>
      <c r="G17" s="393" t="s">
        <v>144</v>
      </c>
      <c r="H17" s="393" t="s">
        <v>147</v>
      </c>
      <c r="I17" s="393" t="s">
        <v>130</v>
      </c>
      <c r="J17" s="393" t="s">
        <v>1001</v>
      </c>
      <c r="K17" s="393" t="s">
        <v>123</v>
      </c>
      <c r="L17" s="393" t="s">
        <v>113</v>
      </c>
      <c r="M17" s="393" t="s">
        <v>123</v>
      </c>
      <c r="N17" s="393" t="s">
        <v>205</v>
      </c>
      <c r="O17" s="393" t="s">
        <v>123</v>
      </c>
      <c r="P17" s="393" t="s">
        <v>114</v>
      </c>
      <c r="Q17" s="395" t="s">
        <v>631</v>
      </c>
    </row>
    <row r="18">
      <c r="A18" s="396" t="s">
        <v>1322</v>
      </c>
      <c r="B18" s="402"/>
      <c r="C18" s="397" t="s">
        <v>124</v>
      </c>
      <c r="G18" s="397" t="s">
        <v>130</v>
      </c>
      <c r="H18" s="397" t="s">
        <v>147</v>
      </c>
      <c r="I18" s="397" t="s">
        <v>123</v>
      </c>
      <c r="J18" s="397" t="s">
        <v>175</v>
      </c>
      <c r="K18" s="397" t="s">
        <v>123</v>
      </c>
      <c r="L18" s="397" t="s">
        <v>113</v>
      </c>
      <c r="M18" s="397" t="s">
        <v>123</v>
      </c>
      <c r="N18" s="397" t="s">
        <v>205</v>
      </c>
      <c r="O18" s="397" t="s">
        <v>123</v>
      </c>
      <c r="P18" s="397" t="s">
        <v>114</v>
      </c>
      <c r="Q18" s="407" t="s">
        <v>631</v>
      </c>
    </row>
    <row r="19">
      <c r="A19" s="394" t="s">
        <v>1323</v>
      </c>
      <c r="B19" s="392"/>
      <c r="C19" s="393" t="s">
        <v>1113</v>
      </c>
      <c r="G19" s="393" t="s">
        <v>289</v>
      </c>
      <c r="H19" s="393" t="s">
        <v>147</v>
      </c>
      <c r="I19" s="393" t="s">
        <v>123</v>
      </c>
      <c r="J19" s="393" t="s">
        <v>307</v>
      </c>
      <c r="K19" s="393" t="s">
        <v>123</v>
      </c>
      <c r="L19" s="393" t="s">
        <v>113</v>
      </c>
      <c r="M19" s="393" t="s">
        <v>123</v>
      </c>
      <c r="N19" s="393" t="s">
        <v>307</v>
      </c>
      <c r="O19" s="393" t="s">
        <v>123</v>
      </c>
      <c r="P19" s="393" t="s">
        <v>114</v>
      </c>
      <c r="Q19" s="395"/>
    </row>
    <row r="20">
      <c r="A20" s="396" t="s">
        <v>847</v>
      </c>
      <c r="B20" s="402" t="s">
        <v>455</v>
      </c>
      <c r="C20" s="402" t="s">
        <v>433</v>
      </c>
      <c r="D20" s="402"/>
      <c r="E20" s="402"/>
      <c r="F20" s="401" t="s">
        <v>1324</v>
      </c>
      <c r="G20" s="402" t="s">
        <v>123</v>
      </c>
      <c r="H20" s="412" t="s">
        <v>156</v>
      </c>
      <c r="I20" s="412" t="s">
        <v>144</v>
      </c>
      <c r="J20" s="412" t="s">
        <v>140</v>
      </c>
      <c r="K20" s="412" t="s">
        <v>123</v>
      </c>
      <c r="L20" s="412" t="s">
        <v>113</v>
      </c>
      <c r="M20" s="412" t="s">
        <v>130</v>
      </c>
      <c r="N20" s="412" t="s">
        <v>307</v>
      </c>
      <c r="O20" s="412" t="s">
        <v>112</v>
      </c>
      <c r="P20" s="412" t="s">
        <v>114</v>
      </c>
      <c r="Q20" s="413" t="s">
        <v>1325</v>
      </c>
    </row>
    <row r="21">
      <c r="A21" s="394" t="s">
        <v>1326</v>
      </c>
      <c r="B21" s="392"/>
      <c r="C21" s="392"/>
      <c r="D21" s="392"/>
      <c r="E21" s="393" t="s">
        <v>204</v>
      </c>
      <c r="F21" s="405" t="s">
        <v>1327</v>
      </c>
      <c r="G21" s="392"/>
      <c r="H21" s="392"/>
      <c r="I21" s="392"/>
      <c r="J21" s="392"/>
      <c r="K21" s="392"/>
      <c r="L21" s="392"/>
      <c r="M21" s="392"/>
      <c r="N21" s="392"/>
      <c r="O21" s="392"/>
      <c r="P21" s="392"/>
      <c r="Q21" s="399"/>
    </row>
    <row r="22">
      <c r="A22" s="414"/>
      <c r="B22" s="414"/>
      <c r="C22" s="414"/>
      <c r="D22" s="414"/>
      <c r="E22" s="414"/>
      <c r="F22" s="414"/>
      <c r="G22" s="414"/>
      <c r="H22" s="414"/>
      <c r="I22" s="414"/>
      <c r="J22" s="414"/>
      <c r="K22" s="414"/>
      <c r="L22" s="414"/>
      <c r="M22" s="414"/>
      <c r="N22" s="414"/>
      <c r="O22" s="414"/>
      <c r="P22" s="414"/>
      <c r="Q22" s="414"/>
      <c r="R22" s="414"/>
      <c r="S22" s="414"/>
      <c r="T22" s="414"/>
      <c r="U22" s="414"/>
      <c r="V22" s="414"/>
      <c r="W22" s="414"/>
      <c r="X22" s="414"/>
      <c r="Y22" s="414"/>
    </row>
    <row r="23">
      <c r="A23" s="415"/>
      <c r="B23" s="416" t="s">
        <v>337</v>
      </c>
    </row>
    <row r="24">
      <c r="A24" s="388" t="s">
        <v>192</v>
      </c>
      <c r="B24" s="388" t="s">
        <v>11</v>
      </c>
      <c r="C24" s="389" t="s">
        <v>14</v>
      </c>
      <c r="D24" s="388" t="s">
        <v>101</v>
      </c>
      <c r="E24" s="388" t="s">
        <v>102</v>
      </c>
      <c r="F24" s="135" t="s">
        <v>103</v>
      </c>
      <c r="G24" s="388" t="s">
        <v>104</v>
      </c>
      <c r="H24" s="388" t="s">
        <v>24</v>
      </c>
      <c r="I24" s="388" t="s">
        <v>30</v>
      </c>
      <c r="J24" s="390" t="s">
        <v>33</v>
      </c>
      <c r="K24" s="388" t="s">
        <v>36</v>
      </c>
      <c r="L24" s="388" t="s">
        <v>39</v>
      </c>
      <c r="M24" s="388" t="s">
        <v>193</v>
      </c>
      <c r="N24" s="417" t="s">
        <v>194</v>
      </c>
      <c r="O24" s="388" t="s">
        <v>42</v>
      </c>
      <c r="P24" s="388" t="s">
        <v>45</v>
      </c>
      <c r="Q24" s="390" t="s">
        <v>49</v>
      </c>
      <c r="R24" s="388" t="s">
        <v>105</v>
      </c>
      <c r="S24" s="388" t="s">
        <v>106</v>
      </c>
      <c r="T24" s="69"/>
      <c r="U24" s="69"/>
      <c r="V24" s="69"/>
      <c r="W24" s="69"/>
      <c r="X24" s="69"/>
      <c r="Y24" s="69"/>
    </row>
    <row r="25">
      <c r="A25" s="391" t="s">
        <v>1007</v>
      </c>
      <c r="B25" s="391">
        <v>4.0</v>
      </c>
      <c r="C25" s="418">
        <v>43256.0</v>
      </c>
      <c r="D25" s="408">
        <f>E25/3*2</f>
        <v>16</v>
      </c>
      <c r="E25" s="391">
        <f>31-7</f>
        <v>24</v>
      </c>
      <c r="F25" s="391">
        <v>31.0</v>
      </c>
      <c r="G25" s="394">
        <v>6.0</v>
      </c>
      <c r="H25" s="394">
        <v>361.0</v>
      </c>
      <c r="I25" s="394">
        <v>6.0</v>
      </c>
      <c r="J25" s="394">
        <v>50.0</v>
      </c>
      <c r="K25" s="394">
        <v>6.0</v>
      </c>
      <c r="L25" s="394" t="s">
        <v>113</v>
      </c>
      <c r="M25" s="391">
        <v>4.0</v>
      </c>
      <c r="N25" s="391">
        <v>6.0</v>
      </c>
      <c r="O25" s="394">
        <v>7.0</v>
      </c>
      <c r="P25" s="394">
        <v>70.0</v>
      </c>
      <c r="Q25" s="394">
        <v>6.0</v>
      </c>
      <c r="R25" s="394" t="s">
        <v>114</v>
      </c>
      <c r="S25" s="411" t="s">
        <v>1328</v>
      </c>
    </row>
    <row r="26">
      <c r="A26" s="396" t="s">
        <v>1106</v>
      </c>
      <c r="B26" s="401" t="s">
        <v>1329</v>
      </c>
      <c r="C26" s="402" t="s">
        <v>310</v>
      </c>
      <c r="D26" s="403" t="s">
        <v>1330</v>
      </c>
      <c r="E26" s="401" t="s">
        <v>1331</v>
      </c>
      <c r="F26" s="402" t="s">
        <v>294</v>
      </c>
      <c r="G26" s="397" t="s">
        <v>153</v>
      </c>
      <c r="H26" s="400">
        <v>361.0</v>
      </c>
      <c r="I26" s="400">
        <v>5.0</v>
      </c>
      <c r="J26" s="400">
        <v>20.0</v>
      </c>
      <c r="K26" s="400">
        <v>1.0</v>
      </c>
      <c r="L26" s="400" t="s">
        <v>113</v>
      </c>
      <c r="M26" s="396"/>
      <c r="N26" s="400"/>
      <c r="O26" s="400">
        <v>6.0</v>
      </c>
      <c r="P26" s="400">
        <v>0.0</v>
      </c>
      <c r="Q26" s="400">
        <v>0.0</v>
      </c>
      <c r="R26" s="400" t="s">
        <v>114</v>
      </c>
      <c r="S26" s="410" t="s">
        <v>1332</v>
      </c>
    </row>
    <row r="27">
      <c r="A27" s="391" t="s">
        <v>1107</v>
      </c>
      <c r="B27" s="393" t="s">
        <v>1295</v>
      </c>
      <c r="C27" s="393" t="s">
        <v>1296</v>
      </c>
      <c r="D27" s="404" t="s">
        <v>1333</v>
      </c>
      <c r="E27" s="405" t="s">
        <v>197</v>
      </c>
      <c r="F27" s="393" t="s">
        <v>1298</v>
      </c>
      <c r="G27" s="393" t="s">
        <v>153</v>
      </c>
      <c r="H27" s="394">
        <v>361.0</v>
      </c>
      <c r="I27" s="394">
        <v>5.0</v>
      </c>
      <c r="J27" s="394">
        <v>20.0</v>
      </c>
      <c r="K27" s="394">
        <v>1.0</v>
      </c>
      <c r="L27" s="394" t="s">
        <v>113</v>
      </c>
      <c r="M27" s="391"/>
      <c r="N27" s="391"/>
      <c r="O27" s="394">
        <v>6.0</v>
      </c>
      <c r="P27" s="394">
        <v>0.0</v>
      </c>
      <c r="Q27" s="394">
        <v>0.0</v>
      </c>
      <c r="R27" s="394" t="s">
        <v>114</v>
      </c>
      <c r="S27" s="394" t="s">
        <v>1334</v>
      </c>
    </row>
    <row r="28">
      <c r="A28" s="396" t="s">
        <v>1335</v>
      </c>
      <c r="B28" s="396">
        <v>12.0</v>
      </c>
      <c r="C28" s="396" t="s">
        <v>1336</v>
      </c>
      <c r="D28" s="409">
        <f>E28/3*2</f>
        <v>10</v>
      </c>
      <c r="E28" s="396">
        <f>36-21</f>
        <v>15</v>
      </c>
      <c r="F28" s="396">
        <v>36.0</v>
      </c>
      <c r="G28" s="400">
        <v>3.0</v>
      </c>
      <c r="H28" s="396">
        <v>90.0</v>
      </c>
      <c r="I28" s="400">
        <v>6.0</v>
      </c>
      <c r="J28" s="400">
        <v>0.0</v>
      </c>
      <c r="K28" s="400">
        <v>2.0</v>
      </c>
      <c r="L28" s="400" t="s">
        <v>1337</v>
      </c>
      <c r="M28" s="396">
        <v>4.0</v>
      </c>
      <c r="N28" s="396">
        <v>6.0</v>
      </c>
      <c r="O28" s="400">
        <v>5.0</v>
      </c>
      <c r="P28" s="400">
        <v>0.0</v>
      </c>
      <c r="Q28" s="400">
        <v>0.0</v>
      </c>
      <c r="R28" s="400" t="s">
        <v>114</v>
      </c>
      <c r="S28" s="400"/>
    </row>
    <row r="29">
      <c r="A29" s="391" t="s">
        <v>1338</v>
      </c>
      <c r="B29" s="391"/>
      <c r="C29" s="391" t="s">
        <v>219</v>
      </c>
      <c r="D29" s="408"/>
      <c r="E29" s="391"/>
      <c r="F29" s="391"/>
      <c r="G29" s="394">
        <v>4.0</v>
      </c>
      <c r="H29" s="394">
        <v>120.0</v>
      </c>
      <c r="I29" s="394">
        <v>7.0</v>
      </c>
      <c r="J29" s="394">
        <v>70.0</v>
      </c>
      <c r="K29" s="394">
        <v>5.0</v>
      </c>
      <c r="L29" s="394" t="s">
        <v>113</v>
      </c>
      <c r="M29" s="391"/>
      <c r="N29" s="391"/>
      <c r="O29" s="394">
        <v>10.0</v>
      </c>
      <c r="P29" s="394">
        <v>50.0</v>
      </c>
      <c r="Q29" s="394">
        <v>0.0</v>
      </c>
      <c r="R29" s="394" t="s">
        <v>114</v>
      </c>
      <c r="S29" s="391"/>
    </row>
    <row r="30">
      <c r="A30" s="396" t="s">
        <v>632</v>
      </c>
      <c r="B30" s="396">
        <v>9.0</v>
      </c>
      <c r="C30" s="401" t="s">
        <v>1339</v>
      </c>
      <c r="D30" s="406" t="s">
        <v>168</v>
      </c>
      <c r="E30" s="396">
        <f>38-17</f>
        <v>21</v>
      </c>
      <c r="F30" s="410" t="s">
        <v>1340</v>
      </c>
      <c r="G30" s="396">
        <v>2.0</v>
      </c>
      <c r="H30" s="400">
        <v>70.0</v>
      </c>
      <c r="I30" s="400">
        <v>4.0</v>
      </c>
      <c r="J30" s="400">
        <v>0.0</v>
      </c>
      <c r="K30" s="400">
        <v>6.0</v>
      </c>
      <c r="L30" s="400" t="s">
        <v>113</v>
      </c>
      <c r="M30" s="396">
        <v>4.0</v>
      </c>
      <c r="N30" s="396">
        <v>6.0</v>
      </c>
      <c r="O30" s="400">
        <v>4.0</v>
      </c>
      <c r="P30" s="400">
        <v>0.0</v>
      </c>
      <c r="Q30" s="400">
        <v>4.0</v>
      </c>
      <c r="R30" s="400" t="s">
        <v>114</v>
      </c>
      <c r="S30" s="419" t="s">
        <v>1341</v>
      </c>
    </row>
    <row r="31">
      <c r="A31" s="391" t="s">
        <v>1342</v>
      </c>
      <c r="B31" s="391"/>
      <c r="C31" s="405" t="s">
        <v>1339</v>
      </c>
      <c r="D31" s="391"/>
      <c r="E31" s="391"/>
      <c r="F31" s="411"/>
      <c r="G31" s="391">
        <v>2.0</v>
      </c>
      <c r="H31" s="394">
        <v>70.0</v>
      </c>
      <c r="I31" s="394">
        <v>4.0</v>
      </c>
      <c r="J31" s="394">
        <v>0.0</v>
      </c>
      <c r="K31" s="394">
        <v>2.0</v>
      </c>
      <c r="L31" s="394" t="s">
        <v>113</v>
      </c>
      <c r="M31" s="391"/>
      <c r="N31" s="420"/>
      <c r="O31" s="394">
        <v>4.0</v>
      </c>
      <c r="P31" s="394">
        <v>0.0</v>
      </c>
      <c r="Q31" s="394">
        <v>4.0</v>
      </c>
      <c r="R31" s="394" t="s">
        <v>114</v>
      </c>
      <c r="S31" s="391"/>
    </row>
    <row r="32">
      <c r="A32" s="400" t="s">
        <v>1343</v>
      </c>
      <c r="B32" s="396"/>
      <c r="C32" s="401" t="s">
        <v>1339</v>
      </c>
      <c r="D32" s="396"/>
      <c r="E32" s="396"/>
      <c r="F32" s="410"/>
      <c r="G32" s="400">
        <v>2.0</v>
      </c>
      <c r="H32" s="400">
        <v>70.0</v>
      </c>
      <c r="I32" s="400">
        <v>7.0</v>
      </c>
      <c r="J32" s="400">
        <v>0.0</v>
      </c>
      <c r="K32" s="400">
        <v>1.0</v>
      </c>
      <c r="L32" s="400" t="s">
        <v>113</v>
      </c>
      <c r="M32" s="396"/>
      <c r="N32" s="421"/>
      <c r="O32" s="400">
        <v>4.0</v>
      </c>
      <c r="P32" s="400">
        <v>0.0</v>
      </c>
      <c r="Q32" s="400">
        <v>4.0</v>
      </c>
      <c r="R32" s="400" t="s">
        <v>114</v>
      </c>
      <c r="S32" s="396"/>
    </row>
    <row r="33">
      <c r="A33" s="391" t="s">
        <v>1344</v>
      </c>
      <c r="B33" s="391"/>
      <c r="C33" s="411" t="s">
        <v>1345</v>
      </c>
      <c r="D33" s="391"/>
      <c r="E33" s="394"/>
      <c r="F33" s="391"/>
      <c r="G33" s="391">
        <v>3.0</v>
      </c>
      <c r="H33" s="394">
        <v>90.0</v>
      </c>
      <c r="I33" s="394">
        <v>6.0</v>
      </c>
      <c r="J33" s="394">
        <v>70.0</v>
      </c>
      <c r="K33" s="394">
        <v>6.0</v>
      </c>
      <c r="L33" s="394" t="s">
        <v>113</v>
      </c>
      <c r="M33" s="391"/>
      <c r="N33" s="391"/>
      <c r="O33" s="394">
        <v>7.0</v>
      </c>
      <c r="P33" s="394">
        <v>80.0</v>
      </c>
      <c r="Q33" s="394">
        <v>0.0</v>
      </c>
      <c r="R33" s="394" t="s">
        <v>114</v>
      </c>
      <c r="S33" s="422" t="s">
        <v>1346</v>
      </c>
    </row>
    <row r="34">
      <c r="A34" s="396" t="s">
        <v>1347</v>
      </c>
      <c r="B34" s="396"/>
      <c r="C34" s="410" t="s">
        <v>1345</v>
      </c>
      <c r="D34" s="396"/>
      <c r="E34" s="396"/>
      <c r="F34" s="396"/>
      <c r="G34" s="396">
        <v>3.0</v>
      </c>
      <c r="H34" s="396">
        <v>90.0</v>
      </c>
      <c r="I34" s="400">
        <v>6.0</v>
      </c>
      <c r="J34" s="400">
        <v>55.0</v>
      </c>
      <c r="K34" s="400">
        <v>2.0</v>
      </c>
      <c r="L34" s="400" t="s">
        <v>113</v>
      </c>
      <c r="M34" s="396"/>
      <c r="N34" s="396"/>
      <c r="O34" s="400">
        <v>7.0</v>
      </c>
      <c r="P34" s="400">
        <v>80.0</v>
      </c>
      <c r="Q34" s="400">
        <v>0.0</v>
      </c>
      <c r="R34" s="400" t="s">
        <v>114</v>
      </c>
      <c r="S34" s="396"/>
    </row>
    <row r="35">
      <c r="A35" s="394" t="s">
        <v>1348</v>
      </c>
      <c r="B35" s="391">
        <v>6.0</v>
      </c>
      <c r="C35" s="423">
        <v>43684.0</v>
      </c>
      <c r="D35" s="394">
        <v>10.0</v>
      </c>
      <c r="E35" s="394">
        <v>15.0</v>
      </c>
      <c r="F35" s="394">
        <v>33.0</v>
      </c>
      <c r="G35" s="394">
        <v>9.0</v>
      </c>
      <c r="H35" s="394">
        <v>35.0</v>
      </c>
      <c r="I35" s="394">
        <v>6.0</v>
      </c>
      <c r="J35" s="394">
        <v>50.0</v>
      </c>
      <c r="K35" s="394">
        <v>10.0</v>
      </c>
      <c r="L35" s="394" t="s">
        <v>113</v>
      </c>
      <c r="M35" s="394">
        <v>12.0</v>
      </c>
      <c r="N35" s="391" t="s">
        <v>1349</v>
      </c>
      <c r="O35" s="394">
        <v>10.0</v>
      </c>
      <c r="P35" s="394">
        <v>80.0</v>
      </c>
      <c r="Q35" s="394">
        <v>3.0</v>
      </c>
      <c r="R35" s="394" t="s">
        <v>114</v>
      </c>
      <c r="S35" s="424" t="s">
        <v>456</v>
      </c>
    </row>
    <row r="36">
      <c r="A36" s="400" t="s">
        <v>1350</v>
      </c>
      <c r="B36" s="396"/>
      <c r="C36" s="425">
        <v>44415.0</v>
      </c>
      <c r="D36" s="396"/>
      <c r="E36" s="396"/>
      <c r="F36" s="396"/>
      <c r="G36" s="400">
        <v>10.0</v>
      </c>
      <c r="H36" s="396">
        <v>270.0</v>
      </c>
      <c r="I36" s="400">
        <v>6.0</v>
      </c>
      <c r="J36" s="400">
        <v>70.0</v>
      </c>
      <c r="K36" s="400">
        <v>2.0</v>
      </c>
      <c r="L36" s="400" t="s">
        <v>113</v>
      </c>
      <c r="M36" s="396"/>
      <c r="N36" s="396"/>
      <c r="O36" s="400">
        <v>10.0</v>
      </c>
      <c r="P36" s="400">
        <v>120.0</v>
      </c>
      <c r="Q36" s="400">
        <v>0.0</v>
      </c>
      <c r="R36" s="400" t="s">
        <v>114</v>
      </c>
      <c r="S36" s="426" t="s">
        <v>1351</v>
      </c>
    </row>
    <row r="37">
      <c r="A37" s="394" t="s">
        <v>1352</v>
      </c>
      <c r="C37" s="411" t="s">
        <v>1353</v>
      </c>
      <c r="G37" s="394">
        <v>7.0</v>
      </c>
      <c r="H37" s="394">
        <v>55.0</v>
      </c>
      <c r="I37" s="394">
        <v>6.0</v>
      </c>
      <c r="J37" s="394">
        <v>50.0</v>
      </c>
      <c r="K37" s="394">
        <v>8.0</v>
      </c>
      <c r="L37" s="394" t="s">
        <v>113</v>
      </c>
      <c r="O37" s="394">
        <v>5.0</v>
      </c>
      <c r="P37" s="394">
        <v>50.0</v>
      </c>
      <c r="Q37" s="394">
        <v>3.0</v>
      </c>
      <c r="R37" s="394" t="s">
        <v>114</v>
      </c>
      <c r="S37" s="424" t="s">
        <v>1354</v>
      </c>
    </row>
    <row r="38">
      <c r="A38" s="400" t="s">
        <v>1355</v>
      </c>
      <c r="B38" s="396"/>
      <c r="C38" s="410" t="s">
        <v>1353</v>
      </c>
      <c r="D38" s="396"/>
      <c r="E38" s="396"/>
      <c r="F38" s="396"/>
      <c r="G38" s="400">
        <v>8.0</v>
      </c>
      <c r="H38" s="396">
        <v>270.0</v>
      </c>
      <c r="I38" s="400">
        <v>6.0</v>
      </c>
      <c r="J38" s="400">
        <v>55.0</v>
      </c>
      <c r="K38" s="400">
        <v>2.0</v>
      </c>
      <c r="L38" s="400" t="s">
        <v>113</v>
      </c>
      <c r="M38" s="396"/>
      <c r="N38" s="396"/>
      <c r="O38" s="400">
        <v>10.0</v>
      </c>
      <c r="P38" s="400">
        <v>100.0</v>
      </c>
      <c r="Q38" s="400">
        <v>0.0</v>
      </c>
      <c r="R38" s="400" t="s">
        <v>114</v>
      </c>
      <c r="S38" s="426" t="s">
        <v>1351</v>
      </c>
    </row>
    <row r="39">
      <c r="A39" s="415"/>
      <c r="B39" s="415"/>
      <c r="C39" s="415"/>
      <c r="D39" s="415"/>
      <c r="E39" s="415"/>
      <c r="F39" s="415"/>
      <c r="G39" s="415"/>
      <c r="H39" s="415"/>
      <c r="I39" s="415"/>
      <c r="J39" s="415"/>
      <c r="K39" s="415"/>
      <c r="L39" s="415"/>
      <c r="M39" s="415"/>
      <c r="N39" s="415"/>
      <c r="O39" s="415"/>
      <c r="P39" s="415"/>
      <c r="Q39" s="415"/>
      <c r="R39" s="415"/>
      <c r="S39" s="415"/>
      <c r="T39" s="415"/>
      <c r="U39" s="415"/>
      <c r="V39" s="415"/>
      <c r="W39" s="415"/>
      <c r="X39" s="415"/>
      <c r="Y39" s="415"/>
    </row>
    <row r="40">
      <c r="A40" s="388" t="s">
        <v>225</v>
      </c>
      <c r="B40" s="388" t="s">
        <v>11</v>
      </c>
      <c r="C40" s="389" t="s">
        <v>14</v>
      </c>
      <c r="D40" s="388" t="s">
        <v>226</v>
      </c>
      <c r="E40" s="388" t="s">
        <v>19</v>
      </c>
      <c r="F40" s="388" t="s">
        <v>104</v>
      </c>
      <c r="G40" s="388" t="s">
        <v>24</v>
      </c>
      <c r="H40" s="388" t="s">
        <v>30</v>
      </c>
      <c r="I40" s="390" t="s">
        <v>33</v>
      </c>
      <c r="J40" s="388" t="s">
        <v>36</v>
      </c>
      <c r="K40" s="388" t="s">
        <v>39</v>
      </c>
      <c r="L40" s="388" t="s">
        <v>55</v>
      </c>
      <c r="M40" s="388" t="s">
        <v>42</v>
      </c>
      <c r="N40" s="388" t="s">
        <v>45</v>
      </c>
      <c r="O40" s="390" t="s">
        <v>49</v>
      </c>
      <c r="P40" s="388" t="s">
        <v>105</v>
      </c>
      <c r="Q40" s="388" t="s">
        <v>106</v>
      </c>
      <c r="R40" s="69"/>
      <c r="S40" s="69"/>
      <c r="T40" s="69"/>
      <c r="U40" s="69"/>
      <c r="V40" s="69"/>
      <c r="W40" s="69"/>
      <c r="X40" s="69"/>
      <c r="Y40" s="69"/>
    </row>
    <row r="41">
      <c r="A41" s="391" t="s">
        <v>1356</v>
      </c>
      <c r="B41" s="393" t="s">
        <v>130</v>
      </c>
      <c r="C41" s="405" t="s">
        <v>1357</v>
      </c>
      <c r="D41" s="393" t="s">
        <v>313</v>
      </c>
      <c r="E41" s="427" t="s">
        <v>240</v>
      </c>
      <c r="F41" s="392"/>
      <c r="G41" s="392"/>
      <c r="H41" s="392"/>
      <c r="I41" s="392"/>
      <c r="J41" s="392"/>
      <c r="K41" s="392"/>
      <c r="L41" s="392"/>
      <c r="M41" s="392"/>
      <c r="N41" s="392"/>
      <c r="O41" s="392"/>
      <c r="P41" s="392"/>
      <c r="Q41" s="399"/>
    </row>
    <row r="42">
      <c r="A42" s="396" t="s">
        <v>1358</v>
      </c>
      <c r="B42" s="402" t="s">
        <v>218</v>
      </c>
      <c r="C42" s="401" t="s">
        <v>1359</v>
      </c>
      <c r="D42" s="401" t="s">
        <v>1360</v>
      </c>
      <c r="E42" s="397" t="s">
        <v>1361</v>
      </c>
      <c r="F42" s="397" t="s">
        <v>289</v>
      </c>
      <c r="G42" s="397" t="s">
        <v>251</v>
      </c>
      <c r="H42" s="397" t="s">
        <v>123</v>
      </c>
      <c r="I42" s="397" t="s">
        <v>144</v>
      </c>
      <c r="J42" s="397" t="s">
        <v>304</v>
      </c>
      <c r="K42" s="397" t="s">
        <v>243</v>
      </c>
      <c r="L42" s="402"/>
      <c r="M42" s="397" t="s">
        <v>289</v>
      </c>
      <c r="N42" s="397" t="s">
        <v>112</v>
      </c>
      <c r="O42" s="397" t="s">
        <v>112</v>
      </c>
      <c r="P42" s="397" t="s">
        <v>114</v>
      </c>
      <c r="Q42" s="403" t="s">
        <v>1362</v>
      </c>
    </row>
    <row r="43">
      <c r="A43" s="391" t="s">
        <v>1363</v>
      </c>
      <c r="B43" s="392" t="s">
        <v>140</v>
      </c>
      <c r="C43" s="427" t="s">
        <v>1364</v>
      </c>
      <c r="D43" s="392">
        <f>69-34</f>
        <v>35</v>
      </c>
      <c r="E43" s="405" t="s">
        <v>1365</v>
      </c>
      <c r="F43" s="392" t="s">
        <v>177</v>
      </c>
      <c r="G43" s="395">
        <v>45.0</v>
      </c>
      <c r="H43" s="393" t="s">
        <v>1366</v>
      </c>
      <c r="I43" s="393" t="s">
        <v>147</v>
      </c>
      <c r="J43" s="393" t="s">
        <v>144</v>
      </c>
      <c r="K43" s="393" t="s">
        <v>206</v>
      </c>
      <c r="L43" s="392"/>
      <c r="M43" s="393" t="s">
        <v>144</v>
      </c>
      <c r="N43" s="393" t="s">
        <v>307</v>
      </c>
      <c r="O43" s="393" t="s">
        <v>177</v>
      </c>
      <c r="P43" s="393" t="s">
        <v>114</v>
      </c>
      <c r="Q43" s="395" t="s">
        <v>1367</v>
      </c>
    </row>
    <row r="44">
      <c r="A44" s="396" t="s">
        <v>1368</v>
      </c>
      <c r="B44" s="402"/>
      <c r="C44" s="428" t="s">
        <v>1364</v>
      </c>
      <c r="D44" s="402"/>
      <c r="E44" s="402"/>
      <c r="F44" s="397" t="s">
        <v>197</v>
      </c>
      <c r="G44" s="407">
        <v>45.0</v>
      </c>
      <c r="H44" s="397" t="s">
        <v>1369</v>
      </c>
      <c r="I44" s="397" t="s">
        <v>205</v>
      </c>
      <c r="J44" s="397" t="s">
        <v>146</v>
      </c>
      <c r="K44" s="397" t="s">
        <v>206</v>
      </c>
      <c r="L44" s="402"/>
      <c r="M44" s="397" t="s">
        <v>144</v>
      </c>
      <c r="N44" s="397" t="s">
        <v>307</v>
      </c>
      <c r="O44" s="397" t="s">
        <v>177</v>
      </c>
      <c r="P44" s="397" t="s">
        <v>114</v>
      </c>
      <c r="Q44" s="407" t="s">
        <v>631</v>
      </c>
    </row>
    <row r="45">
      <c r="A45" s="391" t="s">
        <v>1370</v>
      </c>
      <c r="B45" s="393" t="s">
        <v>168</v>
      </c>
      <c r="C45" s="392" t="s">
        <v>1371</v>
      </c>
      <c r="D45" s="393" t="s">
        <v>203</v>
      </c>
      <c r="E45" s="392" t="s">
        <v>1372</v>
      </c>
      <c r="F45" s="392" t="s">
        <v>302</v>
      </c>
      <c r="G45" s="393" t="s">
        <v>224</v>
      </c>
      <c r="H45" s="393" t="s">
        <v>123</v>
      </c>
      <c r="I45" s="393" t="s">
        <v>313</v>
      </c>
      <c r="J45" s="393" t="s">
        <v>304</v>
      </c>
      <c r="K45" s="393" t="s">
        <v>141</v>
      </c>
      <c r="L45" s="405" t="s">
        <v>175</v>
      </c>
      <c r="M45" s="393" t="s">
        <v>153</v>
      </c>
      <c r="N45" s="393" t="s">
        <v>112</v>
      </c>
      <c r="O45" s="393" t="s">
        <v>112</v>
      </c>
      <c r="P45" s="393" t="s">
        <v>114</v>
      </c>
      <c r="Q45" s="411" t="s">
        <v>1373</v>
      </c>
    </row>
    <row r="46">
      <c r="A46" s="396" t="s">
        <v>1374</v>
      </c>
      <c r="B46" s="401" t="s">
        <v>1375</v>
      </c>
      <c r="C46" s="402" t="s">
        <v>1376</v>
      </c>
      <c r="D46" s="402"/>
      <c r="E46" s="402"/>
      <c r="F46" s="402" t="s">
        <v>302</v>
      </c>
      <c r="G46" s="397" t="s">
        <v>419</v>
      </c>
      <c r="H46" s="397" t="s">
        <v>130</v>
      </c>
      <c r="I46" s="397" t="s">
        <v>144</v>
      </c>
      <c r="J46" s="397" t="s">
        <v>304</v>
      </c>
      <c r="K46" s="397" t="s">
        <v>141</v>
      </c>
      <c r="L46" s="421"/>
      <c r="M46" s="397" t="s">
        <v>153</v>
      </c>
      <c r="N46" s="397" t="s">
        <v>112</v>
      </c>
      <c r="O46" s="397" t="s">
        <v>112</v>
      </c>
      <c r="P46" s="397" t="s">
        <v>114</v>
      </c>
      <c r="Q46" s="429" t="s">
        <v>1377</v>
      </c>
    </row>
    <row r="47">
      <c r="A47" s="411" t="s">
        <v>248</v>
      </c>
      <c r="B47" s="405" t="s">
        <v>1378</v>
      </c>
      <c r="C47" s="405" t="s">
        <v>1379</v>
      </c>
      <c r="D47" s="430" t="s">
        <v>1380</v>
      </c>
      <c r="E47" s="405" t="s">
        <v>1381</v>
      </c>
      <c r="F47" s="431" t="str">
        <f>HYPERLINK("https://docs.google.com/spreadsheets/d/1YNgIbi2TWxxqVOEXj-HK9XmvMXWPZRdVFHantc3bjXY/edit?usp=sharing","6")</f>
        <v>6</v>
      </c>
      <c r="G47" s="393" t="s">
        <v>288</v>
      </c>
      <c r="H47" s="431" t="str">
        <f>HYPERLINK("https://docs.google.com/spreadsheets/d/1YNgIbi2TWxxqVOEXj-HK9XmvMXWPZRdVFHantc3bjXY/edit?usp=sharing","6")</f>
        <v>6</v>
      </c>
      <c r="I47" s="431" t="str">
        <f>HYPERLINK("https://docs.google.com/spreadsheets/d/1YNgIbi2TWxxqVOEXj-HK9XmvMXWPZRdVFHantc3bjXY/edit?usp=sharing","50")</f>
        <v>50</v>
      </c>
      <c r="J47" s="393" t="s">
        <v>1382</v>
      </c>
      <c r="K47" s="393" t="s">
        <v>113</v>
      </c>
      <c r="L47" s="405" t="s">
        <v>1383</v>
      </c>
      <c r="M47" s="393" t="s">
        <v>177</v>
      </c>
      <c r="N47" s="393" t="s">
        <v>166</v>
      </c>
      <c r="O47" s="393" t="s">
        <v>112</v>
      </c>
      <c r="P47" s="393" t="s">
        <v>265</v>
      </c>
      <c r="Q47" s="432" t="str">
        <f>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row>
    <row r="48" ht="39.75" customHeight="1">
      <c r="A48" s="410" t="s">
        <v>1384</v>
      </c>
      <c r="B48" s="401" t="s">
        <v>1385</v>
      </c>
      <c r="C48" s="401" t="s">
        <v>1386</v>
      </c>
      <c r="D48" s="433" t="s">
        <v>1380</v>
      </c>
      <c r="E48" s="401" t="s">
        <v>1387</v>
      </c>
      <c r="F48" s="434" t="str">
        <f>HYPERLINK("https://docs.google.com/spreadsheets/d/1YNgIbi2TWxxqVOEXj-HK9XmvMXWPZRdVFHantc3bjXY/edit?usp=sharing","7")</f>
        <v>7</v>
      </c>
      <c r="G48" s="397" t="s">
        <v>288</v>
      </c>
      <c r="H48" s="434" t="str">
        <f>HYPERLINK("https://docs.google.com/spreadsheets/d/1YNgIbi2TWxxqVOEXj-HK9XmvMXWPZRdVFHantc3bjXY/edit?usp=sharing","6.5")</f>
        <v>6.5</v>
      </c>
      <c r="I48" s="434" t="str">
        <f>HYPERLINK("https://docs.google.com/spreadsheets/d/1YNgIbi2TWxxqVOEXj-HK9XmvMXWPZRdVFHantc3bjXY/edit?usp=sharing","55")</f>
        <v>55</v>
      </c>
      <c r="J48" s="397" t="s">
        <v>1382</v>
      </c>
      <c r="K48" s="397" t="s">
        <v>113</v>
      </c>
      <c r="L48" s="401" t="s">
        <v>1383</v>
      </c>
      <c r="M48" s="397" t="s">
        <v>177</v>
      </c>
      <c r="N48" s="397" t="s">
        <v>166</v>
      </c>
      <c r="O48" s="397" t="s">
        <v>112</v>
      </c>
      <c r="P48" s="397" t="s">
        <v>265</v>
      </c>
    </row>
    <row r="49" ht="40.5" customHeight="1">
      <c r="A49" s="411" t="s">
        <v>1388</v>
      </c>
      <c r="B49" s="405" t="s">
        <v>1389</v>
      </c>
      <c r="C49" s="405" t="s">
        <v>1390</v>
      </c>
      <c r="D49" s="430" t="s">
        <v>1380</v>
      </c>
      <c r="E49" s="405" t="s">
        <v>1391</v>
      </c>
      <c r="F49" s="431" t="str">
        <f>HYPERLINK("https://docs.google.com/spreadsheets/d/1YNgIbi2TWxxqVOEXj-HK9XmvMXWPZRdVFHantc3bjXY/edit?usp=sharing","8")</f>
        <v>8</v>
      </c>
      <c r="G49" s="393" t="s">
        <v>288</v>
      </c>
      <c r="H49" s="431" t="str">
        <f>HYPERLINK("https://docs.google.com/spreadsheets/d/1YNgIbi2TWxxqVOEXj-HK9XmvMXWPZRdVFHantc3bjXY/edit?usp=sharing","7")</f>
        <v>7</v>
      </c>
      <c r="I49" s="431" t="str">
        <f>HYPERLINK("https://docs.google.com/spreadsheets/d/1YNgIbi2TWxxqVOEXj-HK9XmvMXWPZRdVFHantc3bjXY/edit?usp=sharing","60")</f>
        <v>60</v>
      </c>
      <c r="J49" s="393" t="s">
        <v>1382</v>
      </c>
      <c r="K49" s="393" t="s">
        <v>113</v>
      </c>
      <c r="L49" s="405" t="s">
        <v>1383</v>
      </c>
      <c r="M49" s="393" t="s">
        <v>177</v>
      </c>
      <c r="N49" s="393" t="s">
        <v>166</v>
      </c>
      <c r="O49" s="393" t="s">
        <v>112</v>
      </c>
      <c r="P49" s="393" t="s">
        <v>265</v>
      </c>
    </row>
    <row r="50">
      <c r="A50" s="400" t="s">
        <v>1392</v>
      </c>
      <c r="B50" s="397" t="s">
        <v>1389</v>
      </c>
      <c r="C50" s="401" t="s">
        <v>1393</v>
      </c>
      <c r="D50" s="401" t="s">
        <v>1394</v>
      </c>
      <c r="E50" s="401" t="s">
        <v>1395</v>
      </c>
      <c r="F50" s="397" t="s">
        <v>197</v>
      </c>
      <c r="G50" s="397" t="s">
        <v>288</v>
      </c>
      <c r="H50" s="397" t="s">
        <v>177</v>
      </c>
      <c r="I50" s="397" t="s">
        <v>298</v>
      </c>
      <c r="J50" s="397" t="s">
        <v>1382</v>
      </c>
      <c r="K50" s="397" t="s">
        <v>113</v>
      </c>
      <c r="L50" s="401" t="s">
        <v>1383</v>
      </c>
      <c r="M50" s="397" t="s">
        <v>177</v>
      </c>
      <c r="N50" s="397" t="s">
        <v>166</v>
      </c>
      <c r="O50" s="397" t="s">
        <v>112</v>
      </c>
      <c r="P50" s="397" t="s">
        <v>114</v>
      </c>
      <c r="Q50" s="410" t="s">
        <v>1396</v>
      </c>
    </row>
    <row r="51">
      <c r="A51" s="391" t="s">
        <v>261</v>
      </c>
      <c r="B51" s="392" t="s">
        <v>197</v>
      </c>
      <c r="C51" s="393" t="s">
        <v>1397</v>
      </c>
      <c r="D51" s="392"/>
      <c r="E51" s="392"/>
      <c r="F51" s="392" t="s">
        <v>130</v>
      </c>
      <c r="G51" s="393" t="s">
        <v>1186</v>
      </c>
      <c r="H51" s="393" t="s">
        <v>177</v>
      </c>
      <c r="I51" s="393" t="s">
        <v>166</v>
      </c>
      <c r="J51" s="393" t="s">
        <v>123</v>
      </c>
      <c r="K51" s="393" t="s">
        <v>113</v>
      </c>
      <c r="L51" s="392"/>
      <c r="M51" s="393" t="s">
        <v>177</v>
      </c>
      <c r="N51" s="393" t="s">
        <v>224</v>
      </c>
      <c r="O51" s="393" t="s">
        <v>112</v>
      </c>
      <c r="P51" s="393" t="s">
        <v>114</v>
      </c>
      <c r="Q51" s="395" t="s">
        <v>1398</v>
      </c>
    </row>
    <row r="52">
      <c r="A52" s="396" t="s">
        <v>1399</v>
      </c>
      <c r="B52" s="402"/>
      <c r="C52" s="402" t="s">
        <v>212</v>
      </c>
      <c r="D52" s="402"/>
      <c r="E52" s="402"/>
      <c r="F52" s="402" t="s">
        <v>144</v>
      </c>
      <c r="G52" s="397" t="s">
        <v>1186</v>
      </c>
      <c r="H52" s="397" t="s">
        <v>146</v>
      </c>
      <c r="I52" s="397" t="s">
        <v>298</v>
      </c>
      <c r="J52" s="397" t="s">
        <v>177</v>
      </c>
      <c r="K52" s="397" t="s">
        <v>113</v>
      </c>
      <c r="L52" s="402"/>
      <c r="M52" s="397" t="s">
        <v>144</v>
      </c>
      <c r="N52" s="397" t="s">
        <v>205</v>
      </c>
      <c r="O52" s="397" t="s">
        <v>112</v>
      </c>
      <c r="P52" s="397" t="s">
        <v>114</v>
      </c>
      <c r="Q52" s="407" t="s">
        <v>631</v>
      </c>
    </row>
    <row r="53">
      <c r="A53" s="391" t="s">
        <v>1400</v>
      </c>
      <c r="B53" s="392"/>
      <c r="C53" s="392" t="s">
        <v>1194</v>
      </c>
      <c r="D53" s="392"/>
      <c r="E53" s="392"/>
      <c r="F53" s="393" t="s">
        <v>153</v>
      </c>
      <c r="G53" s="393" t="s">
        <v>345</v>
      </c>
      <c r="H53" s="393" t="s">
        <v>144</v>
      </c>
      <c r="I53" s="393" t="s">
        <v>133</v>
      </c>
      <c r="J53" s="393" t="s">
        <v>287</v>
      </c>
      <c r="K53" s="393" t="s">
        <v>113</v>
      </c>
      <c r="L53" s="392"/>
      <c r="M53" s="393" t="s">
        <v>177</v>
      </c>
      <c r="N53" s="393" t="s">
        <v>126</v>
      </c>
      <c r="O53" s="393" t="s">
        <v>112</v>
      </c>
      <c r="P53" s="393" t="s">
        <v>114</v>
      </c>
      <c r="Q53" s="399"/>
    </row>
    <row r="54">
      <c r="A54" s="396" t="s">
        <v>1401</v>
      </c>
      <c r="B54" s="402"/>
      <c r="C54" s="402" t="s">
        <v>1402</v>
      </c>
      <c r="D54" s="402"/>
      <c r="E54" s="402"/>
      <c r="F54" s="397" t="s">
        <v>153</v>
      </c>
      <c r="G54" s="397" t="s">
        <v>345</v>
      </c>
      <c r="H54" s="397" t="s">
        <v>1403</v>
      </c>
      <c r="I54" s="397" t="s">
        <v>133</v>
      </c>
      <c r="J54" s="397" t="s">
        <v>289</v>
      </c>
      <c r="K54" s="397" t="s">
        <v>113</v>
      </c>
      <c r="L54" s="402"/>
      <c r="M54" s="397" t="s">
        <v>177</v>
      </c>
      <c r="N54" s="397" t="s">
        <v>126</v>
      </c>
      <c r="O54" s="397" t="s">
        <v>112</v>
      </c>
      <c r="P54" s="397" t="s">
        <v>114</v>
      </c>
      <c r="Q54" s="407" t="s">
        <v>1404</v>
      </c>
    </row>
    <row r="55">
      <c r="A55" s="391" t="s">
        <v>1405</v>
      </c>
      <c r="B55" s="392"/>
      <c r="C55" s="404" t="s">
        <v>1406</v>
      </c>
      <c r="D55" s="392"/>
      <c r="E55" s="392"/>
      <c r="F55" s="393" t="s">
        <v>153</v>
      </c>
      <c r="G55" s="392" t="s">
        <v>533</v>
      </c>
      <c r="H55" s="393" t="s">
        <v>153</v>
      </c>
      <c r="I55" s="393" t="s">
        <v>224</v>
      </c>
      <c r="J55" s="393" t="s">
        <v>177</v>
      </c>
      <c r="K55" s="393" t="s">
        <v>113</v>
      </c>
      <c r="L55" s="392"/>
      <c r="M55" s="393" t="s">
        <v>123</v>
      </c>
      <c r="N55" s="393" t="s">
        <v>331</v>
      </c>
      <c r="O55" s="393" t="s">
        <v>112</v>
      </c>
      <c r="P55" s="393" t="s">
        <v>114</v>
      </c>
      <c r="Q55" s="395" t="s">
        <v>1407</v>
      </c>
    </row>
    <row r="56">
      <c r="A56" s="396" t="s">
        <v>1408</v>
      </c>
      <c r="B56" s="402"/>
      <c r="C56" s="409" t="s">
        <v>1409</v>
      </c>
      <c r="D56" s="397" t="s">
        <v>1410</v>
      </c>
      <c r="E56" s="402" t="s">
        <v>279</v>
      </c>
      <c r="F56" s="397" t="s">
        <v>153</v>
      </c>
      <c r="G56" s="397" t="s">
        <v>147</v>
      </c>
      <c r="H56" s="397" t="s">
        <v>123</v>
      </c>
      <c r="I56" s="397" t="s">
        <v>133</v>
      </c>
      <c r="J56" s="397" t="s">
        <v>287</v>
      </c>
      <c r="K56" s="397" t="s">
        <v>113</v>
      </c>
      <c r="L56" s="402"/>
      <c r="M56" s="397" t="s">
        <v>177</v>
      </c>
      <c r="N56" s="397" t="s">
        <v>313</v>
      </c>
      <c r="O56" s="397" t="s">
        <v>123</v>
      </c>
      <c r="P56" s="397" t="s">
        <v>265</v>
      </c>
      <c r="Q56" s="398"/>
    </row>
    <row r="57">
      <c r="A57" s="391" t="s">
        <v>1411</v>
      </c>
      <c r="B57" s="392" t="s">
        <v>218</v>
      </c>
      <c r="C57" s="405" t="s">
        <v>1412</v>
      </c>
      <c r="D57" s="392"/>
      <c r="E57" s="405" t="s">
        <v>1413</v>
      </c>
      <c r="F57" s="392" t="s">
        <v>177</v>
      </c>
      <c r="G57" s="392" t="s">
        <v>533</v>
      </c>
      <c r="H57" s="393" t="s">
        <v>153</v>
      </c>
      <c r="I57" s="393" t="s">
        <v>307</v>
      </c>
      <c r="J57" s="393" t="s">
        <v>304</v>
      </c>
      <c r="K57" s="393" t="s">
        <v>113</v>
      </c>
      <c r="L57" s="392"/>
      <c r="M57" s="393" t="s">
        <v>144</v>
      </c>
      <c r="N57" s="393" t="s">
        <v>112</v>
      </c>
      <c r="O57" s="393" t="s">
        <v>112</v>
      </c>
      <c r="P57" s="393" t="s">
        <v>114</v>
      </c>
      <c r="Q57" s="411" t="s">
        <v>1414</v>
      </c>
    </row>
    <row r="58">
      <c r="A58" s="396" t="s">
        <v>1415</v>
      </c>
      <c r="B58" s="397" t="s">
        <v>287</v>
      </c>
      <c r="C58" s="401" t="s">
        <v>1416</v>
      </c>
      <c r="D58" s="401" t="s">
        <v>1417</v>
      </c>
      <c r="E58" s="401" t="s">
        <v>1418</v>
      </c>
      <c r="F58" s="402" t="s">
        <v>177</v>
      </c>
      <c r="G58" s="402" t="s">
        <v>331</v>
      </c>
      <c r="H58" s="397" t="s">
        <v>130</v>
      </c>
      <c r="I58" s="397" t="s">
        <v>224</v>
      </c>
      <c r="J58" s="397" t="s">
        <v>304</v>
      </c>
      <c r="K58" s="397" t="s">
        <v>1419</v>
      </c>
      <c r="L58" s="402"/>
      <c r="M58" s="397" t="s">
        <v>144</v>
      </c>
      <c r="N58" s="397" t="s">
        <v>112</v>
      </c>
      <c r="O58" s="397" t="s">
        <v>112</v>
      </c>
      <c r="P58" s="397" t="s">
        <v>114</v>
      </c>
      <c r="Q58" s="410" t="s">
        <v>1420</v>
      </c>
    </row>
    <row r="59">
      <c r="A59" s="394" t="s">
        <v>1421</v>
      </c>
      <c r="B59" s="393" t="s">
        <v>304</v>
      </c>
      <c r="C59" s="405" t="s">
        <v>1422</v>
      </c>
      <c r="D59" s="392"/>
      <c r="E59" s="392"/>
      <c r="F59" s="392" t="s">
        <v>302</v>
      </c>
      <c r="G59" s="393" t="s">
        <v>224</v>
      </c>
      <c r="H59" s="393" t="s">
        <v>123</v>
      </c>
      <c r="I59" s="393" t="s">
        <v>313</v>
      </c>
      <c r="J59" s="393" t="s">
        <v>304</v>
      </c>
      <c r="K59" s="393" t="s">
        <v>141</v>
      </c>
      <c r="L59" s="392"/>
      <c r="M59" s="393" t="s">
        <v>153</v>
      </c>
      <c r="N59" s="393" t="s">
        <v>112</v>
      </c>
      <c r="O59" s="393" t="s">
        <v>112</v>
      </c>
      <c r="P59" s="393" t="s">
        <v>114</v>
      </c>
      <c r="Q59" s="411" t="s">
        <v>1423</v>
      </c>
      <c r="Y59" s="435"/>
    </row>
    <row r="60">
      <c r="A60" s="414"/>
      <c r="B60" s="414"/>
      <c r="C60" s="414"/>
      <c r="D60" s="414"/>
      <c r="E60" s="414"/>
      <c r="F60" s="414"/>
      <c r="G60" s="414"/>
      <c r="H60" s="414"/>
      <c r="I60" s="414"/>
      <c r="J60" s="414"/>
      <c r="K60" s="414"/>
      <c r="L60" s="414"/>
      <c r="M60" s="414"/>
      <c r="N60" s="414"/>
      <c r="O60" s="414"/>
      <c r="P60" s="414"/>
      <c r="Q60" s="414"/>
      <c r="R60" s="414"/>
      <c r="S60" s="414"/>
      <c r="T60" s="414"/>
      <c r="U60" s="414"/>
      <c r="V60" s="414"/>
      <c r="W60" s="414"/>
      <c r="X60" s="414"/>
      <c r="Y60" s="414"/>
    </row>
    <row r="61">
      <c r="A61" s="436" t="s">
        <v>1424</v>
      </c>
      <c r="B61" s="437" t="s">
        <v>1425</v>
      </c>
      <c r="C61" s="436" t="s">
        <v>1426</v>
      </c>
      <c r="D61" s="436" t="s">
        <v>106</v>
      </c>
      <c r="E61" s="438" t="s">
        <v>1427</v>
      </c>
      <c r="F61" s="348"/>
      <c r="G61" s="348"/>
      <c r="H61" s="348"/>
      <c r="I61" s="348"/>
      <c r="J61" s="348"/>
      <c r="K61" s="348"/>
      <c r="L61" s="348"/>
      <c r="M61" s="439"/>
      <c r="N61" s="436"/>
      <c r="O61" s="436"/>
      <c r="P61" s="436"/>
      <c r="Q61" s="436"/>
      <c r="R61" s="436"/>
      <c r="S61" s="436"/>
      <c r="T61" s="436"/>
      <c r="U61" s="436"/>
      <c r="V61" s="436"/>
      <c r="W61" s="436"/>
      <c r="X61" s="436"/>
      <c r="Y61" s="436"/>
    </row>
    <row r="62">
      <c r="A62" s="440" t="s">
        <v>1428</v>
      </c>
      <c r="B62" s="441"/>
      <c r="C62" s="441" t="s">
        <v>304</v>
      </c>
      <c r="D62" s="442" t="s">
        <v>1429</v>
      </c>
      <c r="I62" s="441"/>
      <c r="J62" s="421"/>
      <c r="K62" s="421"/>
      <c r="L62" s="421"/>
      <c r="M62" s="421"/>
      <c r="N62" s="421"/>
      <c r="O62" s="421"/>
      <c r="P62" s="421"/>
      <c r="Q62" s="421"/>
      <c r="R62" s="421"/>
      <c r="S62" s="421"/>
      <c r="T62" s="421"/>
      <c r="U62" s="421"/>
      <c r="V62" s="414"/>
      <c r="W62" s="414"/>
      <c r="X62" s="414"/>
      <c r="Y62" s="414"/>
    </row>
    <row r="63">
      <c r="A63" s="443" t="s">
        <v>1430</v>
      </c>
      <c r="B63" s="444"/>
      <c r="C63" s="444" t="s">
        <v>153</v>
      </c>
      <c r="D63" s="445" t="s">
        <v>1431</v>
      </c>
      <c r="I63" s="444"/>
      <c r="J63" s="446" t="s">
        <v>1432</v>
      </c>
      <c r="K63" s="447" t="s">
        <v>96</v>
      </c>
      <c r="L63" s="348"/>
      <c r="M63" s="348"/>
      <c r="N63" s="348"/>
      <c r="O63" s="348"/>
      <c r="P63" s="348"/>
      <c r="Q63" s="348"/>
      <c r="R63" s="348"/>
      <c r="S63" s="348"/>
      <c r="T63" s="348"/>
      <c r="U63" s="348"/>
      <c r="V63" s="348"/>
      <c r="W63" s="415"/>
      <c r="X63" s="415"/>
      <c r="Y63" s="415"/>
    </row>
    <row r="64">
      <c r="A64" s="440" t="s">
        <v>1433</v>
      </c>
      <c r="B64" s="441"/>
      <c r="C64" s="441" t="s">
        <v>144</v>
      </c>
      <c r="D64" s="442" t="s">
        <v>1434</v>
      </c>
      <c r="I64" s="441"/>
      <c r="J64" s="448" t="s">
        <v>1435</v>
      </c>
      <c r="K64" s="449" t="s">
        <v>1436</v>
      </c>
      <c r="L64" s="450" t="s">
        <v>1437</v>
      </c>
      <c r="M64" s="451" t="s">
        <v>1438</v>
      </c>
      <c r="N64" s="452" t="s">
        <v>1439</v>
      </c>
      <c r="O64" s="453" t="s">
        <v>1440</v>
      </c>
      <c r="P64" s="69"/>
      <c r="Q64" s="454" t="s">
        <v>106</v>
      </c>
      <c r="R64" s="455"/>
      <c r="S64" s="455"/>
      <c r="T64" s="455"/>
      <c r="U64" s="455"/>
      <c r="V64" s="456"/>
      <c r="W64" s="414"/>
      <c r="X64" s="414"/>
      <c r="Y64" s="414"/>
    </row>
    <row r="65">
      <c r="A65" s="443" t="s">
        <v>1441</v>
      </c>
      <c r="B65" s="444"/>
      <c r="C65" s="444" t="s">
        <v>313</v>
      </c>
      <c r="D65" s="445" t="s">
        <v>1442</v>
      </c>
      <c r="I65" s="444"/>
      <c r="J65" s="457" t="s">
        <v>1443</v>
      </c>
      <c r="K65" s="458">
        <v>17.0</v>
      </c>
      <c r="L65" s="459">
        <v>56.0</v>
      </c>
      <c r="M65" s="459">
        <v>95.0</v>
      </c>
      <c r="N65" s="460" t="s">
        <v>1444</v>
      </c>
      <c r="O65" s="444"/>
      <c r="Q65" s="461" t="s">
        <v>1445</v>
      </c>
      <c r="V65" s="462"/>
      <c r="W65" s="415"/>
      <c r="X65" s="415"/>
      <c r="Y65" s="415"/>
    </row>
    <row r="66">
      <c r="A66" s="440" t="s">
        <v>1446</v>
      </c>
      <c r="B66" s="441"/>
      <c r="C66" s="441" t="s">
        <v>307</v>
      </c>
      <c r="D66" s="442" t="s">
        <v>1447</v>
      </c>
      <c r="I66" s="441"/>
      <c r="J66" s="463" t="s">
        <v>1448</v>
      </c>
      <c r="K66" s="464">
        <f t="shared" ref="K66:M66" si="1">(K65-17)/78</f>
        <v>0</v>
      </c>
      <c r="L66" s="465">
        <f t="shared" si="1"/>
        <v>0.5</v>
      </c>
      <c r="M66" s="465">
        <f t="shared" si="1"/>
        <v>1</v>
      </c>
      <c r="N66" s="466" t="s">
        <v>1444</v>
      </c>
      <c r="O66" s="467" t="s">
        <v>1449</v>
      </c>
      <c r="Q66" s="467" t="s">
        <v>1450</v>
      </c>
      <c r="V66" s="468"/>
      <c r="W66" s="414"/>
      <c r="X66" s="414"/>
      <c r="Y66" s="414"/>
    </row>
    <row r="67">
      <c r="A67" s="443" t="s">
        <v>1451</v>
      </c>
      <c r="B67" s="444"/>
      <c r="C67" s="444" t="s">
        <v>205</v>
      </c>
      <c r="D67" s="445" t="s">
        <v>1452</v>
      </c>
      <c r="I67" s="444"/>
      <c r="J67" s="457" t="s">
        <v>1453</v>
      </c>
      <c r="K67" s="469">
        <f t="shared" ref="K67:M67" si="2">12+(K66*28)</f>
        <v>12</v>
      </c>
      <c r="L67" s="470">
        <f t="shared" si="2"/>
        <v>26</v>
      </c>
      <c r="M67" s="470">
        <f t="shared" si="2"/>
        <v>40</v>
      </c>
      <c r="N67" s="470">
        <v>9000.0</v>
      </c>
      <c r="O67" s="461" t="s">
        <v>1454</v>
      </c>
      <c r="Q67" s="461" t="s">
        <v>1455</v>
      </c>
      <c r="V67" s="462"/>
      <c r="W67" s="415"/>
      <c r="X67" s="415"/>
      <c r="Y67" s="415"/>
    </row>
    <row r="68">
      <c r="A68" s="414" t="s">
        <v>1456</v>
      </c>
      <c r="B68" s="441"/>
      <c r="C68" s="441" t="s">
        <v>1457</v>
      </c>
      <c r="D68" s="467" t="s">
        <v>1458</v>
      </c>
      <c r="I68" s="441"/>
      <c r="J68" s="471" t="s">
        <v>1459</v>
      </c>
      <c r="K68" s="472">
        <f t="shared" ref="K68:M68" si="3">10+(K66/7)</f>
        <v>10</v>
      </c>
      <c r="L68" s="473">
        <f t="shared" si="3"/>
        <v>10.07142857</v>
      </c>
      <c r="M68" s="473">
        <f t="shared" si="3"/>
        <v>10.14285714</v>
      </c>
      <c r="N68" s="474">
        <v>18.0</v>
      </c>
      <c r="O68" s="467" t="s">
        <v>1460</v>
      </c>
      <c r="Q68" s="475" t="s">
        <v>1461</v>
      </c>
      <c r="V68" s="468"/>
      <c r="W68" s="414"/>
      <c r="X68" s="414"/>
      <c r="Y68" s="414"/>
    </row>
    <row r="69">
      <c r="A69" s="443" t="s">
        <v>1462</v>
      </c>
      <c r="B69" s="444"/>
      <c r="C69" s="444" t="s">
        <v>1463</v>
      </c>
      <c r="D69" s="445" t="s">
        <v>1464</v>
      </c>
      <c r="I69" s="444"/>
      <c r="J69" s="476" t="s">
        <v>21</v>
      </c>
      <c r="K69" s="469">
        <f t="shared" ref="K69:M69" si="4">6+(K66*2)</f>
        <v>6</v>
      </c>
      <c r="L69" s="470">
        <f t="shared" si="4"/>
        <v>7</v>
      </c>
      <c r="M69" s="470">
        <f t="shared" si="4"/>
        <v>8</v>
      </c>
      <c r="N69" s="470">
        <v>12.0</v>
      </c>
      <c r="O69" s="461" t="s">
        <v>1465</v>
      </c>
      <c r="Q69" s="477" t="s">
        <v>1466</v>
      </c>
      <c r="V69" s="462"/>
      <c r="W69" s="415"/>
      <c r="X69" s="415"/>
      <c r="Y69" s="415"/>
    </row>
    <row r="70">
      <c r="A70" s="414" t="s">
        <v>1467</v>
      </c>
      <c r="B70" s="414"/>
      <c r="C70" s="475" t="s">
        <v>1463</v>
      </c>
      <c r="D70" s="442" t="s">
        <v>1468</v>
      </c>
      <c r="I70" s="414"/>
      <c r="J70" s="471" t="s">
        <v>1469</v>
      </c>
      <c r="K70" s="472">
        <f>6+(K66*0.1)</f>
        <v>6</v>
      </c>
      <c r="L70" s="478">
        <f t="shared" ref="L70:M70" si="5">6+(L66)</f>
        <v>6.5</v>
      </c>
      <c r="M70" s="474">
        <f t="shared" si="5"/>
        <v>7</v>
      </c>
      <c r="N70" s="474">
        <v>8.0</v>
      </c>
      <c r="O70" s="467" t="s">
        <v>1470</v>
      </c>
      <c r="Q70" s="441"/>
      <c r="V70" s="468"/>
      <c r="W70" s="414"/>
      <c r="X70" s="414"/>
      <c r="Y70" s="414"/>
    </row>
    <row r="71">
      <c r="A71" s="415" t="s">
        <v>1471</v>
      </c>
      <c r="B71" s="394">
        <v>1000.0</v>
      </c>
      <c r="C71" s="415"/>
      <c r="D71" s="395" t="s">
        <v>1472</v>
      </c>
      <c r="I71" s="415"/>
      <c r="J71" s="479" t="s">
        <v>1473</v>
      </c>
      <c r="K71" s="480">
        <f t="shared" ref="K71:M71" si="6">(0.5+(K66*0.1))*100</f>
        <v>50</v>
      </c>
      <c r="L71" s="481">
        <f t="shared" si="6"/>
        <v>55</v>
      </c>
      <c r="M71" s="481">
        <f t="shared" si="6"/>
        <v>60</v>
      </c>
      <c r="N71" s="481">
        <v>110.0</v>
      </c>
      <c r="O71" s="482" t="s">
        <v>1474</v>
      </c>
      <c r="P71" s="348"/>
      <c r="Q71" s="436"/>
      <c r="R71" s="348"/>
      <c r="S71" s="348"/>
      <c r="T71" s="348"/>
      <c r="U71" s="348"/>
      <c r="V71" s="483"/>
      <c r="W71" s="415"/>
      <c r="X71" s="415"/>
      <c r="Y71" s="415"/>
    </row>
    <row r="72">
      <c r="A72" s="414" t="s">
        <v>1475</v>
      </c>
      <c r="B72" s="400">
        <v>1200.0</v>
      </c>
      <c r="C72" s="414"/>
      <c r="D72" s="407" t="s">
        <v>1476</v>
      </c>
      <c r="I72" s="414"/>
      <c r="J72" s="414"/>
      <c r="K72" s="414"/>
      <c r="L72" s="414"/>
      <c r="M72" s="414"/>
      <c r="N72" s="414"/>
      <c r="O72" s="414"/>
      <c r="P72" s="414"/>
      <c r="Q72" s="414"/>
      <c r="R72" s="414"/>
      <c r="S72" s="414"/>
      <c r="T72" s="414"/>
      <c r="U72" s="414"/>
      <c r="V72" s="414"/>
      <c r="W72" s="414"/>
      <c r="X72" s="414"/>
      <c r="Y72" s="414"/>
    </row>
    <row r="73">
      <c r="A73" s="443" t="s">
        <v>1358</v>
      </c>
      <c r="B73" s="391">
        <v>1400.0</v>
      </c>
      <c r="C73" s="415"/>
      <c r="D73" s="399"/>
      <c r="I73" s="415"/>
      <c r="J73" s="415"/>
      <c r="K73" s="415"/>
      <c r="L73" s="415"/>
      <c r="M73" s="415"/>
      <c r="N73" s="415"/>
      <c r="O73" s="415"/>
      <c r="P73" s="415"/>
      <c r="Q73" s="415"/>
      <c r="R73" s="415"/>
      <c r="S73" s="415"/>
      <c r="T73" s="415"/>
      <c r="U73" s="415"/>
      <c r="V73" s="415"/>
      <c r="W73" s="415"/>
      <c r="X73" s="415"/>
      <c r="Y73" s="415"/>
    </row>
    <row r="74">
      <c r="A74" s="414" t="s">
        <v>1477</v>
      </c>
      <c r="B74" s="396">
        <v>1600.0</v>
      </c>
      <c r="C74" s="414"/>
      <c r="D74" s="484" t="s">
        <v>1478</v>
      </c>
      <c r="I74" s="414"/>
      <c r="J74" s="414"/>
      <c r="K74" s="414"/>
      <c r="L74" s="414"/>
      <c r="M74" s="414"/>
      <c r="N74" s="414"/>
      <c r="O74" s="414"/>
      <c r="P74" s="414"/>
      <c r="Q74" s="414"/>
      <c r="R74" s="414"/>
      <c r="S74" s="414"/>
      <c r="T74" s="414"/>
      <c r="U74" s="414"/>
      <c r="V74" s="414"/>
      <c r="W74" s="414"/>
      <c r="X74" s="414"/>
      <c r="Y74" s="414"/>
    </row>
    <row r="75">
      <c r="A75" s="415" t="s">
        <v>1479</v>
      </c>
      <c r="B75" s="391">
        <v>1800.0</v>
      </c>
      <c r="C75" s="415"/>
      <c r="D75" s="395" t="s">
        <v>1480</v>
      </c>
      <c r="I75" s="415"/>
      <c r="J75" s="415"/>
      <c r="K75" s="415"/>
      <c r="L75" s="415"/>
      <c r="M75" s="415"/>
      <c r="N75" s="415"/>
      <c r="O75" s="415"/>
      <c r="P75" s="415"/>
      <c r="Q75" s="415"/>
      <c r="R75" s="415"/>
      <c r="S75" s="415"/>
      <c r="T75" s="415"/>
      <c r="U75" s="415"/>
      <c r="V75" s="415"/>
      <c r="W75" s="415"/>
      <c r="X75" s="415"/>
      <c r="Y75" s="415"/>
    </row>
    <row r="76">
      <c r="A76" s="414" t="s">
        <v>1481</v>
      </c>
      <c r="B76" s="396">
        <v>2000.0</v>
      </c>
      <c r="C76" s="414"/>
      <c r="D76" s="398"/>
      <c r="I76" s="414"/>
      <c r="J76" s="414"/>
      <c r="K76" s="414"/>
      <c r="L76" s="414"/>
      <c r="M76" s="414"/>
      <c r="N76" s="414"/>
      <c r="O76" s="414"/>
      <c r="P76" s="414"/>
      <c r="Q76" s="414"/>
      <c r="R76" s="414"/>
      <c r="S76" s="414"/>
      <c r="T76" s="414"/>
      <c r="U76" s="414"/>
      <c r="V76" s="414"/>
      <c r="W76" s="414"/>
      <c r="X76" s="414"/>
      <c r="Y76" s="414"/>
    </row>
    <row r="77" ht="21.0" customHeight="1">
      <c r="A77" s="415" t="s">
        <v>1482</v>
      </c>
      <c r="B77" s="485"/>
      <c r="C77" s="486" t="s">
        <v>1483</v>
      </c>
      <c r="D77" s="487" t="s">
        <v>1484</v>
      </c>
      <c r="I77" s="415"/>
      <c r="J77" s="415"/>
      <c r="K77" s="415"/>
      <c r="L77" s="415"/>
      <c r="M77" s="415"/>
      <c r="N77" s="415"/>
      <c r="O77" s="415"/>
      <c r="P77" s="415"/>
      <c r="Q77" s="415"/>
      <c r="R77" s="415"/>
      <c r="S77" s="415"/>
      <c r="T77" s="415"/>
      <c r="U77" s="415"/>
      <c r="V77" s="415"/>
      <c r="W77" s="415"/>
      <c r="X77" s="415"/>
      <c r="Y77" s="415"/>
    </row>
    <row r="78" ht="23.25" customHeight="1">
      <c r="A78" s="414" t="s">
        <v>1485</v>
      </c>
      <c r="B78" s="484"/>
      <c r="C78" s="484" t="s">
        <v>1486</v>
      </c>
      <c r="I78" s="414"/>
      <c r="J78" s="414"/>
      <c r="K78" s="414"/>
      <c r="L78" s="414"/>
      <c r="M78" s="414"/>
      <c r="N78" s="414"/>
      <c r="O78" s="414"/>
      <c r="P78" s="414"/>
      <c r="Q78" s="414"/>
      <c r="R78" s="414"/>
      <c r="S78" s="414"/>
      <c r="T78" s="414"/>
      <c r="U78" s="414"/>
      <c r="V78" s="414"/>
      <c r="W78" s="414"/>
      <c r="X78" s="414"/>
      <c r="Y78" s="414"/>
    </row>
    <row r="79" ht="21.0" customHeight="1">
      <c r="A79" s="415" t="s">
        <v>1487</v>
      </c>
      <c r="B79" s="485"/>
      <c r="C79" s="486" t="s">
        <v>1488</v>
      </c>
      <c r="I79" s="415"/>
      <c r="J79" s="415"/>
      <c r="K79" s="415"/>
      <c r="L79" s="415"/>
      <c r="M79" s="415"/>
      <c r="N79" s="415"/>
      <c r="O79" s="415"/>
      <c r="P79" s="415"/>
      <c r="Q79" s="415"/>
      <c r="R79" s="415"/>
      <c r="S79" s="415"/>
      <c r="T79" s="415"/>
      <c r="U79" s="415"/>
      <c r="V79" s="415"/>
      <c r="W79" s="415"/>
      <c r="X79" s="415"/>
      <c r="Y79" s="415"/>
    </row>
  </sheetData>
  <mergeCells count="88">
    <mergeCell ref="Q55:Y55"/>
    <mergeCell ref="Q56:Y56"/>
    <mergeCell ref="Q57:Y57"/>
    <mergeCell ref="Q58:Y58"/>
    <mergeCell ref="Q59:Y59"/>
    <mergeCell ref="E61:M61"/>
    <mergeCell ref="D62:H62"/>
    <mergeCell ref="D63:H63"/>
    <mergeCell ref="K63:V63"/>
    <mergeCell ref="D64:H64"/>
    <mergeCell ref="O64:P64"/>
    <mergeCell ref="Q64:V64"/>
    <mergeCell ref="O65:P65"/>
    <mergeCell ref="Q65:V65"/>
    <mergeCell ref="O67:P67"/>
    <mergeCell ref="O68:P68"/>
    <mergeCell ref="O69:P69"/>
    <mergeCell ref="Q69:V69"/>
    <mergeCell ref="O70:P70"/>
    <mergeCell ref="Q70:V70"/>
    <mergeCell ref="O71:P71"/>
    <mergeCell ref="Q71:V71"/>
    <mergeCell ref="D65:H65"/>
    <mergeCell ref="D66:H66"/>
    <mergeCell ref="O66:P66"/>
    <mergeCell ref="Q66:V66"/>
    <mergeCell ref="D67:H67"/>
    <mergeCell ref="Q67:V67"/>
    <mergeCell ref="Q68:V68"/>
    <mergeCell ref="D75:H75"/>
    <mergeCell ref="D76:H76"/>
    <mergeCell ref="D77:H79"/>
    <mergeCell ref="D68:H68"/>
    <mergeCell ref="D69:H69"/>
    <mergeCell ref="D70:H70"/>
    <mergeCell ref="D71:H71"/>
    <mergeCell ref="D72:H72"/>
    <mergeCell ref="D73:H73"/>
    <mergeCell ref="D74:H74"/>
    <mergeCell ref="Q2:Y2"/>
    <mergeCell ref="Q3:Y3"/>
    <mergeCell ref="Q4:Y4"/>
    <mergeCell ref="Q5:Y5"/>
    <mergeCell ref="Q6:Y6"/>
    <mergeCell ref="Q7:Y7"/>
    <mergeCell ref="Q8:Y8"/>
    <mergeCell ref="Q9:Y9"/>
    <mergeCell ref="Q10:Y10"/>
    <mergeCell ref="Q11:Y11"/>
    <mergeCell ref="Q12:Y12"/>
    <mergeCell ref="Q13:Y13"/>
    <mergeCell ref="Q14:Y14"/>
    <mergeCell ref="Q15:Y15"/>
    <mergeCell ref="Q16:Y16"/>
    <mergeCell ref="Q17:Y17"/>
    <mergeCell ref="Q18:Y18"/>
    <mergeCell ref="Q19:Y19"/>
    <mergeCell ref="Q20:Y20"/>
    <mergeCell ref="Q21:Y21"/>
    <mergeCell ref="B23:Y23"/>
    <mergeCell ref="S24:Y24"/>
    <mergeCell ref="S25:Y25"/>
    <mergeCell ref="S26:Y26"/>
    <mergeCell ref="S27:Y27"/>
    <mergeCell ref="S28:Y28"/>
    <mergeCell ref="S29:Y29"/>
    <mergeCell ref="S30:Y30"/>
    <mergeCell ref="S31:Y31"/>
    <mergeCell ref="S32:Y32"/>
    <mergeCell ref="S33:Y33"/>
    <mergeCell ref="S34:Y34"/>
    <mergeCell ref="S35:Y35"/>
    <mergeCell ref="S36:Y36"/>
    <mergeCell ref="S37:Y37"/>
    <mergeCell ref="S38:Y38"/>
    <mergeCell ref="Q40:Y40"/>
    <mergeCell ref="Q41:Y41"/>
    <mergeCell ref="Q42:Y42"/>
    <mergeCell ref="Q43:Y43"/>
    <mergeCell ref="Q44:Y44"/>
    <mergeCell ref="Q45:Y45"/>
    <mergeCell ref="Q46:Y46"/>
    <mergeCell ref="Q47:Y49"/>
    <mergeCell ref="Q50:Y50"/>
    <mergeCell ref="Q51:Y51"/>
    <mergeCell ref="Q52:Y52"/>
    <mergeCell ref="Q53:Y53"/>
    <mergeCell ref="Q54:Y54"/>
  </mergeCells>
  <hyperlinks>
    <hyperlink r:id="rId1" ref="K63"/>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21.71"/>
    <col customWidth="1" min="3" max="3" width="56.0"/>
    <col customWidth="1" min="4" max="5" width="19.14"/>
    <col customWidth="1" min="7" max="7" width="17.86"/>
    <col customWidth="1" min="8" max="8" width="15.86"/>
    <col customWidth="1" min="9" max="9" width="17.14"/>
    <col customWidth="1" min="10" max="10" width="17.0"/>
    <col customWidth="1" min="13" max="13" width="15.43"/>
    <col customWidth="1" min="14" max="14" width="17.29"/>
    <col customWidth="1" min="15" max="16" width="14.43"/>
    <col customWidth="1" min="17" max="17" width="16.29"/>
    <col customWidth="1" min="18" max="18" width="15.14"/>
    <col customWidth="1" min="19" max="19" width="14.14"/>
    <col customWidth="1" min="23" max="24" width="14.43"/>
  </cols>
  <sheetData>
    <row r="1">
      <c r="A1" s="488" t="s">
        <v>1489</v>
      </c>
      <c r="B1" s="489"/>
      <c r="C1" s="304"/>
      <c r="D1" s="489"/>
      <c r="E1" s="489"/>
      <c r="F1" s="489"/>
      <c r="G1" s="489"/>
      <c r="H1" s="489"/>
      <c r="I1" s="489"/>
      <c r="J1" s="489"/>
      <c r="K1" s="489"/>
      <c r="L1" s="489"/>
      <c r="M1" s="489"/>
      <c r="N1" s="489"/>
      <c r="O1" s="489"/>
      <c r="P1" s="489"/>
      <c r="Q1" s="489"/>
      <c r="R1" s="489"/>
      <c r="S1" s="489"/>
      <c r="T1" s="489"/>
      <c r="U1" s="489"/>
      <c r="V1" s="489"/>
      <c r="W1" s="489"/>
      <c r="X1" s="489"/>
    </row>
    <row r="2">
      <c r="A2" s="139" t="s">
        <v>100</v>
      </c>
      <c r="B2" s="139" t="s">
        <v>11</v>
      </c>
      <c r="C2" s="166" t="s">
        <v>14</v>
      </c>
      <c r="D2" s="139" t="s">
        <v>101</v>
      </c>
      <c r="E2" s="139" t="s">
        <v>102</v>
      </c>
      <c r="F2" s="139" t="s">
        <v>103</v>
      </c>
      <c r="G2" s="139" t="s">
        <v>104</v>
      </c>
      <c r="H2" s="139" t="s">
        <v>24</v>
      </c>
      <c r="I2" s="139" t="s">
        <v>30</v>
      </c>
      <c r="J2" s="236" t="s">
        <v>33</v>
      </c>
      <c r="K2" s="139" t="s">
        <v>36</v>
      </c>
      <c r="L2" s="139" t="s">
        <v>39</v>
      </c>
      <c r="M2" s="139" t="s">
        <v>42</v>
      </c>
      <c r="N2" s="139" t="s">
        <v>45</v>
      </c>
      <c r="O2" s="236" t="s">
        <v>49</v>
      </c>
      <c r="P2" s="139" t="s">
        <v>105</v>
      </c>
      <c r="Q2" s="139" t="s">
        <v>106</v>
      </c>
      <c r="R2" s="69"/>
      <c r="S2" s="69"/>
      <c r="T2" s="69"/>
      <c r="U2" s="69"/>
      <c r="V2" s="69"/>
      <c r="W2" s="69"/>
      <c r="X2" s="69"/>
    </row>
    <row r="3">
      <c r="A3" s="297" t="s">
        <v>107</v>
      </c>
      <c r="B3" s="296" t="s">
        <v>153</v>
      </c>
      <c r="C3" s="296" t="s">
        <v>286</v>
      </c>
      <c r="D3" s="283" t="s">
        <v>1490</v>
      </c>
      <c r="E3" s="298"/>
      <c r="F3" s="284" t="s">
        <v>161</v>
      </c>
      <c r="G3" s="298">
        <v>4.0</v>
      </c>
      <c r="H3" s="298">
        <v>361.0</v>
      </c>
      <c r="I3" s="298">
        <v>4.0</v>
      </c>
      <c r="J3" s="296" t="s">
        <v>112</v>
      </c>
      <c r="K3" s="298">
        <v>2.0</v>
      </c>
      <c r="L3" s="298" t="s">
        <v>113</v>
      </c>
      <c r="M3" s="297">
        <v>4.0</v>
      </c>
      <c r="N3" s="297">
        <v>0.0</v>
      </c>
      <c r="O3" s="297">
        <v>0.0</v>
      </c>
      <c r="P3" s="298" t="s">
        <v>114</v>
      </c>
      <c r="Q3" s="281" t="s">
        <v>410</v>
      </c>
    </row>
    <row r="4">
      <c r="A4" s="161" t="s">
        <v>116</v>
      </c>
      <c r="B4" s="94" t="s">
        <v>1491</v>
      </c>
      <c r="C4" s="198" t="s">
        <v>1492</v>
      </c>
      <c r="D4" s="198" t="s">
        <v>1493</v>
      </c>
      <c r="E4" s="161"/>
      <c r="F4" s="198" t="s">
        <v>1494</v>
      </c>
      <c r="G4" s="161">
        <v>4.0</v>
      </c>
      <c r="H4" s="161">
        <v>361.0</v>
      </c>
      <c r="I4" s="161">
        <v>5.0</v>
      </c>
      <c r="J4" s="93" t="s">
        <v>112</v>
      </c>
      <c r="K4" s="161">
        <v>1.0</v>
      </c>
      <c r="L4" s="161" t="s">
        <v>113</v>
      </c>
      <c r="M4" s="95">
        <v>5.0</v>
      </c>
      <c r="N4" s="95">
        <v>0.0</v>
      </c>
      <c r="O4" s="95">
        <v>0.0</v>
      </c>
      <c r="P4" s="161" t="s">
        <v>114</v>
      </c>
      <c r="Q4" s="98"/>
    </row>
    <row r="5">
      <c r="A5" s="298" t="s">
        <v>1495</v>
      </c>
      <c r="B5" s="284" t="s">
        <v>1496</v>
      </c>
      <c r="C5" s="283" t="s">
        <v>1497</v>
      </c>
      <c r="D5" s="490" t="s">
        <v>1498</v>
      </c>
      <c r="E5" s="286"/>
      <c r="F5" s="283" t="s">
        <v>1499</v>
      </c>
      <c r="G5" s="297">
        <v>6.0</v>
      </c>
      <c r="H5" s="297">
        <v>55.0</v>
      </c>
      <c r="I5" s="297">
        <v>11.0</v>
      </c>
      <c r="J5" s="284" t="s">
        <v>140</v>
      </c>
      <c r="K5" s="297">
        <v>1.0</v>
      </c>
      <c r="L5" s="297" t="s">
        <v>459</v>
      </c>
      <c r="M5" s="297">
        <v>6.0</v>
      </c>
      <c r="N5" s="297">
        <v>30.0</v>
      </c>
      <c r="O5" s="297">
        <v>6.0</v>
      </c>
      <c r="P5" s="298" t="s">
        <v>114</v>
      </c>
      <c r="Q5" s="286"/>
    </row>
    <row r="6">
      <c r="A6" s="95" t="s">
        <v>1500</v>
      </c>
      <c r="B6" s="94" t="s">
        <v>1501</v>
      </c>
      <c r="C6" s="94" t="s">
        <v>1502</v>
      </c>
      <c r="D6" s="93" t="s">
        <v>203</v>
      </c>
      <c r="E6" s="93">
        <f>31-11</f>
        <v>20</v>
      </c>
      <c r="F6" s="94" t="s">
        <v>1503</v>
      </c>
      <c r="G6" s="161">
        <v>5.0</v>
      </c>
      <c r="H6" s="161">
        <v>30.0</v>
      </c>
      <c r="I6" s="161">
        <v>6.0</v>
      </c>
      <c r="J6" s="93" t="s">
        <v>313</v>
      </c>
      <c r="K6" s="161">
        <v>6.0</v>
      </c>
      <c r="L6" s="161" t="s">
        <v>113</v>
      </c>
      <c r="M6" s="95">
        <v>6.0</v>
      </c>
      <c r="N6" s="95">
        <v>10.0</v>
      </c>
      <c r="O6" s="95">
        <v>0.0</v>
      </c>
      <c r="P6" s="161" t="s">
        <v>114</v>
      </c>
      <c r="Q6" s="120" t="s">
        <v>1504</v>
      </c>
    </row>
    <row r="7">
      <c r="A7" s="297" t="s">
        <v>1505</v>
      </c>
      <c r="B7" s="284" t="s">
        <v>1506</v>
      </c>
      <c r="C7" s="283" t="s">
        <v>1507</v>
      </c>
      <c r="D7" s="284"/>
      <c r="E7" s="296"/>
      <c r="F7" s="296"/>
      <c r="G7" s="297">
        <v>2.0</v>
      </c>
      <c r="H7" s="298">
        <v>30.0</v>
      </c>
      <c r="I7" s="297">
        <v>6.0</v>
      </c>
      <c r="J7" s="296" t="s">
        <v>112</v>
      </c>
      <c r="K7" s="298">
        <v>1.0</v>
      </c>
      <c r="L7" s="298" t="s">
        <v>113</v>
      </c>
      <c r="M7" s="297">
        <v>5.0</v>
      </c>
      <c r="N7" s="297">
        <v>0.0</v>
      </c>
      <c r="O7" s="297">
        <v>0.0</v>
      </c>
      <c r="P7" s="297" t="s">
        <v>265</v>
      </c>
      <c r="Q7" s="490" t="s">
        <v>1508</v>
      </c>
    </row>
    <row r="8">
      <c r="A8" s="161" t="s">
        <v>1509</v>
      </c>
      <c r="B8" s="93" t="s">
        <v>123</v>
      </c>
      <c r="C8" s="93" t="s">
        <v>124</v>
      </c>
      <c r="D8" s="94" t="s">
        <v>574</v>
      </c>
      <c r="E8" s="161">
        <f>46-17</f>
        <v>29</v>
      </c>
      <c r="F8" s="94" t="s">
        <v>162</v>
      </c>
      <c r="G8" s="161">
        <v>9.0</v>
      </c>
      <c r="H8" s="161">
        <v>60.0</v>
      </c>
      <c r="I8" s="161">
        <v>7.0</v>
      </c>
      <c r="J8" s="93" t="s">
        <v>317</v>
      </c>
      <c r="K8" s="161">
        <v>8.0</v>
      </c>
      <c r="L8" s="161" t="s">
        <v>113</v>
      </c>
      <c r="M8" s="95">
        <v>8.0</v>
      </c>
      <c r="N8" s="95">
        <v>70.0</v>
      </c>
      <c r="O8" s="95">
        <v>0.0</v>
      </c>
      <c r="P8" s="161" t="s">
        <v>114</v>
      </c>
      <c r="Q8" s="98"/>
    </row>
    <row r="9">
      <c r="A9" s="298" t="s">
        <v>1510</v>
      </c>
      <c r="B9" s="296"/>
      <c r="C9" s="491" t="s">
        <v>1511</v>
      </c>
      <c r="D9" s="297"/>
      <c r="E9" s="298"/>
      <c r="F9" s="298"/>
      <c r="G9" s="298">
        <v>6.0</v>
      </c>
      <c r="H9" s="298">
        <v>60.0</v>
      </c>
      <c r="I9" s="298">
        <v>6.0</v>
      </c>
      <c r="J9" s="296" t="s">
        <v>156</v>
      </c>
      <c r="K9" s="298">
        <v>4.0</v>
      </c>
      <c r="L9" s="298" t="s">
        <v>113</v>
      </c>
      <c r="M9" s="297">
        <v>6.0</v>
      </c>
      <c r="N9" s="297">
        <v>40.0</v>
      </c>
      <c r="O9" s="297">
        <v>0.0</v>
      </c>
      <c r="P9" s="298" t="s">
        <v>114</v>
      </c>
      <c r="Q9" s="286"/>
    </row>
    <row r="10">
      <c r="A10" s="242" t="s">
        <v>305</v>
      </c>
      <c r="B10" s="94" t="s">
        <v>177</v>
      </c>
      <c r="C10" s="198" t="s">
        <v>1512</v>
      </c>
      <c r="D10" s="198" t="s">
        <v>133</v>
      </c>
      <c r="E10" s="161"/>
      <c r="F10" s="198" t="s">
        <v>295</v>
      </c>
      <c r="G10" s="95">
        <v>3.0</v>
      </c>
      <c r="H10" s="95">
        <v>30.0</v>
      </c>
      <c r="I10" s="95">
        <v>4.75</v>
      </c>
      <c r="J10" s="94" t="s">
        <v>112</v>
      </c>
      <c r="K10" s="95">
        <v>6.0</v>
      </c>
      <c r="L10" s="95" t="s">
        <v>113</v>
      </c>
      <c r="M10" s="95">
        <v>6.0</v>
      </c>
      <c r="N10" s="95">
        <v>10.0</v>
      </c>
      <c r="O10" s="95">
        <v>0.0</v>
      </c>
      <c r="P10" s="95" t="s">
        <v>114</v>
      </c>
      <c r="Q10" s="120" t="s">
        <v>1513</v>
      </c>
    </row>
    <row r="11">
      <c r="A11" s="490" t="s">
        <v>1514</v>
      </c>
      <c r="B11" s="284"/>
      <c r="C11" s="283" t="s">
        <v>1515</v>
      </c>
      <c r="E11" s="298"/>
      <c r="G11" s="297" t="s">
        <v>1516</v>
      </c>
      <c r="H11" s="298">
        <v>60.0</v>
      </c>
      <c r="I11" s="298">
        <v>4.0</v>
      </c>
      <c r="J11" s="296" t="s">
        <v>151</v>
      </c>
      <c r="K11" s="298">
        <v>1.0</v>
      </c>
      <c r="L11" s="298" t="s">
        <v>141</v>
      </c>
      <c r="M11" s="297">
        <v>6.0</v>
      </c>
      <c r="N11" s="297">
        <v>10.0</v>
      </c>
      <c r="O11" s="297">
        <v>3.0</v>
      </c>
      <c r="P11" s="298" t="s">
        <v>114</v>
      </c>
      <c r="Q11" s="301" t="s">
        <v>1517</v>
      </c>
    </row>
    <row r="12">
      <c r="A12" s="161" t="s">
        <v>309</v>
      </c>
      <c r="B12" s="94" t="s">
        <v>177</v>
      </c>
      <c r="C12" s="94" t="s">
        <v>202</v>
      </c>
      <c r="D12" s="93">
        <f>E12/3*2</f>
        <v>12</v>
      </c>
      <c r="E12" s="93">
        <f>37-19</f>
        <v>18</v>
      </c>
      <c r="F12" s="94" t="s">
        <v>213</v>
      </c>
      <c r="G12" s="161">
        <v>2.0</v>
      </c>
      <c r="H12" s="95">
        <v>70.0</v>
      </c>
      <c r="I12" s="95">
        <v>7.0</v>
      </c>
      <c r="J12" s="93" t="s">
        <v>112</v>
      </c>
      <c r="K12" s="161">
        <v>1.0</v>
      </c>
      <c r="L12" s="161" t="s">
        <v>113</v>
      </c>
      <c r="M12" s="95">
        <v>5.0</v>
      </c>
      <c r="N12" s="95">
        <v>0.0</v>
      </c>
      <c r="O12" s="95">
        <v>9.0</v>
      </c>
      <c r="P12" s="161" t="s">
        <v>114</v>
      </c>
      <c r="Q12" s="98"/>
    </row>
    <row r="13">
      <c r="A13" s="298" t="s">
        <v>315</v>
      </c>
      <c r="B13" s="296"/>
      <c r="C13" s="284" t="s">
        <v>212</v>
      </c>
      <c r="D13" s="296"/>
      <c r="E13" s="296"/>
      <c r="F13" s="296"/>
      <c r="G13" s="298">
        <v>3.0</v>
      </c>
      <c r="H13" s="297">
        <v>70.0</v>
      </c>
      <c r="I13" s="297">
        <v>7.0</v>
      </c>
      <c r="J13" s="296" t="s">
        <v>112</v>
      </c>
      <c r="K13" s="298">
        <v>1.0</v>
      </c>
      <c r="L13" s="298" t="s">
        <v>113</v>
      </c>
      <c r="M13" s="297">
        <v>5.0</v>
      </c>
      <c r="N13" s="297">
        <v>0.0</v>
      </c>
      <c r="O13" s="297">
        <v>9.0</v>
      </c>
      <c r="P13" s="298" t="s">
        <v>114</v>
      </c>
      <c r="Q13" s="286"/>
    </row>
    <row r="14">
      <c r="A14" s="161" t="s">
        <v>737</v>
      </c>
      <c r="B14" s="93"/>
      <c r="C14" s="94" t="s">
        <v>629</v>
      </c>
      <c r="D14" s="93"/>
      <c r="E14" s="93"/>
      <c r="F14" s="93"/>
      <c r="G14" s="161">
        <v>5.0</v>
      </c>
      <c r="H14" s="161">
        <v>90.0</v>
      </c>
      <c r="I14" s="161">
        <v>7.0</v>
      </c>
      <c r="J14" s="93" t="s">
        <v>126</v>
      </c>
      <c r="K14" s="161">
        <v>1.0</v>
      </c>
      <c r="L14" s="161" t="s">
        <v>113</v>
      </c>
      <c r="M14" s="95">
        <v>7.0</v>
      </c>
      <c r="N14" s="95">
        <v>30.0</v>
      </c>
      <c r="O14" s="95">
        <v>0.0</v>
      </c>
      <c r="P14" s="161" t="s">
        <v>114</v>
      </c>
      <c r="Q14" s="98"/>
    </row>
    <row r="15">
      <c r="A15" s="298" t="s">
        <v>1518</v>
      </c>
      <c r="B15" s="296" t="s">
        <v>146</v>
      </c>
      <c r="C15" s="492">
        <v>43414.0</v>
      </c>
      <c r="D15" s="296" t="s">
        <v>455</v>
      </c>
      <c r="E15" s="296">
        <f>38-17</f>
        <v>21</v>
      </c>
      <c r="F15" s="296" t="s">
        <v>470</v>
      </c>
      <c r="G15" s="297">
        <v>3.0</v>
      </c>
      <c r="H15" s="298">
        <v>361.0</v>
      </c>
      <c r="I15" s="298">
        <v>6.0</v>
      </c>
      <c r="J15" s="296" t="s">
        <v>151</v>
      </c>
      <c r="K15" s="298">
        <v>1.0</v>
      </c>
      <c r="L15" s="298" t="s">
        <v>113</v>
      </c>
      <c r="M15" s="297">
        <v>4.0</v>
      </c>
      <c r="N15" s="297">
        <v>0.0</v>
      </c>
      <c r="O15" s="297">
        <v>0.0</v>
      </c>
      <c r="P15" s="298" t="s">
        <v>114</v>
      </c>
      <c r="Q15" s="281" t="s">
        <v>1519</v>
      </c>
    </row>
    <row r="16">
      <c r="A16" s="161" t="s">
        <v>1520</v>
      </c>
      <c r="B16" s="93"/>
      <c r="C16" s="493">
        <v>43414.0</v>
      </c>
      <c r="D16" s="93"/>
      <c r="E16" s="93"/>
      <c r="F16" s="94" t="s">
        <v>567</v>
      </c>
      <c r="G16" s="95">
        <v>5.0</v>
      </c>
      <c r="H16" s="95">
        <v>100.0</v>
      </c>
      <c r="I16" s="161">
        <v>6.0</v>
      </c>
      <c r="J16" s="93" t="s">
        <v>307</v>
      </c>
      <c r="K16" s="161">
        <v>6.0</v>
      </c>
      <c r="L16" s="161" t="s">
        <v>113</v>
      </c>
      <c r="M16" s="95">
        <v>6.0</v>
      </c>
      <c r="N16" s="95">
        <v>0.0</v>
      </c>
      <c r="O16" s="95">
        <v>0.0</v>
      </c>
      <c r="P16" s="161" t="s">
        <v>114</v>
      </c>
      <c r="Q16" s="96" t="s">
        <v>1519</v>
      </c>
    </row>
    <row r="17">
      <c r="A17" s="298" t="s">
        <v>1521</v>
      </c>
      <c r="B17" s="296"/>
      <c r="C17" s="298" t="s">
        <v>216</v>
      </c>
      <c r="D17" s="296"/>
      <c r="E17" s="296"/>
      <c r="F17" s="296"/>
      <c r="G17" s="297">
        <v>3.0</v>
      </c>
      <c r="H17" s="298">
        <v>361.0</v>
      </c>
      <c r="I17" s="298">
        <v>6.0</v>
      </c>
      <c r="J17" s="296" t="s">
        <v>151</v>
      </c>
      <c r="K17" s="298">
        <v>1.0</v>
      </c>
      <c r="L17" s="298" t="s">
        <v>113</v>
      </c>
      <c r="M17" s="297">
        <v>5.0</v>
      </c>
      <c r="N17" s="297">
        <v>30.0</v>
      </c>
      <c r="O17" s="297">
        <v>0.0</v>
      </c>
      <c r="P17" s="298" t="s">
        <v>114</v>
      </c>
      <c r="Q17" s="286"/>
    </row>
    <row r="18">
      <c r="A18" s="161" t="s">
        <v>1522</v>
      </c>
      <c r="B18" s="93"/>
      <c r="C18" s="161" t="s">
        <v>216</v>
      </c>
      <c r="D18" s="93"/>
      <c r="E18" s="93"/>
      <c r="F18" s="93"/>
      <c r="G18" s="95">
        <v>5.0</v>
      </c>
      <c r="H18" s="95">
        <v>100.0</v>
      </c>
      <c r="I18" s="161">
        <v>6.0</v>
      </c>
      <c r="J18" s="93" t="s">
        <v>307</v>
      </c>
      <c r="K18" s="161">
        <v>6.0</v>
      </c>
      <c r="L18" s="161" t="s">
        <v>113</v>
      </c>
      <c r="M18" s="95">
        <v>6.0</v>
      </c>
      <c r="N18" s="95">
        <v>40.0</v>
      </c>
      <c r="O18" s="95">
        <v>0.0</v>
      </c>
      <c r="P18" s="161" t="s">
        <v>114</v>
      </c>
      <c r="Q18" s="98"/>
    </row>
    <row r="19">
      <c r="A19" s="298" t="s">
        <v>1523</v>
      </c>
      <c r="B19" s="284" t="s">
        <v>455</v>
      </c>
      <c r="C19" s="284" t="s">
        <v>1524</v>
      </c>
      <c r="D19" s="296" t="s">
        <v>168</v>
      </c>
      <c r="E19" s="494">
        <f>62-39</f>
        <v>23</v>
      </c>
      <c r="F19" s="284" t="s">
        <v>241</v>
      </c>
      <c r="G19" s="298">
        <v>2.0</v>
      </c>
      <c r="H19" s="298">
        <v>361.0</v>
      </c>
      <c r="I19" s="298">
        <v>2.0</v>
      </c>
      <c r="J19" s="296" t="s">
        <v>112</v>
      </c>
      <c r="K19" s="298">
        <v>1.0</v>
      </c>
      <c r="L19" s="297" t="s">
        <v>375</v>
      </c>
      <c r="M19" s="297">
        <v>2.0</v>
      </c>
      <c r="N19" s="297">
        <v>0.0</v>
      </c>
      <c r="O19" s="297">
        <v>4.0</v>
      </c>
      <c r="P19" s="298" t="s">
        <v>114</v>
      </c>
      <c r="Q19" s="281" t="s">
        <v>553</v>
      </c>
    </row>
    <row r="20">
      <c r="A20" s="161" t="s">
        <v>1525</v>
      </c>
      <c r="B20" s="93"/>
      <c r="C20" s="94" t="s">
        <v>1526</v>
      </c>
      <c r="D20" s="93"/>
      <c r="E20" s="93"/>
      <c r="F20" s="161"/>
      <c r="G20" s="161">
        <v>10.0</v>
      </c>
      <c r="H20" s="95">
        <v>45.0</v>
      </c>
      <c r="I20" s="161">
        <v>7.0</v>
      </c>
      <c r="J20" s="94" t="s">
        <v>467</v>
      </c>
      <c r="K20" s="161">
        <v>1.0</v>
      </c>
      <c r="L20" s="161" t="s">
        <v>113</v>
      </c>
      <c r="M20" s="95">
        <v>8.0</v>
      </c>
      <c r="N20" s="95">
        <v>80.0</v>
      </c>
      <c r="O20" s="95">
        <v>0.0</v>
      </c>
      <c r="P20" s="161" t="s">
        <v>114</v>
      </c>
      <c r="Q20" s="495" t="s">
        <v>631</v>
      </c>
    </row>
    <row r="21">
      <c r="A21" s="297" t="s">
        <v>1527</v>
      </c>
      <c r="B21" s="296" t="s">
        <v>155</v>
      </c>
      <c r="C21" s="296" t="s">
        <v>1528</v>
      </c>
      <c r="D21" s="296">
        <f>E21/3*2</f>
        <v>20</v>
      </c>
      <c r="E21" s="494">
        <f>60-30</f>
        <v>30</v>
      </c>
      <c r="F21" s="296" t="s">
        <v>224</v>
      </c>
      <c r="G21" s="297">
        <v>10.0</v>
      </c>
      <c r="H21" s="298">
        <v>55.0</v>
      </c>
      <c r="I21" s="298">
        <v>7.0</v>
      </c>
      <c r="J21" s="296" t="s">
        <v>205</v>
      </c>
      <c r="K21" s="496">
        <v>43862.0</v>
      </c>
      <c r="L21" s="298" t="s">
        <v>113</v>
      </c>
      <c r="M21" s="297">
        <v>8.0</v>
      </c>
      <c r="N21" s="297">
        <v>90.0</v>
      </c>
      <c r="O21" s="297">
        <v>0.0</v>
      </c>
      <c r="P21" s="298" t="s">
        <v>114</v>
      </c>
      <c r="Q21" s="497" t="s">
        <v>631</v>
      </c>
    </row>
    <row r="22">
      <c r="A22" s="95" t="s">
        <v>1529</v>
      </c>
      <c r="B22" s="93"/>
      <c r="C22" s="93" t="s">
        <v>1528</v>
      </c>
      <c r="D22" s="248"/>
      <c r="E22" s="248"/>
      <c r="F22" s="93"/>
      <c r="G22" s="95">
        <v>14.0</v>
      </c>
      <c r="H22" s="161">
        <v>55.0</v>
      </c>
      <c r="I22" s="161">
        <v>8.0</v>
      </c>
      <c r="J22" s="93" t="s">
        <v>298</v>
      </c>
      <c r="K22" s="498">
        <v>43987.0</v>
      </c>
      <c r="L22" s="161" t="s">
        <v>113</v>
      </c>
      <c r="M22" s="95">
        <v>8.0</v>
      </c>
      <c r="N22" s="95">
        <v>100.0</v>
      </c>
      <c r="O22" s="95">
        <v>0.0</v>
      </c>
      <c r="P22" s="161" t="s">
        <v>114</v>
      </c>
      <c r="Q22" s="495" t="s">
        <v>631</v>
      </c>
    </row>
    <row r="23">
      <c r="A23" s="297" t="s">
        <v>1530</v>
      </c>
      <c r="B23" s="296"/>
      <c r="C23" s="296" t="s">
        <v>1528</v>
      </c>
      <c r="D23" s="296"/>
      <c r="E23" s="296"/>
      <c r="F23" s="296"/>
      <c r="G23" s="297">
        <v>18.0</v>
      </c>
      <c r="H23" s="298">
        <v>55.0</v>
      </c>
      <c r="I23" s="298">
        <v>9.0</v>
      </c>
      <c r="J23" s="296" t="s">
        <v>175</v>
      </c>
      <c r="K23" s="298">
        <v>8.0</v>
      </c>
      <c r="L23" s="298" t="s">
        <v>113</v>
      </c>
      <c r="M23" s="297">
        <v>10.0</v>
      </c>
      <c r="N23" s="297">
        <v>100.0</v>
      </c>
      <c r="O23" s="297">
        <v>0.0</v>
      </c>
      <c r="P23" s="298" t="s">
        <v>114</v>
      </c>
      <c r="Q23" s="497" t="s">
        <v>631</v>
      </c>
    </row>
    <row r="24">
      <c r="A24" s="161" t="s">
        <v>760</v>
      </c>
      <c r="B24" s="93" t="s">
        <v>144</v>
      </c>
      <c r="C24" s="93" t="s">
        <v>145</v>
      </c>
      <c r="D24" s="93">
        <f>E24/3*2</f>
        <v>24</v>
      </c>
      <c r="E24" s="248">
        <f>49-13</f>
        <v>36</v>
      </c>
      <c r="F24" s="93" t="s">
        <v>198</v>
      </c>
      <c r="G24" s="161">
        <v>11.0</v>
      </c>
      <c r="H24" s="95">
        <v>50.0</v>
      </c>
      <c r="I24" s="161">
        <v>7.0</v>
      </c>
      <c r="J24" s="94" t="s">
        <v>205</v>
      </c>
      <c r="K24" s="161">
        <v>2.0</v>
      </c>
      <c r="L24" s="161" t="s">
        <v>113</v>
      </c>
      <c r="M24" s="95">
        <v>7.0</v>
      </c>
      <c r="N24" s="95">
        <v>70.0</v>
      </c>
      <c r="O24" s="95">
        <v>4.0</v>
      </c>
      <c r="P24" s="161" t="s">
        <v>114</v>
      </c>
      <c r="Q24" s="495" t="s">
        <v>631</v>
      </c>
    </row>
    <row r="25">
      <c r="A25" s="298"/>
      <c r="B25" s="296"/>
      <c r="C25" s="284"/>
      <c r="D25" s="296"/>
      <c r="E25" s="296"/>
      <c r="F25" s="296"/>
      <c r="G25" s="298"/>
      <c r="H25" s="298"/>
      <c r="I25" s="298"/>
      <c r="J25" s="296"/>
      <c r="K25" s="298"/>
      <c r="L25" s="298"/>
      <c r="M25" s="298"/>
      <c r="N25" s="298"/>
      <c r="O25" s="298"/>
      <c r="P25" s="298"/>
      <c r="Q25" s="286"/>
      <c r="R25" s="286"/>
      <c r="S25" s="286"/>
      <c r="T25" s="286"/>
      <c r="U25" s="286"/>
      <c r="V25" s="286"/>
      <c r="W25" s="298"/>
      <c r="X25" s="298"/>
    </row>
    <row r="26">
      <c r="A26" s="161"/>
      <c r="B26" s="95" t="s">
        <v>1531</v>
      </c>
    </row>
    <row r="27">
      <c r="A27" s="292" t="s">
        <v>192</v>
      </c>
      <c r="B27" s="292" t="s">
        <v>11</v>
      </c>
      <c r="C27" s="310" t="s">
        <v>14</v>
      </c>
      <c r="D27" s="292" t="s">
        <v>101</v>
      </c>
      <c r="E27" s="292" t="s">
        <v>102</v>
      </c>
      <c r="F27" s="292" t="s">
        <v>103</v>
      </c>
      <c r="G27" s="292" t="s">
        <v>104</v>
      </c>
      <c r="H27" s="292" t="s">
        <v>24</v>
      </c>
      <c r="I27" s="292" t="s">
        <v>30</v>
      </c>
      <c r="J27" s="293" t="s">
        <v>33</v>
      </c>
      <c r="K27" s="292" t="s">
        <v>36</v>
      </c>
      <c r="L27" s="292" t="s">
        <v>39</v>
      </c>
      <c r="M27" s="499" t="s">
        <v>193</v>
      </c>
      <c r="N27" s="499" t="s">
        <v>194</v>
      </c>
      <c r="O27" s="292" t="s">
        <v>42</v>
      </c>
      <c r="P27" s="292" t="s">
        <v>45</v>
      </c>
      <c r="Q27" s="293" t="s">
        <v>49</v>
      </c>
      <c r="R27" s="292" t="s">
        <v>105</v>
      </c>
      <c r="S27" s="292" t="s">
        <v>106</v>
      </c>
      <c r="T27" s="295"/>
      <c r="U27" s="295"/>
      <c r="V27" s="295"/>
      <c r="W27" s="295"/>
      <c r="X27" s="295"/>
    </row>
    <row r="28">
      <c r="A28" s="161" t="s">
        <v>195</v>
      </c>
      <c r="B28" s="93" t="s">
        <v>177</v>
      </c>
      <c r="C28" s="93" t="s">
        <v>1532</v>
      </c>
      <c r="D28" s="93">
        <f>E28/3*2</f>
        <v>10</v>
      </c>
      <c r="E28" s="93">
        <f>36-21</f>
        <v>15</v>
      </c>
      <c r="F28" s="93" t="s">
        <v>251</v>
      </c>
      <c r="G28" s="161">
        <v>2.0</v>
      </c>
      <c r="H28" s="161">
        <v>300.0</v>
      </c>
      <c r="I28" s="161">
        <v>3.0</v>
      </c>
      <c r="J28" s="93" t="s">
        <v>313</v>
      </c>
      <c r="K28" s="161">
        <v>2.0</v>
      </c>
      <c r="L28" s="161" t="s">
        <v>113</v>
      </c>
      <c r="M28" s="161" t="s">
        <v>491</v>
      </c>
      <c r="N28" s="95">
        <v>8.0</v>
      </c>
      <c r="O28" s="95">
        <v>4.0</v>
      </c>
      <c r="P28" s="95">
        <v>10.0</v>
      </c>
      <c r="Q28" s="95">
        <v>4.0</v>
      </c>
      <c r="R28" s="161" t="s">
        <v>114</v>
      </c>
      <c r="S28" s="95"/>
    </row>
    <row r="29">
      <c r="A29" s="298" t="s">
        <v>208</v>
      </c>
      <c r="B29" s="296" t="s">
        <v>197</v>
      </c>
      <c r="C29" s="296" t="s">
        <v>128</v>
      </c>
      <c r="D29" s="284" t="s">
        <v>197</v>
      </c>
      <c r="E29" s="284">
        <f>34-16</f>
        <v>18</v>
      </c>
      <c r="F29" s="284" t="s">
        <v>357</v>
      </c>
      <c r="G29" s="298">
        <v>6.0</v>
      </c>
      <c r="H29" s="298">
        <v>55.0</v>
      </c>
      <c r="I29" s="298">
        <v>4.0</v>
      </c>
      <c r="J29" s="296" t="s">
        <v>307</v>
      </c>
      <c r="K29" s="298">
        <v>3.0</v>
      </c>
      <c r="L29" s="298" t="s">
        <v>113</v>
      </c>
      <c r="M29" s="298">
        <v>8.0</v>
      </c>
      <c r="N29" s="298">
        <v>12.0</v>
      </c>
      <c r="O29" s="297">
        <v>5.0</v>
      </c>
      <c r="P29" s="297">
        <v>25.0</v>
      </c>
      <c r="Q29" s="297">
        <v>6.0</v>
      </c>
      <c r="R29" s="298" t="s">
        <v>114</v>
      </c>
      <c r="S29" s="298"/>
    </row>
    <row r="30">
      <c r="A30" s="95" t="s">
        <v>201</v>
      </c>
      <c r="B30" s="93"/>
      <c r="C30" s="93" t="s">
        <v>128</v>
      </c>
      <c r="D30" s="93"/>
      <c r="E30" s="93"/>
      <c r="F30" s="161"/>
      <c r="G30" s="161">
        <v>8.0</v>
      </c>
      <c r="H30" s="95">
        <v>40.0</v>
      </c>
      <c r="I30" s="161">
        <v>6.0</v>
      </c>
      <c r="J30" s="93" t="s">
        <v>224</v>
      </c>
      <c r="K30" s="161">
        <v>2.0</v>
      </c>
      <c r="L30" s="161" t="s">
        <v>113</v>
      </c>
      <c r="M30" s="161"/>
      <c r="N30" s="161"/>
      <c r="O30" s="95">
        <v>10.0</v>
      </c>
      <c r="P30" s="95">
        <v>50.0</v>
      </c>
      <c r="Q30" s="95">
        <v>0.0</v>
      </c>
      <c r="R30" s="161" t="s">
        <v>114</v>
      </c>
      <c r="S30" s="161"/>
    </row>
    <row r="31">
      <c r="A31" s="298" t="s">
        <v>1533</v>
      </c>
      <c r="B31" s="296" t="s">
        <v>168</v>
      </c>
      <c r="C31" s="284" t="s">
        <v>364</v>
      </c>
      <c r="D31" s="284" t="s">
        <v>313</v>
      </c>
      <c r="E31" s="296">
        <f>49-19</f>
        <v>30</v>
      </c>
      <c r="F31" s="284" t="s">
        <v>198</v>
      </c>
      <c r="G31" s="298">
        <v>5.0</v>
      </c>
      <c r="H31" s="298">
        <v>135.0</v>
      </c>
      <c r="I31" s="298">
        <v>5.0</v>
      </c>
      <c r="J31" s="296" t="s">
        <v>133</v>
      </c>
      <c r="K31" s="297">
        <v>3.0</v>
      </c>
      <c r="L31" s="298" t="s">
        <v>113</v>
      </c>
      <c r="M31" s="298">
        <v>7.0</v>
      </c>
      <c r="N31" s="298">
        <v>11.0</v>
      </c>
      <c r="O31" s="297">
        <v>5.0</v>
      </c>
      <c r="P31" s="297">
        <v>30.0</v>
      </c>
      <c r="Q31" s="297">
        <v>0.0</v>
      </c>
      <c r="R31" s="298" t="s">
        <v>114</v>
      </c>
      <c r="S31" s="490" t="s">
        <v>1534</v>
      </c>
    </row>
    <row r="32">
      <c r="A32" s="161" t="s">
        <v>1535</v>
      </c>
      <c r="B32" s="93"/>
      <c r="C32" s="94" t="s">
        <v>364</v>
      </c>
      <c r="D32" s="93"/>
      <c r="E32" s="93"/>
      <c r="F32" s="93"/>
      <c r="G32" s="161">
        <v>5.0</v>
      </c>
      <c r="H32" s="161">
        <v>135.0</v>
      </c>
      <c r="I32" s="161">
        <v>5.0</v>
      </c>
      <c r="J32" s="93" t="s">
        <v>126</v>
      </c>
      <c r="K32" s="95">
        <v>4.0</v>
      </c>
      <c r="L32" s="161" t="s">
        <v>113</v>
      </c>
      <c r="M32" s="161"/>
      <c r="N32" s="161"/>
      <c r="O32" s="95">
        <v>5.0</v>
      </c>
      <c r="P32" s="95">
        <v>30.0</v>
      </c>
      <c r="Q32" s="95">
        <v>0.0</v>
      </c>
      <c r="R32" s="161" t="s">
        <v>114</v>
      </c>
      <c r="S32" s="95" t="s">
        <v>631</v>
      </c>
    </row>
    <row r="33">
      <c r="A33" s="298" t="s">
        <v>1536</v>
      </c>
      <c r="B33" s="296"/>
      <c r="C33" s="296" t="s">
        <v>629</v>
      </c>
      <c r="D33" s="296"/>
      <c r="E33" s="296"/>
      <c r="F33" s="296"/>
      <c r="G33" s="298">
        <v>5.0</v>
      </c>
      <c r="H33" s="298">
        <v>135.0</v>
      </c>
      <c r="I33" s="298">
        <v>5.0</v>
      </c>
      <c r="J33" s="296" t="s">
        <v>307</v>
      </c>
      <c r="K33" s="297">
        <v>5.0</v>
      </c>
      <c r="L33" s="298" t="s">
        <v>113</v>
      </c>
      <c r="M33" s="298"/>
      <c r="N33" s="298"/>
      <c r="O33" s="297">
        <v>5.0</v>
      </c>
      <c r="P33" s="297">
        <v>30.0</v>
      </c>
      <c r="Q33" s="297">
        <v>0.0</v>
      </c>
      <c r="R33" s="298" t="s">
        <v>114</v>
      </c>
      <c r="S33" s="497" t="s">
        <v>631</v>
      </c>
    </row>
    <row r="34">
      <c r="A34" s="161" t="s">
        <v>1537</v>
      </c>
      <c r="B34" s="93"/>
      <c r="C34" s="93" t="s">
        <v>180</v>
      </c>
      <c r="D34" s="93"/>
      <c r="E34" s="93"/>
      <c r="F34" s="93"/>
      <c r="G34" s="161">
        <v>6.0</v>
      </c>
      <c r="H34" s="161">
        <v>135.0</v>
      </c>
      <c r="I34" s="161">
        <v>5.0</v>
      </c>
      <c r="J34" s="93" t="s">
        <v>224</v>
      </c>
      <c r="K34" s="95">
        <v>6.0</v>
      </c>
      <c r="L34" s="161" t="s">
        <v>113</v>
      </c>
      <c r="M34" s="161"/>
      <c r="N34" s="161"/>
      <c r="O34" s="95">
        <v>5.0</v>
      </c>
      <c r="P34" s="95">
        <v>50.0</v>
      </c>
      <c r="Q34" s="95">
        <v>0.0</v>
      </c>
      <c r="R34" s="161" t="s">
        <v>114</v>
      </c>
      <c r="S34" s="242" t="s">
        <v>631</v>
      </c>
    </row>
    <row r="35">
      <c r="A35" s="298" t="s">
        <v>1538</v>
      </c>
      <c r="B35" s="296"/>
      <c r="C35" s="296" t="s">
        <v>180</v>
      </c>
      <c r="D35" s="296"/>
      <c r="E35" s="296"/>
      <c r="F35" s="296"/>
      <c r="G35" s="298">
        <v>7.0</v>
      </c>
      <c r="H35" s="298">
        <v>135.0</v>
      </c>
      <c r="I35" s="298">
        <v>5.0</v>
      </c>
      <c r="J35" s="296" t="s">
        <v>147</v>
      </c>
      <c r="K35" s="297">
        <v>7.0</v>
      </c>
      <c r="L35" s="298" t="s">
        <v>113</v>
      </c>
      <c r="M35" s="298"/>
      <c r="N35" s="298"/>
      <c r="O35" s="297">
        <v>5.0</v>
      </c>
      <c r="P35" s="297">
        <v>70.0</v>
      </c>
      <c r="Q35" s="297">
        <v>0.0</v>
      </c>
      <c r="R35" s="298" t="s">
        <v>114</v>
      </c>
      <c r="S35" s="490" t="s">
        <v>631</v>
      </c>
    </row>
    <row r="36">
      <c r="A36" s="161" t="s">
        <v>1539</v>
      </c>
      <c r="B36" s="93"/>
      <c r="C36" s="93" t="s">
        <v>180</v>
      </c>
      <c r="D36" s="93"/>
      <c r="E36" s="93"/>
      <c r="F36" s="161"/>
      <c r="G36" s="95">
        <v>16.0</v>
      </c>
      <c r="H36" s="161">
        <v>148.0</v>
      </c>
      <c r="I36" s="161">
        <v>5.0</v>
      </c>
      <c r="J36" s="94" t="s">
        <v>205</v>
      </c>
      <c r="K36" s="95">
        <v>8.0</v>
      </c>
      <c r="L36" s="161" t="s">
        <v>113</v>
      </c>
      <c r="M36" s="161"/>
      <c r="N36" s="161"/>
      <c r="O36" s="95">
        <v>12.0</v>
      </c>
      <c r="P36" s="95">
        <v>90.0</v>
      </c>
      <c r="Q36" s="95">
        <v>0.0</v>
      </c>
      <c r="R36" s="161" t="s">
        <v>114</v>
      </c>
      <c r="S36" s="242" t="s">
        <v>631</v>
      </c>
    </row>
    <row r="37">
      <c r="A37" s="298" t="s">
        <v>1540</v>
      </c>
      <c r="B37" s="296"/>
      <c r="C37" s="283" t="s">
        <v>1541</v>
      </c>
      <c r="D37" s="284" t="s">
        <v>304</v>
      </c>
      <c r="E37" s="283" t="s">
        <v>1542</v>
      </c>
      <c r="F37" s="296"/>
      <c r="G37" s="298"/>
      <c r="H37" s="298"/>
      <c r="I37" s="298"/>
      <c r="J37" s="296"/>
      <c r="K37" s="298"/>
      <c r="L37" s="298"/>
      <c r="M37" s="298"/>
      <c r="N37" s="298"/>
      <c r="O37" s="298"/>
      <c r="P37" s="298"/>
      <c r="Q37" s="298"/>
      <c r="R37" s="298"/>
      <c r="S37" s="490" t="s">
        <v>1543</v>
      </c>
    </row>
    <row r="38">
      <c r="A38" s="161" t="s">
        <v>632</v>
      </c>
      <c r="B38" s="93" t="s">
        <v>123</v>
      </c>
      <c r="C38" s="93" t="s">
        <v>124</v>
      </c>
      <c r="D38" s="93" t="s">
        <v>168</v>
      </c>
      <c r="E38" s="93">
        <f>40-17</f>
        <v>23</v>
      </c>
      <c r="F38" s="94" t="s">
        <v>277</v>
      </c>
      <c r="G38" s="95">
        <v>3.0</v>
      </c>
      <c r="H38" s="95">
        <v>82.0</v>
      </c>
      <c r="I38" s="95">
        <v>2.0</v>
      </c>
      <c r="J38" s="94" t="s">
        <v>112</v>
      </c>
      <c r="K38" s="161">
        <v>2.0</v>
      </c>
      <c r="L38" s="95" t="s">
        <v>1544</v>
      </c>
      <c r="M38" s="161">
        <v>8.0</v>
      </c>
      <c r="N38" s="161">
        <v>12.0</v>
      </c>
      <c r="O38" s="95">
        <v>4.0</v>
      </c>
      <c r="P38" s="95">
        <v>0.0</v>
      </c>
      <c r="Q38" s="95">
        <v>0.0</v>
      </c>
      <c r="R38" s="161" t="s">
        <v>114</v>
      </c>
      <c r="S38" s="161"/>
    </row>
    <row r="39">
      <c r="A39" s="297" t="s">
        <v>1344</v>
      </c>
      <c r="B39" s="296"/>
      <c r="C39" s="284" t="s">
        <v>128</v>
      </c>
      <c r="D39" s="296"/>
      <c r="E39" s="296"/>
      <c r="F39" s="296"/>
      <c r="G39" s="297">
        <v>5.0</v>
      </c>
      <c r="H39" s="297">
        <v>75.0</v>
      </c>
      <c r="I39" s="297">
        <v>8.0</v>
      </c>
      <c r="J39" s="284" t="s">
        <v>147</v>
      </c>
      <c r="K39" s="297">
        <v>5.0</v>
      </c>
      <c r="L39" s="297" t="s">
        <v>210</v>
      </c>
      <c r="M39" s="298"/>
      <c r="N39" s="298"/>
      <c r="O39" s="297">
        <v>6.0</v>
      </c>
      <c r="P39" s="297">
        <v>50.0</v>
      </c>
      <c r="Q39" s="297">
        <v>6.0</v>
      </c>
      <c r="R39" s="298" t="s">
        <v>114</v>
      </c>
      <c r="S39" s="297" t="s">
        <v>759</v>
      </c>
    </row>
    <row r="40">
      <c r="A40" s="161" t="s">
        <v>1545</v>
      </c>
      <c r="B40" s="93" t="s">
        <v>177</v>
      </c>
      <c r="C40" s="93" t="s">
        <v>310</v>
      </c>
      <c r="D40" s="93">
        <f>E40/3*2</f>
        <v>10</v>
      </c>
      <c r="E40" s="93">
        <f>40-25</f>
        <v>15</v>
      </c>
      <c r="F40" s="161">
        <v>40.0</v>
      </c>
      <c r="G40" s="95">
        <v>10.0</v>
      </c>
      <c r="H40" s="161">
        <v>280.0</v>
      </c>
      <c r="I40" s="161">
        <v>6.0</v>
      </c>
      <c r="J40" s="93" t="s">
        <v>345</v>
      </c>
      <c r="K40" s="161">
        <v>8.0</v>
      </c>
      <c r="L40" s="161" t="s">
        <v>113</v>
      </c>
      <c r="M40" s="161" t="s">
        <v>491</v>
      </c>
      <c r="N40" s="95">
        <v>9.0</v>
      </c>
      <c r="O40" s="95">
        <v>6.0</v>
      </c>
      <c r="P40" s="95">
        <v>50.0</v>
      </c>
      <c r="Q40" s="95">
        <v>0.0</v>
      </c>
      <c r="R40" s="161" t="s">
        <v>114</v>
      </c>
      <c r="S40" s="128" t="s">
        <v>1546</v>
      </c>
    </row>
    <row r="41">
      <c r="A41" s="298" t="s">
        <v>1547</v>
      </c>
      <c r="B41" s="296"/>
      <c r="C41" s="296" t="s">
        <v>1548</v>
      </c>
      <c r="G41" s="297">
        <v>7.0</v>
      </c>
      <c r="H41" s="298">
        <v>361.0</v>
      </c>
      <c r="I41" s="298">
        <v>6.0</v>
      </c>
      <c r="J41" s="296" t="s">
        <v>419</v>
      </c>
      <c r="K41" s="298">
        <v>3.0</v>
      </c>
      <c r="L41" s="298" t="s">
        <v>113</v>
      </c>
      <c r="M41" s="298"/>
      <c r="N41" s="298"/>
      <c r="O41" s="297">
        <v>6.0</v>
      </c>
      <c r="P41" s="297">
        <v>50.0</v>
      </c>
      <c r="Q41" s="297">
        <v>0.0</v>
      </c>
      <c r="R41" s="298" t="s">
        <v>114</v>
      </c>
      <c r="S41" s="298"/>
    </row>
    <row r="42">
      <c r="A42" s="161"/>
      <c r="B42" s="93"/>
      <c r="C42" s="93"/>
      <c r="D42" s="93"/>
      <c r="E42" s="93"/>
      <c r="F42" s="93"/>
      <c r="G42" s="110"/>
      <c r="H42" s="161"/>
      <c r="I42" s="161"/>
      <c r="J42" s="93"/>
      <c r="K42" s="161"/>
      <c r="L42" s="161"/>
      <c r="M42" s="161"/>
      <c r="N42" s="161"/>
      <c r="O42" s="161"/>
      <c r="P42" s="161"/>
      <c r="Q42" s="161"/>
      <c r="R42" s="161"/>
      <c r="S42" s="98"/>
      <c r="V42" s="98"/>
      <c r="W42" s="161"/>
      <c r="X42" s="161"/>
    </row>
    <row r="43">
      <c r="A43" s="292" t="s">
        <v>225</v>
      </c>
      <c r="B43" s="292" t="s">
        <v>11</v>
      </c>
      <c r="C43" s="310" t="s">
        <v>14</v>
      </c>
      <c r="D43" s="292" t="s">
        <v>226</v>
      </c>
      <c r="E43" s="292" t="s">
        <v>19</v>
      </c>
      <c r="F43" s="292" t="s">
        <v>104</v>
      </c>
      <c r="G43" s="292" t="s">
        <v>24</v>
      </c>
      <c r="H43" s="292" t="s">
        <v>30</v>
      </c>
      <c r="I43" s="293" t="s">
        <v>33</v>
      </c>
      <c r="J43" s="292" t="s">
        <v>36</v>
      </c>
      <c r="K43" s="292" t="s">
        <v>39</v>
      </c>
      <c r="L43" s="292" t="s">
        <v>55</v>
      </c>
      <c r="M43" s="292" t="s">
        <v>42</v>
      </c>
      <c r="N43" s="292" t="s">
        <v>45</v>
      </c>
      <c r="O43" s="293" t="s">
        <v>49</v>
      </c>
      <c r="P43" s="292" t="s">
        <v>105</v>
      </c>
      <c r="Q43" s="292" t="s">
        <v>106</v>
      </c>
      <c r="R43" s="295"/>
      <c r="S43" s="295"/>
      <c r="T43" s="295"/>
      <c r="U43" s="295"/>
      <c r="V43" s="295"/>
      <c r="W43" s="295"/>
      <c r="X43" s="295"/>
    </row>
    <row r="44">
      <c r="A44" s="161" t="s">
        <v>1549</v>
      </c>
      <c r="B44" s="93" t="s">
        <v>146</v>
      </c>
      <c r="C44" s="93" t="s">
        <v>1027</v>
      </c>
      <c r="D44" s="94" t="s">
        <v>133</v>
      </c>
      <c r="E44" s="93" t="s">
        <v>126</v>
      </c>
      <c r="F44" s="161">
        <v>6.0</v>
      </c>
      <c r="G44" s="161">
        <v>60.0</v>
      </c>
      <c r="H44" s="161">
        <v>4.0</v>
      </c>
      <c r="I44" s="93" t="s">
        <v>151</v>
      </c>
      <c r="J44" s="95">
        <v>2.0</v>
      </c>
      <c r="K44" s="161" t="s">
        <v>141</v>
      </c>
      <c r="L44" s="161" t="s">
        <v>1550</v>
      </c>
      <c r="M44" s="95">
        <v>6.0</v>
      </c>
      <c r="N44" s="95">
        <v>10.0</v>
      </c>
      <c r="O44" s="95">
        <v>3.0</v>
      </c>
      <c r="P44" s="161" t="s">
        <v>114</v>
      </c>
      <c r="Q44" s="242" t="s">
        <v>1551</v>
      </c>
    </row>
    <row r="45">
      <c r="A45" s="298" t="s">
        <v>1552</v>
      </c>
      <c r="B45" s="296" t="s">
        <v>1553</v>
      </c>
      <c r="C45" s="296" t="s">
        <v>1554</v>
      </c>
      <c r="D45" s="296"/>
      <c r="E45" s="296"/>
      <c r="F45" s="297">
        <v>1.0</v>
      </c>
      <c r="G45" s="298">
        <v>60.0</v>
      </c>
      <c r="H45" s="298">
        <v>4.0</v>
      </c>
      <c r="I45" s="296" t="s">
        <v>313</v>
      </c>
      <c r="J45" s="297">
        <v>2.0</v>
      </c>
      <c r="K45" s="298" t="s">
        <v>206</v>
      </c>
      <c r="L45" s="298"/>
      <c r="M45" s="297">
        <v>3.0</v>
      </c>
      <c r="N45" s="297">
        <v>0.0</v>
      </c>
      <c r="O45" s="297">
        <v>3.0</v>
      </c>
      <c r="P45" s="298" t="s">
        <v>114</v>
      </c>
      <c r="Q45" s="301" t="s">
        <v>1555</v>
      </c>
    </row>
    <row r="46">
      <c r="A46" s="95" t="s">
        <v>1556</v>
      </c>
      <c r="B46" s="93"/>
      <c r="C46" s="198" t="s">
        <v>1557</v>
      </c>
      <c r="D46" s="93"/>
      <c r="E46" s="94"/>
      <c r="F46" s="161"/>
      <c r="G46" s="161"/>
      <c r="H46" s="161"/>
      <c r="I46" s="93"/>
      <c r="J46" s="161"/>
      <c r="K46" s="161"/>
      <c r="L46" s="161"/>
      <c r="M46" s="161"/>
      <c r="N46" s="161"/>
      <c r="O46" s="161"/>
      <c r="P46" s="161"/>
      <c r="Q46" s="120" t="s">
        <v>1558</v>
      </c>
    </row>
    <row r="47">
      <c r="A47" s="297" t="s">
        <v>378</v>
      </c>
      <c r="B47" s="284" t="s">
        <v>1559</v>
      </c>
      <c r="C47" s="283" t="s">
        <v>1560</v>
      </c>
      <c r="D47" s="283" t="s">
        <v>133</v>
      </c>
      <c r="E47" s="283" t="s">
        <v>1561</v>
      </c>
      <c r="F47" s="297">
        <v>8.0</v>
      </c>
      <c r="G47" s="298">
        <v>45.0</v>
      </c>
      <c r="H47" s="298">
        <v>8.0</v>
      </c>
      <c r="I47" s="284" t="s">
        <v>151</v>
      </c>
      <c r="J47" s="298">
        <v>2.0</v>
      </c>
      <c r="K47" s="298" t="s">
        <v>113</v>
      </c>
      <c r="L47" s="298"/>
      <c r="M47" s="297">
        <v>10.0</v>
      </c>
      <c r="N47" s="297">
        <v>35.0</v>
      </c>
      <c r="O47" s="297">
        <v>0.0</v>
      </c>
      <c r="P47" s="298" t="s">
        <v>265</v>
      </c>
      <c r="Q47" s="490" t="s">
        <v>1562</v>
      </c>
    </row>
    <row r="48">
      <c r="A48" s="161" t="s">
        <v>1563</v>
      </c>
      <c r="B48" s="94" t="s">
        <v>177</v>
      </c>
      <c r="C48" s="94" t="s">
        <v>1564</v>
      </c>
      <c r="D48" s="94" t="s">
        <v>1565</v>
      </c>
      <c r="E48" s="198" t="s">
        <v>1566</v>
      </c>
      <c r="F48" s="161">
        <v>2.0</v>
      </c>
      <c r="G48" s="161">
        <v>45.0</v>
      </c>
      <c r="H48" s="161">
        <v>6.0</v>
      </c>
      <c r="I48" s="93" t="s">
        <v>112</v>
      </c>
      <c r="J48" s="161">
        <v>1.0</v>
      </c>
      <c r="K48" s="161" t="s">
        <v>113</v>
      </c>
      <c r="L48" s="161"/>
      <c r="M48" s="95">
        <v>4.0</v>
      </c>
      <c r="N48" s="95">
        <v>0.0</v>
      </c>
      <c r="O48" s="95">
        <v>0.0</v>
      </c>
      <c r="P48" s="95" t="s">
        <v>265</v>
      </c>
      <c r="Q48" s="96" t="s">
        <v>387</v>
      </c>
    </row>
    <row r="49">
      <c r="A49" s="298" t="s">
        <v>1567</v>
      </c>
      <c r="B49" s="296"/>
      <c r="C49" s="284" t="s">
        <v>360</v>
      </c>
      <c r="D49" s="296"/>
      <c r="E49" s="296"/>
      <c r="F49" s="298">
        <v>2.0</v>
      </c>
      <c r="G49" s="298">
        <v>20.0</v>
      </c>
      <c r="H49" s="298">
        <v>6.0</v>
      </c>
      <c r="I49" s="296" t="s">
        <v>112</v>
      </c>
      <c r="J49" s="298">
        <v>1.0</v>
      </c>
      <c r="K49" s="298" t="s">
        <v>113</v>
      </c>
      <c r="L49" s="298"/>
      <c r="M49" s="297">
        <v>4.0</v>
      </c>
      <c r="N49" s="297">
        <v>0.0</v>
      </c>
      <c r="O49" s="297">
        <v>0.0</v>
      </c>
      <c r="P49" s="297" t="s">
        <v>265</v>
      </c>
      <c r="Q49" s="281" t="s">
        <v>387</v>
      </c>
    </row>
    <row r="50">
      <c r="A50" s="161" t="s">
        <v>1568</v>
      </c>
      <c r="B50" s="93"/>
      <c r="C50" s="164" t="s">
        <v>466</v>
      </c>
      <c r="D50" s="93"/>
      <c r="E50" s="93"/>
      <c r="F50" s="161">
        <v>2.0</v>
      </c>
      <c r="G50" s="161">
        <v>0.0</v>
      </c>
      <c r="H50" s="161">
        <v>6.0</v>
      </c>
      <c r="I50" s="93" t="s">
        <v>112</v>
      </c>
      <c r="J50" s="161">
        <v>1.0</v>
      </c>
      <c r="K50" s="161" t="s">
        <v>113</v>
      </c>
      <c r="L50" s="161"/>
      <c r="M50" s="95">
        <v>4.0</v>
      </c>
      <c r="N50" s="95">
        <v>0.0</v>
      </c>
      <c r="O50" s="95">
        <v>0.0</v>
      </c>
      <c r="P50" s="95" t="s">
        <v>265</v>
      </c>
      <c r="Q50" s="96" t="s">
        <v>387</v>
      </c>
    </row>
    <row r="51">
      <c r="A51" s="298" t="s">
        <v>1569</v>
      </c>
      <c r="B51" s="296"/>
      <c r="C51" s="500" t="s">
        <v>1570</v>
      </c>
      <c r="D51" s="296"/>
      <c r="E51" s="296"/>
      <c r="F51" s="298">
        <v>2.0</v>
      </c>
      <c r="G51" s="298">
        <v>-20.0</v>
      </c>
      <c r="H51" s="298">
        <v>6.0</v>
      </c>
      <c r="I51" s="296" t="s">
        <v>112</v>
      </c>
      <c r="J51" s="298">
        <v>1.0</v>
      </c>
      <c r="K51" s="298" t="s">
        <v>113</v>
      </c>
      <c r="L51" s="298"/>
      <c r="M51" s="297">
        <v>4.0</v>
      </c>
      <c r="N51" s="297">
        <v>0.0</v>
      </c>
      <c r="O51" s="297">
        <v>0.0</v>
      </c>
      <c r="P51" s="297" t="s">
        <v>265</v>
      </c>
      <c r="Q51" s="281" t="s">
        <v>387</v>
      </c>
    </row>
    <row r="52">
      <c r="A52" s="161" t="s">
        <v>1571</v>
      </c>
      <c r="B52" s="93"/>
      <c r="C52" s="164" t="s">
        <v>1572</v>
      </c>
      <c r="D52" s="93"/>
      <c r="E52" s="93"/>
      <c r="F52" s="161">
        <v>2.0</v>
      </c>
      <c r="G52" s="161">
        <v>-45.0</v>
      </c>
      <c r="H52" s="161">
        <v>6.0</v>
      </c>
      <c r="I52" s="93" t="s">
        <v>112</v>
      </c>
      <c r="J52" s="161">
        <v>1.0</v>
      </c>
      <c r="K52" s="161" t="s">
        <v>113</v>
      </c>
      <c r="L52" s="161"/>
      <c r="M52" s="95">
        <v>4.0</v>
      </c>
      <c r="N52" s="95">
        <v>0.0</v>
      </c>
      <c r="O52" s="95">
        <v>0.0</v>
      </c>
      <c r="P52" s="95" t="s">
        <v>265</v>
      </c>
      <c r="Q52" s="96" t="s">
        <v>387</v>
      </c>
    </row>
    <row r="53">
      <c r="A53" s="297" t="s">
        <v>1573</v>
      </c>
      <c r="B53" s="296"/>
      <c r="C53" s="500" t="s">
        <v>1574</v>
      </c>
      <c r="D53" s="296"/>
      <c r="E53" s="296"/>
      <c r="F53" s="297">
        <v>2.0</v>
      </c>
      <c r="G53" s="298">
        <v>-60.0</v>
      </c>
      <c r="H53" s="298">
        <v>7.0</v>
      </c>
      <c r="I53" s="296" t="s">
        <v>144</v>
      </c>
      <c r="J53" s="298">
        <v>1.0</v>
      </c>
      <c r="K53" s="298" t="s">
        <v>113</v>
      </c>
      <c r="L53" s="298"/>
      <c r="M53" s="297">
        <v>4.0</v>
      </c>
      <c r="N53" s="297">
        <v>0.0</v>
      </c>
      <c r="O53" s="297">
        <v>0.0</v>
      </c>
      <c r="P53" s="297" t="s">
        <v>265</v>
      </c>
      <c r="Q53" s="281" t="s">
        <v>1575</v>
      </c>
    </row>
    <row r="54">
      <c r="A54" s="95" t="s">
        <v>1576</v>
      </c>
      <c r="B54" s="198" t="s">
        <v>1577</v>
      </c>
      <c r="C54" s="94" t="s">
        <v>1578</v>
      </c>
      <c r="D54" s="93">
        <f t="shared" ref="D54:D55" si="1">13-6</f>
        <v>7</v>
      </c>
      <c r="E54" s="198" t="s">
        <v>1579</v>
      </c>
      <c r="F54" s="161">
        <v>5.0</v>
      </c>
      <c r="G54" s="161">
        <v>90.0</v>
      </c>
      <c r="H54" s="161">
        <v>7.0</v>
      </c>
      <c r="I54" s="93" t="s">
        <v>313</v>
      </c>
      <c r="J54" s="161">
        <v>3.0</v>
      </c>
      <c r="K54" s="161" t="s">
        <v>375</v>
      </c>
      <c r="L54" s="161"/>
      <c r="M54" s="95">
        <v>6.0</v>
      </c>
      <c r="N54" s="95">
        <v>10.0</v>
      </c>
      <c r="O54" s="95">
        <v>6.0</v>
      </c>
      <c r="P54" s="161" t="s">
        <v>114</v>
      </c>
      <c r="Q54" s="242" t="s">
        <v>1580</v>
      </c>
    </row>
    <row r="55">
      <c r="A55" s="298" t="s">
        <v>1581</v>
      </c>
      <c r="B55" s="296"/>
      <c r="C55" s="296" t="s">
        <v>1582</v>
      </c>
      <c r="D55" s="296">
        <f t="shared" si="1"/>
        <v>7</v>
      </c>
      <c r="E55" s="284" t="s">
        <v>1583</v>
      </c>
      <c r="F55" s="298">
        <v>5.0</v>
      </c>
      <c r="G55" s="298">
        <v>135.0</v>
      </c>
      <c r="H55" s="298">
        <v>7.0</v>
      </c>
      <c r="I55" s="296" t="s">
        <v>144</v>
      </c>
      <c r="J55" s="298">
        <v>3.0</v>
      </c>
      <c r="K55" s="298" t="s">
        <v>113</v>
      </c>
      <c r="L55" s="298"/>
      <c r="M55" s="297">
        <v>6.0</v>
      </c>
      <c r="N55" s="297">
        <v>10.0</v>
      </c>
      <c r="O55" s="297">
        <v>0.0</v>
      </c>
      <c r="P55" s="298" t="s">
        <v>114</v>
      </c>
      <c r="Q55" s="286"/>
    </row>
    <row r="56">
      <c r="A56" s="161" t="s">
        <v>1584</v>
      </c>
      <c r="B56" s="94" t="s">
        <v>1585</v>
      </c>
      <c r="C56" s="93" t="s">
        <v>1586</v>
      </c>
      <c r="D56" s="93">
        <f>45-17</f>
        <v>28</v>
      </c>
      <c r="E56" s="93">
        <f>E57+8</f>
        <v>45</v>
      </c>
      <c r="F56" s="161"/>
      <c r="G56" s="161"/>
      <c r="H56" s="161"/>
      <c r="I56" s="93"/>
      <c r="J56" s="161"/>
      <c r="K56" s="161"/>
      <c r="L56" s="161"/>
      <c r="M56" s="161"/>
      <c r="N56" s="161"/>
      <c r="O56" s="161"/>
      <c r="P56" s="161"/>
      <c r="Q56" s="242" t="s">
        <v>1587</v>
      </c>
    </row>
    <row r="57">
      <c r="A57" s="298" t="s">
        <v>1588</v>
      </c>
      <c r="B57" s="296"/>
      <c r="C57" s="296" t="s">
        <v>1586</v>
      </c>
      <c r="D57" s="296">
        <f>37-17</f>
        <v>20</v>
      </c>
      <c r="E57" s="296" t="s">
        <v>213</v>
      </c>
      <c r="F57" s="298"/>
      <c r="G57" s="298"/>
      <c r="H57" s="298"/>
      <c r="I57" s="296"/>
      <c r="J57" s="298"/>
      <c r="K57" s="298"/>
      <c r="L57" s="298"/>
      <c r="M57" s="298"/>
      <c r="N57" s="298"/>
      <c r="O57" s="298"/>
      <c r="P57" s="298"/>
      <c r="Q57" s="286"/>
    </row>
    <row r="58">
      <c r="A58" s="95" t="s">
        <v>1589</v>
      </c>
      <c r="B58" s="94" t="s">
        <v>1590</v>
      </c>
      <c r="C58" s="94" t="s">
        <v>1591</v>
      </c>
      <c r="D58" s="94" t="s">
        <v>133</v>
      </c>
      <c r="E58" s="94" t="s">
        <v>1091</v>
      </c>
      <c r="F58" s="161">
        <v>10.0</v>
      </c>
      <c r="G58" s="161">
        <v>90.0</v>
      </c>
      <c r="H58" s="95">
        <v>9.0</v>
      </c>
      <c r="I58" s="94" t="s">
        <v>312</v>
      </c>
      <c r="J58" s="161">
        <v>3.0</v>
      </c>
      <c r="K58" s="161" t="s">
        <v>113</v>
      </c>
      <c r="L58" s="161"/>
      <c r="M58" s="95">
        <v>8.0</v>
      </c>
      <c r="N58" s="95">
        <v>100.0</v>
      </c>
      <c r="O58" s="95">
        <v>0.0</v>
      </c>
      <c r="P58" s="161" t="s">
        <v>114</v>
      </c>
      <c r="Q58" s="495" t="s">
        <v>631</v>
      </c>
    </row>
    <row r="59">
      <c r="A59" s="297" t="s">
        <v>1592</v>
      </c>
      <c r="B59" s="296"/>
      <c r="C59" s="284" t="s">
        <v>1591</v>
      </c>
      <c r="D59" s="296"/>
      <c r="E59" s="296"/>
      <c r="F59" s="298">
        <v>8.0</v>
      </c>
      <c r="G59" s="298">
        <v>60.0</v>
      </c>
      <c r="H59" s="297">
        <v>7.0</v>
      </c>
      <c r="I59" s="284" t="s">
        <v>307</v>
      </c>
      <c r="J59" s="298">
        <v>2.0</v>
      </c>
      <c r="K59" s="298" t="s">
        <v>113</v>
      </c>
      <c r="L59" s="298"/>
      <c r="M59" s="297">
        <v>6.0</v>
      </c>
      <c r="N59" s="297">
        <v>50.0</v>
      </c>
      <c r="O59" s="297">
        <v>6.0</v>
      </c>
      <c r="P59" s="298" t="s">
        <v>114</v>
      </c>
      <c r="Q59" s="497"/>
    </row>
    <row r="60">
      <c r="A60" s="95" t="s">
        <v>1593</v>
      </c>
      <c r="B60" s="198" t="s">
        <v>1594</v>
      </c>
      <c r="C60" s="198" t="s">
        <v>1595</v>
      </c>
      <c r="D60" s="95">
        <v>19.0</v>
      </c>
      <c r="E60" s="96">
        <v>35.0</v>
      </c>
      <c r="F60" s="95">
        <v>2.0</v>
      </c>
      <c r="G60" s="161">
        <v>110.0</v>
      </c>
      <c r="H60" s="161">
        <v>7.0</v>
      </c>
      <c r="I60" s="93" t="s">
        <v>313</v>
      </c>
      <c r="J60" s="161">
        <v>1.0</v>
      </c>
      <c r="K60" s="161" t="s">
        <v>113</v>
      </c>
      <c r="L60" s="242" t="s">
        <v>1596</v>
      </c>
      <c r="M60" s="95">
        <v>4.0</v>
      </c>
      <c r="N60" s="95">
        <v>0.0</v>
      </c>
      <c r="O60" s="95">
        <v>0.0</v>
      </c>
      <c r="P60" s="161" t="s">
        <v>265</v>
      </c>
      <c r="Q60" s="242" t="s">
        <v>1597</v>
      </c>
    </row>
    <row r="61">
      <c r="A61" s="297"/>
      <c r="B61" s="284"/>
      <c r="C61" s="283"/>
      <c r="D61" s="298"/>
      <c r="E61" s="281"/>
      <c r="F61" s="297"/>
      <c r="G61" s="298"/>
      <c r="H61" s="298"/>
      <c r="I61" s="296"/>
      <c r="J61" s="298"/>
      <c r="K61" s="298"/>
      <c r="L61" s="490"/>
      <c r="M61" s="297"/>
      <c r="N61" s="297"/>
      <c r="O61" s="297"/>
      <c r="P61" s="298"/>
      <c r="Q61" s="297"/>
    </row>
    <row r="62">
      <c r="A62" s="95" t="s">
        <v>1598</v>
      </c>
      <c r="B62" s="198" t="s">
        <v>1599</v>
      </c>
      <c r="K62" s="198"/>
      <c r="L62" s="242"/>
      <c r="M62" s="95"/>
      <c r="N62" s="95"/>
      <c r="O62" s="95"/>
      <c r="P62" s="161"/>
      <c r="Q62" s="95"/>
    </row>
  </sheetData>
  <mergeCells count="61">
    <mergeCell ref="Q59:X59"/>
    <mergeCell ref="Q60:X60"/>
    <mergeCell ref="Q61:X61"/>
    <mergeCell ref="B62:J62"/>
    <mergeCell ref="Q62:X62"/>
    <mergeCell ref="Q52:X52"/>
    <mergeCell ref="Q53:X53"/>
    <mergeCell ref="Q54:X54"/>
    <mergeCell ref="Q55:X55"/>
    <mergeCell ref="Q56:X56"/>
    <mergeCell ref="Q57:X57"/>
    <mergeCell ref="Q58:X58"/>
    <mergeCell ref="Q2:X2"/>
    <mergeCell ref="Q3:X3"/>
    <mergeCell ref="Q4:X4"/>
    <mergeCell ref="Q5:X5"/>
    <mergeCell ref="Q6:X6"/>
    <mergeCell ref="Q7:X7"/>
    <mergeCell ref="Q8:X8"/>
    <mergeCell ref="Q9:X9"/>
    <mergeCell ref="Q10:X10"/>
    <mergeCell ref="Q11:X11"/>
    <mergeCell ref="Q12:X12"/>
    <mergeCell ref="Q13:X13"/>
    <mergeCell ref="Q14:X14"/>
    <mergeCell ref="Q15:X15"/>
    <mergeCell ref="Q16:X16"/>
    <mergeCell ref="Q17:X17"/>
    <mergeCell ref="Q18:X18"/>
    <mergeCell ref="Q19:X19"/>
    <mergeCell ref="Q20:X20"/>
    <mergeCell ref="Q21:X21"/>
    <mergeCell ref="Q22:X22"/>
    <mergeCell ref="Q23:X23"/>
    <mergeCell ref="Q24:X24"/>
    <mergeCell ref="B26:X26"/>
    <mergeCell ref="S27:X27"/>
    <mergeCell ref="S28:X28"/>
    <mergeCell ref="S29:X29"/>
    <mergeCell ref="S30:X30"/>
    <mergeCell ref="S31:X31"/>
    <mergeCell ref="S32:X32"/>
    <mergeCell ref="S33:X33"/>
    <mergeCell ref="S34:X34"/>
    <mergeCell ref="S35:X35"/>
    <mergeCell ref="S36:X36"/>
    <mergeCell ref="S37:X37"/>
    <mergeCell ref="S38:X38"/>
    <mergeCell ref="S39:X39"/>
    <mergeCell ref="S40:X40"/>
    <mergeCell ref="S41:X41"/>
    <mergeCell ref="S42:U42"/>
    <mergeCell ref="Q43:X43"/>
    <mergeCell ref="Q44:X44"/>
    <mergeCell ref="Q45:X45"/>
    <mergeCell ref="Q46:X46"/>
    <mergeCell ref="Q47:X47"/>
    <mergeCell ref="Q48:X48"/>
    <mergeCell ref="Q49:X49"/>
    <mergeCell ref="Q50:X50"/>
    <mergeCell ref="Q51:X5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57"/>
    <col customWidth="1" min="3" max="3" width="40.14"/>
    <col customWidth="1" min="4" max="4" width="32.57"/>
    <col customWidth="1" min="5" max="5" width="41.0"/>
    <col customWidth="1" min="6" max="6" width="14.57"/>
    <col customWidth="1" min="8" max="8" width="15.29"/>
    <col customWidth="1" min="9" max="9" width="16.86"/>
    <col customWidth="1" min="10" max="10" width="17.29"/>
    <col customWidth="1" min="12" max="12" width="14.0"/>
    <col customWidth="1" min="13" max="13" width="15.43"/>
    <col customWidth="1" min="14" max="14" width="17.29"/>
    <col customWidth="1" min="15" max="16" width="15.14"/>
    <col customWidth="1" min="17" max="17" width="14.43"/>
    <col customWidth="1" min="22" max="22" width="16.86"/>
  </cols>
  <sheetData>
    <row r="1">
      <c r="A1" s="501" t="s">
        <v>1600</v>
      </c>
      <c r="B1" s="234"/>
      <c r="C1" s="502"/>
      <c r="D1" s="502"/>
      <c r="E1" s="502"/>
      <c r="F1" s="502"/>
      <c r="G1" s="234"/>
      <c r="H1" s="503"/>
      <c r="I1" s="503"/>
      <c r="J1" s="503"/>
      <c r="K1" s="503"/>
      <c r="L1" s="503"/>
      <c r="M1" s="503"/>
      <c r="N1" s="503"/>
      <c r="O1" s="503"/>
      <c r="P1" s="503"/>
      <c r="Q1" s="503"/>
      <c r="R1" s="503"/>
      <c r="S1" s="503"/>
      <c r="T1" s="504"/>
      <c r="U1" s="504"/>
      <c r="V1" s="503"/>
    </row>
    <row r="2">
      <c r="A2" s="167" t="s">
        <v>100</v>
      </c>
      <c r="B2" s="166" t="s">
        <v>11</v>
      </c>
      <c r="C2" s="167" t="s">
        <v>14</v>
      </c>
      <c r="D2" s="167" t="s">
        <v>101</v>
      </c>
      <c r="E2" s="167" t="s">
        <v>102</v>
      </c>
      <c r="F2" s="139" t="s">
        <v>103</v>
      </c>
      <c r="G2" s="166" t="s">
        <v>104</v>
      </c>
      <c r="H2" s="168" t="s">
        <v>24</v>
      </c>
      <c r="I2" s="168" t="s">
        <v>30</v>
      </c>
      <c r="J2" s="168" t="s">
        <v>33</v>
      </c>
      <c r="K2" s="168" t="s">
        <v>36</v>
      </c>
      <c r="L2" s="168" t="s">
        <v>39</v>
      </c>
      <c r="M2" s="139" t="s">
        <v>42</v>
      </c>
      <c r="N2" s="139" t="s">
        <v>45</v>
      </c>
      <c r="O2" s="236" t="s">
        <v>49</v>
      </c>
      <c r="P2" s="168" t="s">
        <v>105</v>
      </c>
      <c r="Q2" s="168" t="s">
        <v>106</v>
      </c>
      <c r="R2" s="69"/>
      <c r="S2" s="69"/>
      <c r="T2" s="69"/>
      <c r="U2" s="69"/>
      <c r="V2" s="69"/>
    </row>
    <row r="3">
      <c r="A3" s="123" t="s">
        <v>107</v>
      </c>
      <c r="B3" s="123" t="s">
        <v>289</v>
      </c>
      <c r="C3" s="123" t="s">
        <v>570</v>
      </c>
      <c r="D3" s="122" t="s">
        <v>986</v>
      </c>
      <c r="F3" s="123" t="s">
        <v>140</v>
      </c>
      <c r="G3" s="123" t="s">
        <v>287</v>
      </c>
      <c r="H3" s="123" t="s">
        <v>288</v>
      </c>
      <c r="I3" s="123" t="s">
        <v>289</v>
      </c>
      <c r="J3" s="123" t="s">
        <v>112</v>
      </c>
      <c r="K3" s="123" t="s">
        <v>302</v>
      </c>
      <c r="L3" s="123" t="s">
        <v>113</v>
      </c>
      <c r="M3" s="123" t="s">
        <v>289</v>
      </c>
      <c r="N3" s="123" t="s">
        <v>112</v>
      </c>
      <c r="O3" s="123" t="s">
        <v>123</v>
      </c>
      <c r="P3" s="123" t="s">
        <v>114</v>
      </c>
      <c r="Q3" s="123" t="s">
        <v>410</v>
      </c>
    </row>
    <row r="4">
      <c r="A4" s="97" t="s">
        <v>116</v>
      </c>
      <c r="B4" s="97" t="s">
        <v>821</v>
      </c>
      <c r="C4" s="97" t="s">
        <v>822</v>
      </c>
      <c r="D4" s="126" t="s">
        <v>727</v>
      </c>
      <c r="F4" s="97" t="s">
        <v>1601</v>
      </c>
      <c r="G4" s="97" t="s">
        <v>153</v>
      </c>
      <c r="H4" s="97" t="s">
        <v>288</v>
      </c>
      <c r="I4" s="97" t="s">
        <v>289</v>
      </c>
      <c r="J4" s="97" t="s">
        <v>112</v>
      </c>
      <c r="K4" s="97" t="s">
        <v>304</v>
      </c>
      <c r="L4" s="97" t="s">
        <v>113</v>
      </c>
      <c r="M4" s="97" t="s">
        <v>153</v>
      </c>
      <c r="N4" s="97" t="s">
        <v>112</v>
      </c>
      <c r="O4" s="97" t="s">
        <v>123</v>
      </c>
      <c r="P4" s="97" t="s">
        <v>114</v>
      </c>
      <c r="Q4" s="97"/>
    </row>
    <row r="5">
      <c r="A5" s="123" t="s">
        <v>415</v>
      </c>
      <c r="B5" s="123" t="s">
        <v>827</v>
      </c>
      <c r="C5" s="123" t="s">
        <v>828</v>
      </c>
      <c r="D5" s="127">
        <f>25-8</f>
        <v>17</v>
      </c>
      <c r="F5" s="123" t="s">
        <v>1602</v>
      </c>
      <c r="G5" s="123" t="s">
        <v>123</v>
      </c>
      <c r="H5" s="123" t="s">
        <v>435</v>
      </c>
      <c r="I5" s="123" t="s">
        <v>146</v>
      </c>
      <c r="J5" s="123" t="s">
        <v>224</v>
      </c>
      <c r="K5" s="123" t="s">
        <v>287</v>
      </c>
      <c r="L5" s="123" t="s">
        <v>113</v>
      </c>
      <c r="M5" s="123" t="s">
        <v>144</v>
      </c>
      <c r="N5" s="123" t="s">
        <v>168</v>
      </c>
      <c r="O5" s="123" t="s">
        <v>123</v>
      </c>
      <c r="P5" s="123" t="s">
        <v>114</v>
      </c>
      <c r="Q5" s="123"/>
    </row>
    <row r="6">
      <c r="A6" s="97" t="s">
        <v>421</v>
      </c>
      <c r="B6" s="97" t="s">
        <v>123</v>
      </c>
      <c r="C6" s="97" t="s">
        <v>1603</v>
      </c>
      <c r="D6" s="97" t="s">
        <v>1604</v>
      </c>
      <c r="E6" s="111">
        <f>42-19</f>
        <v>23</v>
      </c>
      <c r="F6" s="97" t="s">
        <v>750</v>
      </c>
      <c r="G6" s="97" t="s">
        <v>123</v>
      </c>
      <c r="H6" s="97" t="s">
        <v>345</v>
      </c>
      <c r="I6" s="97" t="s">
        <v>130</v>
      </c>
      <c r="J6" s="97" t="s">
        <v>307</v>
      </c>
      <c r="K6" s="97" t="s">
        <v>302</v>
      </c>
      <c r="L6" s="97" t="s">
        <v>210</v>
      </c>
      <c r="M6" s="97" t="s">
        <v>153</v>
      </c>
      <c r="N6" s="97" t="s">
        <v>112</v>
      </c>
      <c r="O6" s="97" t="s">
        <v>112</v>
      </c>
      <c r="P6" s="97" t="s">
        <v>114</v>
      </c>
      <c r="Q6" s="97"/>
    </row>
    <row r="7">
      <c r="A7" s="123" t="s">
        <v>1605</v>
      </c>
      <c r="B7" s="123" t="s">
        <v>123</v>
      </c>
      <c r="C7" s="123" t="s">
        <v>1603</v>
      </c>
      <c r="D7" s="123" t="s">
        <v>287</v>
      </c>
      <c r="E7" s="127">
        <f>27-19</f>
        <v>8</v>
      </c>
      <c r="F7" s="123" t="s">
        <v>279</v>
      </c>
      <c r="G7" s="123" t="s">
        <v>123</v>
      </c>
      <c r="H7" s="123" t="s">
        <v>345</v>
      </c>
      <c r="I7" s="123" t="s">
        <v>130</v>
      </c>
      <c r="J7" s="123" t="s">
        <v>307</v>
      </c>
      <c r="K7" s="123" t="s">
        <v>302</v>
      </c>
      <c r="L7" s="123" t="s">
        <v>210</v>
      </c>
      <c r="M7" s="123" t="s">
        <v>153</v>
      </c>
      <c r="N7" s="123" t="s">
        <v>112</v>
      </c>
      <c r="O7" s="123" t="s">
        <v>112</v>
      </c>
      <c r="P7" s="123" t="s">
        <v>114</v>
      </c>
      <c r="Q7" s="122" t="s">
        <v>1606</v>
      </c>
    </row>
    <row r="8">
      <c r="A8" s="97" t="s">
        <v>429</v>
      </c>
      <c r="B8" s="97" t="s">
        <v>146</v>
      </c>
      <c r="C8" s="97" t="s">
        <v>1607</v>
      </c>
      <c r="E8" s="126" t="s">
        <v>1608</v>
      </c>
      <c r="F8" s="97" t="s">
        <v>311</v>
      </c>
      <c r="G8" s="97" t="s">
        <v>287</v>
      </c>
      <c r="H8" s="97" t="s">
        <v>126</v>
      </c>
      <c r="I8" s="97" t="s">
        <v>289</v>
      </c>
      <c r="J8" s="97" t="s">
        <v>112</v>
      </c>
      <c r="K8" s="97" t="s">
        <v>302</v>
      </c>
      <c r="L8" s="97" t="s">
        <v>113</v>
      </c>
      <c r="M8" s="97" t="s">
        <v>153</v>
      </c>
      <c r="N8" s="97" t="s">
        <v>313</v>
      </c>
      <c r="O8" s="97" t="s">
        <v>146</v>
      </c>
      <c r="P8" s="97" t="s">
        <v>114</v>
      </c>
      <c r="Q8" s="111"/>
    </row>
    <row r="9">
      <c r="A9" s="123" t="s">
        <v>432</v>
      </c>
      <c r="B9" s="127"/>
      <c r="C9" s="123" t="s">
        <v>1609</v>
      </c>
      <c r="D9" s="123" t="s">
        <v>1610</v>
      </c>
      <c r="E9" s="127"/>
      <c r="F9" s="127"/>
      <c r="G9" s="123" t="s">
        <v>287</v>
      </c>
      <c r="H9" s="123" t="s">
        <v>166</v>
      </c>
      <c r="I9" s="123" t="s">
        <v>146</v>
      </c>
      <c r="J9" s="123" t="s">
        <v>307</v>
      </c>
      <c r="K9" s="123" t="s">
        <v>302</v>
      </c>
      <c r="L9" s="123" t="s">
        <v>113</v>
      </c>
      <c r="M9" s="123" t="s">
        <v>177</v>
      </c>
      <c r="N9" s="123" t="s">
        <v>313</v>
      </c>
      <c r="O9" s="123" t="s">
        <v>112</v>
      </c>
      <c r="P9" s="123" t="s">
        <v>114</v>
      </c>
      <c r="Q9" s="123" t="s">
        <v>1611</v>
      </c>
    </row>
    <row r="10">
      <c r="A10" s="97" t="s">
        <v>1612</v>
      </c>
      <c r="B10" s="97" t="s">
        <v>455</v>
      </c>
      <c r="C10" s="97" t="s">
        <v>1191</v>
      </c>
      <c r="D10" s="97" t="s">
        <v>1613</v>
      </c>
      <c r="E10" s="97" t="s">
        <v>132</v>
      </c>
      <c r="F10" s="97" t="s">
        <v>213</v>
      </c>
      <c r="G10" s="97" t="s">
        <v>177</v>
      </c>
      <c r="H10" s="97" t="s">
        <v>345</v>
      </c>
      <c r="I10" s="97" t="s">
        <v>123</v>
      </c>
      <c r="J10" s="97" t="s">
        <v>224</v>
      </c>
      <c r="K10" s="97" t="s">
        <v>304</v>
      </c>
      <c r="L10" s="97" t="s">
        <v>464</v>
      </c>
      <c r="M10" s="97" t="s">
        <v>130</v>
      </c>
      <c r="N10" s="97" t="s">
        <v>224</v>
      </c>
      <c r="O10" s="97" t="s">
        <v>112</v>
      </c>
      <c r="P10" s="97" t="s">
        <v>114</v>
      </c>
      <c r="Q10" s="97" t="s">
        <v>1614</v>
      </c>
    </row>
    <row r="11">
      <c r="A11" s="123" t="s">
        <v>1189</v>
      </c>
      <c r="B11" s="127"/>
      <c r="C11" s="123" t="s">
        <v>1191</v>
      </c>
      <c r="D11" s="123"/>
      <c r="E11" s="127"/>
      <c r="F11" s="127"/>
      <c r="G11" s="123" t="s">
        <v>177</v>
      </c>
      <c r="H11" s="123" t="s">
        <v>288</v>
      </c>
      <c r="I11" s="123" t="s">
        <v>177</v>
      </c>
      <c r="J11" s="123" t="s">
        <v>205</v>
      </c>
      <c r="K11" s="123" t="s">
        <v>302</v>
      </c>
      <c r="L11" s="123" t="s">
        <v>464</v>
      </c>
      <c r="M11" s="123" t="s">
        <v>177</v>
      </c>
      <c r="N11" s="123" t="s">
        <v>166</v>
      </c>
      <c r="O11" s="123" t="s">
        <v>112</v>
      </c>
      <c r="P11" s="123" t="s">
        <v>114</v>
      </c>
      <c r="Q11" s="123"/>
    </row>
    <row r="12">
      <c r="A12" s="97" t="s">
        <v>1615</v>
      </c>
      <c r="B12" s="111"/>
      <c r="C12" s="97" t="s">
        <v>1194</v>
      </c>
      <c r="D12" s="97"/>
      <c r="E12" s="111"/>
      <c r="F12" s="111"/>
      <c r="G12" s="97" t="s">
        <v>144</v>
      </c>
      <c r="H12" s="97" t="s">
        <v>533</v>
      </c>
      <c r="I12" s="97" t="s">
        <v>177</v>
      </c>
      <c r="J12" s="97" t="s">
        <v>224</v>
      </c>
      <c r="K12" s="97" t="s">
        <v>287</v>
      </c>
      <c r="L12" s="97" t="s">
        <v>113</v>
      </c>
      <c r="M12" s="97" t="s">
        <v>144</v>
      </c>
      <c r="N12" s="97" t="s">
        <v>317</v>
      </c>
      <c r="O12" s="97" t="s">
        <v>112</v>
      </c>
      <c r="P12" s="97" t="s">
        <v>114</v>
      </c>
      <c r="Q12" s="97"/>
    </row>
    <row r="13">
      <c r="A13" s="123" t="s">
        <v>152</v>
      </c>
      <c r="B13" s="123" t="s">
        <v>123</v>
      </c>
      <c r="C13" s="123" t="s">
        <v>124</v>
      </c>
      <c r="D13" s="123" t="s">
        <v>1616</v>
      </c>
      <c r="E13" s="123" t="s">
        <v>294</v>
      </c>
      <c r="F13" s="123" t="s">
        <v>357</v>
      </c>
      <c r="G13" s="123" t="s">
        <v>130</v>
      </c>
      <c r="H13" s="123" t="s">
        <v>317</v>
      </c>
      <c r="I13" s="123" t="s">
        <v>123</v>
      </c>
      <c r="J13" s="123" t="s">
        <v>307</v>
      </c>
      <c r="K13" s="123" t="s">
        <v>304</v>
      </c>
      <c r="L13" s="123" t="s">
        <v>113</v>
      </c>
      <c r="M13" s="123" t="s">
        <v>130</v>
      </c>
      <c r="N13" s="123" t="s">
        <v>140</v>
      </c>
      <c r="O13" s="123" t="s">
        <v>123</v>
      </c>
      <c r="P13" s="123" t="s">
        <v>114</v>
      </c>
      <c r="Q13" s="123" t="s">
        <v>1617</v>
      </c>
    </row>
    <row r="14">
      <c r="A14" s="111"/>
      <c r="B14" s="111"/>
      <c r="C14" s="111"/>
      <c r="D14" s="111"/>
      <c r="E14" s="111"/>
      <c r="F14" s="111"/>
      <c r="G14" s="111"/>
      <c r="H14" s="111"/>
      <c r="I14" s="111"/>
      <c r="J14" s="111"/>
      <c r="K14" s="111"/>
      <c r="L14" s="111"/>
      <c r="M14" s="111"/>
      <c r="N14" s="111"/>
      <c r="O14" s="111"/>
      <c r="P14" s="111"/>
      <c r="Q14" s="111"/>
      <c r="R14" s="111"/>
      <c r="S14" s="111"/>
      <c r="T14" s="111"/>
      <c r="U14" s="111"/>
      <c r="V14" s="111"/>
    </row>
    <row r="15">
      <c r="A15" s="127"/>
      <c r="B15" s="123" t="s">
        <v>337</v>
      </c>
    </row>
    <row r="16">
      <c r="A16" s="167" t="s">
        <v>192</v>
      </c>
      <c r="B16" s="166" t="s">
        <v>11</v>
      </c>
      <c r="C16" s="167" t="s">
        <v>14</v>
      </c>
      <c r="D16" s="167" t="s">
        <v>101</v>
      </c>
      <c r="E16" s="167" t="s">
        <v>102</v>
      </c>
      <c r="F16" s="139" t="s">
        <v>103</v>
      </c>
      <c r="G16" s="166" t="s">
        <v>104</v>
      </c>
      <c r="H16" s="168" t="s">
        <v>24</v>
      </c>
      <c r="I16" s="168" t="s">
        <v>30</v>
      </c>
      <c r="J16" s="168" t="s">
        <v>33</v>
      </c>
      <c r="K16" s="168" t="s">
        <v>36</v>
      </c>
      <c r="L16" s="168" t="s">
        <v>39</v>
      </c>
      <c r="M16" s="169" t="s">
        <v>193</v>
      </c>
      <c r="N16" s="166" t="s">
        <v>194</v>
      </c>
      <c r="O16" s="139" t="s">
        <v>42</v>
      </c>
      <c r="P16" s="139" t="s">
        <v>45</v>
      </c>
      <c r="Q16" s="236" t="s">
        <v>49</v>
      </c>
      <c r="R16" s="168" t="s">
        <v>105</v>
      </c>
      <c r="S16" s="168" t="s">
        <v>106</v>
      </c>
      <c r="T16" s="69"/>
      <c r="U16" s="69"/>
      <c r="V16" s="69"/>
    </row>
    <row r="17">
      <c r="A17" s="123" t="s">
        <v>851</v>
      </c>
      <c r="B17" s="123" t="s">
        <v>289</v>
      </c>
      <c r="C17" s="123" t="s">
        <v>928</v>
      </c>
      <c r="D17" s="123" t="s">
        <v>144</v>
      </c>
      <c r="E17" s="123" t="s">
        <v>168</v>
      </c>
      <c r="F17" s="123" t="s">
        <v>125</v>
      </c>
      <c r="G17" s="124">
        <v>4.0</v>
      </c>
      <c r="H17" s="124">
        <v>30.0</v>
      </c>
      <c r="I17" s="124">
        <v>7.0</v>
      </c>
      <c r="J17" s="124">
        <v>20.0</v>
      </c>
      <c r="K17" s="124">
        <v>2.0</v>
      </c>
      <c r="L17" s="124" t="s">
        <v>243</v>
      </c>
      <c r="M17" s="505" t="s">
        <v>289</v>
      </c>
      <c r="N17" s="238" t="s">
        <v>123</v>
      </c>
      <c r="O17" s="124">
        <v>6.0</v>
      </c>
      <c r="P17" s="123" t="s">
        <v>313</v>
      </c>
      <c r="Q17" s="123" t="s">
        <v>123</v>
      </c>
      <c r="R17" s="124" t="s">
        <v>114</v>
      </c>
      <c r="S17" s="127"/>
    </row>
    <row r="18">
      <c r="A18" s="97" t="s">
        <v>763</v>
      </c>
      <c r="B18" s="97"/>
      <c r="C18" s="97" t="s">
        <v>900</v>
      </c>
      <c r="D18" s="111"/>
      <c r="E18" s="111"/>
      <c r="F18" s="97"/>
      <c r="G18" s="97" t="s">
        <v>289</v>
      </c>
      <c r="H18" s="97" t="s">
        <v>126</v>
      </c>
      <c r="I18" s="97" t="s">
        <v>1618</v>
      </c>
      <c r="J18" s="97" t="s">
        <v>224</v>
      </c>
      <c r="K18" s="97" t="s">
        <v>304</v>
      </c>
      <c r="L18" s="97" t="s">
        <v>464</v>
      </c>
      <c r="M18" s="149"/>
      <c r="N18" s="93"/>
      <c r="O18" s="97" t="s">
        <v>177</v>
      </c>
      <c r="P18" s="96">
        <v>70.0</v>
      </c>
      <c r="Q18" s="96">
        <v>6.0</v>
      </c>
      <c r="R18" s="97" t="s">
        <v>114</v>
      </c>
      <c r="S18" s="111"/>
    </row>
    <row r="19">
      <c r="A19" s="123" t="s">
        <v>1619</v>
      </c>
      <c r="B19" s="123" t="s">
        <v>177</v>
      </c>
      <c r="C19" s="123" t="s">
        <v>310</v>
      </c>
      <c r="D19" s="127">
        <f>E19/3*2</f>
        <v>10</v>
      </c>
      <c r="E19" s="127">
        <f>30-15</f>
        <v>15</v>
      </c>
      <c r="F19" s="123" t="s">
        <v>133</v>
      </c>
      <c r="G19" s="123" t="s">
        <v>130</v>
      </c>
      <c r="H19" s="123" t="s">
        <v>224</v>
      </c>
      <c r="I19" s="123" t="s">
        <v>130</v>
      </c>
      <c r="J19" s="123" t="s">
        <v>224</v>
      </c>
      <c r="K19" s="123" t="s">
        <v>123</v>
      </c>
      <c r="L19" s="123" t="s">
        <v>210</v>
      </c>
      <c r="M19" s="505" t="s">
        <v>289</v>
      </c>
      <c r="N19" s="238" t="s">
        <v>123</v>
      </c>
      <c r="O19" s="123" t="s">
        <v>123</v>
      </c>
      <c r="P19" s="123" t="s">
        <v>168</v>
      </c>
      <c r="Q19" s="123" t="s">
        <v>123</v>
      </c>
      <c r="R19" s="123" t="s">
        <v>114</v>
      </c>
      <c r="S19" s="123"/>
    </row>
    <row r="20">
      <c r="A20" s="97" t="s">
        <v>1620</v>
      </c>
      <c r="B20" s="111"/>
      <c r="C20" s="97" t="s">
        <v>310</v>
      </c>
      <c r="D20" s="111"/>
      <c r="E20" s="111"/>
      <c r="F20" s="111"/>
      <c r="G20" s="97" t="s">
        <v>153</v>
      </c>
      <c r="H20" s="97" t="s">
        <v>126</v>
      </c>
      <c r="I20" s="97" t="s">
        <v>130</v>
      </c>
      <c r="J20" s="97" t="s">
        <v>126</v>
      </c>
      <c r="K20" s="97" t="s">
        <v>302</v>
      </c>
      <c r="L20" s="97" t="s">
        <v>210</v>
      </c>
      <c r="M20" s="149"/>
      <c r="N20" s="93"/>
      <c r="O20" s="97" t="s">
        <v>123</v>
      </c>
      <c r="P20" s="97" t="s">
        <v>168</v>
      </c>
      <c r="Q20" s="97" t="s">
        <v>123</v>
      </c>
      <c r="R20" s="97" t="s">
        <v>114</v>
      </c>
      <c r="S20" s="97"/>
    </row>
    <row r="21">
      <c r="A21" s="123" t="s">
        <v>1621</v>
      </c>
      <c r="B21" s="127"/>
      <c r="C21" s="123" t="s">
        <v>316</v>
      </c>
      <c r="D21" s="127"/>
      <c r="E21" s="127"/>
      <c r="F21" s="127"/>
      <c r="G21" s="123" t="s">
        <v>153</v>
      </c>
      <c r="H21" s="123" t="s">
        <v>288</v>
      </c>
      <c r="I21" s="123" t="s">
        <v>153</v>
      </c>
      <c r="J21" s="123" t="s">
        <v>307</v>
      </c>
      <c r="K21" s="123" t="s">
        <v>304</v>
      </c>
      <c r="L21" s="123" t="s">
        <v>210</v>
      </c>
      <c r="M21" s="505"/>
      <c r="N21" s="238"/>
      <c r="O21" s="123" t="s">
        <v>153</v>
      </c>
      <c r="P21" s="123" t="s">
        <v>307</v>
      </c>
      <c r="Q21" s="123" t="s">
        <v>123</v>
      </c>
      <c r="R21" s="123" t="s">
        <v>114</v>
      </c>
      <c r="S21" s="123"/>
    </row>
    <row r="22">
      <c r="A22" s="97" t="s">
        <v>939</v>
      </c>
      <c r="B22" s="97" t="s">
        <v>153</v>
      </c>
      <c r="C22" s="97" t="s">
        <v>286</v>
      </c>
      <c r="D22" s="97" t="s">
        <v>146</v>
      </c>
      <c r="E22" s="111">
        <f>30-16</f>
        <v>14</v>
      </c>
      <c r="F22" s="97" t="s">
        <v>133</v>
      </c>
      <c r="G22" s="97" t="s">
        <v>123</v>
      </c>
      <c r="H22" s="97" t="s">
        <v>467</v>
      </c>
      <c r="I22" s="97" t="s">
        <v>153</v>
      </c>
      <c r="J22" s="97" t="s">
        <v>166</v>
      </c>
      <c r="K22" s="97" t="s">
        <v>302</v>
      </c>
      <c r="L22" s="97" t="s">
        <v>464</v>
      </c>
      <c r="M22" s="149" t="s">
        <v>289</v>
      </c>
      <c r="N22" s="93" t="s">
        <v>123</v>
      </c>
      <c r="O22" s="97" t="s">
        <v>123</v>
      </c>
      <c r="P22" s="97" t="s">
        <v>140</v>
      </c>
      <c r="Q22" s="97" t="s">
        <v>123</v>
      </c>
      <c r="R22" s="97" t="s">
        <v>114</v>
      </c>
      <c r="S22" s="97"/>
    </row>
    <row r="23">
      <c r="A23" s="123" t="s">
        <v>940</v>
      </c>
      <c r="B23" s="123"/>
      <c r="C23" s="123" t="s">
        <v>857</v>
      </c>
      <c r="D23" s="127"/>
      <c r="E23" s="127"/>
      <c r="F23" s="127"/>
      <c r="G23" s="123" t="s">
        <v>153</v>
      </c>
      <c r="H23" s="123" t="s">
        <v>467</v>
      </c>
      <c r="I23" s="123" t="s">
        <v>153</v>
      </c>
      <c r="J23" s="123" t="s">
        <v>224</v>
      </c>
      <c r="K23" s="123" t="s">
        <v>302</v>
      </c>
      <c r="L23" s="123" t="s">
        <v>464</v>
      </c>
      <c r="M23" s="505"/>
      <c r="N23" s="238"/>
      <c r="O23" s="123" t="s">
        <v>123</v>
      </c>
      <c r="P23" s="123" t="s">
        <v>140</v>
      </c>
      <c r="Q23" s="123" t="s">
        <v>123</v>
      </c>
      <c r="R23" s="123" t="s">
        <v>114</v>
      </c>
      <c r="S23" s="127"/>
    </row>
    <row r="24">
      <c r="A24" s="97" t="s">
        <v>632</v>
      </c>
      <c r="B24" s="97" t="s">
        <v>177</v>
      </c>
      <c r="C24" s="97" t="s">
        <v>202</v>
      </c>
      <c r="D24" s="111">
        <f>E24/3*2</f>
        <v>14</v>
      </c>
      <c r="E24" s="111">
        <f>36-15</f>
        <v>21</v>
      </c>
      <c r="F24" s="97" t="s">
        <v>251</v>
      </c>
      <c r="G24" s="97" t="s">
        <v>130</v>
      </c>
      <c r="H24" s="97" t="s">
        <v>317</v>
      </c>
      <c r="I24" s="97" t="s">
        <v>177</v>
      </c>
      <c r="J24" s="97" t="s">
        <v>126</v>
      </c>
      <c r="K24" s="97" t="s">
        <v>304</v>
      </c>
      <c r="L24" s="97" t="s">
        <v>206</v>
      </c>
      <c r="M24" s="149" t="s">
        <v>289</v>
      </c>
      <c r="N24" s="93" t="s">
        <v>123</v>
      </c>
      <c r="O24" s="97" t="s">
        <v>130</v>
      </c>
      <c r="P24" s="97" t="s">
        <v>144</v>
      </c>
      <c r="Q24" s="97" t="s">
        <v>123</v>
      </c>
      <c r="R24" s="97" t="s">
        <v>114</v>
      </c>
      <c r="S24" s="97"/>
    </row>
    <row r="25">
      <c r="A25" s="123" t="s">
        <v>633</v>
      </c>
      <c r="B25" s="127"/>
      <c r="C25" s="123" t="s">
        <v>1622</v>
      </c>
      <c r="D25" s="127"/>
      <c r="E25" s="127"/>
      <c r="F25" s="127"/>
      <c r="G25" s="123" t="s">
        <v>153</v>
      </c>
      <c r="H25" s="123" t="s">
        <v>317</v>
      </c>
      <c r="I25" s="123" t="s">
        <v>123</v>
      </c>
      <c r="J25" s="123" t="s">
        <v>126</v>
      </c>
      <c r="K25" s="123" t="s">
        <v>304</v>
      </c>
      <c r="L25" s="123" t="s">
        <v>206</v>
      </c>
      <c r="M25" s="505"/>
      <c r="N25" s="238"/>
      <c r="O25" s="123" t="s">
        <v>123</v>
      </c>
      <c r="P25" s="123" t="s">
        <v>144</v>
      </c>
      <c r="Q25" s="123" t="s">
        <v>123</v>
      </c>
      <c r="R25" s="123" t="s">
        <v>114</v>
      </c>
      <c r="S25" s="123"/>
    </row>
    <row r="26">
      <c r="A26" s="97" t="s">
        <v>634</v>
      </c>
      <c r="B26" s="111"/>
      <c r="C26" s="97" t="s">
        <v>316</v>
      </c>
      <c r="D26" s="111"/>
      <c r="E26" s="111"/>
      <c r="F26" s="111"/>
      <c r="G26" s="97" t="s">
        <v>153</v>
      </c>
      <c r="H26" s="97" t="s">
        <v>312</v>
      </c>
      <c r="I26" s="97" t="s">
        <v>177</v>
      </c>
      <c r="J26" s="97" t="s">
        <v>151</v>
      </c>
      <c r="K26" s="97" t="s">
        <v>304</v>
      </c>
      <c r="L26" s="97" t="s">
        <v>206</v>
      </c>
      <c r="M26" s="149"/>
      <c r="N26" s="93"/>
      <c r="O26" s="97" t="s">
        <v>123</v>
      </c>
      <c r="P26" s="96">
        <v>10.0</v>
      </c>
      <c r="Q26" s="96">
        <v>6.0</v>
      </c>
      <c r="R26" s="97" t="s">
        <v>114</v>
      </c>
      <c r="S26" s="97"/>
    </row>
    <row r="27">
      <c r="A27" s="123" t="s">
        <v>363</v>
      </c>
      <c r="B27" s="123" t="s">
        <v>177</v>
      </c>
      <c r="C27" s="123" t="s">
        <v>310</v>
      </c>
      <c r="D27" s="123" t="s">
        <v>146</v>
      </c>
      <c r="E27" s="127">
        <f>30-15</f>
        <v>15</v>
      </c>
      <c r="F27" s="123" t="s">
        <v>133</v>
      </c>
      <c r="G27" s="123" t="s">
        <v>130</v>
      </c>
      <c r="H27" s="123" t="s">
        <v>288</v>
      </c>
      <c r="I27" s="123" t="s">
        <v>130</v>
      </c>
      <c r="J27" s="123" t="s">
        <v>307</v>
      </c>
      <c r="K27" s="123" t="s">
        <v>304</v>
      </c>
      <c r="L27" s="123" t="s">
        <v>459</v>
      </c>
      <c r="M27" s="505" t="s">
        <v>123</v>
      </c>
      <c r="N27" s="238" t="s">
        <v>146</v>
      </c>
      <c r="O27" s="124">
        <v>8.0</v>
      </c>
      <c r="P27" s="123" t="s">
        <v>126</v>
      </c>
      <c r="Q27" s="123" t="s">
        <v>289</v>
      </c>
      <c r="R27" s="123" t="s">
        <v>114</v>
      </c>
      <c r="S27" s="123" t="s">
        <v>743</v>
      </c>
    </row>
    <row r="28">
      <c r="A28" s="97" t="s">
        <v>367</v>
      </c>
      <c r="B28" s="111"/>
      <c r="C28" s="97" t="s">
        <v>316</v>
      </c>
      <c r="D28" s="111"/>
      <c r="E28" s="111"/>
      <c r="F28" s="111"/>
      <c r="G28" s="97" t="s">
        <v>123</v>
      </c>
      <c r="H28" s="97" t="s">
        <v>937</v>
      </c>
      <c r="I28" s="97" t="s">
        <v>287</v>
      </c>
      <c r="J28" s="97" t="s">
        <v>317</v>
      </c>
      <c r="K28" s="97" t="s">
        <v>302</v>
      </c>
      <c r="L28" s="97" t="s">
        <v>113</v>
      </c>
      <c r="M28" s="97"/>
      <c r="N28" s="97"/>
      <c r="O28" s="97" t="s">
        <v>289</v>
      </c>
      <c r="P28" s="97" t="s">
        <v>313</v>
      </c>
      <c r="Q28" s="97" t="s">
        <v>112</v>
      </c>
      <c r="R28" s="97" t="s">
        <v>114</v>
      </c>
      <c r="S28" s="97"/>
    </row>
    <row r="29">
      <c r="A29" s="123" t="s">
        <v>1190</v>
      </c>
      <c r="B29" s="123" t="s">
        <v>203</v>
      </c>
      <c r="C29" s="124" t="s">
        <v>767</v>
      </c>
      <c r="D29" s="123" t="s">
        <v>1623</v>
      </c>
      <c r="E29" s="123" t="s">
        <v>1624</v>
      </c>
      <c r="F29" s="122" t="s">
        <v>1625</v>
      </c>
      <c r="G29" s="124">
        <v>12.0</v>
      </c>
      <c r="H29" s="124">
        <v>45.0</v>
      </c>
      <c r="I29" s="123" t="s">
        <v>177</v>
      </c>
      <c r="J29" s="123" t="s">
        <v>175</v>
      </c>
      <c r="K29" s="123" t="s">
        <v>153</v>
      </c>
      <c r="L29" s="123" t="s">
        <v>113</v>
      </c>
      <c r="M29" s="123"/>
      <c r="N29" s="123"/>
      <c r="O29" s="123" t="s">
        <v>144</v>
      </c>
      <c r="P29" s="123" t="s">
        <v>317</v>
      </c>
      <c r="Q29" s="123" t="s">
        <v>112</v>
      </c>
      <c r="R29" s="123" t="s">
        <v>114</v>
      </c>
      <c r="S29" s="122" t="s">
        <v>1626</v>
      </c>
    </row>
    <row r="30">
      <c r="A30" s="97" t="s">
        <v>1193</v>
      </c>
      <c r="B30" s="111"/>
      <c r="C30" s="96" t="s">
        <v>996</v>
      </c>
      <c r="D30" s="111"/>
      <c r="E30" s="111"/>
      <c r="F30" s="111"/>
      <c r="G30" s="97" t="s">
        <v>130</v>
      </c>
      <c r="H30" s="97" t="s">
        <v>288</v>
      </c>
      <c r="I30" s="97" t="s">
        <v>123</v>
      </c>
      <c r="J30" s="97" t="s">
        <v>205</v>
      </c>
      <c r="K30" s="97" t="s">
        <v>304</v>
      </c>
      <c r="L30" s="97" t="s">
        <v>113</v>
      </c>
      <c r="M30" s="97"/>
      <c r="N30" s="97"/>
      <c r="O30" s="97" t="s">
        <v>123</v>
      </c>
      <c r="P30" s="97" t="s">
        <v>151</v>
      </c>
      <c r="Q30" s="97" t="s">
        <v>112</v>
      </c>
      <c r="R30" s="97" t="s">
        <v>114</v>
      </c>
      <c r="S30" s="97"/>
    </row>
    <row r="31">
      <c r="A31" s="123" t="s">
        <v>1195</v>
      </c>
      <c r="B31" s="123" t="s">
        <v>218</v>
      </c>
      <c r="C31" s="123" t="s">
        <v>629</v>
      </c>
      <c r="D31" s="123" t="s">
        <v>1627</v>
      </c>
      <c r="E31" s="123" t="s">
        <v>1628</v>
      </c>
      <c r="F31" s="122" t="s">
        <v>1629</v>
      </c>
      <c r="G31" s="123" t="s">
        <v>144</v>
      </c>
      <c r="H31" s="123" t="s">
        <v>331</v>
      </c>
      <c r="I31" s="124">
        <v>7.0</v>
      </c>
      <c r="J31" s="123" t="s">
        <v>449</v>
      </c>
      <c r="K31" s="123" t="s">
        <v>153</v>
      </c>
      <c r="L31" s="123" t="s">
        <v>113</v>
      </c>
      <c r="M31" s="123"/>
      <c r="N31" s="123"/>
      <c r="O31" s="123" t="s">
        <v>144</v>
      </c>
      <c r="P31" s="123" t="s">
        <v>317</v>
      </c>
      <c r="Q31" s="123" t="s">
        <v>123</v>
      </c>
      <c r="R31" s="123" t="s">
        <v>114</v>
      </c>
      <c r="S31" s="122" t="s">
        <v>1630</v>
      </c>
    </row>
    <row r="32">
      <c r="A32" s="97" t="s">
        <v>1631</v>
      </c>
      <c r="B32" s="111"/>
      <c r="C32" s="97" t="s">
        <v>219</v>
      </c>
      <c r="D32" s="111"/>
      <c r="E32" s="111"/>
      <c r="F32" s="111"/>
      <c r="G32" s="97" t="s">
        <v>130</v>
      </c>
      <c r="H32" s="97" t="s">
        <v>435</v>
      </c>
      <c r="I32" s="96">
        <v>6.0</v>
      </c>
      <c r="J32" s="97" t="s">
        <v>205</v>
      </c>
      <c r="K32" s="97" t="s">
        <v>304</v>
      </c>
      <c r="L32" s="97" t="s">
        <v>113</v>
      </c>
      <c r="M32" s="97"/>
      <c r="N32" s="97"/>
      <c r="O32" s="97" t="s">
        <v>123</v>
      </c>
      <c r="P32" s="97" t="s">
        <v>151</v>
      </c>
      <c r="Q32" s="97" t="s">
        <v>123</v>
      </c>
      <c r="R32" s="97" t="s">
        <v>114</v>
      </c>
      <c r="S32" s="97"/>
    </row>
    <row r="33">
      <c r="A33" s="123" t="s">
        <v>760</v>
      </c>
      <c r="B33" s="123" t="s">
        <v>158</v>
      </c>
      <c r="C33" s="123" t="s">
        <v>1632</v>
      </c>
      <c r="D33" s="123" t="s">
        <v>158</v>
      </c>
      <c r="E33" s="123" t="s">
        <v>1633</v>
      </c>
      <c r="F33" s="122" t="s">
        <v>1634</v>
      </c>
      <c r="G33" s="123" t="s">
        <v>177</v>
      </c>
      <c r="H33" s="123" t="s">
        <v>533</v>
      </c>
      <c r="I33" s="123" t="s">
        <v>123</v>
      </c>
      <c r="J33" s="123" t="s">
        <v>224</v>
      </c>
      <c r="K33" s="123" t="s">
        <v>304</v>
      </c>
      <c r="L33" s="123" t="s">
        <v>113</v>
      </c>
      <c r="M33" s="123"/>
      <c r="N33" s="123"/>
      <c r="O33" s="123" t="s">
        <v>130</v>
      </c>
      <c r="P33" s="123" t="s">
        <v>126</v>
      </c>
      <c r="Q33" s="123" t="s">
        <v>123</v>
      </c>
      <c r="R33" s="123" t="s">
        <v>114</v>
      </c>
      <c r="S33" s="123" t="s">
        <v>1635</v>
      </c>
    </row>
    <row r="34">
      <c r="A34" s="111"/>
      <c r="B34" s="111"/>
      <c r="C34" s="111"/>
      <c r="D34" s="111"/>
      <c r="E34" s="111"/>
      <c r="F34" s="111"/>
      <c r="G34" s="111"/>
      <c r="H34" s="111"/>
      <c r="I34" s="111"/>
      <c r="J34" s="111"/>
      <c r="K34" s="111"/>
      <c r="L34" s="111"/>
      <c r="M34" s="111"/>
      <c r="N34" s="111"/>
      <c r="O34" s="111"/>
      <c r="P34" s="111"/>
      <c r="Q34" s="111"/>
      <c r="R34" s="111"/>
      <c r="S34" s="111"/>
      <c r="T34" s="111"/>
      <c r="U34" s="111"/>
      <c r="V34" s="111"/>
    </row>
    <row r="35">
      <c r="A35" s="506" t="s">
        <v>225</v>
      </c>
      <c r="B35" s="255" t="s">
        <v>11</v>
      </c>
      <c r="C35" s="507" t="s">
        <v>14</v>
      </c>
      <c r="D35" s="507" t="s">
        <v>226</v>
      </c>
      <c r="E35" s="507" t="s">
        <v>19</v>
      </c>
      <c r="F35" s="255" t="s">
        <v>104</v>
      </c>
      <c r="G35" s="506" t="s">
        <v>24</v>
      </c>
      <c r="H35" s="506" t="s">
        <v>30</v>
      </c>
      <c r="I35" s="506" t="s">
        <v>33</v>
      </c>
      <c r="J35" s="506" t="s">
        <v>36</v>
      </c>
      <c r="K35" s="506" t="s">
        <v>39</v>
      </c>
      <c r="L35" s="506" t="s">
        <v>55</v>
      </c>
      <c r="M35" s="116" t="s">
        <v>42</v>
      </c>
      <c r="N35" s="116" t="s">
        <v>45</v>
      </c>
      <c r="O35" s="256" t="s">
        <v>49</v>
      </c>
      <c r="P35" s="506" t="s">
        <v>105</v>
      </c>
      <c r="Q35" s="506" t="s">
        <v>106</v>
      </c>
      <c r="R35" s="118"/>
      <c r="S35" s="118"/>
      <c r="T35" s="118"/>
      <c r="U35" s="118"/>
      <c r="V35" s="118"/>
    </row>
    <row r="36">
      <c r="A36" s="97" t="s">
        <v>1636</v>
      </c>
      <c r="B36" s="97" t="s">
        <v>130</v>
      </c>
      <c r="C36" s="126" t="s">
        <v>1637</v>
      </c>
      <c r="F36" s="97" t="s">
        <v>304</v>
      </c>
      <c r="G36" s="97" t="s">
        <v>331</v>
      </c>
      <c r="H36" s="97" t="s">
        <v>130</v>
      </c>
      <c r="I36" s="97" t="s">
        <v>313</v>
      </c>
      <c r="J36" s="97" t="s">
        <v>304</v>
      </c>
      <c r="K36" s="97" t="s">
        <v>113</v>
      </c>
      <c r="L36" s="111"/>
      <c r="M36" s="97" t="s">
        <v>287</v>
      </c>
      <c r="N36" s="97" t="s">
        <v>144</v>
      </c>
      <c r="O36" s="97" t="s">
        <v>112</v>
      </c>
      <c r="P36" s="97" t="s">
        <v>114</v>
      </c>
      <c r="Q36" s="97" t="s">
        <v>1638</v>
      </c>
    </row>
    <row r="37">
      <c r="A37" s="123" t="s">
        <v>1639</v>
      </c>
      <c r="B37" s="127"/>
      <c r="C37" s="258" t="s">
        <v>1640</v>
      </c>
      <c r="D37" s="127"/>
      <c r="E37" s="127"/>
      <c r="F37" s="123" t="s">
        <v>304</v>
      </c>
      <c r="G37" s="123" t="s">
        <v>1641</v>
      </c>
      <c r="H37" s="123" t="s">
        <v>123</v>
      </c>
      <c r="I37" s="123" t="s">
        <v>144</v>
      </c>
      <c r="J37" s="123" t="s">
        <v>304</v>
      </c>
      <c r="K37" s="123" t="s">
        <v>1642</v>
      </c>
      <c r="L37" s="127"/>
      <c r="M37" s="123" t="s">
        <v>287</v>
      </c>
      <c r="N37" s="123" t="s">
        <v>144</v>
      </c>
      <c r="O37" s="123" t="s">
        <v>112</v>
      </c>
      <c r="P37" s="123" t="s">
        <v>114</v>
      </c>
      <c r="Q37" s="123" t="s">
        <v>1638</v>
      </c>
    </row>
    <row r="38">
      <c r="A38" s="97" t="s">
        <v>1643</v>
      </c>
      <c r="B38" s="97" t="s">
        <v>304</v>
      </c>
      <c r="C38" s="97" t="s">
        <v>1644</v>
      </c>
      <c r="D38" s="97" t="s">
        <v>313</v>
      </c>
      <c r="E38" s="126" t="s">
        <v>1645</v>
      </c>
      <c r="F38" s="97" t="s">
        <v>287</v>
      </c>
      <c r="G38" s="97" t="s">
        <v>331</v>
      </c>
      <c r="H38" s="97" t="s">
        <v>289</v>
      </c>
      <c r="I38" s="97" t="s">
        <v>419</v>
      </c>
      <c r="J38" s="97" t="s">
        <v>304</v>
      </c>
      <c r="K38" s="97" t="s">
        <v>113</v>
      </c>
      <c r="L38" s="111"/>
      <c r="M38" s="97" t="s">
        <v>287</v>
      </c>
      <c r="N38" s="97" t="s">
        <v>133</v>
      </c>
      <c r="O38" s="97" t="s">
        <v>112</v>
      </c>
      <c r="P38" s="97" t="s">
        <v>114</v>
      </c>
      <c r="Q38" s="126" t="s">
        <v>1646</v>
      </c>
    </row>
    <row r="39">
      <c r="A39" s="123" t="s">
        <v>1647</v>
      </c>
      <c r="B39" s="123"/>
      <c r="C39" s="123" t="s">
        <v>1644</v>
      </c>
      <c r="D39" s="123"/>
      <c r="E39" s="122" t="s">
        <v>1648</v>
      </c>
      <c r="F39" s="123" t="s">
        <v>287</v>
      </c>
      <c r="G39" s="123" t="s">
        <v>331</v>
      </c>
      <c r="H39" s="123" t="s">
        <v>289</v>
      </c>
      <c r="I39" s="123" t="s">
        <v>419</v>
      </c>
      <c r="J39" s="123" t="s">
        <v>304</v>
      </c>
      <c r="K39" s="123" t="s">
        <v>1642</v>
      </c>
      <c r="L39" s="127"/>
      <c r="M39" s="123" t="s">
        <v>287</v>
      </c>
      <c r="N39" s="123" t="s">
        <v>133</v>
      </c>
      <c r="O39" s="123" t="s">
        <v>112</v>
      </c>
      <c r="P39" s="123" t="s">
        <v>114</v>
      </c>
      <c r="Q39" s="122" t="s">
        <v>1646</v>
      </c>
    </row>
    <row r="40">
      <c r="A40" s="97" t="s">
        <v>378</v>
      </c>
      <c r="B40" s="97" t="s">
        <v>130</v>
      </c>
      <c r="C40" s="126" t="s">
        <v>1649</v>
      </c>
      <c r="D40" s="97" t="s">
        <v>455</v>
      </c>
      <c r="E40" s="97" t="s">
        <v>111</v>
      </c>
      <c r="F40" s="97" t="s">
        <v>153</v>
      </c>
      <c r="G40" s="97" t="s">
        <v>331</v>
      </c>
      <c r="H40" s="97" t="s">
        <v>123</v>
      </c>
      <c r="I40" s="97" t="s">
        <v>112</v>
      </c>
      <c r="J40" s="97" t="s">
        <v>287</v>
      </c>
      <c r="K40" s="97" t="s">
        <v>1650</v>
      </c>
      <c r="L40" s="126" t="s">
        <v>1651</v>
      </c>
      <c r="M40" s="97" t="s">
        <v>123</v>
      </c>
      <c r="N40" s="97" t="s">
        <v>112</v>
      </c>
      <c r="O40" s="97" t="s">
        <v>112</v>
      </c>
      <c r="P40" s="97" t="s">
        <v>114</v>
      </c>
      <c r="Q40" s="126" t="s">
        <v>1652</v>
      </c>
    </row>
    <row r="41">
      <c r="A41" s="123" t="s">
        <v>1653</v>
      </c>
      <c r="B41" s="123" t="s">
        <v>289</v>
      </c>
      <c r="C41" s="123" t="s">
        <v>153</v>
      </c>
      <c r="D41" s="127">
        <f>33-14</f>
        <v>19</v>
      </c>
      <c r="E41" s="122" t="s">
        <v>1654</v>
      </c>
      <c r="F41" s="124">
        <v>10.0</v>
      </c>
      <c r="G41" s="123" t="s">
        <v>156</v>
      </c>
      <c r="H41" s="123" t="s">
        <v>146</v>
      </c>
      <c r="I41" s="123" t="s">
        <v>467</v>
      </c>
      <c r="J41" s="123" t="s">
        <v>304</v>
      </c>
      <c r="K41" s="123" t="s">
        <v>113</v>
      </c>
      <c r="L41" s="127"/>
      <c r="M41" s="123" t="s">
        <v>144</v>
      </c>
      <c r="N41" s="123" t="s">
        <v>317</v>
      </c>
      <c r="O41" s="123" t="s">
        <v>112</v>
      </c>
      <c r="P41" s="123" t="s">
        <v>265</v>
      </c>
      <c r="Q41" s="122" t="s">
        <v>1655</v>
      </c>
    </row>
    <row r="42">
      <c r="A42" s="97" t="s">
        <v>1656</v>
      </c>
      <c r="B42" s="111"/>
      <c r="C42" s="97" t="s">
        <v>1004</v>
      </c>
      <c r="D42" s="111"/>
      <c r="E42" s="111"/>
      <c r="F42" s="97" t="s">
        <v>130</v>
      </c>
      <c r="G42" s="97" t="s">
        <v>317</v>
      </c>
      <c r="H42" s="97" t="s">
        <v>130</v>
      </c>
      <c r="I42" s="97" t="s">
        <v>307</v>
      </c>
      <c r="J42" s="97" t="s">
        <v>304</v>
      </c>
      <c r="K42" s="97" t="s">
        <v>113</v>
      </c>
      <c r="L42" s="111"/>
      <c r="M42" s="97" t="s">
        <v>153</v>
      </c>
      <c r="N42" s="97" t="s">
        <v>140</v>
      </c>
      <c r="O42" s="97" t="s">
        <v>123</v>
      </c>
      <c r="P42" s="97" t="s">
        <v>265</v>
      </c>
      <c r="Q42" s="97"/>
    </row>
    <row r="43">
      <c r="A43" s="123" t="s">
        <v>1657</v>
      </c>
      <c r="B43" s="127"/>
      <c r="C43" s="123" t="s">
        <v>764</v>
      </c>
      <c r="D43" s="127"/>
      <c r="E43" s="127"/>
      <c r="F43" s="123" t="s">
        <v>130</v>
      </c>
      <c r="G43" s="123" t="s">
        <v>331</v>
      </c>
      <c r="H43" s="123" t="s">
        <v>123</v>
      </c>
      <c r="I43" s="123" t="s">
        <v>307</v>
      </c>
      <c r="J43" s="123" t="s">
        <v>304</v>
      </c>
      <c r="K43" s="123" t="s">
        <v>113</v>
      </c>
      <c r="L43" s="127"/>
      <c r="M43" s="123" t="s">
        <v>153</v>
      </c>
      <c r="N43" s="123" t="s">
        <v>112</v>
      </c>
      <c r="O43" s="123" t="s">
        <v>123</v>
      </c>
      <c r="P43" s="123" t="s">
        <v>265</v>
      </c>
      <c r="Q43" s="123"/>
    </row>
    <row r="44">
      <c r="A44" s="97" t="s">
        <v>898</v>
      </c>
      <c r="B44" s="97" t="s">
        <v>218</v>
      </c>
      <c r="C44" s="97" t="s">
        <v>1658</v>
      </c>
      <c r="D44" s="97" t="s">
        <v>1659</v>
      </c>
      <c r="E44" s="97" t="s">
        <v>1660</v>
      </c>
      <c r="F44" s="97" t="s">
        <v>289</v>
      </c>
      <c r="G44" s="97" t="s">
        <v>156</v>
      </c>
      <c r="H44" s="97" t="s">
        <v>123</v>
      </c>
      <c r="I44" s="97" t="s">
        <v>313</v>
      </c>
      <c r="J44" s="97" t="s">
        <v>304</v>
      </c>
      <c r="K44" s="97" t="s">
        <v>113</v>
      </c>
      <c r="L44" s="111"/>
      <c r="M44" s="96">
        <v>6.0</v>
      </c>
      <c r="N44" s="96">
        <v>0.0</v>
      </c>
      <c r="O44" s="96">
        <v>0.0</v>
      </c>
      <c r="P44" s="97" t="s">
        <v>114</v>
      </c>
      <c r="Q44" s="97" t="s">
        <v>387</v>
      </c>
    </row>
    <row r="45">
      <c r="A45" s="123" t="s">
        <v>1661</v>
      </c>
      <c r="B45" s="123" t="s">
        <v>218</v>
      </c>
      <c r="C45" s="123" t="s">
        <v>1658</v>
      </c>
      <c r="D45" s="122" t="s">
        <v>1662</v>
      </c>
      <c r="E45" s="122" t="s">
        <v>1648</v>
      </c>
      <c r="F45" s="123" t="s">
        <v>289</v>
      </c>
      <c r="G45" s="123" t="s">
        <v>156</v>
      </c>
      <c r="H45" s="123" t="s">
        <v>123</v>
      </c>
      <c r="I45" s="123" t="s">
        <v>313</v>
      </c>
      <c r="J45" s="123" t="s">
        <v>304</v>
      </c>
      <c r="K45" s="123" t="s">
        <v>113</v>
      </c>
      <c r="L45" s="127"/>
      <c r="M45" s="124">
        <v>6.0</v>
      </c>
      <c r="N45" s="124">
        <v>0.0</v>
      </c>
      <c r="O45" s="124">
        <v>0.0</v>
      </c>
      <c r="P45" s="123" t="s">
        <v>114</v>
      </c>
      <c r="Q45" s="122" t="s">
        <v>1663</v>
      </c>
    </row>
    <row r="46">
      <c r="A46" s="97" t="s">
        <v>1664</v>
      </c>
      <c r="B46" s="97"/>
      <c r="C46" s="97" t="s">
        <v>1665</v>
      </c>
      <c r="D46" s="97" t="s">
        <v>123</v>
      </c>
      <c r="E46" s="97" t="s">
        <v>133</v>
      </c>
      <c r="F46" s="97" t="s">
        <v>123</v>
      </c>
      <c r="G46" s="97" t="s">
        <v>331</v>
      </c>
      <c r="H46" s="97" t="s">
        <v>144</v>
      </c>
      <c r="I46" s="97" t="s">
        <v>313</v>
      </c>
      <c r="J46" s="97" t="s">
        <v>153</v>
      </c>
      <c r="K46" s="97" t="s">
        <v>375</v>
      </c>
      <c r="L46" s="111"/>
      <c r="M46" s="97" t="s">
        <v>313</v>
      </c>
      <c r="N46" s="97" t="s">
        <v>112</v>
      </c>
      <c r="O46" s="97" t="s">
        <v>112</v>
      </c>
      <c r="P46" s="97" t="s">
        <v>114</v>
      </c>
      <c r="Q46" s="97" t="s">
        <v>1666</v>
      </c>
    </row>
  </sheetData>
  <mergeCells count="43">
    <mergeCell ref="Q2:V2"/>
    <mergeCell ref="Q3:V3"/>
    <mergeCell ref="Q4:V4"/>
    <mergeCell ref="Q5:V5"/>
    <mergeCell ref="Q6:V6"/>
    <mergeCell ref="Q7:V7"/>
    <mergeCell ref="Q8:V8"/>
    <mergeCell ref="Q9:V9"/>
    <mergeCell ref="Q10:V10"/>
    <mergeCell ref="Q11:V11"/>
    <mergeCell ref="Q12:V12"/>
    <mergeCell ref="Q13:V13"/>
    <mergeCell ref="B15:V15"/>
    <mergeCell ref="S16:V16"/>
    <mergeCell ref="S17:V17"/>
    <mergeCell ref="S18:V18"/>
    <mergeCell ref="S19:V19"/>
    <mergeCell ref="S20:V20"/>
    <mergeCell ref="S21:V21"/>
    <mergeCell ref="S22:V22"/>
    <mergeCell ref="S23:V23"/>
    <mergeCell ref="S24:V24"/>
    <mergeCell ref="S25:V25"/>
    <mergeCell ref="S26:V26"/>
    <mergeCell ref="S27:V27"/>
    <mergeCell ref="S28:V28"/>
    <mergeCell ref="S29:V29"/>
    <mergeCell ref="S30:V30"/>
    <mergeCell ref="Q39:V39"/>
    <mergeCell ref="Q40:V40"/>
    <mergeCell ref="Q41:V41"/>
    <mergeCell ref="Q42:V42"/>
    <mergeCell ref="Q43:V43"/>
    <mergeCell ref="Q44:V44"/>
    <mergeCell ref="Q45:V45"/>
    <mergeCell ref="Q46:V46"/>
    <mergeCell ref="S31:V31"/>
    <mergeCell ref="S32:V32"/>
    <mergeCell ref="S33:V33"/>
    <mergeCell ref="Q35:V35"/>
    <mergeCell ref="Q36:V36"/>
    <mergeCell ref="Q37:V37"/>
    <mergeCell ref="Q38:V38"/>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4.57"/>
    <col customWidth="1" min="2" max="2" width="15.14"/>
    <col customWidth="1" min="3" max="3" width="38.86"/>
    <col customWidth="1" min="4" max="4" width="23.71"/>
    <col customWidth="1" min="5" max="5" width="19.71"/>
    <col customWidth="1" min="8" max="8" width="15.0"/>
    <col customWidth="1" min="9" max="10" width="17.29"/>
    <col customWidth="1" min="11" max="11" width="15.43"/>
    <col customWidth="1" min="12" max="12" width="14.43"/>
    <col customWidth="1" min="13" max="13" width="15.71"/>
    <col customWidth="1" min="14" max="14" width="17.71"/>
    <col customWidth="1" min="15" max="15" width="14.43"/>
    <col customWidth="1" min="16" max="16" width="15.14"/>
    <col customWidth="1" min="17" max="18" width="14.43"/>
    <col customWidth="1" min="23" max="23" width="14.43"/>
  </cols>
  <sheetData>
    <row r="1">
      <c r="A1" s="508" t="s">
        <v>1667</v>
      </c>
      <c r="B1" s="509"/>
      <c r="C1" s="510"/>
      <c r="D1" s="509"/>
      <c r="E1" s="509"/>
      <c r="F1" s="509"/>
      <c r="G1" s="509"/>
      <c r="H1" s="511"/>
      <c r="I1" s="511"/>
      <c r="J1" s="511"/>
      <c r="K1" s="511"/>
      <c r="L1" s="511"/>
      <c r="M1" s="511"/>
      <c r="N1" s="511"/>
      <c r="O1" s="511"/>
      <c r="P1" s="511"/>
      <c r="Q1" s="511"/>
      <c r="R1" s="511"/>
      <c r="S1" s="511"/>
      <c r="T1" s="511"/>
      <c r="U1" s="511"/>
      <c r="V1" s="511"/>
      <c r="W1" s="511"/>
    </row>
    <row r="2">
      <c r="A2" s="512" t="s">
        <v>100</v>
      </c>
      <c r="B2" s="513" t="s">
        <v>11</v>
      </c>
      <c r="C2" s="514" t="s">
        <v>14</v>
      </c>
      <c r="D2" s="512" t="s">
        <v>101</v>
      </c>
      <c r="E2" s="512" t="s">
        <v>102</v>
      </c>
      <c r="F2" s="512" t="s">
        <v>19</v>
      </c>
      <c r="G2" s="513" t="s">
        <v>104</v>
      </c>
      <c r="H2" s="515" t="s">
        <v>24</v>
      </c>
      <c r="I2" s="515" t="s">
        <v>30</v>
      </c>
      <c r="J2" s="515" t="s">
        <v>33</v>
      </c>
      <c r="K2" s="515" t="s">
        <v>36</v>
      </c>
      <c r="L2" s="515" t="s">
        <v>39</v>
      </c>
      <c r="M2" s="139" t="s">
        <v>42</v>
      </c>
      <c r="N2" s="139" t="s">
        <v>45</v>
      </c>
      <c r="O2" s="236" t="s">
        <v>49</v>
      </c>
      <c r="P2" s="515" t="s">
        <v>105</v>
      </c>
      <c r="Q2" s="515" t="s">
        <v>106</v>
      </c>
      <c r="R2" s="69"/>
      <c r="S2" s="69"/>
      <c r="T2" s="69"/>
      <c r="U2" s="69"/>
      <c r="V2" s="69"/>
      <c r="W2" s="69"/>
    </row>
    <row r="3">
      <c r="A3" s="516" t="s">
        <v>107</v>
      </c>
      <c r="B3" s="517">
        <v>5.0</v>
      </c>
      <c r="C3" s="518">
        <v>43287.0</v>
      </c>
      <c r="D3" s="519" t="s">
        <v>820</v>
      </c>
      <c r="F3" s="517">
        <v>22.0</v>
      </c>
      <c r="G3" s="517">
        <v>4.0</v>
      </c>
      <c r="H3" s="517">
        <v>361.0</v>
      </c>
      <c r="I3" s="517">
        <v>4.0</v>
      </c>
      <c r="J3" s="517">
        <v>0.0</v>
      </c>
      <c r="K3" s="517">
        <v>2.0</v>
      </c>
      <c r="L3" s="517" t="s">
        <v>113</v>
      </c>
      <c r="M3" s="517">
        <v>4.0</v>
      </c>
      <c r="N3" s="517">
        <v>0.0</v>
      </c>
      <c r="O3" s="517">
        <v>6.0</v>
      </c>
      <c r="P3" s="517" t="s">
        <v>114</v>
      </c>
      <c r="Q3" s="519" t="s">
        <v>410</v>
      </c>
    </row>
    <row r="4">
      <c r="A4" s="520" t="s">
        <v>116</v>
      </c>
      <c r="B4" s="521" t="s">
        <v>725</v>
      </c>
      <c r="C4" s="521" t="s">
        <v>726</v>
      </c>
      <c r="D4" s="522" t="s">
        <v>727</v>
      </c>
      <c r="F4" s="521" t="s">
        <v>728</v>
      </c>
      <c r="G4" s="521">
        <v>4.0</v>
      </c>
      <c r="H4" s="521">
        <v>361.0</v>
      </c>
      <c r="I4" s="521">
        <v>4.0</v>
      </c>
      <c r="J4" s="521">
        <v>0.0</v>
      </c>
      <c r="K4" s="521">
        <v>1.0</v>
      </c>
      <c r="L4" s="521" t="s">
        <v>113</v>
      </c>
      <c r="M4" s="521">
        <v>5.0</v>
      </c>
      <c r="N4" s="521">
        <v>0.0</v>
      </c>
      <c r="O4" s="521">
        <v>6.0</v>
      </c>
      <c r="P4" s="521" t="s">
        <v>114</v>
      </c>
      <c r="Q4" s="522"/>
    </row>
    <row r="5">
      <c r="A5" s="516" t="s">
        <v>415</v>
      </c>
      <c r="B5" s="517" t="s">
        <v>1668</v>
      </c>
      <c r="C5" s="517" t="s">
        <v>1669</v>
      </c>
      <c r="D5" s="523">
        <f>52-35</f>
        <v>17</v>
      </c>
      <c r="F5" s="517" t="s">
        <v>1670</v>
      </c>
      <c r="G5" s="517">
        <v>6.0</v>
      </c>
      <c r="H5" s="517">
        <v>361.0</v>
      </c>
      <c r="I5" s="517">
        <v>8.0</v>
      </c>
      <c r="J5" s="517">
        <v>50.0</v>
      </c>
      <c r="K5" s="517">
        <v>3.0</v>
      </c>
      <c r="L5" s="517" t="s">
        <v>113</v>
      </c>
      <c r="M5" s="517">
        <v>12.0</v>
      </c>
      <c r="N5" s="517">
        <v>70.0</v>
      </c>
      <c r="O5" s="517">
        <v>6.0</v>
      </c>
      <c r="P5" s="517" t="s">
        <v>114</v>
      </c>
      <c r="Q5" s="519"/>
    </row>
    <row r="6">
      <c r="A6" s="520" t="s">
        <v>296</v>
      </c>
      <c r="B6" s="521">
        <v>10.0</v>
      </c>
      <c r="C6" s="524">
        <v>43445.0</v>
      </c>
      <c r="D6" s="522" t="s">
        <v>1671</v>
      </c>
      <c r="E6" s="522">
        <v>20.0</v>
      </c>
      <c r="F6" s="521">
        <v>35.0</v>
      </c>
      <c r="G6" s="521">
        <v>6.0</v>
      </c>
      <c r="H6" s="521">
        <v>105.0</v>
      </c>
      <c r="I6" s="521">
        <v>5.0</v>
      </c>
      <c r="J6" s="521">
        <v>30.0</v>
      </c>
      <c r="K6" s="521">
        <v>1.0</v>
      </c>
      <c r="L6" s="521" t="s">
        <v>113</v>
      </c>
      <c r="M6" s="521">
        <v>5.0</v>
      </c>
      <c r="N6" s="521">
        <v>25.0</v>
      </c>
      <c r="O6" s="521">
        <v>6.0</v>
      </c>
      <c r="P6" s="521" t="s">
        <v>114</v>
      </c>
      <c r="Q6" s="522"/>
    </row>
    <row r="7">
      <c r="A7" s="516" t="s">
        <v>292</v>
      </c>
      <c r="B7" s="523"/>
      <c r="C7" s="516" t="s">
        <v>625</v>
      </c>
      <c r="D7" s="523"/>
      <c r="E7" s="523"/>
      <c r="F7" s="523"/>
      <c r="G7" s="517">
        <v>8.0</v>
      </c>
      <c r="H7" s="517">
        <v>361.0</v>
      </c>
      <c r="I7" s="517">
        <v>6.0</v>
      </c>
      <c r="J7" s="517">
        <v>35.0</v>
      </c>
      <c r="K7" s="517">
        <v>2.0</v>
      </c>
      <c r="L7" s="517" t="s">
        <v>113</v>
      </c>
      <c r="M7" s="517">
        <v>5.0</v>
      </c>
      <c r="N7" s="517">
        <v>25.0</v>
      </c>
      <c r="O7" s="517">
        <v>6.0</v>
      </c>
      <c r="P7" s="517" t="s">
        <v>114</v>
      </c>
      <c r="Q7" s="519"/>
    </row>
    <row r="8">
      <c r="A8" s="520" t="s">
        <v>129</v>
      </c>
      <c r="B8" s="521">
        <v>8.0</v>
      </c>
      <c r="C8" s="521">
        <v>9.0</v>
      </c>
      <c r="D8" s="521">
        <v>7.0</v>
      </c>
      <c r="E8" s="525">
        <f>23-12</f>
        <v>11</v>
      </c>
      <c r="F8" s="521">
        <v>23.0</v>
      </c>
      <c r="G8" s="521">
        <v>5.0</v>
      </c>
      <c r="H8" s="521">
        <v>361.0</v>
      </c>
      <c r="I8" s="521">
        <v>4.0</v>
      </c>
      <c r="J8" s="521">
        <v>0.0</v>
      </c>
      <c r="K8" s="521">
        <v>1.0</v>
      </c>
      <c r="L8" s="521" t="s">
        <v>113</v>
      </c>
      <c r="M8" s="521">
        <v>10.0</v>
      </c>
      <c r="N8" s="521">
        <v>100.0</v>
      </c>
      <c r="O8" s="521">
        <v>0.0</v>
      </c>
      <c r="P8" s="521" t="s">
        <v>114</v>
      </c>
      <c r="Q8" s="522" t="s">
        <v>1672</v>
      </c>
    </row>
    <row r="9">
      <c r="A9" s="516" t="s">
        <v>1183</v>
      </c>
      <c r="B9" s="523"/>
      <c r="C9" s="518">
        <v>43414.0</v>
      </c>
      <c r="D9" s="523"/>
      <c r="E9" s="523"/>
      <c r="F9" s="523"/>
      <c r="G9" s="517">
        <v>5.0</v>
      </c>
      <c r="H9" s="517">
        <v>361.0</v>
      </c>
      <c r="I9" s="517">
        <v>7.0</v>
      </c>
      <c r="J9" s="517">
        <v>65.0</v>
      </c>
      <c r="K9" s="517">
        <v>1.0</v>
      </c>
      <c r="L9" s="517" t="s">
        <v>113</v>
      </c>
      <c r="M9" s="517">
        <v>6.0</v>
      </c>
      <c r="N9" s="517">
        <v>50.0</v>
      </c>
      <c r="O9" s="517">
        <v>6.0</v>
      </c>
      <c r="P9" s="517" t="s">
        <v>114</v>
      </c>
      <c r="Q9" s="519"/>
    </row>
    <row r="10">
      <c r="A10" s="520" t="s">
        <v>309</v>
      </c>
      <c r="B10" s="521">
        <v>8.0</v>
      </c>
      <c r="C10" s="526">
        <v>43382.0</v>
      </c>
      <c r="D10" s="525">
        <f>E10/3*2</f>
        <v>8</v>
      </c>
      <c r="E10" s="525">
        <f>25-13</f>
        <v>12</v>
      </c>
      <c r="F10" s="521">
        <v>25.0</v>
      </c>
      <c r="G10" s="521">
        <v>10.0</v>
      </c>
      <c r="H10" s="521">
        <v>75.0</v>
      </c>
      <c r="I10" s="521">
        <v>8.0</v>
      </c>
      <c r="J10" s="521">
        <v>20.0</v>
      </c>
      <c r="K10" s="521">
        <v>1.0</v>
      </c>
      <c r="L10" s="521" t="s">
        <v>113</v>
      </c>
      <c r="M10" s="521">
        <v>7.0</v>
      </c>
      <c r="N10" s="521">
        <v>25.0</v>
      </c>
      <c r="O10" s="521">
        <v>6.0</v>
      </c>
      <c r="P10" s="521" t="s">
        <v>114</v>
      </c>
      <c r="Q10" s="522"/>
    </row>
    <row r="11">
      <c r="A11" s="516" t="s">
        <v>315</v>
      </c>
      <c r="B11" s="517"/>
      <c r="C11" s="518">
        <v>43414.0</v>
      </c>
      <c r="D11" s="523"/>
      <c r="E11" s="523"/>
      <c r="F11" s="523"/>
      <c r="G11" s="517">
        <v>8.0</v>
      </c>
      <c r="H11" s="517">
        <v>90.0</v>
      </c>
      <c r="I11" s="517">
        <v>8.0</v>
      </c>
      <c r="J11" s="517">
        <v>20.0</v>
      </c>
      <c r="K11" s="517">
        <v>1.0</v>
      </c>
      <c r="L11" s="517" t="s">
        <v>113</v>
      </c>
      <c r="M11" s="517">
        <v>7.0</v>
      </c>
      <c r="N11" s="517">
        <v>25.0</v>
      </c>
      <c r="O11" s="517">
        <v>6.0</v>
      </c>
      <c r="P11" s="517" t="s">
        <v>114</v>
      </c>
      <c r="Q11" s="519"/>
    </row>
    <row r="12">
      <c r="A12" s="520" t="s">
        <v>737</v>
      </c>
      <c r="B12" s="521"/>
      <c r="C12" s="526">
        <v>43445.0</v>
      </c>
      <c r="D12" s="525"/>
      <c r="E12" s="525"/>
      <c r="F12" s="525"/>
      <c r="G12" s="521">
        <v>11.0</v>
      </c>
      <c r="H12" s="521">
        <v>105.0</v>
      </c>
      <c r="I12" s="521">
        <v>8.0</v>
      </c>
      <c r="J12" s="521">
        <v>20.0</v>
      </c>
      <c r="K12" s="521">
        <v>1.0</v>
      </c>
      <c r="L12" s="521" t="s">
        <v>113</v>
      </c>
      <c r="M12" s="521">
        <v>6.0</v>
      </c>
      <c r="N12" s="521">
        <v>50.0</v>
      </c>
      <c r="O12" s="521">
        <v>6.0</v>
      </c>
      <c r="P12" s="521" t="s">
        <v>114</v>
      </c>
      <c r="Q12" s="522"/>
    </row>
    <row r="13">
      <c r="A13" s="516" t="s">
        <v>152</v>
      </c>
      <c r="B13" s="517">
        <v>4.0</v>
      </c>
      <c r="C13" s="518">
        <v>43286.0</v>
      </c>
      <c r="D13" s="523">
        <f>E13/3*2</f>
        <v>12</v>
      </c>
      <c r="E13" s="523">
        <f>26-8</f>
        <v>18</v>
      </c>
      <c r="F13" s="517">
        <v>26.0</v>
      </c>
      <c r="G13" s="517">
        <v>9.0</v>
      </c>
      <c r="H13" s="517">
        <v>361.0</v>
      </c>
      <c r="I13" s="517">
        <v>6.0</v>
      </c>
      <c r="J13" s="517">
        <v>30.0</v>
      </c>
      <c r="K13" s="517">
        <v>1.0</v>
      </c>
      <c r="L13" s="517" t="s">
        <v>113</v>
      </c>
      <c r="M13" s="517">
        <v>7.0</v>
      </c>
      <c r="N13" s="517">
        <v>25.0</v>
      </c>
      <c r="O13" s="517">
        <v>6.0</v>
      </c>
      <c r="P13" s="517" t="s">
        <v>114</v>
      </c>
      <c r="Q13" s="527"/>
    </row>
    <row r="14">
      <c r="A14" s="520" t="s">
        <v>321</v>
      </c>
      <c r="B14" s="521">
        <v>13.0</v>
      </c>
      <c r="C14" s="521" t="s">
        <v>1673</v>
      </c>
      <c r="D14" s="521">
        <v>21.0</v>
      </c>
      <c r="E14" s="525">
        <f>55-23</f>
        <v>32</v>
      </c>
      <c r="F14" s="521">
        <v>55.0</v>
      </c>
      <c r="G14" s="521">
        <v>4.0</v>
      </c>
      <c r="H14" s="521">
        <v>10.0</v>
      </c>
      <c r="I14" s="521">
        <v>6.0</v>
      </c>
      <c r="J14" s="521">
        <v>0.0</v>
      </c>
      <c r="K14" s="521">
        <v>2.0</v>
      </c>
      <c r="L14" s="521" t="s">
        <v>1674</v>
      </c>
      <c r="M14" s="521">
        <v>5.0</v>
      </c>
      <c r="N14" s="521">
        <v>0.0</v>
      </c>
      <c r="O14" s="521">
        <v>0.0</v>
      </c>
      <c r="P14" s="521" t="s">
        <v>114</v>
      </c>
      <c r="Q14" s="522" t="s">
        <v>1675</v>
      </c>
    </row>
    <row r="15">
      <c r="A15" s="516" t="s">
        <v>447</v>
      </c>
      <c r="B15" s="523"/>
      <c r="C15" s="517" t="s">
        <v>1676</v>
      </c>
      <c r="D15" s="523"/>
      <c r="E15" s="523"/>
      <c r="F15" s="523"/>
      <c r="G15" s="517">
        <v>8.0</v>
      </c>
      <c r="H15" s="517">
        <v>361.0</v>
      </c>
      <c r="I15" s="517">
        <v>8.0</v>
      </c>
      <c r="J15" s="517">
        <v>90.0</v>
      </c>
      <c r="K15" s="517">
        <v>1.0</v>
      </c>
      <c r="L15" s="517" t="s">
        <v>113</v>
      </c>
      <c r="M15" s="517">
        <v>8.0</v>
      </c>
      <c r="N15" s="517">
        <v>50.0</v>
      </c>
      <c r="O15" s="517">
        <v>0.0</v>
      </c>
      <c r="P15" s="517" t="s">
        <v>114</v>
      </c>
      <c r="Q15" s="527"/>
    </row>
    <row r="16">
      <c r="A16" s="520" t="s">
        <v>1677</v>
      </c>
      <c r="B16" s="525"/>
      <c r="C16" s="521" t="s">
        <v>1678</v>
      </c>
      <c r="D16" s="521">
        <v>21.0</v>
      </c>
      <c r="E16" s="525"/>
      <c r="F16" s="521"/>
      <c r="G16" s="521">
        <v>10.0</v>
      </c>
      <c r="H16" s="521">
        <v>45.0</v>
      </c>
      <c r="I16" s="521">
        <v>8.0</v>
      </c>
      <c r="J16" s="521">
        <v>120.0</v>
      </c>
      <c r="K16" s="521">
        <v>3.0</v>
      </c>
      <c r="L16" s="521" t="s">
        <v>113</v>
      </c>
      <c r="M16" s="521">
        <v>18.0</v>
      </c>
      <c r="N16" s="521">
        <v>50.0</v>
      </c>
      <c r="O16" s="521">
        <v>0.0</v>
      </c>
      <c r="P16" s="521" t="s">
        <v>114</v>
      </c>
      <c r="Q16" s="522" t="s">
        <v>1679</v>
      </c>
    </row>
    <row r="17">
      <c r="A17" s="516" t="s">
        <v>1680</v>
      </c>
      <c r="B17" s="517">
        <v>11.0</v>
      </c>
      <c r="C17" s="517">
        <v>12.0</v>
      </c>
      <c r="D17" s="523">
        <f>E17/3*2</f>
        <v>24</v>
      </c>
      <c r="E17" s="523">
        <f>49-13</f>
        <v>36</v>
      </c>
      <c r="F17" s="517">
        <v>49.0</v>
      </c>
      <c r="G17" s="517">
        <v>7.0</v>
      </c>
      <c r="H17" s="517">
        <v>90.0</v>
      </c>
      <c r="I17" s="517">
        <v>8.0</v>
      </c>
      <c r="J17" s="517">
        <v>110.0</v>
      </c>
      <c r="K17" s="517">
        <v>2.0</v>
      </c>
      <c r="L17" s="517" t="s">
        <v>113</v>
      </c>
      <c r="M17" s="517">
        <v>8.0</v>
      </c>
      <c r="N17" s="517">
        <v>50.0</v>
      </c>
      <c r="O17" s="517">
        <v>0.0</v>
      </c>
      <c r="P17" s="517" t="s">
        <v>114</v>
      </c>
      <c r="Q17" s="519"/>
    </row>
    <row r="18">
      <c r="A18" s="520" t="s">
        <v>1681</v>
      </c>
      <c r="B18" s="525"/>
      <c r="C18" s="521" t="s">
        <v>212</v>
      </c>
      <c r="D18" s="521">
        <v>25.0</v>
      </c>
      <c r="E18" s="525"/>
      <c r="F18" s="521"/>
      <c r="G18" s="521">
        <v>8.0</v>
      </c>
      <c r="H18" s="521">
        <v>90.0</v>
      </c>
      <c r="I18" s="521">
        <v>8.0</v>
      </c>
      <c r="J18" s="521">
        <v>130.0</v>
      </c>
      <c r="K18" s="521">
        <v>3.0</v>
      </c>
      <c r="L18" s="521" t="s">
        <v>113</v>
      </c>
      <c r="M18" s="521">
        <v>18.0</v>
      </c>
      <c r="N18" s="521">
        <v>50.0</v>
      </c>
      <c r="O18" s="521">
        <v>0.0</v>
      </c>
      <c r="P18" s="521" t="s">
        <v>114</v>
      </c>
      <c r="Q18" s="522" t="s">
        <v>1682</v>
      </c>
    </row>
    <row r="19">
      <c r="A19" s="516" t="s">
        <v>176</v>
      </c>
      <c r="B19" s="517">
        <v>4.0</v>
      </c>
      <c r="C19" s="517" t="s">
        <v>1683</v>
      </c>
      <c r="D19" s="517">
        <v>20.0</v>
      </c>
      <c r="E19" s="523">
        <f>44-14</f>
        <v>30</v>
      </c>
      <c r="F19" s="517">
        <v>44.0</v>
      </c>
      <c r="G19" s="517">
        <v>5.0</v>
      </c>
      <c r="H19" s="517">
        <v>0.0</v>
      </c>
      <c r="I19" s="517">
        <v>8.0</v>
      </c>
      <c r="J19" s="517">
        <v>0.0</v>
      </c>
      <c r="K19" s="517">
        <v>2.0</v>
      </c>
      <c r="L19" s="517" t="s">
        <v>1674</v>
      </c>
      <c r="M19" s="517">
        <v>7.0</v>
      </c>
      <c r="N19" s="517">
        <v>0.0</v>
      </c>
      <c r="O19" s="517">
        <v>0.0</v>
      </c>
      <c r="P19" s="517" t="s">
        <v>114</v>
      </c>
      <c r="Q19" s="519" t="s">
        <v>1684</v>
      </c>
    </row>
    <row r="20">
      <c r="A20" s="520" t="s">
        <v>183</v>
      </c>
      <c r="B20" s="521"/>
      <c r="C20" s="521" t="s">
        <v>772</v>
      </c>
      <c r="D20" s="525"/>
      <c r="E20" s="525"/>
      <c r="F20" s="525"/>
      <c r="G20" s="521">
        <v>8.0</v>
      </c>
      <c r="H20" s="521">
        <v>361.0</v>
      </c>
      <c r="I20" s="521">
        <v>8.0</v>
      </c>
      <c r="J20" s="521">
        <v>90.0</v>
      </c>
      <c r="K20" s="521">
        <v>1.0</v>
      </c>
      <c r="L20" s="521" t="s">
        <v>113</v>
      </c>
      <c r="M20" s="521">
        <v>8.0</v>
      </c>
      <c r="N20" s="521">
        <v>50.0</v>
      </c>
      <c r="O20" s="521">
        <v>0.0</v>
      </c>
      <c r="P20" s="521" t="s">
        <v>114</v>
      </c>
      <c r="Q20" s="528"/>
    </row>
    <row r="21">
      <c r="A21" s="516" t="s">
        <v>1685</v>
      </c>
      <c r="B21" s="523"/>
      <c r="C21" s="517" t="s">
        <v>1194</v>
      </c>
      <c r="D21" s="517">
        <v>19.0</v>
      </c>
      <c r="E21" s="523"/>
      <c r="F21" s="517"/>
      <c r="G21" s="517">
        <v>10.0</v>
      </c>
      <c r="H21" s="517">
        <v>45.0</v>
      </c>
      <c r="I21" s="517">
        <v>8.0</v>
      </c>
      <c r="J21" s="517">
        <v>115.0</v>
      </c>
      <c r="K21" s="517">
        <v>3.0</v>
      </c>
      <c r="L21" s="517" t="s">
        <v>113</v>
      </c>
      <c r="M21" s="517">
        <v>18.0</v>
      </c>
      <c r="N21" s="517">
        <v>50.0</v>
      </c>
      <c r="O21" s="517">
        <v>0.0</v>
      </c>
      <c r="P21" s="517" t="s">
        <v>114</v>
      </c>
      <c r="Q21" s="519" t="s">
        <v>1686</v>
      </c>
    </row>
    <row r="22">
      <c r="A22" s="99"/>
      <c r="B22" s="99"/>
      <c r="C22" s="99"/>
      <c r="D22" s="99"/>
      <c r="E22" s="99"/>
      <c r="F22" s="99"/>
      <c r="G22" s="99"/>
      <c r="H22" s="99"/>
      <c r="I22" s="99"/>
      <c r="J22" s="99"/>
      <c r="K22" s="99"/>
      <c r="L22" s="99"/>
      <c r="M22" s="99"/>
      <c r="N22" s="99"/>
      <c r="O22" s="99"/>
      <c r="P22" s="99"/>
      <c r="Q22" s="99"/>
      <c r="R22" s="99"/>
      <c r="S22" s="99"/>
      <c r="T22" s="99"/>
      <c r="U22" s="99"/>
      <c r="V22" s="99"/>
      <c r="W22" s="99"/>
    </row>
    <row r="23">
      <c r="A23" s="269"/>
      <c r="B23" s="170" t="s">
        <v>337</v>
      </c>
    </row>
    <row r="24">
      <c r="A24" s="236" t="s">
        <v>192</v>
      </c>
      <c r="B24" s="139" t="s">
        <v>11</v>
      </c>
      <c r="C24" s="167" t="s">
        <v>14</v>
      </c>
      <c r="D24" s="236" t="s">
        <v>101</v>
      </c>
      <c r="E24" s="236" t="s">
        <v>102</v>
      </c>
      <c r="F24" s="236" t="s">
        <v>19</v>
      </c>
      <c r="G24" s="140" t="s">
        <v>21</v>
      </c>
      <c r="H24" s="140" t="s">
        <v>24</v>
      </c>
      <c r="I24" s="140" t="s">
        <v>30</v>
      </c>
      <c r="J24" s="140" t="s">
        <v>33</v>
      </c>
      <c r="K24" s="140" t="s">
        <v>36</v>
      </c>
      <c r="L24" s="140" t="s">
        <v>39</v>
      </c>
      <c r="M24" s="139" t="s">
        <v>193</v>
      </c>
      <c r="N24" s="139" t="s">
        <v>194</v>
      </c>
      <c r="O24" s="139" t="s">
        <v>42</v>
      </c>
      <c r="P24" s="139" t="s">
        <v>45</v>
      </c>
      <c r="Q24" s="236" t="s">
        <v>49</v>
      </c>
      <c r="R24" s="140" t="s">
        <v>105</v>
      </c>
      <c r="S24" s="140" t="s">
        <v>106</v>
      </c>
      <c r="T24" s="69"/>
      <c r="U24" s="69"/>
      <c r="V24" s="69"/>
      <c r="W24" s="69"/>
    </row>
    <row r="25">
      <c r="A25" s="146" t="s">
        <v>1687</v>
      </c>
      <c r="B25" s="146">
        <v>5.0</v>
      </c>
      <c r="C25" s="146" t="s">
        <v>1688</v>
      </c>
      <c r="D25" s="146">
        <v>7.0</v>
      </c>
      <c r="E25" s="176">
        <f>28-17</f>
        <v>11</v>
      </c>
      <c r="F25" s="146">
        <v>28.0</v>
      </c>
      <c r="G25" s="146">
        <v>2.0</v>
      </c>
      <c r="H25" s="146">
        <v>45.0</v>
      </c>
      <c r="I25" s="146">
        <v>6.0</v>
      </c>
      <c r="J25" s="146">
        <v>0.0</v>
      </c>
      <c r="K25" s="146">
        <v>1.0</v>
      </c>
      <c r="L25" s="146" t="s">
        <v>113</v>
      </c>
      <c r="M25" s="163">
        <v>4.0</v>
      </c>
      <c r="N25" s="163">
        <v>6.0</v>
      </c>
      <c r="O25" s="146">
        <v>5.0</v>
      </c>
      <c r="P25" s="146">
        <v>0.0</v>
      </c>
      <c r="Q25" s="146">
        <v>0.0</v>
      </c>
      <c r="R25" s="146" t="s">
        <v>114</v>
      </c>
      <c r="S25" s="176"/>
    </row>
    <row r="26">
      <c r="A26" s="96" t="s">
        <v>765</v>
      </c>
      <c r="B26" s="96"/>
      <c r="C26" s="96" t="s">
        <v>216</v>
      </c>
      <c r="D26" s="98"/>
      <c r="E26" s="98"/>
      <c r="F26" s="98"/>
      <c r="G26" s="96">
        <v>5.0</v>
      </c>
      <c r="H26" s="96">
        <v>60.0</v>
      </c>
      <c r="I26" s="96">
        <v>7.0</v>
      </c>
      <c r="J26" s="96">
        <v>20.0</v>
      </c>
      <c r="K26" s="96">
        <v>1.0</v>
      </c>
      <c r="L26" s="96" t="s">
        <v>113</v>
      </c>
      <c r="M26" s="161"/>
      <c r="N26" s="161"/>
      <c r="O26" s="96">
        <v>7.0</v>
      </c>
      <c r="P26" s="96">
        <v>20.0</v>
      </c>
      <c r="Q26" s="96">
        <v>0.0</v>
      </c>
      <c r="R26" s="96" t="s">
        <v>114</v>
      </c>
      <c r="S26" s="98"/>
    </row>
    <row r="27">
      <c r="A27" s="146" t="s">
        <v>936</v>
      </c>
      <c r="B27" s="146">
        <v>10.0</v>
      </c>
      <c r="C27" s="146" t="s">
        <v>764</v>
      </c>
      <c r="D27" s="146">
        <v>10.0</v>
      </c>
      <c r="E27" s="176">
        <f>29-14</f>
        <v>15</v>
      </c>
      <c r="F27" s="146">
        <v>29.0</v>
      </c>
      <c r="G27" s="146">
        <v>8.0</v>
      </c>
      <c r="H27" s="146">
        <v>361.0</v>
      </c>
      <c r="I27" s="146">
        <v>6.0</v>
      </c>
      <c r="J27" s="146">
        <v>25.0</v>
      </c>
      <c r="K27" s="146">
        <v>2.0</v>
      </c>
      <c r="L27" s="146" t="s">
        <v>113</v>
      </c>
      <c r="M27" s="163">
        <v>6.0</v>
      </c>
      <c r="N27" s="163">
        <v>9.0</v>
      </c>
      <c r="O27" s="146">
        <v>5.0</v>
      </c>
      <c r="P27" s="146">
        <v>25.0</v>
      </c>
      <c r="Q27" s="146">
        <v>6.0</v>
      </c>
      <c r="R27" s="146" t="s">
        <v>114</v>
      </c>
      <c r="S27" s="183"/>
    </row>
    <row r="28">
      <c r="A28" s="96" t="s">
        <v>208</v>
      </c>
      <c r="B28" s="98"/>
      <c r="C28" s="96" t="s">
        <v>764</v>
      </c>
      <c r="D28" s="98"/>
      <c r="E28" s="98"/>
      <c r="F28" s="98"/>
      <c r="G28" s="96">
        <v>6.0</v>
      </c>
      <c r="H28" s="96">
        <v>60.0</v>
      </c>
      <c r="I28" s="96">
        <v>5.0</v>
      </c>
      <c r="J28" s="96">
        <v>20.0</v>
      </c>
      <c r="K28" s="96">
        <v>3.0</v>
      </c>
      <c r="L28" s="96" t="s">
        <v>113</v>
      </c>
      <c r="M28" s="161"/>
      <c r="N28" s="161"/>
      <c r="O28" s="96">
        <v>5.0</v>
      </c>
      <c r="P28" s="96">
        <v>50.0</v>
      </c>
      <c r="Q28" s="96">
        <v>6.0</v>
      </c>
      <c r="R28" s="96" t="s">
        <v>114</v>
      </c>
      <c r="S28" s="120"/>
    </row>
    <row r="29">
      <c r="A29" s="146" t="s">
        <v>201</v>
      </c>
      <c r="B29" s="176"/>
      <c r="C29" s="146" t="s">
        <v>764</v>
      </c>
      <c r="D29" s="176"/>
      <c r="E29" s="176"/>
      <c r="F29" s="176"/>
      <c r="G29" s="146">
        <v>13.0</v>
      </c>
      <c r="H29" s="146">
        <v>40.0</v>
      </c>
      <c r="I29" s="146">
        <v>8.0</v>
      </c>
      <c r="J29" s="146">
        <v>75.0</v>
      </c>
      <c r="K29" s="146">
        <v>4.0</v>
      </c>
      <c r="L29" s="146" t="s">
        <v>113</v>
      </c>
      <c r="M29" s="163"/>
      <c r="N29" s="163"/>
      <c r="O29" s="146">
        <v>10.0</v>
      </c>
      <c r="P29" s="146">
        <v>75.0</v>
      </c>
      <c r="Q29" s="146">
        <v>0.0</v>
      </c>
      <c r="R29" s="146" t="s">
        <v>114</v>
      </c>
      <c r="S29" s="183"/>
    </row>
    <row r="30">
      <c r="A30" s="96" t="s">
        <v>356</v>
      </c>
      <c r="B30" s="96">
        <v>9.0</v>
      </c>
      <c r="C30" s="353">
        <v>43444.0</v>
      </c>
      <c r="D30" s="96">
        <v>7.0</v>
      </c>
      <c r="E30" s="96">
        <v>11.0</v>
      </c>
      <c r="F30" s="96">
        <v>24.0</v>
      </c>
      <c r="G30" s="96">
        <v>3.0</v>
      </c>
      <c r="H30" s="96">
        <v>110.0</v>
      </c>
      <c r="I30" s="96">
        <v>5.0</v>
      </c>
      <c r="J30" s="96">
        <v>25.0</v>
      </c>
      <c r="K30" s="96">
        <v>2.0</v>
      </c>
      <c r="L30" s="96" t="s">
        <v>113</v>
      </c>
      <c r="M30" s="161">
        <v>4.0</v>
      </c>
      <c r="N30" s="161">
        <v>6.0</v>
      </c>
      <c r="O30" s="96">
        <v>6.0</v>
      </c>
      <c r="P30" s="96">
        <v>25.0</v>
      </c>
      <c r="Q30" s="96">
        <v>6.0</v>
      </c>
      <c r="R30" s="96" t="s">
        <v>114</v>
      </c>
      <c r="S30" s="96" t="s">
        <v>1689</v>
      </c>
    </row>
    <row r="31">
      <c r="A31" s="146" t="s">
        <v>502</v>
      </c>
      <c r="B31" s="146">
        <v>8.0</v>
      </c>
      <c r="C31" s="274">
        <v>43413.0</v>
      </c>
      <c r="D31" s="146">
        <v>10.0</v>
      </c>
      <c r="E31" s="146">
        <f>27-12</f>
        <v>15</v>
      </c>
      <c r="F31" s="146">
        <v>27.0</v>
      </c>
      <c r="G31" s="146">
        <v>7.0</v>
      </c>
      <c r="H31" s="146">
        <v>70.0</v>
      </c>
      <c r="I31" s="146">
        <v>8.0</v>
      </c>
      <c r="J31" s="146">
        <v>20.0</v>
      </c>
      <c r="K31" s="146">
        <v>2.0</v>
      </c>
      <c r="L31" s="146" t="s">
        <v>113</v>
      </c>
      <c r="M31" s="163">
        <v>4.0</v>
      </c>
      <c r="N31" s="163">
        <v>6.0</v>
      </c>
      <c r="O31" s="146">
        <v>6.0</v>
      </c>
      <c r="P31" s="146">
        <v>25.0</v>
      </c>
      <c r="Q31" s="146">
        <v>6.0</v>
      </c>
      <c r="R31" s="146" t="s">
        <v>114</v>
      </c>
      <c r="S31" s="183"/>
    </row>
    <row r="32">
      <c r="A32" s="96" t="s">
        <v>1690</v>
      </c>
      <c r="B32" s="96"/>
      <c r="C32" s="353">
        <v>43413.0</v>
      </c>
      <c r="D32" s="96"/>
      <c r="E32" s="96"/>
      <c r="F32" s="96"/>
      <c r="G32" s="96">
        <v>7.0</v>
      </c>
      <c r="H32" s="96">
        <v>65.0</v>
      </c>
      <c r="I32" s="96">
        <v>8.0</v>
      </c>
      <c r="J32" s="96">
        <v>20.0</v>
      </c>
      <c r="K32" s="96">
        <v>3.0</v>
      </c>
      <c r="L32" s="96" t="s">
        <v>113</v>
      </c>
      <c r="M32" s="161"/>
      <c r="N32" s="161"/>
      <c r="O32" s="96">
        <v>6.0</v>
      </c>
      <c r="P32" s="96">
        <v>25.0</v>
      </c>
      <c r="Q32" s="96">
        <v>6.0</v>
      </c>
      <c r="R32" s="96" t="s">
        <v>114</v>
      </c>
      <c r="S32" s="120"/>
    </row>
    <row r="33">
      <c r="A33" s="146" t="s">
        <v>1691</v>
      </c>
      <c r="B33" s="176"/>
      <c r="C33" s="274">
        <v>43382.0</v>
      </c>
      <c r="D33" s="176"/>
      <c r="E33" s="176"/>
      <c r="F33" s="176"/>
      <c r="G33" s="146">
        <v>13.0</v>
      </c>
      <c r="H33" s="146">
        <v>90.0</v>
      </c>
      <c r="I33" s="146">
        <v>8.0</v>
      </c>
      <c r="J33" s="146">
        <v>82.5</v>
      </c>
      <c r="K33" s="146">
        <v>1.0</v>
      </c>
      <c r="L33" s="146" t="s">
        <v>113</v>
      </c>
      <c r="M33" s="163"/>
      <c r="N33" s="163"/>
      <c r="O33" s="146">
        <v>8.0</v>
      </c>
      <c r="P33" s="146">
        <v>75.0</v>
      </c>
      <c r="Q33" s="146">
        <v>6.0</v>
      </c>
      <c r="R33" s="146" t="s">
        <v>114</v>
      </c>
      <c r="S33" s="183"/>
    </row>
    <row r="34">
      <c r="A34" s="96" t="s">
        <v>858</v>
      </c>
      <c r="B34" s="96">
        <v>13.0</v>
      </c>
      <c r="C34" s="96" t="s">
        <v>767</v>
      </c>
      <c r="D34" s="96">
        <v>10.0</v>
      </c>
      <c r="E34" s="98">
        <f>31-16</f>
        <v>15</v>
      </c>
      <c r="F34" s="96">
        <v>31.0</v>
      </c>
      <c r="G34" s="96">
        <v>12.0</v>
      </c>
      <c r="H34" s="96">
        <v>270.0</v>
      </c>
      <c r="I34" s="96">
        <v>6.0</v>
      </c>
      <c r="J34" s="96">
        <v>65.0</v>
      </c>
      <c r="K34" s="96">
        <v>2.0</v>
      </c>
      <c r="L34" s="96" t="s">
        <v>113</v>
      </c>
      <c r="M34" s="161">
        <v>4.0</v>
      </c>
      <c r="N34" s="161">
        <v>6.0</v>
      </c>
      <c r="O34" s="96">
        <v>8.0</v>
      </c>
      <c r="P34" s="96">
        <v>50.0</v>
      </c>
      <c r="Q34" s="96">
        <v>6.0</v>
      </c>
      <c r="R34" s="96" t="s">
        <v>114</v>
      </c>
      <c r="S34" s="98"/>
    </row>
    <row r="35">
      <c r="A35" s="269"/>
      <c r="B35" s="176"/>
      <c r="C35" s="176"/>
      <c r="D35" s="176"/>
      <c r="E35" s="176"/>
      <c r="F35" s="176"/>
      <c r="G35" s="176"/>
      <c r="H35" s="176"/>
      <c r="I35" s="176"/>
      <c r="J35" s="176"/>
      <c r="K35" s="176"/>
      <c r="L35" s="176"/>
      <c r="M35" s="176"/>
      <c r="N35" s="176"/>
      <c r="O35" s="176"/>
      <c r="P35" s="176"/>
      <c r="Q35" s="176"/>
      <c r="R35" s="176"/>
      <c r="S35" s="176"/>
      <c r="T35" s="176"/>
      <c r="U35" s="176"/>
      <c r="V35" s="176"/>
      <c r="W35" s="176"/>
    </row>
    <row r="36">
      <c r="A36" s="138" t="s">
        <v>225</v>
      </c>
      <c r="B36" s="136" t="s">
        <v>11</v>
      </c>
      <c r="C36" s="137" t="s">
        <v>14</v>
      </c>
      <c r="D36" s="135" t="s">
        <v>226</v>
      </c>
      <c r="E36" s="135" t="s">
        <v>19</v>
      </c>
      <c r="F36" s="138" t="s">
        <v>21</v>
      </c>
      <c r="G36" s="138" t="s">
        <v>24</v>
      </c>
      <c r="H36" s="138" t="s">
        <v>30</v>
      </c>
      <c r="I36" s="138" t="s">
        <v>33</v>
      </c>
      <c r="J36" s="138" t="s">
        <v>36</v>
      </c>
      <c r="K36" s="138" t="s">
        <v>39</v>
      </c>
      <c r="L36" s="138" t="s">
        <v>55</v>
      </c>
      <c r="M36" s="139" t="s">
        <v>42</v>
      </c>
      <c r="N36" s="139" t="s">
        <v>45</v>
      </c>
      <c r="O36" s="236" t="s">
        <v>49</v>
      </c>
      <c r="P36" s="138" t="s">
        <v>105</v>
      </c>
      <c r="Q36" s="140" t="s">
        <v>106</v>
      </c>
      <c r="R36" s="69"/>
      <c r="S36" s="69"/>
      <c r="T36" s="69"/>
      <c r="U36" s="69"/>
      <c r="V36" s="69"/>
      <c r="W36" s="69"/>
    </row>
    <row r="37">
      <c r="A37" s="170" t="s">
        <v>1692</v>
      </c>
      <c r="B37" s="146">
        <v>1.0</v>
      </c>
      <c r="C37" s="183" t="s">
        <v>1693</v>
      </c>
      <c r="D37" s="146" t="s">
        <v>1694</v>
      </c>
      <c r="E37" s="146">
        <v>25.0</v>
      </c>
      <c r="F37" s="146">
        <v>2.0</v>
      </c>
      <c r="G37" s="146">
        <v>90.0</v>
      </c>
      <c r="H37" s="146">
        <v>8.5</v>
      </c>
      <c r="I37" s="146">
        <v>14.0</v>
      </c>
      <c r="J37" s="146">
        <v>1.0</v>
      </c>
      <c r="K37" s="146" t="s">
        <v>243</v>
      </c>
      <c r="L37" s="176"/>
      <c r="M37" s="146">
        <v>3.0</v>
      </c>
      <c r="N37" s="146">
        <v>0.0</v>
      </c>
      <c r="O37" s="146">
        <v>1.0</v>
      </c>
      <c r="P37" s="146" t="s">
        <v>114</v>
      </c>
      <c r="Q37" s="146" t="s">
        <v>1695</v>
      </c>
    </row>
    <row r="38">
      <c r="A38" s="119" t="s">
        <v>1696</v>
      </c>
      <c r="B38" s="96"/>
      <c r="C38" s="96" t="s">
        <v>1697</v>
      </c>
      <c r="D38" s="96" t="s">
        <v>1698</v>
      </c>
      <c r="E38" s="96">
        <v>63.0</v>
      </c>
      <c r="F38" s="96">
        <v>10.0</v>
      </c>
      <c r="G38" s="96">
        <v>90.0</v>
      </c>
      <c r="H38" s="96">
        <v>9.0</v>
      </c>
      <c r="I38" s="96">
        <v>30.0</v>
      </c>
      <c r="J38" s="96">
        <v>3.0</v>
      </c>
      <c r="K38" s="96" t="s">
        <v>243</v>
      </c>
      <c r="L38" s="98"/>
      <c r="M38" s="96">
        <v>8.0</v>
      </c>
      <c r="N38" s="96">
        <v>60.0</v>
      </c>
      <c r="O38" s="96">
        <v>1.0</v>
      </c>
      <c r="P38" s="96" t="s">
        <v>114</v>
      </c>
      <c r="Q38" s="96" t="s">
        <v>1695</v>
      </c>
    </row>
    <row r="39">
      <c r="A39" s="170" t="s">
        <v>1699</v>
      </c>
      <c r="B39" s="146">
        <v>10.0</v>
      </c>
      <c r="C39" s="146">
        <v>11.0</v>
      </c>
      <c r="D39" s="146">
        <v>15.0</v>
      </c>
      <c r="E39" s="146">
        <v>31.0</v>
      </c>
      <c r="F39" s="146">
        <v>3.0</v>
      </c>
      <c r="G39" s="146">
        <v>30.0</v>
      </c>
      <c r="H39" s="146">
        <v>8.0</v>
      </c>
      <c r="I39" s="146">
        <v>10.0</v>
      </c>
      <c r="J39" s="146">
        <v>1.0</v>
      </c>
      <c r="K39" s="146" t="s">
        <v>113</v>
      </c>
      <c r="L39" s="176"/>
      <c r="M39" s="146">
        <v>6.0</v>
      </c>
      <c r="N39" s="146">
        <v>10.0</v>
      </c>
      <c r="O39" s="146">
        <v>0.0</v>
      </c>
      <c r="P39" s="146" t="s">
        <v>114</v>
      </c>
      <c r="Q39" s="170"/>
    </row>
    <row r="40">
      <c r="A40" s="119" t="s">
        <v>1700</v>
      </c>
      <c r="B40" s="96"/>
      <c r="C40" s="96" t="s">
        <v>1701</v>
      </c>
      <c r="D40" s="98"/>
      <c r="E40" s="98"/>
      <c r="F40" s="96">
        <v>2.0</v>
      </c>
      <c r="G40" s="96">
        <v>50.0</v>
      </c>
      <c r="H40" s="96">
        <v>6.0</v>
      </c>
      <c r="I40" s="96">
        <v>10.0</v>
      </c>
      <c r="J40" s="96">
        <v>3.0</v>
      </c>
      <c r="K40" s="96" t="s">
        <v>141</v>
      </c>
      <c r="L40" s="96">
        <v>45.0</v>
      </c>
      <c r="M40" s="96">
        <v>6.0</v>
      </c>
      <c r="N40" s="96">
        <v>0.0</v>
      </c>
      <c r="O40" s="96">
        <v>0.0</v>
      </c>
      <c r="P40" s="96" t="s">
        <v>114</v>
      </c>
      <c r="Q40" s="96" t="s">
        <v>1702</v>
      </c>
    </row>
    <row r="41">
      <c r="A41" s="170" t="s">
        <v>1703</v>
      </c>
      <c r="B41" s="146">
        <v>16.0</v>
      </c>
      <c r="C41" s="146" t="s">
        <v>1704</v>
      </c>
      <c r="D41" s="183" t="s">
        <v>1705</v>
      </c>
      <c r="E41" s="183" t="s">
        <v>1706</v>
      </c>
      <c r="F41" s="146">
        <v>1.0</v>
      </c>
      <c r="G41" s="146">
        <v>75.0</v>
      </c>
      <c r="H41" s="146">
        <v>1.0</v>
      </c>
      <c r="I41" s="146">
        <v>0.0</v>
      </c>
      <c r="J41" s="146">
        <v>1.0</v>
      </c>
      <c r="K41" s="146" t="s">
        <v>637</v>
      </c>
      <c r="L41" s="176"/>
      <c r="M41" s="146">
        <v>3.0</v>
      </c>
      <c r="N41" s="146">
        <v>0.0</v>
      </c>
      <c r="O41" s="146">
        <v>2.0</v>
      </c>
      <c r="P41" s="146" t="s">
        <v>265</v>
      </c>
      <c r="Q41" s="183" t="s">
        <v>1707</v>
      </c>
    </row>
    <row r="42">
      <c r="A42" s="119" t="s">
        <v>1708</v>
      </c>
      <c r="B42" s="96"/>
      <c r="C42" s="120" t="s">
        <v>1709</v>
      </c>
      <c r="D42" s="98"/>
      <c r="E42" s="98"/>
      <c r="F42" s="96">
        <v>8.0</v>
      </c>
      <c r="G42" s="96">
        <v>361.0</v>
      </c>
      <c r="H42" s="96" t="s">
        <v>1005</v>
      </c>
      <c r="I42" s="96">
        <v>60.0</v>
      </c>
      <c r="J42" s="96">
        <v>3.0</v>
      </c>
      <c r="K42" s="96" t="s">
        <v>113</v>
      </c>
      <c r="L42" s="98"/>
      <c r="M42" s="96">
        <v>8.0</v>
      </c>
      <c r="N42" s="96">
        <v>60.0</v>
      </c>
      <c r="O42" s="96">
        <v>10.0</v>
      </c>
      <c r="P42" s="96" t="s">
        <v>114</v>
      </c>
      <c r="Q42" s="120" t="s">
        <v>1710</v>
      </c>
    </row>
    <row r="43">
      <c r="A43" s="170" t="s">
        <v>898</v>
      </c>
      <c r="B43" s="146">
        <v>22.0</v>
      </c>
      <c r="C43" s="146">
        <v>23.0</v>
      </c>
      <c r="D43" s="176"/>
      <c r="E43" s="146"/>
      <c r="F43" s="146">
        <v>2.0</v>
      </c>
      <c r="G43" s="146">
        <v>-75.0</v>
      </c>
      <c r="H43" s="146">
        <v>4.0</v>
      </c>
      <c r="I43" s="146">
        <v>0.0</v>
      </c>
      <c r="J43" s="146">
        <v>1.0</v>
      </c>
      <c r="K43" s="146" t="s">
        <v>113</v>
      </c>
      <c r="L43" s="176"/>
      <c r="M43" s="146">
        <v>4.0</v>
      </c>
      <c r="N43" s="146">
        <v>0.0</v>
      </c>
      <c r="O43" s="146">
        <v>0.0</v>
      </c>
      <c r="P43" s="146" t="s">
        <v>114</v>
      </c>
      <c r="Q43" s="146" t="s">
        <v>1711</v>
      </c>
    </row>
    <row r="44">
      <c r="A44" s="119" t="s">
        <v>1712</v>
      </c>
      <c r="B44" s="98"/>
      <c r="C44" s="120" t="s">
        <v>1713</v>
      </c>
      <c r="D44" s="98">
        <f>27-6</f>
        <v>21</v>
      </c>
      <c r="E44" s="96" t="s">
        <v>1714</v>
      </c>
      <c r="F44" s="96">
        <v>8.0</v>
      </c>
      <c r="G44" s="96">
        <v>361.0</v>
      </c>
      <c r="H44" s="96">
        <v>10.0</v>
      </c>
      <c r="I44" s="96">
        <v>55.0</v>
      </c>
      <c r="J44" s="96">
        <v>3.0</v>
      </c>
      <c r="K44" s="96" t="s">
        <v>206</v>
      </c>
      <c r="L44" s="98"/>
      <c r="M44" s="96">
        <v>8.0</v>
      </c>
      <c r="N44" s="96">
        <v>75.0</v>
      </c>
      <c r="O44" s="96">
        <v>6.0</v>
      </c>
      <c r="P44" s="96" t="s">
        <v>114</v>
      </c>
      <c r="Q44" s="96" t="s">
        <v>1689</v>
      </c>
    </row>
    <row r="45">
      <c r="A45" s="170" t="s">
        <v>1715</v>
      </c>
      <c r="B45" s="146">
        <v>22.0</v>
      </c>
      <c r="C45" s="183" t="s">
        <v>1716</v>
      </c>
      <c r="D45" s="176"/>
      <c r="E45" s="146"/>
      <c r="F45" s="146">
        <v>2.0</v>
      </c>
      <c r="G45" s="146">
        <v>-75.0</v>
      </c>
      <c r="H45" s="146">
        <v>6.0</v>
      </c>
      <c r="I45" s="146">
        <v>40.0</v>
      </c>
      <c r="J45" s="146">
        <v>1.0</v>
      </c>
      <c r="K45" s="146" t="s">
        <v>113</v>
      </c>
      <c r="L45" s="176"/>
      <c r="M45" s="146">
        <v>4.0</v>
      </c>
      <c r="N45" s="146">
        <v>0.0</v>
      </c>
      <c r="O45" s="146">
        <v>0.0</v>
      </c>
      <c r="P45" s="146" t="s">
        <v>114</v>
      </c>
      <c r="Q45" s="175" t="s">
        <v>1717</v>
      </c>
    </row>
    <row r="46">
      <c r="A46" s="119" t="s">
        <v>1718</v>
      </c>
      <c r="B46" s="96" t="s">
        <v>1719</v>
      </c>
      <c r="C46" s="120" t="s">
        <v>1720</v>
      </c>
      <c r="D46" s="96" t="s">
        <v>1721</v>
      </c>
      <c r="E46" s="96" t="s">
        <v>1722</v>
      </c>
      <c r="F46" s="96"/>
      <c r="G46" s="96"/>
      <c r="H46" s="96"/>
      <c r="I46" s="96"/>
      <c r="J46" s="96"/>
      <c r="K46" s="96"/>
      <c r="L46" s="98"/>
      <c r="M46" s="98"/>
      <c r="N46" s="98"/>
      <c r="O46" s="98"/>
      <c r="P46" s="96"/>
      <c r="Q46" s="120" t="s">
        <v>1723</v>
      </c>
    </row>
    <row r="47">
      <c r="A47" s="170" t="s">
        <v>1724</v>
      </c>
      <c r="B47" s="183" t="s">
        <v>1725</v>
      </c>
      <c r="C47" s="146" t="s">
        <v>1726</v>
      </c>
      <c r="D47" s="176"/>
      <c r="E47" s="176"/>
      <c r="F47" s="176"/>
      <c r="G47" s="176"/>
      <c r="H47" s="176"/>
      <c r="I47" s="176"/>
      <c r="J47" s="176"/>
      <c r="K47" s="176"/>
      <c r="L47" s="176"/>
      <c r="M47" s="176"/>
      <c r="N47" s="176"/>
      <c r="O47" s="176"/>
      <c r="P47" s="176"/>
      <c r="Q47" s="183" t="s">
        <v>1727</v>
      </c>
    </row>
    <row r="48">
      <c r="A48" s="119" t="s">
        <v>1728</v>
      </c>
      <c r="B48" s="96"/>
      <c r="C48" s="120" t="s">
        <v>1729</v>
      </c>
      <c r="D48" s="96"/>
      <c r="E48" s="96"/>
      <c r="F48" s="96">
        <v>1.0</v>
      </c>
      <c r="G48" s="96"/>
      <c r="H48" s="96"/>
      <c r="I48" s="96"/>
      <c r="J48" s="96"/>
      <c r="K48" s="96"/>
      <c r="L48" s="98"/>
      <c r="M48" s="98"/>
      <c r="N48" s="98"/>
      <c r="O48" s="98"/>
      <c r="P48" s="96"/>
      <c r="Q48" s="96" t="s">
        <v>1730</v>
      </c>
    </row>
  </sheetData>
  <mergeCells count="45">
    <mergeCell ref="Q2:W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B23:W23"/>
    <mergeCell ref="S24:W24"/>
    <mergeCell ref="S25:W25"/>
    <mergeCell ref="S26:W26"/>
    <mergeCell ref="S27:W27"/>
    <mergeCell ref="S28:W28"/>
    <mergeCell ref="S29:W29"/>
    <mergeCell ref="S30:W30"/>
    <mergeCell ref="S31:W31"/>
    <mergeCell ref="S32:W32"/>
    <mergeCell ref="S33:W33"/>
    <mergeCell ref="S34:W34"/>
    <mergeCell ref="Q36:W36"/>
    <mergeCell ref="Q37:W37"/>
    <mergeCell ref="Q38:W38"/>
    <mergeCell ref="Q46:W46"/>
    <mergeCell ref="Q47:W47"/>
    <mergeCell ref="Q48:W48"/>
    <mergeCell ref="Q39:W39"/>
    <mergeCell ref="Q40:W40"/>
    <mergeCell ref="Q41:W41"/>
    <mergeCell ref="Q42:W42"/>
    <mergeCell ref="Q43:W43"/>
    <mergeCell ref="Q44:W44"/>
    <mergeCell ref="Q45:W4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4.29"/>
    <col customWidth="1" min="2" max="2" width="19.43"/>
    <col customWidth="1" min="3" max="3" width="34.86"/>
    <col customWidth="1" min="4" max="4" width="21.57"/>
    <col customWidth="1" min="5" max="5" width="32.71"/>
    <col customWidth="1" min="6" max="6" width="25.57"/>
    <col customWidth="1" min="9" max="9" width="17.0"/>
    <col customWidth="1" min="10" max="10" width="18.0"/>
    <col customWidth="1" min="12" max="12" width="23.71"/>
    <col customWidth="1" min="13" max="13" width="15.43"/>
    <col customWidth="1" min="14" max="14" width="17.29"/>
    <col customWidth="1" min="15" max="16" width="15.14"/>
    <col customWidth="1" min="17" max="18" width="14.43"/>
    <col customWidth="1" min="23" max="23" width="14.43"/>
  </cols>
  <sheetData>
    <row r="1">
      <c r="A1" s="56" t="s">
        <v>99</v>
      </c>
      <c r="B1" s="57"/>
      <c r="C1" s="58"/>
      <c r="D1" s="59"/>
      <c r="E1" s="59"/>
      <c r="F1" s="59"/>
      <c r="G1" s="57"/>
      <c r="H1" s="60"/>
      <c r="I1" s="60"/>
      <c r="J1" s="60"/>
      <c r="K1" s="60"/>
      <c r="L1" s="60"/>
      <c r="M1" s="60"/>
      <c r="N1" s="60"/>
      <c r="O1" s="61"/>
      <c r="P1" s="61"/>
      <c r="Q1" s="60"/>
      <c r="R1" s="60"/>
      <c r="S1" s="62"/>
      <c r="T1" s="62"/>
      <c r="U1" s="62"/>
      <c r="V1" s="62"/>
      <c r="W1" s="62"/>
    </row>
    <row r="2">
      <c r="A2" s="63" t="s">
        <v>100</v>
      </c>
      <c r="B2" s="64" t="s">
        <v>11</v>
      </c>
      <c r="C2" s="65" t="s">
        <v>14</v>
      </c>
      <c r="D2" s="63" t="s">
        <v>101</v>
      </c>
      <c r="E2" s="63" t="s">
        <v>102</v>
      </c>
      <c r="F2" s="63" t="s">
        <v>103</v>
      </c>
      <c r="G2" s="64" t="s">
        <v>104</v>
      </c>
      <c r="H2" s="66" t="s">
        <v>24</v>
      </c>
      <c r="I2" s="66" t="s">
        <v>30</v>
      </c>
      <c r="J2" s="66" t="s">
        <v>33</v>
      </c>
      <c r="K2" s="66" t="s">
        <v>36</v>
      </c>
      <c r="L2" s="66" t="s">
        <v>39</v>
      </c>
      <c r="M2" s="67" t="s">
        <v>42</v>
      </c>
      <c r="N2" s="67" t="s">
        <v>45</v>
      </c>
      <c r="O2" s="68" t="s">
        <v>49</v>
      </c>
      <c r="P2" s="66" t="s">
        <v>105</v>
      </c>
      <c r="Q2" s="66" t="s">
        <v>106</v>
      </c>
      <c r="R2" s="69"/>
      <c r="S2" s="70"/>
      <c r="T2" s="70"/>
      <c r="U2" s="70"/>
      <c r="V2" s="70"/>
      <c r="W2" s="70"/>
    </row>
    <row r="3">
      <c r="A3" s="71" t="s">
        <v>107</v>
      </c>
      <c r="B3" s="72" t="s">
        <v>108</v>
      </c>
      <c r="C3" s="73" t="s">
        <v>109</v>
      </c>
      <c r="D3" s="72" t="s">
        <v>110</v>
      </c>
      <c r="E3" s="74"/>
      <c r="F3" s="75" t="s">
        <v>111</v>
      </c>
      <c r="G3" s="76">
        <v>3.0</v>
      </c>
      <c r="H3" s="77">
        <v>70.0</v>
      </c>
      <c r="I3" s="77">
        <v>4.0</v>
      </c>
      <c r="J3" s="78" t="s">
        <v>112</v>
      </c>
      <c r="K3" s="77">
        <v>2.0</v>
      </c>
      <c r="L3" s="77" t="s">
        <v>113</v>
      </c>
      <c r="M3" s="77">
        <v>4.0</v>
      </c>
      <c r="N3" s="77">
        <v>0.0</v>
      </c>
      <c r="O3" s="77">
        <v>6.0</v>
      </c>
      <c r="P3" s="77" t="s">
        <v>114</v>
      </c>
      <c r="Q3" s="79" t="s">
        <v>115</v>
      </c>
    </row>
    <row r="4">
      <c r="A4" s="80" t="s">
        <v>116</v>
      </c>
      <c r="B4" s="81" t="s">
        <v>117</v>
      </c>
      <c r="C4" s="81" t="s">
        <v>118</v>
      </c>
      <c r="D4" s="81" t="s">
        <v>119</v>
      </c>
      <c r="E4" s="82"/>
      <c r="F4" s="81" t="s">
        <v>120</v>
      </c>
      <c r="G4" s="83">
        <v>4.0</v>
      </c>
      <c r="H4" s="84">
        <v>361.0</v>
      </c>
      <c r="I4" s="84">
        <v>4.0</v>
      </c>
      <c r="J4" s="85" t="s">
        <v>112</v>
      </c>
      <c r="K4" s="84">
        <v>1.0</v>
      </c>
      <c r="L4" s="84" t="s">
        <v>113</v>
      </c>
      <c r="M4" s="84">
        <v>5.0</v>
      </c>
      <c r="N4" s="84">
        <v>0.0</v>
      </c>
      <c r="O4" s="84">
        <v>6.0</v>
      </c>
      <c r="P4" s="84" t="s">
        <v>114</v>
      </c>
      <c r="Q4" s="86" t="s">
        <v>121</v>
      </c>
    </row>
    <row r="5">
      <c r="A5" s="71" t="s">
        <v>122</v>
      </c>
      <c r="B5" s="75" t="s">
        <v>123</v>
      </c>
      <c r="C5" s="73" t="s">
        <v>124</v>
      </c>
      <c r="D5" s="73">
        <f>E5/3*2</f>
        <v>18</v>
      </c>
      <c r="E5" s="73">
        <f>43-16</f>
        <v>27</v>
      </c>
      <c r="F5" s="75" t="s">
        <v>125</v>
      </c>
      <c r="G5" s="76">
        <v>3.0</v>
      </c>
      <c r="H5" s="77">
        <v>361.0</v>
      </c>
      <c r="I5" s="77">
        <v>6.0</v>
      </c>
      <c r="J5" s="78" t="s">
        <v>126</v>
      </c>
      <c r="K5" s="77">
        <v>2.0</v>
      </c>
      <c r="L5" s="77" t="s">
        <v>113</v>
      </c>
      <c r="M5" s="77">
        <v>3.0</v>
      </c>
      <c r="N5" s="77">
        <v>0.0</v>
      </c>
      <c r="O5" s="77">
        <v>0.0</v>
      </c>
      <c r="P5" s="77" t="s">
        <v>114</v>
      </c>
      <c r="Q5" s="77"/>
    </row>
    <row r="6">
      <c r="A6" s="80" t="s">
        <v>127</v>
      </c>
      <c r="B6" s="87"/>
      <c r="C6" s="88" t="s">
        <v>128</v>
      </c>
      <c r="D6" s="87"/>
      <c r="E6" s="89"/>
      <c r="F6" s="89"/>
      <c r="G6" s="83">
        <v>8.0</v>
      </c>
      <c r="H6" s="84">
        <v>361.0</v>
      </c>
      <c r="I6" s="84">
        <v>6.0</v>
      </c>
      <c r="J6" s="85" t="s">
        <v>126</v>
      </c>
      <c r="K6" s="84">
        <v>2.0</v>
      </c>
      <c r="L6" s="84" t="s">
        <v>113</v>
      </c>
      <c r="M6" s="84">
        <v>5.0</v>
      </c>
      <c r="N6" s="84">
        <v>0.0</v>
      </c>
      <c r="O6" s="84">
        <v>0.0</v>
      </c>
      <c r="P6" s="84" t="s">
        <v>114</v>
      </c>
      <c r="Q6" s="90"/>
    </row>
    <row r="7">
      <c r="A7" s="71" t="s">
        <v>129</v>
      </c>
      <c r="B7" s="75" t="s">
        <v>130</v>
      </c>
      <c r="C7" s="73" t="s">
        <v>131</v>
      </c>
      <c r="D7" s="73">
        <f>E7/3*2</f>
        <v>12</v>
      </c>
      <c r="E7" s="73" t="s">
        <v>132</v>
      </c>
      <c r="F7" s="73" t="s">
        <v>133</v>
      </c>
      <c r="G7" s="76">
        <v>6.0</v>
      </c>
      <c r="H7" s="77">
        <v>70.0</v>
      </c>
      <c r="I7" s="77">
        <v>7.0</v>
      </c>
      <c r="J7" s="78" t="s">
        <v>133</v>
      </c>
      <c r="K7" s="77">
        <v>4.0</v>
      </c>
      <c r="L7" s="77" t="s">
        <v>113</v>
      </c>
      <c r="M7" s="77">
        <v>8.0</v>
      </c>
      <c r="N7" s="77">
        <v>20.0</v>
      </c>
      <c r="O7" s="77">
        <v>0.0</v>
      </c>
      <c r="P7" s="77" t="s">
        <v>114</v>
      </c>
      <c r="Q7" s="91"/>
    </row>
    <row r="8">
      <c r="A8" s="80" t="s">
        <v>134</v>
      </c>
      <c r="B8" s="87" t="s">
        <v>135</v>
      </c>
      <c r="C8" s="87" t="s">
        <v>136</v>
      </c>
      <c r="D8" s="87" t="s">
        <v>137</v>
      </c>
      <c r="E8" s="81" t="s">
        <v>138</v>
      </c>
      <c r="F8" s="87" t="s">
        <v>139</v>
      </c>
      <c r="G8" s="83">
        <v>4.0</v>
      </c>
      <c r="H8" s="84">
        <v>85.0</v>
      </c>
      <c r="I8" s="84">
        <v>9.0</v>
      </c>
      <c r="J8" s="85" t="s">
        <v>140</v>
      </c>
      <c r="K8" s="84">
        <v>3.0</v>
      </c>
      <c r="L8" s="84" t="s">
        <v>141</v>
      </c>
      <c r="M8" s="84">
        <v>6.0</v>
      </c>
      <c r="N8" s="84">
        <v>0.0</v>
      </c>
      <c r="O8" s="84">
        <v>0.0</v>
      </c>
      <c r="P8" s="84" t="s">
        <v>114</v>
      </c>
      <c r="Q8" s="84" t="s">
        <v>142</v>
      </c>
    </row>
    <row r="9">
      <c r="A9" s="71" t="s">
        <v>143</v>
      </c>
      <c r="B9" s="75" t="s">
        <v>144</v>
      </c>
      <c r="C9" s="73" t="s">
        <v>145</v>
      </c>
      <c r="D9" s="73" t="s">
        <v>146</v>
      </c>
      <c r="E9" s="73">
        <f>32-18</f>
        <v>14</v>
      </c>
      <c r="F9" s="73" t="s">
        <v>120</v>
      </c>
      <c r="G9" s="76">
        <v>10.0</v>
      </c>
      <c r="H9" s="77">
        <v>80.0</v>
      </c>
      <c r="I9" s="77">
        <v>8.0</v>
      </c>
      <c r="J9" s="78" t="s">
        <v>147</v>
      </c>
      <c r="K9" s="77">
        <v>4.0</v>
      </c>
      <c r="L9" s="77" t="s">
        <v>113</v>
      </c>
      <c r="M9" s="77">
        <v>8.0</v>
      </c>
      <c r="N9" s="77">
        <v>40.0</v>
      </c>
      <c r="O9" s="77">
        <v>6.0</v>
      </c>
      <c r="P9" s="77" t="s">
        <v>114</v>
      </c>
      <c r="Q9" s="77"/>
    </row>
    <row r="10">
      <c r="A10" s="80" t="s">
        <v>148</v>
      </c>
      <c r="B10" s="89"/>
      <c r="C10" s="87" t="s">
        <v>145</v>
      </c>
      <c r="D10" s="87"/>
      <c r="E10" s="87"/>
      <c r="F10" s="89"/>
      <c r="G10" s="83">
        <v>10.0</v>
      </c>
      <c r="H10" s="84">
        <v>80.0</v>
      </c>
      <c r="I10" s="84">
        <v>8.0</v>
      </c>
      <c r="J10" s="84">
        <v>70.0</v>
      </c>
      <c r="K10" s="84">
        <v>5.0</v>
      </c>
      <c r="L10" s="84" t="s">
        <v>113</v>
      </c>
      <c r="M10" s="84">
        <v>8.0</v>
      </c>
      <c r="N10" s="84">
        <v>40.0</v>
      </c>
      <c r="O10" s="84">
        <v>6.0</v>
      </c>
      <c r="P10" s="84" t="s">
        <v>114</v>
      </c>
      <c r="Q10" s="84"/>
    </row>
    <row r="11">
      <c r="A11" s="71" t="s">
        <v>149</v>
      </c>
      <c r="B11" s="75"/>
      <c r="C11" s="73" t="s">
        <v>150</v>
      </c>
      <c r="D11" s="73"/>
      <c r="E11" s="73"/>
      <c r="F11" s="75"/>
      <c r="G11" s="76">
        <v>4.0</v>
      </c>
      <c r="H11" s="77">
        <v>90.0</v>
      </c>
      <c r="I11" s="77">
        <v>6.0</v>
      </c>
      <c r="J11" s="78" t="s">
        <v>151</v>
      </c>
      <c r="K11" s="77">
        <v>1.0</v>
      </c>
      <c r="L11" s="77" t="s">
        <v>113</v>
      </c>
      <c r="M11" s="77">
        <v>6.0</v>
      </c>
      <c r="N11" s="77">
        <v>20.0</v>
      </c>
      <c r="O11" s="77">
        <v>6.0</v>
      </c>
      <c r="P11" s="77" t="s">
        <v>114</v>
      </c>
      <c r="Q11" s="91"/>
    </row>
    <row r="12">
      <c r="A12" s="80" t="s">
        <v>152</v>
      </c>
      <c r="B12" s="89" t="s">
        <v>153</v>
      </c>
      <c r="C12" s="87" t="s">
        <v>154</v>
      </c>
      <c r="D12" s="87" t="s">
        <v>146</v>
      </c>
      <c r="E12" s="87">
        <f>26-12</f>
        <v>14</v>
      </c>
      <c r="F12" s="87" t="s">
        <v>155</v>
      </c>
      <c r="G12" s="83">
        <v>7.0</v>
      </c>
      <c r="H12" s="84">
        <v>30.0</v>
      </c>
      <c r="I12" s="84">
        <v>7.0</v>
      </c>
      <c r="J12" s="85" t="s">
        <v>156</v>
      </c>
      <c r="K12" s="84">
        <v>1.0</v>
      </c>
      <c r="L12" s="84" t="s">
        <v>113</v>
      </c>
      <c r="M12" s="84">
        <v>7.0</v>
      </c>
      <c r="N12" s="84">
        <v>60.0</v>
      </c>
      <c r="O12" s="84">
        <v>0.0</v>
      </c>
      <c r="P12" s="84" t="s">
        <v>114</v>
      </c>
      <c r="Q12" s="84"/>
    </row>
    <row r="13">
      <c r="A13" s="71" t="s">
        <v>157</v>
      </c>
      <c r="B13" s="75" t="s">
        <v>158</v>
      </c>
      <c r="C13" s="73" t="s">
        <v>159</v>
      </c>
      <c r="D13" s="72" t="s">
        <v>160</v>
      </c>
      <c r="E13" s="72" t="s">
        <v>161</v>
      </c>
      <c r="F13" s="75" t="s">
        <v>162</v>
      </c>
      <c r="G13" s="76">
        <v>2.0</v>
      </c>
      <c r="H13" s="77">
        <v>361.0</v>
      </c>
      <c r="I13" s="77">
        <v>2.0</v>
      </c>
      <c r="J13" s="78" t="s">
        <v>112</v>
      </c>
      <c r="K13" s="77">
        <v>1.0</v>
      </c>
      <c r="L13" s="77" t="s">
        <v>113</v>
      </c>
      <c r="M13" s="77">
        <v>2.0</v>
      </c>
      <c r="N13" s="77">
        <v>0.0</v>
      </c>
      <c r="O13" s="77">
        <v>4.0</v>
      </c>
      <c r="P13" s="77" t="s">
        <v>114</v>
      </c>
      <c r="Q13" s="79" t="s">
        <v>163</v>
      </c>
    </row>
    <row r="14">
      <c r="A14" s="80" t="s">
        <v>164</v>
      </c>
      <c r="B14" s="89"/>
      <c r="C14" s="87" t="s">
        <v>165</v>
      </c>
      <c r="D14" s="81"/>
      <c r="E14" s="87"/>
      <c r="F14" s="89"/>
      <c r="G14" s="83">
        <v>8.0</v>
      </c>
      <c r="H14" s="84">
        <v>361.0</v>
      </c>
      <c r="I14" s="84">
        <v>7.0</v>
      </c>
      <c r="J14" s="85" t="s">
        <v>166</v>
      </c>
      <c r="K14" s="84">
        <v>1.0</v>
      </c>
      <c r="L14" s="84" t="s">
        <v>113</v>
      </c>
      <c r="M14" s="84">
        <v>7.0</v>
      </c>
      <c r="N14" s="84">
        <v>80.0</v>
      </c>
      <c r="O14" s="84">
        <v>0.0</v>
      </c>
      <c r="P14" s="84" t="s">
        <v>114</v>
      </c>
      <c r="Q14" s="86"/>
    </row>
    <row r="15" ht="11.25" customHeight="1">
      <c r="A15" s="71" t="s">
        <v>167</v>
      </c>
      <c r="B15" s="75" t="s">
        <v>168</v>
      </c>
      <c r="C15" s="73" t="s">
        <v>169</v>
      </c>
      <c r="D15" s="72" t="s">
        <v>170</v>
      </c>
      <c r="E15" s="72" t="s">
        <v>155</v>
      </c>
      <c r="F15" s="75" t="s">
        <v>171</v>
      </c>
      <c r="G15" s="76">
        <v>3.0</v>
      </c>
      <c r="H15" s="77">
        <v>80.0</v>
      </c>
      <c r="I15" s="77">
        <v>3.0</v>
      </c>
      <c r="J15" s="78" t="s">
        <v>112</v>
      </c>
      <c r="K15" s="77">
        <v>1.0</v>
      </c>
      <c r="L15" s="77" t="s">
        <v>113</v>
      </c>
      <c r="M15" s="77">
        <v>3.0</v>
      </c>
      <c r="N15" s="77">
        <v>0.0</v>
      </c>
      <c r="O15" s="77">
        <v>9.0</v>
      </c>
      <c r="P15" s="77" t="s">
        <v>114</v>
      </c>
      <c r="Q15" s="79" t="s">
        <v>172</v>
      </c>
    </row>
    <row r="16" ht="11.25" customHeight="1">
      <c r="A16" s="80" t="s">
        <v>173</v>
      </c>
      <c r="B16" s="89"/>
      <c r="C16" s="87" t="s">
        <v>174</v>
      </c>
      <c r="D16" s="81"/>
      <c r="E16" s="87"/>
      <c r="F16" s="89"/>
      <c r="G16" s="83">
        <v>8.0</v>
      </c>
      <c r="H16" s="84">
        <v>90.0</v>
      </c>
      <c r="I16" s="84">
        <v>7.0</v>
      </c>
      <c r="J16" s="85" t="s">
        <v>175</v>
      </c>
      <c r="K16" s="84">
        <v>1.0</v>
      </c>
      <c r="L16" s="84" t="s">
        <v>113</v>
      </c>
      <c r="M16" s="84">
        <v>7.0</v>
      </c>
      <c r="N16" s="84">
        <v>80.0</v>
      </c>
      <c r="O16" s="84">
        <v>6.0</v>
      </c>
      <c r="P16" s="84" t="s">
        <v>114</v>
      </c>
      <c r="Q16" s="86"/>
    </row>
    <row r="17">
      <c r="A17" s="71" t="s">
        <v>176</v>
      </c>
      <c r="B17" s="75" t="s">
        <v>177</v>
      </c>
      <c r="C17" s="73" t="s">
        <v>178</v>
      </c>
      <c r="D17" s="72" t="s">
        <v>179</v>
      </c>
      <c r="E17" s="72" t="s">
        <v>180</v>
      </c>
      <c r="F17" s="75" t="s">
        <v>181</v>
      </c>
      <c r="G17" s="76">
        <v>2.0</v>
      </c>
      <c r="H17" s="77">
        <v>0.0</v>
      </c>
      <c r="I17" s="77">
        <v>6.0</v>
      </c>
      <c r="J17" s="78" t="s">
        <v>112</v>
      </c>
      <c r="K17" s="77">
        <v>2.0</v>
      </c>
      <c r="L17" s="77" t="s">
        <v>113</v>
      </c>
      <c r="M17" s="77">
        <v>2.0</v>
      </c>
      <c r="N17" s="77">
        <v>0.0</v>
      </c>
      <c r="O17" s="77">
        <v>0.0</v>
      </c>
      <c r="P17" s="77" t="s">
        <v>114</v>
      </c>
      <c r="Q17" s="79" t="s">
        <v>182</v>
      </c>
    </row>
    <row r="18">
      <c r="A18" s="80" t="s">
        <v>183</v>
      </c>
      <c r="B18" s="89"/>
      <c r="C18" s="87" t="s">
        <v>184</v>
      </c>
      <c r="D18" s="87"/>
      <c r="E18" s="87"/>
      <c r="F18" s="89"/>
      <c r="G18" s="83">
        <v>2.0</v>
      </c>
      <c r="H18" s="84">
        <v>180.0</v>
      </c>
      <c r="I18" s="84">
        <v>6.0</v>
      </c>
      <c r="J18" s="85" t="s">
        <v>112</v>
      </c>
      <c r="K18" s="84">
        <v>2.0</v>
      </c>
      <c r="L18" s="84" t="s">
        <v>113</v>
      </c>
      <c r="M18" s="84">
        <v>2.0</v>
      </c>
      <c r="N18" s="84">
        <v>0.0</v>
      </c>
      <c r="O18" s="84">
        <v>0.0</v>
      </c>
      <c r="P18" s="84" t="s">
        <v>114</v>
      </c>
      <c r="Q18" s="84"/>
    </row>
    <row r="19">
      <c r="A19" s="71" t="s">
        <v>185</v>
      </c>
      <c r="B19" s="75"/>
      <c r="C19" s="73" t="s">
        <v>186</v>
      </c>
      <c r="D19" s="73"/>
      <c r="E19" s="73"/>
      <c r="F19" s="75"/>
      <c r="G19" s="76">
        <v>2.0</v>
      </c>
      <c r="H19" s="77">
        <v>0.0</v>
      </c>
      <c r="I19" s="77">
        <v>6.0</v>
      </c>
      <c r="J19" s="78" t="s">
        <v>112</v>
      </c>
      <c r="K19" s="77">
        <v>2.0</v>
      </c>
      <c r="L19" s="77" t="s">
        <v>113</v>
      </c>
      <c r="M19" s="77">
        <v>2.0</v>
      </c>
      <c r="N19" s="77">
        <v>0.0</v>
      </c>
      <c r="O19" s="77">
        <v>0.0</v>
      </c>
      <c r="P19" s="77" t="s">
        <v>114</v>
      </c>
      <c r="Q19" s="77"/>
    </row>
    <row r="20">
      <c r="A20" s="80" t="s">
        <v>187</v>
      </c>
      <c r="B20" s="89"/>
      <c r="C20" s="87" t="s">
        <v>188</v>
      </c>
      <c r="D20" s="87"/>
      <c r="E20" s="87"/>
      <c r="F20" s="89"/>
      <c r="G20" s="83">
        <v>2.0</v>
      </c>
      <c r="H20" s="84">
        <v>180.0</v>
      </c>
      <c r="I20" s="84">
        <v>6.0</v>
      </c>
      <c r="J20" s="85" t="s">
        <v>112</v>
      </c>
      <c r="K20" s="84">
        <v>2.0</v>
      </c>
      <c r="L20" s="84" t="s">
        <v>113</v>
      </c>
      <c r="M20" s="84">
        <v>2.0</v>
      </c>
      <c r="N20" s="84">
        <v>0.0</v>
      </c>
      <c r="O20" s="84">
        <v>0.0</v>
      </c>
      <c r="P20" s="84" t="s">
        <v>114</v>
      </c>
      <c r="Q20" s="84"/>
    </row>
    <row r="21">
      <c r="A21" s="71" t="s">
        <v>189</v>
      </c>
      <c r="B21" s="75"/>
      <c r="C21" s="73" t="s">
        <v>190</v>
      </c>
      <c r="D21" s="73"/>
      <c r="E21" s="73"/>
      <c r="F21" s="75"/>
      <c r="G21" s="76">
        <v>5.0</v>
      </c>
      <c r="H21" s="77">
        <v>35.0</v>
      </c>
      <c r="I21" s="77">
        <v>7.0</v>
      </c>
      <c r="J21" s="78" t="s">
        <v>166</v>
      </c>
      <c r="K21" s="77">
        <v>8.0</v>
      </c>
      <c r="L21" s="77" t="s">
        <v>113</v>
      </c>
      <c r="M21" s="77">
        <v>8.0</v>
      </c>
      <c r="N21" s="77">
        <v>60.0</v>
      </c>
      <c r="O21" s="77">
        <v>6.0</v>
      </c>
      <c r="P21" s="77" t="s">
        <v>114</v>
      </c>
      <c r="Q21" s="79"/>
    </row>
    <row r="22">
      <c r="A22" s="92"/>
      <c r="B22" s="93"/>
      <c r="C22" s="94"/>
      <c r="D22" s="94"/>
      <c r="E22" s="94"/>
      <c r="F22" s="93"/>
      <c r="G22" s="95"/>
      <c r="H22" s="96"/>
      <c r="I22" s="96"/>
      <c r="J22" s="97"/>
      <c r="K22" s="96"/>
      <c r="L22" s="96"/>
      <c r="M22" s="96"/>
      <c r="N22" s="96"/>
      <c r="O22" s="98"/>
      <c r="P22" s="98"/>
      <c r="Q22" s="98"/>
      <c r="R22" s="98"/>
      <c r="S22" s="99"/>
      <c r="T22" s="99"/>
      <c r="U22" s="99"/>
      <c r="V22" s="99"/>
      <c r="W22" s="99"/>
    </row>
    <row r="23">
      <c r="A23" s="71"/>
      <c r="B23" s="100" t="s">
        <v>191</v>
      </c>
    </row>
    <row r="24">
      <c r="A24" s="101" t="s">
        <v>192</v>
      </c>
      <c r="B24" s="67" t="s">
        <v>11</v>
      </c>
      <c r="C24" s="102" t="s">
        <v>14</v>
      </c>
      <c r="D24" s="101" t="s">
        <v>101</v>
      </c>
      <c r="E24" s="101" t="s">
        <v>102</v>
      </c>
      <c r="F24" s="101" t="s">
        <v>103</v>
      </c>
      <c r="G24" s="67" t="s">
        <v>104</v>
      </c>
      <c r="H24" s="68" t="s">
        <v>24</v>
      </c>
      <c r="I24" s="68" t="s">
        <v>30</v>
      </c>
      <c r="J24" s="68" t="s">
        <v>33</v>
      </c>
      <c r="K24" s="68" t="s">
        <v>36</v>
      </c>
      <c r="L24" s="68" t="s">
        <v>39</v>
      </c>
      <c r="M24" s="67" t="s">
        <v>193</v>
      </c>
      <c r="N24" s="67" t="s">
        <v>194</v>
      </c>
      <c r="O24" s="67" t="s">
        <v>42</v>
      </c>
      <c r="P24" s="67" t="s">
        <v>45</v>
      </c>
      <c r="Q24" s="68" t="s">
        <v>49</v>
      </c>
      <c r="R24" s="68" t="s">
        <v>105</v>
      </c>
      <c r="S24" s="68" t="s">
        <v>106</v>
      </c>
      <c r="T24" s="69"/>
      <c r="U24" s="69"/>
      <c r="V24" s="69"/>
      <c r="W24" s="69"/>
    </row>
    <row r="25">
      <c r="A25" s="76" t="s">
        <v>195</v>
      </c>
      <c r="B25" s="75" t="s">
        <v>177</v>
      </c>
      <c r="C25" s="73" t="s">
        <v>196</v>
      </c>
      <c r="D25" s="73" t="s">
        <v>197</v>
      </c>
      <c r="E25" s="73">
        <f>49-31</f>
        <v>18</v>
      </c>
      <c r="F25" s="73" t="s">
        <v>198</v>
      </c>
      <c r="G25" s="76">
        <v>2.0</v>
      </c>
      <c r="H25" s="77">
        <v>90.0</v>
      </c>
      <c r="I25" s="77">
        <v>4.0</v>
      </c>
      <c r="J25" s="78" t="s">
        <v>112</v>
      </c>
      <c r="K25" s="77">
        <v>1.0</v>
      </c>
      <c r="L25" s="77" t="s">
        <v>113</v>
      </c>
      <c r="M25" s="103">
        <v>4.0</v>
      </c>
      <c r="N25" s="103">
        <v>6.0</v>
      </c>
      <c r="O25" s="77">
        <v>5.0</v>
      </c>
      <c r="P25" s="77">
        <v>0.0</v>
      </c>
      <c r="Q25" s="77">
        <v>2.0</v>
      </c>
      <c r="R25" s="77" t="s">
        <v>114</v>
      </c>
      <c r="S25" s="91"/>
    </row>
    <row r="26">
      <c r="A26" s="83" t="s">
        <v>199</v>
      </c>
      <c r="B26" s="89"/>
      <c r="C26" s="87" t="s">
        <v>200</v>
      </c>
      <c r="D26" s="87"/>
      <c r="E26" s="87"/>
      <c r="F26" s="89"/>
      <c r="G26" s="83">
        <v>5.0</v>
      </c>
      <c r="H26" s="84">
        <v>70.0</v>
      </c>
      <c r="I26" s="84">
        <v>7.0</v>
      </c>
      <c r="J26" s="85" t="s">
        <v>133</v>
      </c>
      <c r="K26" s="84">
        <v>1.0</v>
      </c>
      <c r="L26" s="84" t="s">
        <v>113</v>
      </c>
      <c r="M26" s="104"/>
      <c r="N26" s="104"/>
      <c r="O26" s="84">
        <v>7.0</v>
      </c>
      <c r="P26" s="84">
        <v>20.0</v>
      </c>
      <c r="Q26" s="84">
        <v>3.0</v>
      </c>
      <c r="R26" s="84" t="s">
        <v>114</v>
      </c>
      <c r="S26" s="90"/>
    </row>
    <row r="27">
      <c r="A27" s="76" t="s">
        <v>201</v>
      </c>
      <c r="B27" s="75" t="s">
        <v>177</v>
      </c>
      <c r="C27" s="73" t="s">
        <v>202</v>
      </c>
      <c r="D27" s="73" t="s">
        <v>203</v>
      </c>
      <c r="E27" s="73">
        <f>33-13</f>
        <v>20</v>
      </c>
      <c r="F27" s="75" t="s">
        <v>204</v>
      </c>
      <c r="G27" s="76">
        <v>12.0</v>
      </c>
      <c r="H27" s="77">
        <v>361.0</v>
      </c>
      <c r="I27" s="77">
        <v>8.0</v>
      </c>
      <c r="J27" s="78" t="s">
        <v>205</v>
      </c>
      <c r="K27" s="77">
        <v>8.0</v>
      </c>
      <c r="L27" s="77" t="s">
        <v>206</v>
      </c>
      <c r="M27" s="103">
        <v>4.0</v>
      </c>
      <c r="N27" s="103">
        <v>6.0</v>
      </c>
      <c r="O27" s="77">
        <v>12.0</v>
      </c>
      <c r="P27" s="77">
        <v>100.0</v>
      </c>
      <c r="Q27" s="77">
        <v>0.0</v>
      </c>
      <c r="R27" s="77" t="s">
        <v>114</v>
      </c>
      <c r="S27" s="105" t="s">
        <v>207</v>
      </c>
    </row>
    <row r="28">
      <c r="A28" s="104" t="s">
        <v>208</v>
      </c>
      <c r="B28" s="89"/>
      <c r="C28" s="87" t="s">
        <v>209</v>
      </c>
      <c r="D28" s="87"/>
      <c r="E28" s="87"/>
      <c r="F28" s="89"/>
      <c r="G28" s="83">
        <v>6.0</v>
      </c>
      <c r="H28" s="84">
        <v>361.0</v>
      </c>
      <c r="I28" s="84">
        <v>6.0</v>
      </c>
      <c r="J28" s="85" t="s">
        <v>126</v>
      </c>
      <c r="K28" s="84">
        <v>2.0</v>
      </c>
      <c r="L28" s="84" t="s">
        <v>210</v>
      </c>
      <c r="M28" s="104"/>
      <c r="N28" s="104"/>
      <c r="O28" s="84">
        <v>5.0</v>
      </c>
      <c r="P28" s="84">
        <v>0.0</v>
      </c>
      <c r="Q28" s="84">
        <v>6.0</v>
      </c>
      <c r="R28" s="84" t="s">
        <v>114</v>
      </c>
      <c r="S28" s="106"/>
    </row>
    <row r="29">
      <c r="A29" s="76" t="s">
        <v>211</v>
      </c>
      <c r="B29" s="75" t="s">
        <v>197</v>
      </c>
      <c r="C29" s="73" t="s">
        <v>212</v>
      </c>
      <c r="D29" s="73" t="s">
        <v>203</v>
      </c>
      <c r="E29" s="73">
        <f>37-17</f>
        <v>20</v>
      </c>
      <c r="F29" s="73" t="s">
        <v>213</v>
      </c>
      <c r="G29" s="76">
        <v>12.0</v>
      </c>
      <c r="H29" s="77">
        <v>32.0</v>
      </c>
      <c r="I29" s="77">
        <v>6.0</v>
      </c>
      <c r="J29" s="78" t="s">
        <v>205</v>
      </c>
      <c r="K29" s="77">
        <v>8.0</v>
      </c>
      <c r="L29" s="77" t="s">
        <v>113</v>
      </c>
      <c r="M29" s="103">
        <v>4.0</v>
      </c>
      <c r="N29" s="103">
        <v>6.0</v>
      </c>
      <c r="O29" s="77">
        <v>12.0</v>
      </c>
      <c r="P29" s="77">
        <v>100.0</v>
      </c>
      <c r="Q29" s="77">
        <v>0.0</v>
      </c>
      <c r="R29" s="77" t="s">
        <v>114</v>
      </c>
      <c r="S29" s="105" t="s">
        <v>214</v>
      </c>
    </row>
    <row r="30">
      <c r="A30" s="104" t="s">
        <v>215</v>
      </c>
      <c r="B30" s="89"/>
      <c r="C30" s="87" t="s">
        <v>216</v>
      </c>
      <c r="D30" s="87"/>
      <c r="E30" s="87"/>
      <c r="F30" s="89"/>
      <c r="G30" s="83">
        <v>6.0</v>
      </c>
      <c r="H30" s="84">
        <v>361.0</v>
      </c>
      <c r="I30" s="84">
        <v>6.0</v>
      </c>
      <c r="J30" s="85" t="s">
        <v>126</v>
      </c>
      <c r="K30" s="84">
        <v>2.0</v>
      </c>
      <c r="L30" s="84" t="s">
        <v>210</v>
      </c>
      <c r="M30" s="104"/>
      <c r="N30" s="104"/>
      <c r="O30" s="84">
        <v>5.0</v>
      </c>
      <c r="P30" s="84">
        <v>0.0</v>
      </c>
      <c r="Q30" s="84">
        <v>6.0</v>
      </c>
      <c r="R30" s="84" t="s">
        <v>114</v>
      </c>
      <c r="S30" s="106"/>
    </row>
    <row r="31">
      <c r="A31" s="76" t="s">
        <v>217</v>
      </c>
      <c r="B31" s="75" t="s">
        <v>218</v>
      </c>
      <c r="C31" s="73" t="s">
        <v>219</v>
      </c>
      <c r="D31" s="73">
        <f>E31/3*2</f>
        <v>22</v>
      </c>
      <c r="E31" s="73">
        <f>54-21</f>
        <v>33</v>
      </c>
      <c r="F31" s="75" t="s">
        <v>220</v>
      </c>
      <c r="G31" s="76">
        <v>12.0</v>
      </c>
      <c r="H31" s="77">
        <v>90.0</v>
      </c>
      <c r="I31" s="77">
        <v>7.0</v>
      </c>
      <c r="J31" s="78" t="s">
        <v>175</v>
      </c>
      <c r="K31" s="77">
        <v>1.0</v>
      </c>
      <c r="L31" s="77" t="s">
        <v>113</v>
      </c>
      <c r="M31" s="103">
        <v>8.0</v>
      </c>
      <c r="N31" s="103">
        <v>12.0</v>
      </c>
      <c r="O31" s="77">
        <v>10.0</v>
      </c>
      <c r="P31" s="77">
        <v>80.0</v>
      </c>
      <c r="Q31" s="77">
        <v>6.0</v>
      </c>
      <c r="R31" s="77" t="s">
        <v>114</v>
      </c>
      <c r="S31" s="107"/>
    </row>
    <row r="32">
      <c r="A32" s="83" t="s">
        <v>221</v>
      </c>
      <c r="B32" s="89" t="s">
        <v>177</v>
      </c>
      <c r="C32" s="87" t="s">
        <v>202</v>
      </c>
      <c r="D32" s="87" t="s">
        <v>203</v>
      </c>
      <c r="E32" s="87">
        <f>33-13</f>
        <v>20</v>
      </c>
      <c r="F32" s="89" t="s">
        <v>204</v>
      </c>
      <c r="G32" s="83">
        <v>12.0</v>
      </c>
      <c r="H32" s="84">
        <v>270.0</v>
      </c>
      <c r="I32" s="84">
        <v>7.0</v>
      </c>
      <c r="J32" s="85" t="s">
        <v>205</v>
      </c>
      <c r="K32" s="84">
        <v>8.0</v>
      </c>
      <c r="L32" s="84" t="s">
        <v>113</v>
      </c>
      <c r="M32" s="104">
        <v>4.0</v>
      </c>
      <c r="N32" s="104">
        <v>6.0</v>
      </c>
      <c r="O32" s="84">
        <v>12.0</v>
      </c>
      <c r="P32" s="84">
        <v>100.0</v>
      </c>
      <c r="Q32" s="84">
        <v>0.0</v>
      </c>
      <c r="R32" s="84" t="s">
        <v>114</v>
      </c>
      <c r="S32" s="108" t="s">
        <v>222</v>
      </c>
    </row>
    <row r="33">
      <c r="A33" s="103" t="s">
        <v>223</v>
      </c>
      <c r="B33" s="75"/>
      <c r="C33" s="73" t="s">
        <v>209</v>
      </c>
      <c r="D33" s="73"/>
      <c r="E33" s="73"/>
      <c r="F33" s="75"/>
      <c r="G33" s="76">
        <v>6.0</v>
      </c>
      <c r="H33" s="77">
        <v>60.0</v>
      </c>
      <c r="I33" s="77">
        <v>6.0</v>
      </c>
      <c r="J33" s="78" t="s">
        <v>224</v>
      </c>
      <c r="K33" s="77">
        <v>2.0</v>
      </c>
      <c r="L33" s="77" t="s">
        <v>210</v>
      </c>
      <c r="M33" s="103"/>
      <c r="N33" s="103"/>
      <c r="O33" s="77">
        <v>5.0</v>
      </c>
      <c r="P33" s="77">
        <v>0.0</v>
      </c>
      <c r="Q33" s="77">
        <v>6.0</v>
      </c>
      <c r="R33" s="77" t="s">
        <v>114</v>
      </c>
      <c r="S33" s="107"/>
    </row>
    <row r="34">
      <c r="A34" s="109"/>
      <c r="B34" s="93"/>
      <c r="C34" s="94"/>
      <c r="D34" s="94"/>
      <c r="E34" s="94"/>
      <c r="F34" s="93"/>
      <c r="G34" s="110"/>
      <c r="H34" s="98"/>
      <c r="I34" s="98"/>
      <c r="J34" s="111"/>
      <c r="K34" s="98"/>
      <c r="L34" s="98"/>
      <c r="M34" s="98"/>
      <c r="N34" s="98"/>
      <c r="O34" s="98"/>
      <c r="P34" s="98"/>
      <c r="Q34" s="99"/>
      <c r="R34" s="98"/>
      <c r="S34" s="106"/>
    </row>
    <row r="35">
      <c r="A35" s="112" t="s">
        <v>225</v>
      </c>
      <c r="B35" s="113" t="s">
        <v>11</v>
      </c>
      <c r="C35" s="114" t="s">
        <v>14</v>
      </c>
      <c r="D35" s="112" t="s">
        <v>226</v>
      </c>
      <c r="E35" s="112" t="s">
        <v>19</v>
      </c>
      <c r="F35" s="113" t="s">
        <v>104</v>
      </c>
      <c r="G35" s="115" t="s">
        <v>24</v>
      </c>
      <c r="H35" s="115" t="s">
        <v>30</v>
      </c>
      <c r="I35" s="115" t="s">
        <v>33</v>
      </c>
      <c r="J35" s="115" t="s">
        <v>36</v>
      </c>
      <c r="K35" s="115" t="s">
        <v>39</v>
      </c>
      <c r="L35" s="115" t="s">
        <v>55</v>
      </c>
      <c r="M35" s="116" t="s">
        <v>42</v>
      </c>
      <c r="N35" s="116" t="s">
        <v>45</v>
      </c>
      <c r="O35" s="117" t="s">
        <v>49</v>
      </c>
      <c r="P35" s="115" t="s">
        <v>105</v>
      </c>
      <c r="Q35" s="117" t="s">
        <v>106</v>
      </c>
      <c r="R35" s="118"/>
      <c r="S35" s="118"/>
      <c r="T35" s="118"/>
      <c r="U35" s="118"/>
      <c r="V35" s="118"/>
      <c r="W35" s="118"/>
    </row>
    <row r="36">
      <c r="A36" s="119" t="s">
        <v>227</v>
      </c>
      <c r="B36" s="97" t="s">
        <v>168</v>
      </c>
      <c r="C36" s="97" t="s">
        <v>228</v>
      </c>
      <c r="D36" s="97"/>
      <c r="E36" s="97" t="s">
        <v>137</v>
      </c>
      <c r="F36" s="98"/>
      <c r="G36" s="98"/>
      <c r="H36" s="98"/>
      <c r="I36" s="111"/>
      <c r="J36" s="98"/>
      <c r="K36" s="98"/>
      <c r="L36" s="120" t="s">
        <v>229</v>
      </c>
      <c r="M36" s="96"/>
      <c r="N36" s="96"/>
      <c r="O36" s="98"/>
      <c r="P36" s="99"/>
      <c r="Q36" s="120" t="s">
        <v>230</v>
      </c>
    </row>
    <row r="37">
      <c r="A37" s="121" t="s">
        <v>231</v>
      </c>
      <c r="B37" s="122" t="s">
        <v>232</v>
      </c>
      <c r="C37" s="123" t="s">
        <v>233</v>
      </c>
      <c r="D37" s="122" t="s">
        <v>234</v>
      </c>
      <c r="E37" s="123" t="s">
        <v>203</v>
      </c>
      <c r="F37" s="124">
        <v>4.0</v>
      </c>
      <c r="G37" s="124">
        <v>361.0</v>
      </c>
      <c r="H37" s="124">
        <v>6.0</v>
      </c>
      <c r="I37" s="123" t="s">
        <v>133</v>
      </c>
      <c r="J37" s="124">
        <v>4.0</v>
      </c>
      <c r="K37" s="124" t="s">
        <v>113</v>
      </c>
      <c r="L37" s="124" t="s">
        <v>235</v>
      </c>
      <c r="M37" s="124">
        <v>8.0</v>
      </c>
      <c r="N37" s="124">
        <v>0.0</v>
      </c>
      <c r="O37" s="124">
        <v>3.0</v>
      </c>
      <c r="P37" s="124" t="s">
        <v>114</v>
      </c>
      <c r="Q37" s="125" t="s">
        <v>236</v>
      </c>
    </row>
    <row r="38">
      <c r="A38" s="119" t="s">
        <v>237</v>
      </c>
      <c r="B38" s="126" t="s">
        <v>238</v>
      </c>
      <c r="C38" s="126" t="s">
        <v>239</v>
      </c>
      <c r="D38" s="97" t="s">
        <v>240</v>
      </c>
      <c r="E38" s="97" t="s">
        <v>241</v>
      </c>
      <c r="F38" s="96">
        <v>12.0</v>
      </c>
      <c r="G38" s="96">
        <v>90.0</v>
      </c>
      <c r="H38" s="96" t="s">
        <v>242</v>
      </c>
      <c r="I38" s="97" t="s">
        <v>205</v>
      </c>
      <c r="J38" s="96">
        <v>3.0</v>
      </c>
      <c r="K38" s="96" t="s">
        <v>243</v>
      </c>
      <c r="L38" s="96" t="s">
        <v>235</v>
      </c>
      <c r="M38" s="96">
        <v>8.0</v>
      </c>
      <c r="N38" s="96">
        <v>0.0</v>
      </c>
      <c r="O38" s="96">
        <v>0.0</v>
      </c>
      <c r="P38" s="96" t="s">
        <v>114</v>
      </c>
      <c r="Q38" s="120" t="s">
        <v>244</v>
      </c>
    </row>
    <row r="39">
      <c r="A39" s="121" t="s">
        <v>245</v>
      </c>
      <c r="B39" s="127"/>
      <c r="C39" s="123" t="s">
        <v>246</v>
      </c>
      <c r="D39" s="127"/>
      <c r="E39" s="127"/>
      <c r="F39" s="124">
        <v>12.0</v>
      </c>
      <c r="G39" s="124">
        <v>90.0</v>
      </c>
      <c r="H39" s="124" t="s">
        <v>242</v>
      </c>
      <c r="I39" s="123" t="s">
        <v>205</v>
      </c>
      <c r="J39" s="124">
        <v>4.0</v>
      </c>
      <c r="K39" s="124" t="s">
        <v>243</v>
      </c>
      <c r="L39" s="124" t="s">
        <v>235</v>
      </c>
      <c r="M39" s="124">
        <v>8.0</v>
      </c>
      <c r="N39" s="124">
        <v>0.0</v>
      </c>
      <c r="O39" s="124">
        <v>0.0</v>
      </c>
      <c r="P39" s="124" t="s">
        <v>114</v>
      </c>
      <c r="Q39" s="124" t="s">
        <v>247</v>
      </c>
    </row>
    <row r="40">
      <c r="A40" s="119" t="s">
        <v>248</v>
      </c>
      <c r="B40" s="126" t="s">
        <v>249</v>
      </c>
      <c r="C40" s="97" t="s">
        <v>250</v>
      </c>
      <c r="D40" s="97" t="s">
        <v>218</v>
      </c>
      <c r="E40" s="97" t="s">
        <v>251</v>
      </c>
      <c r="F40" s="96">
        <v>5.0</v>
      </c>
      <c r="G40" s="96">
        <v>361.0</v>
      </c>
      <c r="H40" s="96">
        <v>6.0</v>
      </c>
      <c r="I40" s="97" t="s">
        <v>133</v>
      </c>
      <c r="J40" s="96">
        <v>3.0</v>
      </c>
      <c r="K40" s="96" t="s">
        <v>252</v>
      </c>
      <c r="L40" s="120" t="s">
        <v>253</v>
      </c>
      <c r="M40" s="96">
        <v>6.0</v>
      </c>
      <c r="N40" s="96">
        <v>60.0</v>
      </c>
      <c r="O40" s="96">
        <v>3.0</v>
      </c>
      <c r="P40" s="96" t="s">
        <v>114</v>
      </c>
      <c r="Q40" s="120" t="s">
        <v>254</v>
      </c>
    </row>
    <row r="41">
      <c r="A41" s="121" t="s">
        <v>255</v>
      </c>
      <c r="B41" s="122" t="s">
        <v>256</v>
      </c>
      <c r="C41" s="123" t="s">
        <v>257</v>
      </c>
      <c r="D41" s="122" t="s">
        <v>258</v>
      </c>
      <c r="E41" s="123" t="s">
        <v>259</v>
      </c>
      <c r="F41" s="124">
        <v>5.0</v>
      </c>
      <c r="G41" s="124">
        <v>361.0</v>
      </c>
      <c r="H41" s="124">
        <v>6.0</v>
      </c>
      <c r="I41" s="123" t="s">
        <v>133</v>
      </c>
      <c r="J41" s="124">
        <v>3.0</v>
      </c>
      <c r="K41" s="124" t="s">
        <v>252</v>
      </c>
      <c r="L41" s="125" t="s">
        <v>253</v>
      </c>
      <c r="M41" s="124">
        <v>6.0</v>
      </c>
      <c r="N41" s="124">
        <v>60.0</v>
      </c>
      <c r="O41" s="124">
        <v>3.0</v>
      </c>
      <c r="P41" s="121" t="s">
        <v>114</v>
      </c>
      <c r="Q41" s="125" t="s">
        <v>260</v>
      </c>
    </row>
    <row r="42">
      <c r="A42" s="119" t="s">
        <v>261</v>
      </c>
      <c r="B42" s="97" t="s">
        <v>197</v>
      </c>
      <c r="C42" s="97" t="s">
        <v>262</v>
      </c>
      <c r="D42" s="126" t="s">
        <v>263</v>
      </c>
      <c r="E42" s="126" t="s">
        <v>264</v>
      </c>
      <c r="F42" s="96">
        <v>4.0</v>
      </c>
      <c r="G42" s="96">
        <v>361.0</v>
      </c>
      <c r="H42" s="96">
        <v>5.0</v>
      </c>
      <c r="I42" s="97" t="s">
        <v>168</v>
      </c>
      <c r="J42" s="96">
        <v>4.0</v>
      </c>
      <c r="K42" s="96" t="s">
        <v>113</v>
      </c>
      <c r="L42" s="96"/>
      <c r="M42" s="96">
        <v>4.0</v>
      </c>
      <c r="N42" s="96">
        <v>0.0</v>
      </c>
      <c r="O42" s="96">
        <v>6.0</v>
      </c>
      <c r="P42" s="119" t="s">
        <v>265</v>
      </c>
      <c r="Q42" s="128" t="s">
        <v>266</v>
      </c>
    </row>
    <row r="43">
      <c r="A43" s="121" t="s">
        <v>267</v>
      </c>
      <c r="B43" s="123"/>
      <c r="C43" s="122" t="s">
        <v>268</v>
      </c>
      <c r="D43" s="122" t="s">
        <v>269</v>
      </c>
      <c r="E43" s="125" t="s">
        <v>270</v>
      </c>
      <c r="F43" s="124">
        <v>4.0</v>
      </c>
      <c r="G43" s="124">
        <v>361.0</v>
      </c>
      <c r="H43" s="124">
        <v>4.0</v>
      </c>
      <c r="I43" s="123" t="s">
        <v>168</v>
      </c>
      <c r="J43" s="124">
        <v>4.0</v>
      </c>
      <c r="K43" s="124" t="s">
        <v>113</v>
      </c>
      <c r="L43" s="124"/>
      <c r="M43" s="124">
        <v>4.0</v>
      </c>
      <c r="N43" s="124">
        <v>0.0</v>
      </c>
      <c r="O43" s="124">
        <v>6.0</v>
      </c>
      <c r="P43" s="124" t="s">
        <v>265</v>
      </c>
      <c r="Q43" s="129" t="s">
        <v>266</v>
      </c>
    </row>
    <row r="44">
      <c r="A44" s="119" t="s">
        <v>271</v>
      </c>
      <c r="B44" s="97" t="s">
        <v>161</v>
      </c>
      <c r="C44" s="126" t="s">
        <v>272</v>
      </c>
      <c r="D44" s="111">
        <f>33-25</f>
        <v>8</v>
      </c>
      <c r="E44" s="97" t="s">
        <v>204</v>
      </c>
      <c r="F44" s="96">
        <v>11.0</v>
      </c>
      <c r="G44" s="96">
        <v>90.0</v>
      </c>
      <c r="H44" s="96">
        <v>5.0</v>
      </c>
      <c r="I44" s="97" t="s">
        <v>273</v>
      </c>
      <c r="J44" s="96">
        <v>8.0</v>
      </c>
      <c r="K44" s="96" t="s">
        <v>206</v>
      </c>
      <c r="L44" s="120" t="s">
        <v>274</v>
      </c>
      <c r="M44" s="96">
        <v>8.0</v>
      </c>
      <c r="N44" s="96">
        <v>60.0</v>
      </c>
      <c r="O44" s="96">
        <v>8.0</v>
      </c>
      <c r="P44" s="96" t="s">
        <v>114</v>
      </c>
      <c r="Q44" s="120" t="s">
        <v>275</v>
      </c>
    </row>
    <row r="45">
      <c r="A45" s="121" t="s">
        <v>276</v>
      </c>
      <c r="B45" s="123" t="s">
        <v>277</v>
      </c>
      <c r="C45" s="122" t="s">
        <v>278</v>
      </c>
      <c r="D45" s="123" t="s">
        <v>279</v>
      </c>
      <c r="E45" s="123" t="s">
        <v>280</v>
      </c>
      <c r="F45" s="124">
        <v>11.0</v>
      </c>
      <c r="G45" s="124">
        <v>90.0</v>
      </c>
      <c r="H45" s="124">
        <v>5.0</v>
      </c>
      <c r="I45" s="123" t="s">
        <v>273</v>
      </c>
      <c r="J45" s="124">
        <v>8.0</v>
      </c>
      <c r="K45" s="124" t="s">
        <v>206</v>
      </c>
      <c r="L45" s="125" t="s">
        <v>281</v>
      </c>
      <c r="M45" s="124">
        <v>8.0</v>
      </c>
      <c r="N45" s="124">
        <v>60.0</v>
      </c>
      <c r="O45" s="124">
        <v>8.0</v>
      </c>
      <c r="P45" s="124" t="s">
        <v>114</v>
      </c>
      <c r="Q45" s="125" t="s">
        <v>282</v>
      </c>
    </row>
  </sheetData>
  <mergeCells count="43">
    <mergeCell ref="Q2:R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B23:W23"/>
    <mergeCell ref="S24:W24"/>
    <mergeCell ref="S25:W25"/>
    <mergeCell ref="S26:W26"/>
    <mergeCell ref="S27:W27"/>
    <mergeCell ref="S28:W28"/>
    <mergeCell ref="S29:W29"/>
    <mergeCell ref="S30:W30"/>
    <mergeCell ref="Q38:W38"/>
    <mergeCell ref="Q39:W39"/>
    <mergeCell ref="Q40:W40"/>
    <mergeCell ref="Q41:W41"/>
    <mergeCell ref="Q42:W42"/>
    <mergeCell ref="Q43:W43"/>
    <mergeCell ref="Q44:W44"/>
    <mergeCell ref="Q45:W45"/>
    <mergeCell ref="S31:W31"/>
    <mergeCell ref="S32:W32"/>
    <mergeCell ref="S33:W33"/>
    <mergeCell ref="S34:W34"/>
    <mergeCell ref="Q35:W35"/>
    <mergeCell ref="Q36:W36"/>
    <mergeCell ref="Q37:W3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7.0"/>
    <col customWidth="1" min="3" max="3" width="38.43"/>
    <col customWidth="1" min="4" max="4" width="25.29"/>
    <col customWidth="1" min="5" max="5" width="19.0"/>
    <col customWidth="1" min="6" max="6" width="18.14"/>
    <col customWidth="1" min="8" max="8" width="15.0"/>
    <col customWidth="1" min="9" max="9" width="17.0"/>
    <col customWidth="1" min="10" max="10" width="16.71"/>
    <col customWidth="1" min="13" max="13" width="15.43"/>
    <col customWidth="1" min="14" max="14" width="17.29"/>
    <col customWidth="1" min="15" max="15" width="14.43"/>
    <col customWidth="1" min="16" max="16" width="15.14"/>
    <col customWidth="1" min="17" max="22" width="14.43"/>
  </cols>
  <sheetData>
    <row r="1">
      <c r="A1" s="130" t="s">
        <v>283</v>
      </c>
      <c r="B1" s="131" t="s">
        <v>284</v>
      </c>
      <c r="P1" s="132"/>
      <c r="Q1" s="133"/>
      <c r="R1" s="133"/>
      <c r="S1" s="133"/>
      <c r="T1" s="134"/>
      <c r="U1" s="134"/>
      <c r="V1" s="134"/>
    </row>
    <row r="2">
      <c r="A2" s="135" t="s">
        <v>100</v>
      </c>
      <c r="B2" s="136" t="s">
        <v>11</v>
      </c>
      <c r="C2" s="137" t="s">
        <v>14</v>
      </c>
      <c r="D2" s="135" t="s">
        <v>101</v>
      </c>
      <c r="E2" s="135" t="s">
        <v>102</v>
      </c>
      <c r="F2" s="135" t="s">
        <v>103</v>
      </c>
      <c r="G2" s="136" t="s">
        <v>104</v>
      </c>
      <c r="H2" s="138" t="s">
        <v>24</v>
      </c>
      <c r="I2" s="138" t="s">
        <v>30</v>
      </c>
      <c r="J2" s="138" t="s">
        <v>33</v>
      </c>
      <c r="K2" s="138" t="s">
        <v>36</v>
      </c>
      <c r="L2" s="138" t="s">
        <v>39</v>
      </c>
      <c r="M2" s="139" t="s">
        <v>42</v>
      </c>
      <c r="N2" s="139" t="s">
        <v>45</v>
      </c>
      <c r="O2" s="140" t="s">
        <v>49</v>
      </c>
      <c r="P2" s="136" t="s">
        <v>105</v>
      </c>
      <c r="Q2" s="138" t="s">
        <v>106</v>
      </c>
      <c r="R2" s="69"/>
      <c r="S2" s="69"/>
      <c r="T2" s="69"/>
      <c r="U2" s="69"/>
      <c r="V2" s="69"/>
    </row>
    <row r="3">
      <c r="A3" s="141" t="s">
        <v>285</v>
      </c>
      <c r="B3" s="142" t="s">
        <v>153</v>
      </c>
      <c r="C3" s="143" t="s">
        <v>286</v>
      </c>
      <c r="D3" s="144" t="s">
        <v>197</v>
      </c>
      <c r="E3" s="144" t="s">
        <v>180</v>
      </c>
      <c r="F3" s="144" t="s">
        <v>155</v>
      </c>
      <c r="G3" s="144" t="s">
        <v>287</v>
      </c>
      <c r="H3" s="142" t="s">
        <v>288</v>
      </c>
      <c r="I3" s="142" t="s">
        <v>177</v>
      </c>
      <c r="J3" s="145">
        <v>20.0</v>
      </c>
      <c r="K3" s="142" t="s">
        <v>123</v>
      </c>
      <c r="L3" s="142" t="s">
        <v>252</v>
      </c>
      <c r="M3" s="142" t="s">
        <v>289</v>
      </c>
      <c r="N3" s="142" t="s">
        <v>112</v>
      </c>
      <c r="O3" s="146">
        <v>0.0</v>
      </c>
      <c r="P3" s="147" t="s">
        <v>114</v>
      </c>
      <c r="Q3" s="142" t="s">
        <v>290</v>
      </c>
    </row>
    <row r="4">
      <c r="A4" s="92" t="s">
        <v>291</v>
      </c>
      <c r="B4" s="97"/>
      <c r="C4" s="94" t="s">
        <v>286</v>
      </c>
      <c r="D4" s="94"/>
      <c r="E4" s="94"/>
      <c r="F4" s="94"/>
      <c r="G4" s="94" t="s">
        <v>153</v>
      </c>
      <c r="H4" s="97" t="s">
        <v>147</v>
      </c>
      <c r="I4" s="97" t="s">
        <v>123</v>
      </c>
      <c r="J4" s="148">
        <v>30.0</v>
      </c>
      <c r="K4" s="97" t="s">
        <v>287</v>
      </c>
      <c r="L4" s="97" t="s">
        <v>113</v>
      </c>
      <c r="M4" s="97" t="s">
        <v>123</v>
      </c>
      <c r="N4" s="97" t="s">
        <v>144</v>
      </c>
      <c r="O4" s="96">
        <v>0.0</v>
      </c>
      <c r="P4" s="149" t="s">
        <v>114</v>
      </c>
      <c r="Q4" s="97"/>
    </row>
    <row r="5">
      <c r="A5" s="150" t="s">
        <v>292</v>
      </c>
      <c r="B5" s="142" t="s">
        <v>180</v>
      </c>
      <c r="C5" s="143" t="s">
        <v>293</v>
      </c>
      <c r="D5" s="144" t="s">
        <v>218</v>
      </c>
      <c r="E5" s="144" t="s">
        <v>294</v>
      </c>
      <c r="F5" s="144" t="s">
        <v>295</v>
      </c>
      <c r="G5" s="144" t="s">
        <v>123</v>
      </c>
      <c r="H5" s="142" t="s">
        <v>288</v>
      </c>
      <c r="I5" s="142" t="s">
        <v>130</v>
      </c>
      <c r="J5" s="145">
        <v>35.0</v>
      </c>
      <c r="K5" s="142" t="s">
        <v>130</v>
      </c>
      <c r="L5" s="142" t="s">
        <v>113</v>
      </c>
      <c r="M5" s="142" t="s">
        <v>123</v>
      </c>
      <c r="N5" s="142" t="s">
        <v>140</v>
      </c>
      <c r="O5" s="146">
        <v>6.0</v>
      </c>
      <c r="P5" s="147" t="s">
        <v>114</v>
      </c>
      <c r="Q5" s="142"/>
    </row>
    <row r="6">
      <c r="A6" s="92" t="s">
        <v>296</v>
      </c>
      <c r="B6" s="97"/>
      <c r="C6" s="93" t="s">
        <v>293</v>
      </c>
      <c r="D6" s="94"/>
      <c r="E6" s="94"/>
      <c r="F6" s="94"/>
      <c r="G6" s="94" t="s">
        <v>123</v>
      </c>
      <c r="H6" s="97" t="s">
        <v>288</v>
      </c>
      <c r="I6" s="97" t="s">
        <v>130</v>
      </c>
      <c r="J6" s="148">
        <v>35.0</v>
      </c>
      <c r="K6" s="97" t="s">
        <v>123</v>
      </c>
      <c r="L6" s="97" t="s">
        <v>113</v>
      </c>
      <c r="M6" s="97" t="s">
        <v>123</v>
      </c>
      <c r="N6" s="97" t="s">
        <v>140</v>
      </c>
      <c r="O6" s="96">
        <v>6.0</v>
      </c>
      <c r="P6" s="149" t="s">
        <v>114</v>
      </c>
      <c r="Q6" s="97"/>
    </row>
    <row r="7">
      <c r="A7" s="150" t="s">
        <v>297</v>
      </c>
      <c r="B7" s="142"/>
      <c r="C7" s="143" t="s">
        <v>293</v>
      </c>
      <c r="D7" s="144"/>
      <c r="E7" s="144"/>
      <c r="F7" s="144"/>
      <c r="G7" s="144" t="s">
        <v>146</v>
      </c>
      <c r="H7" s="142" t="s">
        <v>298</v>
      </c>
      <c r="I7" s="142" t="s">
        <v>123</v>
      </c>
      <c r="J7" s="145">
        <v>25.0</v>
      </c>
      <c r="K7" s="142" t="s">
        <v>289</v>
      </c>
      <c r="L7" s="142" t="s">
        <v>113</v>
      </c>
      <c r="M7" s="142" t="s">
        <v>144</v>
      </c>
      <c r="N7" s="142" t="s">
        <v>224</v>
      </c>
      <c r="O7" s="146">
        <v>0.0</v>
      </c>
      <c r="P7" s="147" t="s">
        <v>114</v>
      </c>
      <c r="Q7" s="142" t="s">
        <v>299</v>
      </c>
    </row>
    <row r="8">
      <c r="A8" s="92" t="s">
        <v>300</v>
      </c>
      <c r="B8" s="97"/>
      <c r="C8" s="93" t="s">
        <v>293</v>
      </c>
      <c r="D8" s="94"/>
      <c r="E8" s="94"/>
      <c r="F8" s="94"/>
      <c r="G8" s="94" t="s">
        <v>146</v>
      </c>
      <c r="H8" s="97" t="s">
        <v>298</v>
      </c>
      <c r="I8" s="97" t="s">
        <v>123</v>
      </c>
      <c r="J8" s="148">
        <v>25.0</v>
      </c>
      <c r="K8" s="97" t="s">
        <v>287</v>
      </c>
      <c r="L8" s="97" t="s">
        <v>113</v>
      </c>
      <c r="M8" s="97" t="s">
        <v>144</v>
      </c>
      <c r="N8" s="97" t="s">
        <v>224</v>
      </c>
      <c r="O8" s="96">
        <v>0.0</v>
      </c>
      <c r="P8" s="149" t="s">
        <v>114</v>
      </c>
      <c r="Q8" s="97" t="s">
        <v>299</v>
      </c>
    </row>
    <row r="9">
      <c r="A9" s="150" t="s">
        <v>301</v>
      </c>
      <c r="B9" s="142"/>
      <c r="C9" s="143" t="s">
        <v>293</v>
      </c>
      <c r="D9" s="144"/>
      <c r="E9" s="144"/>
      <c r="F9" s="144"/>
      <c r="G9" s="144" t="s">
        <v>146</v>
      </c>
      <c r="H9" s="142" t="s">
        <v>298</v>
      </c>
      <c r="I9" s="142" t="s">
        <v>123</v>
      </c>
      <c r="J9" s="146">
        <v>25.0</v>
      </c>
      <c r="K9" s="142" t="s">
        <v>302</v>
      </c>
      <c r="L9" s="142" t="s">
        <v>113</v>
      </c>
      <c r="M9" s="142" t="s">
        <v>144</v>
      </c>
      <c r="N9" s="142" t="s">
        <v>224</v>
      </c>
      <c r="O9" s="146">
        <v>0.0</v>
      </c>
      <c r="P9" s="147" t="s">
        <v>114</v>
      </c>
      <c r="Q9" s="142" t="s">
        <v>299</v>
      </c>
    </row>
    <row r="10">
      <c r="A10" s="92" t="s">
        <v>303</v>
      </c>
      <c r="B10" s="97"/>
      <c r="C10" s="93" t="s">
        <v>293</v>
      </c>
      <c r="D10" s="94"/>
      <c r="E10" s="94"/>
      <c r="F10" s="94"/>
      <c r="G10" s="94" t="s">
        <v>146</v>
      </c>
      <c r="H10" s="97" t="s">
        <v>298</v>
      </c>
      <c r="I10" s="97" t="s">
        <v>123</v>
      </c>
      <c r="J10" s="148">
        <v>20.0</v>
      </c>
      <c r="K10" s="97" t="s">
        <v>304</v>
      </c>
      <c r="L10" s="97" t="s">
        <v>113</v>
      </c>
      <c r="M10" s="97" t="s">
        <v>144</v>
      </c>
      <c r="N10" s="97" t="s">
        <v>224</v>
      </c>
      <c r="O10" s="96">
        <v>0.0</v>
      </c>
      <c r="P10" s="149" t="s">
        <v>114</v>
      </c>
      <c r="Q10" s="97" t="s">
        <v>299</v>
      </c>
    </row>
    <row r="11">
      <c r="A11" s="150" t="s">
        <v>305</v>
      </c>
      <c r="B11" s="142" t="s">
        <v>130</v>
      </c>
      <c r="C11" s="143" t="s">
        <v>306</v>
      </c>
      <c r="D11" s="144" t="s">
        <v>168</v>
      </c>
      <c r="E11" s="144" t="s">
        <v>161</v>
      </c>
      <c r="F11" s="144" t="s">
        <v>151</v>
      </c>
      <c r="G11" s="144" t="s">
        <v>130</v>
      </c>
      <c r="H11" s="142" t="s">
        <v>288</v>
      </c>
      <c r="I11" s="142" t="s">
        <v>130</v>
      </c>
      <c r="J11" s="145">
        <v>50.0</v>
      </c>
      <c r="K11" s="142" t="s">
        <v>123</v>
      </c>
      <c r="L11" s="142" t="s">
        <v>113</v>
      </c>
      <c r="M11" s="142" t="s">
        <v>123</v>
      </c>
      <c r="N11" s="142" t="s">
        <v>307</v>
      </c>
      <c r="O11" s="146">
        <v>0.0</v>
      </c>
      <c r="P11" s="147" t="s">
        <v>114</v>
      </c>
      <c r="Q11" s="142"/>
    </row>
    <row r="12">
      <c r="A12" s="92" t="s">
        <v>308</v>
      </c>
      <c r="B12" s="97"/>
      <c r="C12" s="94" t="s">
        <v>306</v>
      </c>
      <c r="D12" s="94"/>
      <c r="E12" s="94"/>
      <c r="F12" s="98"/>
      <c r="G12" s="94" t="s">
        <v>146</v>
      </c>
      <c r="H12" s="97" t="s">
        <v>126</v>
      </c>
      <c r="I12" s="97" t="s">
        <v>130</v>
      </c>
      <c r="J12" s="96">
        <v>60.0</v>
      </c>
      <c r="K12" s="97" t="s">
        <v>287</v>
      </c>
      <c r="L12" s="97" t="s">
        <v>113</v>
      </c>
      <c r="M12" s="97" t="s">
        <v>144</v>
      </c>
      <c r="N12" s="97" t="s">
        <v>147</v>
      </c>
      <c r="O12" s="96">
        <v>0.0</v>
      </c>
      <c r="P12" s="149" t="s">
        <v>114</v>
      </c>
      <c r="Q12" s="97" t="s">
        <v>299</v>
      </c>
    </row>
    <row r="13">
      <c r="A13" s="150" t="s">
        <v>309</v>
      </c>
      <c r="B13" s="142" t="s">
        <v>177</v>
      </c>
      <c r="C13" s="144" t="s">
        <v>310</v>
      </c>
      <c r="D13" s="144" t="s">
        <v>137</v>
      </c>
      <c r="E13" s="144">
        <f>41-15</f>
        <v>26</v>
      </c>
      <c r="F13" s="144" t="s">
        <v>311</v>
      </c>
      <c r="G13" s="144" t="s">
        <v>130</v>
      </c>
      <c r="H13" s="142" t="s">
        <v>312</v>
      </c>
      <c r="I13" s="142" t="s">
        <v>130</v>
      </c>
      <c r="J13" s="145">
        <v>50.0</v>
      </c>
      <c r="K13" s="142" t="s">
        <v>123</v>
      </c>
      <c r="L13" s="142" t="s">
        <v>113</v>
      </c>
      <c r="M13" s="142" t="s">
        <v>130</v>
      </c>
      <c r="N13" s="142" t="s">
        <v>313</v>
      </c>
      <c r="O13" s="146">
        <v>6.0</v>
      </c>
      <c r="P13" s="147" t="s">
        <v>114</v>
      </c>
      <c r="Q13" s="142"/>
    </row>
    <row r="14">
      <c r="A14" s="92" t="s">
        <v>314</v>
      </c>
      <c r="B14" s="111"/>
      <c r="C14" s="94" t="s">
        <v>310</v>
      </c>
      <c r="D14" s="94"/>
      <c r="E14" s="94"/>
      <c r="F14" s="94"/>
      <c r="G14" s="94" t="s">
        <v>144</v>
      </c>
      <c r="H14" s="97" t="s">
        <v>312</v>
      </c>
      <c r="I14" s="97" t="s">
        <v>130</v>
      </c>
      <c r="J14" s="148">
        <v>80.0</v>
      </c>
      <c r="K14" s="97" t="s">
        <v>287</v>
      </c>
      <c r="L14" s="97" t="s">
        <v>113</v>
      </c>
      <c r="M14" s="97" t="s">
        <v>144</v>
      </c>
      <c r="N14" s="97" t="s">
        <v>307</v>
      </c>
      <c r="O14" s="96">
        <v>6.0</v>
      </c>
      <c r="P14" s="149" t="s">
        <v>114</v>
      </c>
      <c r="Q14" s="97" t="s">
        <v>299</v>
      </c>
    </row>
    <row r="15">
      <c r="A15" s="150" t="s">
        <v>315</v>
      </c>
      <c r="B15" s="142"/>
      <c r="C15" s="144" t="s">
        <v>316</v>
      </c>
      <c r="D15" s="144"/>
      <c r="E15" s="144"/>
      <c r="F15" s="144"/>
      <c r="G15" s="144" t="s">
        <v>130</v>
      </c>
      <c r="H15" s="142" t="s">
        <v>317</v>
      </c>
      <c r="I15" s="142" t="s">
        <v>130</v>
      </c>
      <c r="J15" s="145">
        <v>50.0</v>
      </c>
      <c r="K15" s="142" t="s">
        <v>123</v>
      </c>
      <c r="L15" s="142" t="s">
        <v>113</v>
      </c>
      <c r="M15" s="142" t="s">
        <v>130</v>
      </c>
      <c r="N15" s="142" t="s">
        <v>313</v>
      </c>
      <c r="O15" s="146">
        <v>6.0</v>
      </c>
      <c r="P15" s="147" t="s">
        <v>114</v>
      </c>
      <c r="Q15" s="142"/>
    </row>
    <row r="16">
      <c r="A16" s="92" t="s">
        <v>318</v>
      </c>
      <c r="B16" s="111"/>
      <c r="C16" s="94" t="s">
        <v>316</v>
      </c>
      <c r="D16" s="94"/>
      <c r="E16" s="94"/>
      <c r="F16" s="94"/>
      <c r="G16" s="94" t="s">
        <v>144</v>
      </c>
      <c r="H16" s="97" t="s">
        <v>317</v>
      </c>
      <c r="I16" s="97" t="s">
        <v>130</v>
      </c>
      <c r="J16" s="148">
        <v>80.0</v>
      </c>
      <c r="K16" s="97" t="s">
        <v>287</v>
      </c>
      <c r="L16" s="97" t="s">
        <v>113</v>
      </c>
      <c r="M16" s="97" t="s">
        <v>144</v>
      </c>
      <c r="N16" s="97" t="s">
        <v>307</v>
      </c>
      <c r="O16" s="96">
        <v>6.0</v>
      </c>
      <c r="P16" s="149" t="s">
        <v>114</v>
      </c>
      <c r="Q16" s="97" t="s">
        <v>299</v>
      </c>
    </row>
    <row r="17">
      <c r="A17" s="150" t="s">
        <v>152</v>
      </c>
      <c r="B17" s="142" t="s">
        <v>123</v>
      </c>
      <c r="C17" s="143" t="s">
        <v>319</v>
      </c>
      <c r="D17" s="144" t="s">
        <v>158</v>
      </c>
      <c r="E17" s="143">
        <f>26-9</f>
        <v>17</v>
      </c>
      <c r="F17" s="144" t="s">
        <v>155</v>
      </c>
      <c r="G17" s="144" t="s">
        <v>153</v>
      </c>
      <c r="H17" s="142" t="s">
        <v>288</v>
      </c>
      <c r="I17" s="142" t="s">
        <v>130</v>
      </c>
      <c r="J17" s="145">
        <v>30.0</v>
      </c>
      <c r="K17" s="142" t="s">
        <v>123</v>
      </c>
      <c r="L17" s="142" t="s">
        <v>113</v>
      </c>
      <c r="M17" s="142" t="s">
        <v>130</v>
      </c>
      <c r="N17" s="142" t="s">
        <v>313</v>
      </c>
      <c r="O17" s="146">
        <v>6.0</v>
      </c>
      <c r="P17" s="147" t="s">
        <v>114</v>
      </c>
      <c r="Q17" s="142"/>
    </row>
    <row r="18">
      <c r="A18" s="92" t="s">
        <v>320</v>
      </c>
      <c r="B18" s="111"/>
      <c r="C18" s="94" t="s">
        <v>319</v>
      </c>
      <c r="D18" s="93"/>
      <c r="E18" s="93"/>
      <c r="F18" s="151"/>
      <c r="G18" s="94" t="s">
        <v>146</v>
      </c>
      <c r="H18" s="97" t="s">
        <v>120</v>
      </c>
      <c r="I18" s="97" t="s">
        <v>130</v>
      </c>
      <c r="J18" s="148">
        <v>35.0</v>
      </c>
      <c r="K18" s="97" t="s">
        <v>287</v>
      </c>
      <c r="L18" s="97" t="s">
        <v>113</v>
      </c>
      <c r="M18" s="97" t="s">
        <v>144</v>
      </c>
      <c r="N18" s="97" t="s">
        <v>133</v>
      </c>
      <c r="O18" s="96">
        <v>0.0</v>
      </c>
      <c r="P18" s="149" t="s">
        <v>114</v>
      </c>
      <c r="Q18" s="97" t="s">
        <v>299</v>
      </c>
    </row>
    <row r="19">
      <c r="A19" s="150" t="s">
        <v>321</v>
      </c>
      <c r="B19" s="142" t="s">
        <v>144</v>
      </c>
      <c r="C19" s="144" t="s">
        <v>145</v>
      </c>
      <c r="D19" s="144" t="s">
        <v>155</v>
      </c>
      <c r="E19" s="144">
        <f>54-15</f>
        <v>39</v>
      </c>
      <c r="F19" s="144" t="s">
        <v>220</v>
      </c>
      <c r="G19" s="144" t="s">
        <v>146</v>
      </c>
      <c r="H19" s="142" t="s">
        <v>156</v>
      </c>
      <c r="I19" s="142" t="s">
        <v>130</v>
      </c>
      <c r="J19" s="146">
        <v>90.0</v>
      </c>
      <c r="K19" s="142" t="s">
        <v>123</v>
      </c>
      <c r="L19" s="142" t="s">
        <v>113</v>
      </c>
      <c r="M19" s="142" t="s">
        <v>177</v>
      </c>
      <c r="N19" s="142" t="s">
        <v>166</v>
      </c>
      <c r="O19" s="146">
        <v>0.0</v>
      </c>
      <c r="P19" s="147" t="s">
        <v>114</v>
      </c>
      <c r="Q19" s="142"/>
    </row>
    <row r="20">
      <c r="A20" s="92" t="s">
        <v>322</v>
      </c>
      <c r="B20" s="97"/>
      <c r="C20" s="94" t="s">
        <v>145</v>
      </c>
      <c r="D20" s="94"/>
      <c r="E20" s="94"/>
      <c r="F20" s="94"/>
      <c r="G20" s="94" t="s">
        <v>203</v>
      </c>
      <c r="H20" s="97" t="s">
        <v>156</v>
      </c>
      <c r="I20" s="97" t="s">
        <v>177</v>
      </c>
      <c r="J20" s="148">
        <v>120.0</v>
      </c>
      <c r="K20" s="97" t="s">
        <v>287</v>
      </c>
      <c r="L20" s="97" t="s">
        <v>113</v>
      </c>
      <c r="M20" s="97" t="s">
        <v>197</v>
      </c>
      <c r="N20" s="97" t="s">
        <v>166</v>
      </c>
      <c r="O20" s="96">
        <v>0.0</v>
      </c>
      <c r="P20" s="149" t="s">
        <v>114</v>
      </c>
      <c r="Q20" s="97" t="s">
        <v>323</v>
      </c>
    </row>
    <row r="21">
      <c r="A21" s="150" t="s">
        <v>324</v>
      </c>
      <c r="C21" s="144" t="s">
        <v>212</v>
      </c>
      <c r="D21" s="144"/>
      <c r="E21" s="144"/>
      <c r="G21" s="144" t="s">
        <v>146</v>
      </c>
      <c r="H21" s="142" t="s">
        <v>156</v>
      </c>
      <c r="I21" s="142" t="s">
        <v>130</v>
      </c>
      <c r="J21" s="146">
        <v>90.0</v>
      </c>
      <c r="K21" s="142" t="s">
        <v>130</v>
      </c>
      <c r="L21" s="142" t="s">
        <v>113</v>
      </c>
      <c r="M21" s="142" t="s">
        <v>177</v>
      </c>
      <c r="N21" s="142" t="s">
        <v>166</v>
      </c>
      <c r="O21" s="146">
        <v>0.0</v>
      </c>
      <c r="P21" s="147" t="s">
        <v>114</v>
      </c>
      <c r="Q21" s="142"/>
    </row>
    <row r="22">
      <c r="A22" s="92" t="s">
        <v>325</v>
      </c>
      <c r="B22" s="97"/>
      <c r="C22" s="94" t="s">
        <v>212</v>
      </c>
      <c r="D22" s="94"/>
      <c r="E22" s="94"/>
      <c r="G22" s="94" t="s">
        <v>146</v>
      </c>
      <c r="H22" s="97" t="s">
        <v>156</v>
      </c>
      <c r="I22" s="97" t="s">
        <v>130</v>
      </c>
      <c r="J22" s="96">
        <v>90.0</v>
      </c>
      <c r="K22" s="97" t="s">
        <v>123</v>
      </c>
      <c r="L22" s="97" t="s">
        <v>113</v>
      </c>
      <c r="M22" s="97" t="s">
        <v>177</v>
      </c>
      <c r="N22" s="97" t="s">
        <v>166</v>
      </c>
      <c r="O22" s="96">
        <v>0.0</v>
      </c>
      <c r="P22" s="149" t="s">
        <v>114</v>
      </c>
      <c r="Q22" s="97"/>
    </row>
    <row r="23">
      <c r="A23" s="150" t="s">
        <v>326</v>
      </c>
      <c r="B23" s="142"/>
      <c r="C23" s="144" t="s">
        <v>212</v>
      </c>
      <c r="D23" s="144"/>
      <c r="E23" s="144"/>
      <c r="F23" s="144"/>
      <c r="G23" s="144" t="s">
        <v>203</v>
      </c>
      <c r="H23" s="142" t="s">
        <v>156</v>
      </c>
      <c r="I23" s="142" t="s">
        <v>177</v>
      </c>
      <c r="J23" s="145">
        <v>120.0</v>
      </c>
      <c r="K23" s="142" t="s">
        <v>289</v>
      </c>
      <c r="L23" s="142" t="s">
        <v>113</v>
      </c>
      <c r="M23" s="142" t="s">
        <v>197</v>
      </c>
      <c r="N23" s="142" t="s">
        <v>166</v>
      </c>
      <c r="O23" s="146">
        <v>0.0</v>
      </c>
      <c r="P23" s="147" t="s">
        <v>114</v>
      </c>
      <c r="Q23" s="142" t="s">
        <v>323</v>
      </c>
    </row>
    <row r="24">
      <c r="A24" s="92" t="s">
        <v>327</v>
      </c>
      <c r="B24" s="97"/>
      <c r="C24" s="94" t="s">
        <v>212</v>
      </c>
      <c r="D24" s="94"/>
      <c r="E24" s="94"/>
      <c r="F24" s="94"/>
      <c r="G24" s="94" t="s">
        <v>203</v>
      </c>
      <c r="H24" s="97" t="s">
        <v>156</v>
      </c>
      <c r="I24" s="97" t="s">
        <v>177</v>
      </c>
      <c r="J24" s="148">
        <v>120.0</v>
      </c>
      <c r="K24" s="97" t="s">
        <v>287</v>
      </c>
      <c r="L24" s="97" t="s">
        <v>113</v>
      </c>
      <c r="M24" s="97" t="s">
        <v>197</v>
      </c>
      <c r="N24" s="97" t="s">
        <v>166</v>
      </c>
      <c r="O24" s="96">
        <v>0.0</v>
      </c>
      <c r="P24" s="149" t="s">
        <v>114</v>
      </c>
      <c r="Q24" s="97" t="s">
        <v>323</v>
      </c>
    </row>
    <row r="25">
      <c r="A25" s="150" t="s">
        <v>328</v>
      </c>
      <c r="B25" s="142"/>
      <c r="C25" s="144" t="s">
        <v>212</v>
      </c>
      <c r="D25" s="144"/>
      <c r="E25" s="144"/>
      <c r="F25" s="144"/>
      <c r="G25" s="144" t="s">
        <v>203</v>
      </c>
      <c r="H25" s="142" t="s">
        <v>156</v>
      </c>
      <c r="I25" s="142" t="s">
        <v>177</v>
      </c>
      <c r="J25" s="145">
        <v>120.0</v>
      </c>
      <c r="K25" s="142" t="s">
        <v>287</v>
      </c>
      <c r="L25" s="142" t="s">
        <v>113</v>
      </c>
      <c r="M25" s="142" t="s">
        <v>197</v>
      </c>
      <c r="N25" s="142" t="s">
        <v>166</v>
      </c>
      <c r="O25" s="146">
        <v>0.0</v>
      </c>
      <c r="P25" s="147" t="s">
        <v>114</v>
      </c>
      <c r="Q25" s="142" t="s">
        <v>323</v>
      </c>
    </row>
    <row r="26">
      <c r="A26" s="92" t="s">
        <v>329</v>
      </c>
      <c r="B26" s="97" t="s">
        <v>158</v>
      </c>
      <c r="C26" s="93" t="s">
        <v>197</v>
      </c>
      <c r="D26" s="94">
        <f>E26/3*2</f>
        <v>22</v>
      </c>
      <c r="E26" s="94">
        <f>48-15</f>
        <v>33</v>
      </c>
      <c r="F26" s="94" t="s">
        <v>181</v>
      </c>
      <c r="G26" s="94" t="s">
        <v>130</v>
      </c>
      <c r="H26" s="97" t="s">
        <v>224</v>
      </c>
      <c r="I26" s="97" t="s">
        <v>177</v>
      </c>
      <c r="J26" s="96">
        <v>50.0</v>
      </c>
      <c r="K26" s="97" t="s">
        <v>153</v>
      </c>
      <c r="L26" s="97" t="s">
        <v>113</v>
      </c>
      <c r="M26" s="96">
        <v>6.0</v>
      </c>
      <c r="N26" s="96">
        <v>60.0</v>
      </c>
      <c r="O26" s="96">
        <v>6.0</v>
      </c>
      <c r="P26" s="149" t="s">
        <v>265</v>
      </c>
      <c r="Q26" s="97"/>
    </row>
    <row r="27">
      <c r="A27" s="150" t="s">
        <v>330</v>
      </c>
      <c r="B27" s="152"/>
      <c r="C27" s="143" t="s">
        <v>316</v>
      </c>
      <c r="D27" s="144"/>
      <c r="E27" s="144"/>
      <c r="F27" s="144"/>
      <c r="G27" s="144" t="s">
        <v>177</v>
      </c>
      <c r="H27" s="142" t="s">
        <v>331</v>
      </c>
      <c r="I27" s="142" t="s">
        <v>146</v>
      </c>
      <c r="J27" s="146">
        <v>90.0</v>
      </c>
      <c r="K27" s="142" t="s">
        <v>123</v>
      </c>
      <c r="L27" s="142" t="s">
        <v>113</v>
      </c>
      <c r="M27" s="142" t="s">
        <v>177</v>
      </c>
      <c r="N27" s="142" t="s">
        <v>147</v>
      </c>
      <c r="O27" s="146">
        <v>0.0</v>
      </c>
      <c r="P27" s="147" t="s">
        <v>114</v>
      </c>
      <c r="Q27" s="142"/>
    </row>
    <row r="28">
      <c r="A28" s="92" t="s">
        <v>332</v>
      </c>
      <c r="B28" s="111"/>
      <c r="C28" s="93" t="s">
        <v>316</v>
      </c>
      <c r="D28" s="94"/>
      <c r="E28" s="94"/>
      <c r="F28" s="94"/>
      <c r="G28" s="94" t="s">
        <v>203</v>
      </c>
      <c r="H28" s="97" t="s">
        <v>331</v>
      </c>
      <c r="I28" s="97" t="s">
        <v>146</v>
      </c>
      <c r="J28" s="148">
        <v>125.0</v>
      </c>
      <c r="K28" s="97" t="s">
        <v>289</v>
      </c>
      <c r="L28" s="97" t="s">
        <v>113</v>
      </c>
      <c r="M28" s="97" t="s">
        <v>197</v>
      </c>
      <c r="N28" s="97" t="s">
        <v>166</v>
      </c>
      <c r="O28" s="96">
        <v>0.0</v>
      </c>
      <c r="P28" s="149" t="s">
        <v>114</v>
      </c>
      <c r="Q28" s="97" t="s">
        <v>323</v>
      </c>
    </row>
    <row r="29">
      <c r="A29" s="150" t="s">
        <v>176</v>
      </c>
      <c r="B29" s="142" t="s">
        <v>130</v>
      </c>
      <c r="C29" s="143" t="s">
        <v>333</v>
      </c>
      <c r="D29" s="144" t="s">
        <v>218</v>
      </c>
      <c r="E29" s="142" t="s">
        <v>294</v>
      </c>
      <c r="F29" s="144" t="s">
        <v>295</v>
      </c>
      <c r="G29" s="144" t="s">
        <v>146</v>
      </c>
      <c r="H29" s="142" t="s">
        <v>298</v>
      </c>
      <c r="I29" s="142" t="s">
        <v>130</v>
      </c>
      <c r="J29" s="146">
        <v>100.0</v>
      </c>
      <c r="K29" s="142" t="s">
        <v>123</v>
      </c>
      <c r="L29" s="142" t="s">
        <v>113</v>
      </c>
      <c r="M29" s="142" t="s">
        <v>177</v>
      </c>
      <c r="N29" s="142" t="s">
        <v>147</v>
      </c>
      <c r="O29" s="146">
        <v>6.0</v>
      </c>
      <c r="P29" s="147" t="s">
        <v>114</v>
      </c>
      <c r="Q29" s="142"/>
    </row>
    <row r="30">
      <c r="A30" s="92" t="s">
        <v>334</v>
      </c>
      <c r="B30" s="111"/>
      <c r="C30" s="94" t="s">
        <v>333</v>
      </c>
      <c r="D30" s="111"/>
      <c r="E30" s="111"/>
      <c r="F30" s="94"/>
      <c r="G30" s="94" t="s">
        <v>203</v>
      </c>
      <c r="H30" s="97" t="s">
        <v>298</v>
      </c>
      <c r="I30" s="97" t="s">
        <v>177</v>
      </c>
      <c r="J30" s="148">
        <v>120.0</v>
      </c>
      <c r="K30" s="97" t="s">
        <v>287</v>
      </c>
      <c r="L30" s="97" t="s">
        <v>113</v>
      </c>
      <c r="M30" s="97" t="s">
        <v>197</v>
      </c>
      <c r="N30" s="97" t="s">
        <v>166</v>
      </c>
      <c r="O30" s="96">
        <v>6.0</v>
      </c>
      <c r="P30" s="149" t="s">
        <v>114</v>
      </c>
      <c r="Q30" s="97" t="s">
        <v>323</v>
      </c>
    </row>
    <row r="31">
      <c r="A31" s="150" t="s">
        <v>335</v>
      </c>
      <c r="B31" s="152"/>
      <c r="C31" s="144" t="s">
        <v>333</v>
      </c>
      <c r="D31" s="152"/>
      <c r="E31" s="152"/>
      <c r="F31" s="144"/>
      <c r="G31" s="144" t="s">
        <v>203</v>
      </c>
      <c r="H31" s="142" t="s">
        <v>298</v>
      </c>
      <c r="I31" s="142" t="s">
        <v>177</v>
      </c>
      <c r="J31" s="145">
        <v>120.0</v>
      </c>
      <c r="K31" s="142" t="s">
        <v>289</v>
      </c>
      <c r="L31" s="142" t="s">
        <v>113</v>
      </c>
      <c r="M31" s="142" t="s">
        <v>197</v>
      </c>
      <c r="N31" s="142" t="s">
        <v>166</v>
      </c>
      <c r="O31" s="146">
        <v>6.0</v>
      </c>
      <c r="P31" s="147" t="s">
        <v>114</v>
      </c>
      <c r="Q31" s="142" t="s">
        <v>323</v>
      </c>
    </row>
    <row r="32">
      <c r="A32" s="92" t="s">
        <v>183</v>
      </c>
      <c r="B32" s="97"/>
      <c r="C32" s="93" t="s">
        <v>165</v>
      </c>
      <c r="D32" s="94"/>
      <c r="E32" s="94"/>
      <c r="F32" s="94"/>
      <c r="G32" s="94" t="s">
        <v>146</v>
      </c>
      <c r="H32" s="97" t="s">
        <v>147</v>
      </c>
      <c r="I32" s="97" t="s">
        <v>130</v>
      </c>
      <c r="J32" s="96">
        <v>100.0</v>
      </c>
      <c r="K32" s="97" t="s">
        <v>123</v>
      </c>
      <c r="L32" s="97" t="s">
        <v>113</v>
      </c>
      <c r="M32" s="97" t="s">
        <v>177</v>
      </c>
      <c r="N32" s="97" t="s">
        <v>147</v>
      </c>
      <c r="O32" s="96">
        <v>0.0</v>
      </c>
      <c r="P32" s="149" t="s">
        <v>114</v>
      </c>
      <c r="Q32" s="97"/>
    </row>
    <row r="33">
      <c r="A33" s="150" t="s">
        <v>336</v>
      </c>
      <c r="B33" s="142"/>
      <c r="C33" s="144" t="s">
        <v>165</v>
      </c>
      <c r="D33" s="144"/>
      <c r="E33" s="144"/>
      <c r="F33" s="144"/>
      <c r="G33" s="144" t="s">
        <v>203</v>
      </c>
      <c r="H33" s="142" t="s">
        <v>147</v>
      </c>
      <c r="I33" s="142" t="s">
        <v>146</v>
      </c>
      <c r="J33" s="145">
        <v>125.0</v>
      </c>
      <c r="K33" s="142" t="s">
        <v>287</v>
      </c>
      <c r="L33" s="142" t="s">
        <v>113</v>
      </c>
      <c r="M33" s="142" t="s">
        <v>197</v>
      </c>
      <c r="N33" s="142" t="s">
        <v>166</v>
      </c>
      <c r="O33" s="146">
        <v>0.0</v>
      </c>
      <c r="P33" s="147" t="s">
        <v>114</v>
      </c>
      <c r="Q33" s="142" t="s">
        <v>323</v>
      </c>
    </row>
    <row r="34">
      <c r="A34" s="99"/>
      <c r="B34" s="151" t="s">
        <v>337</v>
      </c>
    </row>
    <row r="35">
      <c r="A35" s="153" t="s">
        <v>192</v>
      </c>
      <c r="B35" s="154" t="s">
        <v>11</v>
      </c>
      <c r="C35" s="155" t="s">
        <v>14</v>
      </c>
      <c r="D35" s="156" t="s">
        <v>101</v>
      </c>
      <c r="E35" s="153" t="s">
        <v>102</v>
      </c>
      <c r="F35" s="153" t="s">
        <v>103</v>
      </c>
      <c r="G35" s="154" t="s">
        <v>104</v>
      </c>
      <c r="H35" s="157" t="s">
        <v>24</v>
      </c>
      <c r="I35" s="157" t="s">
        <v>30</v>
      </c>
      <c r="J35" s="157" t="s">
        <v>33</v>
      </c>
      <c r="K35" s="157" t="s">
        <v>36</v>
      </c>
      <c r="L35" s="157" t="s">
        <v>39</v>
      </c>
      <c r="M35" s="158" t="s">
        <v>193</v>
      </c>
      <c r="N35" s="158" t="s">
        <v>194</v>
      </c>
      <c r="O35" s="158" t="s">
        <v>42</v>
      </c>
      <c r="P35" s="158" t="s">
        <v>45</v>
      </c>
      <c r="Q35" s="159" t="s">
        <v>49</v>
      </c>
      <c r="R35" s="159" t="s">
        <v>105</v>
      </c>
      <c r="S35" s="159" t="s">
        <v>106</v>
      </c>
      <c r="T35" s="160"/>
      <c r="U35" s="160"/>
      <c r="V35" s="160"/>
    </row>
    <row r="36">
      <c r="A36" s="95" t="s">
        <v>338</v>
      </c>
      <c r="B36" s="94" t="s">
        <v>146</v>
      </c>
      <c r="C36" s="94" t="s">
        <v>339</v>
      </c>
      <c r="D36" s="94" t="s">
        <v>130</v>
      </c>
      <c r="E36" s="94" t="s">
        <v>158</v>
      </c>
      <c r="F36" s="94" t="s">
        <v>151</v>
      </c>
      <c r="G36" s="94" t="s">
        <v>304</v>
      </c>
      <c r="H36" s="97" t="s">
        <v>156</v>
      </c>
      <c r="I36" s="97" t="s">
        <v>123</v>
      </c>
      <c r="J36" s="111">
        <v>0.0</v>
      </c>
      <c r="K36" s="97" t="s">
        <v>123</v>
      </c>
      <c r="L36" s="97" t="s">
        <v>113</v>
      </c>
      <c r="M36" s="161">
        <v>6.0</v>
      </c>
      <c r="N36" s="93" t="s">
        <v>146</v>
      </c>
      <c r="O36" s="97" t="s">
        <v>289</v>
      </c>
      <c r="P36" s="97" t="s">
        <v>112</v>
      </c>
      <c r="Q36" s="96">
        <v>6.0</v>
      </c>
      <c r="R36" s="97" t="s">
        <v>265</v>
      </c>
      <c r="S36" s="97"/>
    </row>
    <row r="37">
      <c r="A37" s="162" t="s">
        <v>340</v>
      </c>
      <c r="B37" s="143"/>
      <c r="C37" s="144" t="s">
        <v>341</v>
      </c>
      <c r="D37" s="144"/>
      <c r="E37" s="144"/>
      <c r="F37" s="143"/>
      <c r="G37" s="144" t="s">
        <v>287</v>
      </c>
      <c r="H37" s="142" t="s">
        <v>224</v>
      </c>
      <c r="I37" s="142" t="s">
        <v>130</v>
      </c>
      <c r="J37" s="152">
        <v>20.0</v>
      </c>
      <c r="K37" s="142" t="s">
        <v>123</v>
      </c>
      <c r="L37" s="142" t="s">
        <v>113</v>
      </c>
      <c r="M37" s="163"/>
      <c r="N37" s="143"/>
      <c r="O37" s="142" t="s">
        <v>123</v>
      </c>
      <c r="P37" s="142" t="s">
        <v>313</v>
      </c>
      <c r="Q37" s="146">
        <v>6.0</v>
      </c>
      <c r="R37" s="142" t="s">
        <v>265</v>
      </c>
      <c r="S37" s="142"/>
    </row>
    <row r="38">
      <c r="A38" s="95" t="s">
        <v>342</v>
      </c>
      <c r="B38" s="93"/>
      <c r="C38" s="94" t="s">
        <v>339</v>
      </c>
      <c r="D38" s="94"/>
      <c r="E38" s="94"/>
      <c r="F38" s="93"/>
      <c r="G38" s="94" t="s">
        <v>130</v>
      </c>
      <c r="H38" s="97" t="s">
        <v>288</v>
      </c>
      <c r="I38" s="97" t="s">
        <v>123</v>
      </c>
      <c r="J38" s="111">
        <v>40.0</v>
      </c>
      <c r="K38" s="97" t="s">
        <v>287</v>
      </c>
      <c r="L38" s="97" t="s">
        <v>113</v>
      </c>
      <c r="M38" s="161"/>
      <c r="N38" s="93"/>
      <c r="O38" s="97" t="s">
        <v>177</v>
      </c>
      <c r="P38" s="97" t="s">
        <v>307</v>
      </c>
      <c r="Q38" s="96">
        <v>6.0</v>
      </c>
      <c r="R38" s="97" t="s">
        <v>114</v>
      </c>
      <c r="S38" s="126" t="s">
        <v>343</v>
      </c>
    </row>
    <row r="39">
      <c r="A39" s="162" t="s">
        <v>344</v>
      </c>
      <c r="B39" s="143"/>
      <c r="C39" s="143" t="s">
        <v>341</v>
      </c>
      <c r="D39" s="144"/>
      <c r="E39" s="144"/>
      <c r="F39" s="143"/>
      <c r="G39" s="146">
        <v>8.0</v>
      </c>
      <c r="H39" s="142" t="s">
        <v>213</v>
      </c>
      <c r="I39" s="142" t="s">
        <v>130</v>
      </c>
      <c r="J39" s="152">
        <v>70.0</v>
      </c>
      <c r="K39" s="142" t="s">
        <v>287</v>
      </c>
      <c r="L39" s="142" t="s">
        <v>113</v>
      </c>
      <c r="M39" s="163"/>
      <c r="N39" s="143"/>
      <c r="O39" s="142" t="s">
        <v>197</v>
      </c>
      <c r="P39" s="142" t="s">
        <v>345</v>
      </c>
      <c r="Q39" s="146">
        <v>0.0</v>
      </c>
      <c r="R39" s="142" t="s">
        <v>114</v>
      </c>
      <c r="S39" s="142" t="s">
        <v>346</v>
      </c>
    </row>
    <row r="40">
      <c r="A40" s="96" t="s">
        <v>347</v>
      </c>
      <c r="B40" s="94" t="s">
        <v>123</v>
      </c>
      <c r="C40" s="94" t="s">
        <v>319</v>
      </c>
      <c r="D40" s="94">
        <f>E40/3*2</f>
        <v>14</v>
      </c>
      <c r="E40" s="94" t="s">
        <v>348</v>
      </c>
      <c r="F40" s="94" t="s">
        <v>277</v>
      </c>
      <c r="G40" s="94" t="s">
        <v>287</v>
      </c>
      <c r="H40" s="97" t="s">
        <v>349</v>
      </c>
      <c r="I40" s="97" t="s">
        <v>287</v>
      </c>
      <c r="J40" s="111">
        <v>10.0</v>
      </c>
      <c r="K40" s="97" t="s">
        <v>350</v>
      </c>
      <c r="L40" s="97" t="s">
        <v>113</v>
      </c>
      <c r="M40" s="161">
        <v>8.0</v>
      </c>
      <c r="N40" s="161">
        <v>12.0</v>
      </c>
      <c r="O40" s="97" t="s">
        <v>153</v>
      </c>
      <c r="P40" s="97" t="s">
        <v>144</v>
      </c>
      <c r="Q40" s="96">
        <v>0.0</v>
      </c>
      <c r="R40" s="97" t="s">
        <v>114</v>
      </c>
      <c r="S40" s="97"/>
    </row>
    <row r="41">
      <c r="A41" s="146" t="s">
        <v>351</v>
      </c>
      <c r="B41" s="143"/>
      <c r="C41" s="144" t="s">
        <v>319</v>
      </c>
      <c r="D41" s="144"/>
      <c r="E41" s="144"/>
      <c r="F41" s="143"/>
      <c r="G41" s="144" t="s">
        <v>130</v>
      </c>
      <c r="H41" s="142" t="s">
        <v>126</v>
      </c>
      <c r="I41" s="142" t="s">
        <v>123</v>
      </c>
      <c r="J41" s="152">
        <v>80.0</v>
      </c>
      <c r="K41" s="142" t="s">
        <v>287</v>
      </c>
      <c r="L41" s="142" t="s">
        <v>113</v>
      </c>
      <c r="M41" s="143"/>
      <c r="N41" s="143"/>
      <c r="O41" s="142" t="s">
        <v>144</v>
      </c>
      <c r="P41" s="142" t="s">
        <v>166</v>
      </c>
      <c r="Q41" s="146">
        <v>0.0</v>
      </c>
      <c r="R41" s="142" t="s">
        <v>114</v>
      </c>
      <c r="S41" s="142" t="s">
        <v>299</v>
      </c>
    </row>
    <row r="42">
      <c r="A42" s="95" t="s">
        <v>352</v>
      </c>
      <c r="B42" s="93"/>
      <c r="C42" s="164" t="s">
        <v>353</v>
      </c>
      <c r="D42" s="94"/>
      <c r="E42" s="94"/>
      <c r="F42" s="93"/>
      <c r="G42" s="94" t="s">
        <v>289</v>
      </c>
      <c r="H42" s="97" t="s">
        <v>288</v>
      </c>
      <c r="I42" s="97" t="s">
        <v>123</v>
      </c>
      <c r="J42" s="111">
        <v>35.0</v>
      </c>
      <c r="K42" s="97" t="s">
        <v>123</v>
      </c>
      <c r="L42" s="97" t="s">
        <v>113</v>
      </c>
      <c r="M42" s="93"/>
      <c r="N42" s="93"/>
      <c r="O42" s="97" t="s">
        <v>153</v>
      </c>
      <c r="P42" s="97" t="s">
        <v>313</v>
      </c>
      <c r="Q42" s="96">
        <v>0.0</v>
      </c>
      <c r="R42" s="97" t="s">
        <v>114</v>
      </c>
      <c r="S42" s="97"/>
    </row>
    <row r="43">
      <c r="A43" s="162" t="s">
        <v>354</v>
      </c>
      <c r="B43" s="143"/>
      <c r="C43" s="165" t="s">
        <v>353</v>
      </c>
      <c r="D43" s="144"/>
      <c r="E43" s="144"/>
      <c r="F43" s="143"/>
      <c r="G43" s="144" t="s">
        <v>289</v>
      </c>
      <c r="H43" s="142" t="s">
        <v>224</v>
      </c>
      <c r="I43" s="142" t="s">
        <v>123</v>
      </c>
      <c r="J43" s="142" t="s">
        <v>126</v>
      </c>
      <c r="K43" s="142" t="s">
        <v>153</v>
      </c>
      <c r="L43" s="142" t="s">
        <v>113</v>
      </c>
      <c r="M43" s="143"/>
      <c r="N43" s="143"/>
      <c r="O43" s="142" t="s">
        <v>153</v>
      </c>
      <c r="P43" s="142" t="s">
        <v>313</v>
      </c>
      <c r="Q43" s="146">
        <v>0.0</v>
      </c>
      <c r="R43" s="142" t="s">
        <v>114</v>
      </c>
      <c r="S43" s="142"/>
    </row>
    <row r="44">
      <c r="A44" s="95" t="s">
        <v>355</v>
      </c>
      <c r="B44" s="93"/>
      <c r="C44" s="164" t="s">
        <v>353</v>
      </c>
      <c r="D44" s="94"/>
      <c r="E44" s="94"/>
      <c r="F44" s="93"/>
      <c r="G44" s="94" t="s">
        <v>130</v>
      </c>
      <c r="H44" s="97" t="s">
        <v>126</v>
      </c>
      <c r="I44" s="97" t="s">
        <v>123</v>
      </c>
      <c r="J44" s="111">
        <v>80.0</v>
      </c>
      <c r="K44" s="97" t="s">
        <v>287</v>
      </c>
      <c r="L44" s="97" t="s">
        <v>113</v>
      </c>
      <c r="M44" s="93"/>
      <c r="N44" s="93"/>
      <c r="O44" s="97" t="s">
        <v>144</v>
      </c>
      <c r="P44" s="97" t="s">
        <v>166</v>
      </c>
      <c r="Q44" s="96">
        <v>0.0</v>
      </c>
      <c r="R44" s="97" t="s">
        <v>114</v>
      </c>
      <c r="S44" s="97" t="s">
        <v>299</v>
      </c>
    </row>
    <row r="45">
      <c r="A45" s="162" t="s">
        <v>356</v>
      </c>
      <c r="B45" s="144" t="s">
        <v>177</v>
      </c>
      <c r="C45" s="144" t="s">
        <v>202</v>
      </c>
      <c r="D45" s="144" t="s">
        <v>168</v>
      </c>
      <c r="E45" s="144">
        <f>34-11</f>
        <v>23</v>
      </c>
      <c r="F45" s="144" t="s">
        <v>357</v>
      </c>
      <c r="G45" s="144" t="s">
        <v>153</v>
      </c>
      <c r="H45" s="142" t="s">
        <v>288</v>
      </c>
      <c r="I45" s="142" t="s">
        <v>123</v>
      </c>
      <c r="J45" s="152">
        <v>30.0</v>
      </c>
      <c r="K45" s="142" t="s">
        <v>123</v>
      </c>
      <c r="L45" s="142" t="s">
        <v>113</v>
      </c>
      <c r="M45" s="143" t="s">
        <v>177</v>
      </c>
      <c r="N45" s="143" t="s">
        <v>197</v>
      </c>
      <c r="O45" s="142" t="s">
        <v>123</v>
      </c>
      <c r="P45" s="142" t="s">
        <v>313</v>
      </c>
      <c r="Q45" s="146">
        <v>6.0</v>
      </c>
      <c r="R45" s="142" t="s">
        <v>114</v>
      </c>
      <c r="S45" s="142"/>
    </row>
    <row r="46">
      <c r="A46" s="95" t="s">
        <v>358</v>
      </c>
      <c r="B46" s="93"/>
      <c r="C46" s="94" t="s">
        <v>202</v>
      </c>
      <c r="D46" s="94"/>
      <c r="E46" s="94"/>
      <c r="F46" s="94"/>
      <c r="G46" s="94" t="s">
        <v>177</v>
      </c>
      <c r="H46" s="97" t="s">
        <v>175</v>
      </c>
      <c r="I46" s="97" t="s">
        <v>177</v>
      </c>
      <c r="J46" s="111">
        <v>80.0</v>
      </c>
      <c r="K46" s="97" t="s">
        <v>287</v>
      </c>
      <c r="L46" s="97" t="s">
        <v>113</v>
      </c>
      <c r="M46" s="93"/>
      <c r="N46" s="93"/>
      <c r="O46" s="97" t="s">
        <v>144</v>
      </c>
      <c r="P46" s="97" t="s">
        <v>166</v>
      </c>
      <c r="Q46" s="96">
        <v>0.0</v>
      </c>
      <c r="R46" s="97" t="s">
        <v>114</v>
      </c>
      <c r="S46" s="97" t="s">
        <v>299</v>
      </c>
    </row>
    <row r="47">
      <c r="A47" s="162" t="s">
        <v>359</v>
      </c>
      <c r="B47" s="144" t="s">
        <v>168</v>
      </c>
      <c r="C47" s="143" t="s">
        <v>360</v>
      </c>
      <c r="D47" s="144" t="s">
        <v>168</v>
      </c>
      <c r="E47" s="144">
        <f>43-19-1</f>
        <v>23</v>
      </c>
      <c r="F47" s="144" t="s">
        <v>125</v>
      </c>
      <c r="G47" s="144" t="s">
        <v>123</v>
      </c>
      <c r="H47" s="142" t="s">
        <v>166</v>
      </c>
      <c r="I47" s="142" t="s">
        <v>130</v>
      </c>
      <c r="J47" s="152">
        <v>45.0</v>
      </c>
      <c r="K47" s="142" t="s">
        <v>123</v>
      </c>
      <c r="L47" s="142" t="s">
        <v>113</v>
      </c>
      <c r="M47" s="143" t="s">
        <v>177</v>
      </c>
      <c r="N47" s="143" t="s">
        <v>197</v>
      </c>
      <c r="O47" s="142" t="s">
        <v>123</v>
      </c>
      <c r="P47" s="142" t="s">
        <v>307</v>
      </c>
      <c r="Q47" s="146">
        <v>6.0</v>
      </c>
      <c r="R47" s="142" t="s">
        <v>114</v>
      </c>
      <c r="S47" s="142"/>
    </row>
    <row r="48">
      <c r="A48" s="95" t="s">
        <v>361</v>
      </c>
      <c r="B48" s="94"/>
      <c r="C48" s="93" t="s">
        <v>360</v>
      </c>
      <c r="D48" s="94"/>
      <c r="E48" s="94"/>
      <c r="F48" s="94"/>
      <c r="G48" s="94" t="s">
        <v>153</v>
      </c>
      <c r="H48" s="97" t="s">
        <v>147</v>
      </c>
      <c r="I48" s="97" t="s">
        <v>123</v>
      </c>
      <c r="J48" s="97" t="s">
        <v>133</v>
      </c>
      <c r="K48" s="97" t="s">
        <v>153</v>
      </c>
      <c r="L48" s="97" t="s">
        <v>113</v>
      </c>
      <c r="M48" s="93"/>
      <c r="N48" s="93"/>
      <c r="O48" s="97" t="s">
        <v>153</v>
      </c>
      <c r="P48" s="97" t="s">
        <v>140</v>
      </c>
      <c r="Q48" s="96">
        <v>6.0</v>
      </c>
      <c r="R48" s="97" t="s">
        <v>114</v>
      </c>
      <c r="S48" s="97"/>
    </row>
    <row r="49">
      <c r="A49" s="146" t="s">
        <v>362</v>
      </c>
      <c r="B49" s="143"/>
      <c r="C49" s="143" t="s">
        <v>360</v>
      </c>
      <c r="D49" s="144"/>
      <c r="E49" s="144"/>
      <c r="F49" s="143"/>
      <c r="G49" s="144" t="s">
        <v>144</v>
      </c>
      <c r="H49" s="142" t="s">
        <v>331</v>
      </c>
      <c r="I49" s="142" t="s">
        <v>146</v>
      </c>
      <c r="J49" s="152">
        <v>70.0</v>
      </c>
      <c r="K49" s="142" t="s">
        <v>287</v>
      </c>
      <c r="L49" s="142" t="s">
        <v>113</v>
      </c>
      <c r="M49" s="143"/>
      <c r="N49" s="143"/>
      <c r="O49" s="142" t="s">
        <v>197</v>
      </c>
      <c r="P49" s="142" t="s">
        <v>166</v>
      </c>
      <c r="Q49" s="146">
        <v>6.0</v>
      </c>
      <c r="R49" s="142" t="s">
        <v>114</v>
      </c>
      <c r="S49" s="142" t="s">
        <v>323</v>
      </c>
    </row>
    <row r="50">
      <c r="A50" s="95" t="s">
        <v>363</v>
      </c>
      <c r="B50" s="94" t="s">
        <v>168</v>
      </c>
      <c r="C50" s="94" t="s">
        <v>364</v>
      </c>
      <c r="D50" s="94">
        <f>E50/3*2</f>
        <v>18</v>
      </c>
      <c r="E50" s="94">
        <f>49-21-1</f>
        <v>27</v>
      </c>
      <c r="F50" s="94" t="s">
        <v>198</v>
      </c>
      <c r="G50" s="94" t="s">
        <v>130</v>
      </c>
      <c r="H50" s="97" t="s">
        <v>298</v>
      </c>
      <c r="I50" s="97" t="s">
        <v>123</v>
      </c>
      <c r="J50" s="111">
        <v>45.0</v>
      </c>
      <c r="K50" s="97" t="s">
        <v>123</v>
      </c>
      <c r="L50" s="97" t="s">
        <v>113</v>
      </c>
      <c r="M50" s="93" t="s">
        <v>144</v>
      </c>
      <c r="N50" s="93" t="s">
        <v>168</v>
      </c>
      <c r="O50" s="97" t="s">
        <v>123</v>
      </c>
      <c r="P50" s="97" t="s">
        <v>307</v>
      </c>
      <c r="Q50" s="96">
        <v>0.0</v>
      </c>
      <c r="R50" s="97" t="s">
        <v>114</v>
      </c>
      <c r="S50" s="97"/>
    </row>
    <row r="51">
      <c r="A51" s="162" t="s">
        <v>365</v>
      </c>
      <c r="B51" s="143"/>
      <c r="C51" s="144" t="s">
        <v>364</v>
      </c>
      <c r="D51" s="144"/>
      <c r="E51" s="144"/>
      <c r="F51" s="143"/>
      <c r="G51" s="144" t="s">
        <v>197</v>
      </c>
      <c r="H51" s="142" t="s">
        <v>366</v>
      </c>
      <c r="I51" s="142" t="s">
        <v>153</v>
      </c>
      <c r="J51" s="152">
        <v>70.0</v>
      </c>
      <c r="K51" s="142" t="s">
        <v>287</v>
      </c>
      <c r="L51" s="142" t="s">
        <v>113</v>
      </c>
      <c r="M51" s="143"/>
      <c r="N51" s="143"/>
      <c r="O51" s="142" t="s">
        <v>197</v>
      </c>
      <c r="P51" s="142" t="s">
        <v>166</v>
      </c>
      <c r="Q51" s="146">
        <v>0.0</v>
      </c>
      <c r="R51" s="142" t="s">
        <v>114</v>
      </c>
      <c r="S51" s="142" t="s">
        <v>323</v>
      </c>
    </row>
    <row r="52">
      <c r="A52" s="95" t="s">
        <v>367</v>
      </c>
      <c r="B52" s="94"/>
      <c r="C52" s="94" t="s">
        <v>368</v>
      </c>
      <c r="D52" s="94"/>
      <c r="E52" s="94"/>
      <c r="F52" s="93"/>
      <c r="G52" s="94" t="s">
        <v>153</v>
      </c>
      <c r="H52" s="97" t="s">
        <v>288</v>
      </c>
      <c r="I52" s="97" t="s">
        <v>153</v>
      </c>
      <c r="J52" s="111">
        <v>35.0</v>
      </c>
      <c r="K52" s="97" t="s">
        <v>123</v>
      </c>
      <c r="L52" s="97" t="s">
        <v>113</v>
      </c>
      <c r="M52" s="93"/>
      <c r="N52" s="93"/>
      <c r="O52" s="97" t="s">
        <v>153</v>
      </c>
      <c r="P52" s="97" t="s">
        <v>307</v>
      </c>
      <c r="Q52" s="96">
        <v>0.0</v>
      </c>
      <c r="R52" s="97" t="s">
        <v>114</v>
      </c>
      <c r="S52" s="97"/>
    </row>
    <row r="53">
      <c r="A53" s="162" t="s">
        <v>369</v>
      </c>
      <c r="B53" s="143"/>
      <c r="C53" s="144" t="s">
        <v>368</v>
      </c>
      <c r="D53" s="144"/>
      <c r="E53" s="144"/>
      <c r="F53" s="143"/>
      <c r="G53" s="144" t="s">
        <v>197</v>
      </c>
      <c r="H53" s="142" t="s">
        <v>366</v>
      </c>
      <c r="I53" s="142" t="s">
        <v>153</v>
      </c>
      <c r="J53" s="152">
        <v>60.0</v>
      </c>
      <c r="K53" s="142" t="s">
        <v>287</v>
      </c>
      <c r="L53" s="142" t="s">
        <v>113</v>
      </c>
      <c r="M53" s="143"/>
      <c r="N53" s="143"/>
      <c r="O53" s="142" t="s">
        <v>197</v>
      </c>
      <c r="P53" s="142" t="s">
        <v>166</v>
      </c>
      <c r="Q53" s="146">
        <v>0.0</v>
      </c>
      <c r="R53" s="142" t="s">
        <v>114</v>
      </c>
      <c r="S53" s="142" t="s">
        <v>323</v>
      </c>
    </row>
    <row r="54">
      <c r="A54" s="109"/>
      <c r="B54" s="93"/>
      <c r="C54" s="94"/>
      <c r="D54" s="94"/>
      <c r="E54" s="94"/>
      <c r="F54" s="93"/>
      <c r="G54" s="93"/>
      <c r="H54" s="111"/>
      <c r="I54" s="111"/>
      <c r="J54" s="111"/>
      <c r="K54" s="111"/>
      <c r="L54" s="111"/>
      <c r="M54" s="111"/>
      <c r="N54" s="111"/>
      <c r="O54" s="98"/>
      <c r="P54" s="98"/>
      <c r="Q54" s="111"/>
      <c r="R54" s="111"/>
      <c r="S54" s="111"/>
      <c r="T54" s="111"/>
      <c r="U54" s="111"/>
      <c r="V54" s="98"/>
    </row>
    <row r="55">
      <c r="A55" s="141"/>
      <c r="B55" s="144"/>
    </row>
    <row r="56">
      <c r="A56" s="135" t="s">
        <v>225</v>
      </c>
      <c r="B56" s="166" t="s">
        <v>11</v>
      </c>
      <c r="C56" s="167" t="s">
        <v>14</v>
      </c>
      <c r="D56" s="167" t="s">
        <v>226</v>
      </c>
      <c r="E56" s="167" t="s">
        <v>19</v>
      </c>
      <c r="F56" s="166" t="s">
        <v>104</v>
      </c>
      <c r="G56" s="168" t="s">
        <v>24</v>
      </c>
      <c r="H56" s="168" t="s">
        <v>30</v>
      </c>
      <c r="I56" s="168" t="s">
        <v>33</v>
      </c>
      <c r="J56" s="168" t="s">
        <v>36</v>
      </c>
      <c r="K56" s="168" t="s">
        <v>39</v>
      </c>
      <c r="L56" s="138" t="s">
        <v>55</v>
      </c>
      <c r="M56" s="139" t="s">
        <v>42</v>
      </c>
      <c r="N56" s="139" t="s">
        <v>45</v>
      </c>
      <c r="O56" s="140" t="s">
        <v>49</v>
      </c>
      <c r="P56" s="169" t="s">
        <v>105</v>
      </c>
      <c r="Q56" s="168" t="s">
        <v>106</v>
      </c>
      <c r="R56" s="69"/>
      <c r="S56" s="69"/>
      <c r="T56" s="69"/>
      <c r="U56" s="69"/>
      <c r="V56" s="69"/>
    </row>
    <row r="57">
      <c r="A57" s="170" t="s">
        <v>370</v>
      </c>
      <c r="B57" s="142" t="s">
        <v>177</v>
      </c>
      <c r="C57" s="171">
        <v>42989.0</v>
      </c>
      <c r="D57" s="142">
        <f>36-12</f>
        <v>24</v>
      </c>
      <c r="E57" s="142" t="s">
        <v>251</v>
      </c>
      <c r="F57" s="142" t="s">
        <v>302</v>
      </c>
      <c r="G57" s="142" t="s">
        <v>331</v>
      </c>
      <c r="H57" s="142" t="s">
        <v>289</v>
      </c>
      <c r="I57" s="152">
        <v>0.0</v>
      </c>
      <c r="J57" s="142" t="s">
        <v>304</v>
      </c>
      <c r="K57" s="142" t="s">
        <v>113</v>
      </c>
      <c r="M57" s="142" t="s">
        <v>177</v>
      </c>
      <c r="N57" s="142" t="s">
        <v>112</v>
      </c>
      <c r="O57" s="146">
        <v>0.0</v>
      </c>
      <c r="P57" s="147" t="s">
        <v>114</v>
      </c>
      <c r="Q57" s="172" t="s">
        <v>371</v>
      </c>
    </row>
    <row r="58">
      <c r="A58" s="119" t="s">
        <v>372</v>
      </c>
      <c r="B58" s="97" t="s">
        <v>146</v>
      </c>
      <c r="C58" s="92" t="s">
        <v>373</v>
      </c>
      <c r="D58" s="111">
        <f>52-40</f>
        <v>12</v>
      </c>
      <c r="E58" s="97" t="s">
        <v>374</v>
      </c>
      <c r="F58" s="97" t="s">
        <v>287</v>
      </c>
      <c r="G58" s="97" t="s">
        <v>147</v>
      </c>
      <c r="H58" s="97" t="s">
        <v>130</v>
      </c>
      <c r="I58" s="111">
        <v>25.0</v>
      </c>
      <c r="J58" s="97" t="s">
        <v>304</v>
      </c>
      <c r="K58" s="97" t="s">
        <v>375</v>
      </c>
      <c r="M58" s="97" t="s">
        <v>177</v>
      </c>
      <c r="N58" s="97" t="s">
        <v>112</v>
      </c>
      <c r="O58" s="96">
        <v>0.0</v>
      </c>
      <c r="P58" s="149" t="s">
        <v>114</v>
      </c>
      <c r="Q58" s="126" t="s">
        <v>376</v>
      </c>
    </row>
    <row r="59">
      <c r="A59" s="170" t="s">
        <v>377</v>
      </c>
      <c r="B59" s="142" t="s">
        <v>146</v>
      </c>
      <c r="C59" s="150" t="s">
        <v>373</v>
      </c>
      <c r="D59" s="152">
        <f>72-60</f>
        <v>12</v>
      </c>
      <c r="E59" s="142" t="s">
        <v>374</v>
      </c>
      <c r="F59" s="142" t="s">
        <v>287</v>
      </c>
      <c r="G59" s="142" t="s">
        <v>298</v>
      </c>
      <c r="H59" s="142" t="s">
        <v>130</v>
      </c>
      <c r="I59" s="152">
        <v>25.0</v>
      </c>
      <c r="J59" s="142" t="s">
        <v>304</v>
      </c>
      <c r="K59" s="142" t="s">
        <v>375</v>
      </c>
      <c r="M59" s="142" t="s">
        <v>177</v>
      </c>
      <c r="N59" s="142" t="s">
        <v>112</v>
      </c>
      <c r="O59" s="146">
        <v>0.0</v>
      </c>
      <c r="P59" s="147" t="s">
        <v>114</v>
      </c>
      <c r="Q59" s="172" t="s">
        <v>376</v>
      </c>
    </row>
    <row r="60">
      <c r="A60" s="119" t="s">
        <v>378</v>
      </c>
      <c r="B60" s="97" t="s">
        <v>161</v>
      </c>
      <c r="C60" s="126" t="s">
        <v>379</v>
      </c>
      <c r="D60" s="126" t="s">
        <v>380</v>
      </c>
      <c r="E60" s="126" t="s">
        <v>381</v>
      </c>
      <c r="F60" s="97" t="s">
        <v>177</v>
      </c>
      <c r="G60" s="97" t="s">
        <v>331</v>
      </c>
      <c r="H60" s="97" t="s">
        <v>177</v>
      </c>
      <c r="I60" s="111">
        <v>80.0</v>
      </c>
      <c r="J60" s="97" t="s">
        <v>287</v>
      </c>
      <c r="K60" s="97" t="s">
        <v>113</v>
      </c>
      <c r="M60" s="97" t="s">
        <v>144</v>
      </c>
      <c r="N60" s="97" t="s">
        <v>166</v>
      </c>
      <c r="O60" s="96">
        <v>6.0</v>
      </c>
      <c r="P60" s="149" t="s">
        <v>114</v>
      </c>
      <c r="Q60" s="126" t="s">
        <v>382</v>
      </c>
    </row>
    <row r="61">
      <c r="A61" s="170" t="s">
        <v>383</v>
      </c>
      <c r="B61" s="142"/>
      <c r="C61" s="172" t="s">
        <v>379</v>
      </c>
      <c r="D61" s="172"/>
      <c r="E61" s="172"/>
      <c r="F61" s="142" t="s">
        <v>203</v>
      </c>
      <c r="G61" s="142" t="s">
        <v>331</v>
      </c>
      <c r="H61" s="142" t="s">
        <v>146</v>
      </c>
      <c r="I61" s="152">
        <v>114.99999999999999</v>
      </c>
      <c r="J61" s="142" t="s">
        <v>123</v>
      </c>
      <c r="K61" s="142" t="s">
        <v>113</v>
      </c>
      <c r="M61" s="142" t="s">
        <v>218</v>
      </c>
      <c r="N61" s="142" t="s">
        <v>166</v>
      </c>
      <c r="O61" s="146">
        <v>6.0</v>
      </c>
      <c r="P61" s="147" t="s">
        <v>114</v>
      </c>
      <c r="Q61" s="172" t="s">
        <v>384</v>
      </c>
    </row>
    <row r="62" ht="19.5" customHeight="1">
      <c r="A62" s="119" t="s">
        <v>261</v>
      </c>
      <c r="B62" s="97" t="s">
        <v>168</v>
      </c>
      <c r="C62" s="94" t="s">
        <v>385</v>
      </c>
      <c r="D62" s="126" t="s">
        <v>180</v>
      </c>
      <c r="E62" s="126" t="s">
        <v>386</v>
      </c>
      <c r="F62" s="97" t="s">
        <v>304</v>
      </c>
      <c r="G62" s="97" t="s">
        <v>147</v>
      </c>
      <c r="H62" s="97" t="s">
        <v>130</v>
      </c>
      <c r="I62" s="111">
        <v>0.0</v>
      </c>
      <c r="J62" s="97" t="s">
        <v>304</v>
      </c>
      <c r="K62" s="97" t="s">
        <v>113</v>
      </c>
      <c r="M62" s="97" t="s">
        <v>123</v>
      </c>
      <c r="N62" s="97" t="s">
        <v>112</v>
      </c>
      <c r="O62" s="96">
        <v>0.0</v>
      </c>
      <c r="P62" s="149" t="s">
        <v>114</v>
      </c>
      <c r="Q62" s="173" t="s">
        <v>387</v>
      </c>
    </row>
    <row r="63" ht="18.75" customHeight="1">
      <c r="A63" s="170" t="s">
        <v>267</v>
      </c>
      <c r="B63" s="152"/>
      <c r="C63" s="143" t="s">
        <v>341</v>
      </c>
      <c r="D63" s="152"/>
      <c r="E63" s="152"/>
      <c r="F63" s="142" t="s">
        <v>304</v>
      </c>
      <c r="G63" s="142" t="s">
        <v>147</v>
      </c>
      <c r="H63" s="142" t="s">
        <v>146</v>
      </c>
      <c r="I63" s="152">
        <v>0.0</v>
      </c>
      <c r="J63" s="142" t="s">
        <v>304</v>
      </c>
      <c r="K63" s="142" t="s">
        <v>113</v>
      </c>
      <c r="M63" s="142" t="s">
        <v>123</v>
      </c>
      <c r="N63" s="142" t="s">
        <v>112</v>
      </c>
      <c r="O63" s="146">
        <v>0.0</v>
      </c>
      <c r="P63" s="147" t="s">
        <v>114</v>
      </c>
      <c r="Q63" s="174" t="s">
        <v>387</v>
      </c>
    </row>
    <row r="64">
      <c r="A64" s="119" t="s">
        <v>388</v>
      </c>
      <c r="B64" s="111"/>
      <c r="C64" s="93" t="s">
        <v>389</v>
      </c>
      <c r="D64" s="111"/>
      <c r="E64" s="111"/>
      <c r="F64" s="97" t="s">
        <v>304</v>
      </c>
      <c r="G64" s="97" t="s">
        <v>147</v>
      </c>
      <c r="H64" s="97" t="s">
        <v>146</v>
      </c>
      <c r="I64" s="111">
        <v>0.0</v>
      </c>
      <c r="J64" s="97" t="s">
        <v>304</v>
      </c>
      <c r="K64" s="97" t="s">
        <v>113</v>
      </c>
      <c r="M64" s="97" t="s">
        <v>123</v>
      </c>
      <c r="N64" s="97" t="s">
        <v>112</v>
      </c>
      <c r="O64" s="96">
        <v>0.0</v>
      </c>
      <c r="P64" s="149" t="s">
        <v>114</v>
      </c>
      <c r="Q64" s="173" t="s">
        <v>387</v>
      </c>
    </row>
    <row r="65">
      <c r="A65" s="170" t="s">
        <v>390</v>
      </c>
      <c r="B65" s="142" t="s">
        <v>391</v>
      </c>
      <c r="C65" s="144" t="s">
        <v>392</v>
      </c>
      <c r="D65" s="172" t="s">
        <v>140</v>
      </c>
      <c r="E65" s="172" t="s">
        <v>393</v>
      </c>
      <c r="F65" s="142" t="s">
        <v>123</v>
      </c>
      <c r="G65" s="142" t="s">
        <v>288</v>
      </c>
      <c r="H65" s="142" t="s">
        <v>123</v>
      </c>
      <c r="I65" s="152">
        <v>30.0</v>
      </c>
      <c r="J65" s="142" t="s">
        <v>123</v>
      </c>
      <c r="K65" s="142" t="s">
        <v>113</v>
      </c>
      <c r="M65" s="142" t="s">
        <v>177</v>
      </c>
      <c r="N65" s="142" t="s">
        <v>313</v>
      </c>
      <c r="O65" s="146">
        <v>0.0</v>
      </c>
      <c r="P65" s="147" t="s">
        <v>114</v>
      </c>
      <c r="Q65" s="172" t="s">
        <v>394</v>
      </c>
    </row>
    <row r="66">
      <c r="A66" s="119" t="s">
        <v>395</v>
      </c>
      <c r="B66" s="111"/>
      <c r="C66" s="94" t="s">
        <v>396</v>
      </c>
      <c r="D66" s="111"/>
      <c r="E66" s="97"/>
      <c r="F66" s="97" t="s">
        <v>146</v>
      </c>
      <c r="G66" s="97" t="s">
        <v>288</v>
      </c>
      <c r="H66" s="97" t="s">
        <v>177</v>
      </c>
      <c r="I66" s="111">
        <v>50.0</v>
      </c>
      <c r="J66" s="97" t="s">
        <v>287</v>
      </c>
      <c r="K66" s="97" t="s">
        <v>113</v>
      </c>
      <c r="M66" s="97" t="s">
        <v>144</v>
      </c>
      <c r="N66" s="97" t="s">
        <v>166</v>
      </c>
      <c r="O66" s="96">
        <v>0.0</v>
      </c>
      <c r="P66" s="149" t="s">
        <v>114</v>
      </c>
      <c r="Q66" s="97" t="s">
        <v>299</v>
      </c>
    </row>
    <row r="67">
      <c r="A67" s="170" t="s">
        <v>397</v>
      </c>
      <c r="B67" s="142" t="s">
        <v>123</v>
      </c>
      <c r="C67" s="142" t="s">
        <v>398</v>
      </c>
      <c r="D67" s="152">
        <f>53-24</f>
        <v>29</v>
      </c>
      <c r="E67" s="142" t="s">
        <v>399</v>
      </c>
      <c r="F67" s="142"/>
      <c r="G67" s="142"/>
      <c r="H67" s="142"/>
      <c r="I67" s="152"/>
      <c r="J67" s="142"/>
      <c r="K67" s="142"/>
      <c r="L67" s="175" t="s">
        <v>400</v>
      </c>
      <c r="M67" s="142"/>
      <c r="N67" s="142"/>
      <c r="O67" s="176"/>
      <c r="P67" s="147" t="s">
        <v>114</v>
      </c>
      <c r="Q67" s="142"/>
    </row>
    <row r="68">
      <c r="A68" s="177" t="s">
        <v>401</v>
      </c>
      <c r="B68" s="126" t="s">
        <v>402</v>
      </c>
      <c r="C68" s="126" t="s">
        <v>403</v>
      </c>
      <c r="D68" s="126">
        <f>23-17</f>
        <v>6</v>
      </c>
      <c r="E68" s="126" t="s">
        <v>161</v>
      </c>
      <c r="F68" s="126" t="s">
        <v>287</v>
      </c>
      <c r="G68" s="126" t="s">
        <v>331</v>
      </c>
      <c r="H68" s="126" t="s">
        <v>123</v>
      </c>
      <c r="I68" s="178">
        <v>0.0</v>
      </c>
      <c r="J68" s="126" t="s">
        <v>304</v>
      </c>
      <c r="K68" s="126" t="s">
        <v>113</v>
      </c>
      <c r="L68" s="120"/>
      <c r="M68" s="126" t="s">
        <v>123</v>
      </c>
      <c r="N68" s="126" t="s">
        <v>112</v>
      </c>
      <c r="O68" s="120">
        <v>1.0</v>
      </c>
      <c r="P68" s="179" t="s">
        <v>114</v>
      </c>
      <c r="Q68" s="180" t="str">
        <f>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row>
    <row r="69">
      <c r="A69" s="175" t="s">
        <v>404</v>
      </c>
      <c r="B69" s="181"/>
      <c r="C69" s="172" t="s">
        <v>405</v>
      </c>
      <c r="D69" s="181"/>
      <c r="E69" s="181"/>
      <c r="F69" s="172" t="s">
        <v>287</v>
      </c>
      <c r="G69" s="172" t="s">
        <v>331</v>
      </c>
      <c r="H69" s="172" t="s">
        <v>123</v>
      </c>
      <c r="I69" s="181">
        <v>0.0</v>
      </c>
      <c r="J69" s="172" t="s">
        <v>304</v>
      </c>
      <c r="K69" s="172" t="s">
        <v>113</v>
      </c>
      <c r="L69" s="182"/>
      <c r="M69" s="172" t="s">
        <v>123</v>
      </c>
      <c r="N69" s="172" t="s">
        <v>112</v>
      </c>
      <c r="O69" s="183">
        <v>1.0</v>
      </c>
      <c r="P69" s="184" t="s">
        <v>114</v>
      </c>
    </row>
    <row r="70" ht="42.75" customHeight="1">
      <c r="A70" s="177" t="s">
        <v>406</v>
      </c>
      <c r="B70" s="178"/>
      <c r="C70" s="126" t="s">
        <v>407</v>
      </c>
      <c r="D70" s="178"/>
      <c r="E70" s="178"/>
      <c r="F70" s="126" t="s">
        <v>287</v>
      </c>
      <c r="G70" s="126" t="s">
        <v>331</v>
      </c>
      <c r="H70" s="126" t="s">
        <v>153</v>
      </c>
      <c r="I70" s="178">
        <v>30.0</v>
      </c>
      <c r="J70" s="126" t="s">
        <v>304</v>
      </c>
      <c r="K70" s="126" t="s">
        <v>206</v>
      </c>
      <c r="L70" s="185"/>
      <c r="M70" s="126" t="s">
        <v>123</v>
      </c>
      <c r="N70" s="126" t="s">
        <v>313</v>
      </c>
      <c r="O70" s="120">
        <v>1.0</v>
      </c>
      <c r="P70" s="179" t="s">
        <v>114</v>
      </c>
    </row>
  </sheetData>
  <mergeCells count="67">
    <mergeCell ref="S50:V50"/>
    <mergeCell ref="S51:V51"/>
    <mergeCell ref="S52:V52"/>
    <mergeCell ref="S53:V53"/>
    <mergeCell ref="B55:V55"/>
    <mergeCell ref="Q56:V56"/>
    <mergeCell ref="Q57:V57"/>
    <mergeCell ref="Q65:V65"/>
    <mergeCell ref="Q66:V66"/>
    <mergeCell ref="Q67:V67"/>
    <mergeCell ref="Q68:V70"/>
    <mergeCell ref="Q58:V58"/>
    <mergeCell ref="Q59:V59"/>
    <mergeCell ref="Q60:V60"/>
    <mergeCell ref="Q61:V61"/>
    <mergeCell ref="Q62:V62"/>
    <mergeCell ref="Q63:V63"/>
    <mergeCell ref="Q64:V64"/>
    <mergeCell ref="B1:O1"/>
    <mergeCell ref="Q2:V2"/>
    <mergeCell ref="Q3:V3"/>
    <mergeCell ref="Q4:V4"/>
    <mergeCell ref="Q5:V5"/>
    <mergeCell ref="Q6:V6"/>
    <mergeCell ref="Q7:V7"/>
    <mergeCell ref="Q8:V8"/>
    <mergeCell ref="Q9:V9"/>
    <mergeCell ref="Q10:V10"/>
    <mergeCell ref="Q11:V11"/>
    <mergeCell ref="Q12:V12"/>
    <mergeCell ref="Q13:V13"/>
    <mergeCell ref="Q14:V14"/>
    <mergeCell ref="Q15:V15"/>
    <mergeCell ref="Q16:V16"/>
    <mergeCell ref="Q17:V17"/>
    <mergeCell ref="Q18:V18"/>
    <mergeCell ref="Q19:V19"/>
    <mergeCell ref="Q20:V20"/>
    <mergeCell ref="Q21:V21"/>
    <mergeCell ref="Q22:V22"/>
    <mergeCell ref="Q23:V23"/>
    <mergeCell ref="Q24:V24"/>
    <mergeCell ref="Q25:V25"/>
    <mergeCell ref="Q26:V26"/>
    <mergeCell ref="Q27:V27"/>
    <mergeCell ref="Q28:V28"/>
    <mergeCell ref="Q29:V29"/>
    <mergeCell ref="Q30:V30"/>
    <mergeCell ref="Q31:V31"/>
    <mergeCell ref="Q32:V32"/>
    <mergeCell ref="Q33:V33"/>
    <mergeCell ref="B34:V34"/>
    <mergeCell ref="S35:V35"/>
    <mergeCell ref="S36:V36"/>
    <mergeCell ref="S37:V37"/>
    <mergeCell ref="S38:V38"/>
    <mergeCell ref="S39:V39"/>
    <mergeCell ref="S40:V40"/>
    <mergeCell ref="S41:V41"/>
    <mergeCell ref="S42:V42"/>
    <mergeCell ref="S43:V43"/>
    <mergeCell ref="S44:V44"/>
    <mergeCell ref="S45:V45"/>
    <mergeCell ref="S46:V46"/>
    <mergeCell ref="S47:V47"/>
    <mergeCell ref="S48:V48"/>
    <mergeCell ref="S49:V4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8.14"/>
    <col customWidth="1" min="2" max="2" width="22.43"/>
    <col customWidth="1" min="3" max="3" width="62.0"/>
    <col customWidth="1" min="4" max="4" width="47.29"/>
    <col customWidth="1" min="5" max="5" width="24.14"/>
    <col customWidth="1" min="6" max="6" width="16.29"/>
    <col customWidth="1" min="9" max="9" width="17.86"/>
    <col customWidth="1" min="10" max="10" width="16.71"/>
    <col customWidth="1" min="13" max="13" width="15.43"/>
    <col customWidth="1" min="14" max="14" width="17.29"/>
    <col customWidth="1" min="15" max="15" width="14.43"/>
    <col customWidth="1" min="16" max="16" width="15.14"/>
    <col customWidth="1" min="17" max="17" width="14.43"/>
    <col customWidth="1" min="19" max="19" width="13.57"/>
    <col customWidth="1" min="24" max="24" width="14.43"/>
  </cols>
  <sheetData>
    <row r="1">
      <c r="A1" s="186" t="s">
        <v>408</v>
      </c>
      <c r="B1" s="187"/>
      <c r="C1" s="188"/>
      <c r="D1" s="187"/>
      <c r="E1" s="187"/>
      <c r="F1" s="187"/>
      <c r="G1" s="187"/>
      <c r="H1" s="189"/>
      <c r="I1" s="189"/>
      <c r="J1" s="189"/>
      <c r="K1" s="189"/>
      <c r="L1" s="189"/>
      <c r="M1" s="189"/>
      <c r="N1" s="189"/>
      <c r="O1" s="189"/>
      <c r="P1" s="189"/>
      <c r="Q1" s="189"/>
      <c r="R1" s="189"/>
      <c r="S1" s="190"/>
      <c r="T1" s="190"/>
      <c r="U1" s="190"/>
      <c r="V1" s="190"/>
      <c r="W1" s="190"/>
      <c r="X1" s="190"/>
    </row>
    <row r="2">
      <c r="A2" s="135" t="s">
        <v>100</v>
      </c>
      <c r="B2" s="136" t="s">
        <v>11</v>
      </c>
      <c r="C2" s="137" t="s">
        <v>14</v>
      </c>
      <c r="D2" s="135" t="s">
        <v>101</v>
      </c>
      <c r="E2" s="135" t="s">
        <v>102</v>
      </c>
      <c r="F2" s="135" t="s">
        <v>103</v>
      </c>
      <c r="G2" s="136" t="s">
        <v>104</v>
      </c>
      <c r="H2" s="138" t="s">
        <v>24</v>
      </c>
      <c r="I2" s="138" t="s">
        <v>30</v>
      </c>
      <c r="J2" s="138" t="s">
        <v>33</v>
      </c>
      <c r="K2" s="138" t="s">
        <v>36</v>
      </c>
      <c r="L2" s="138" t="s">
        <v>39</v>
      </c>
      <c r="M2" s="139" t="s">
        <v>42</v>
      </c>
      <c r="N2" s="139" t="s">
        <v>45</v>
      </c>
      <c r="O2" s="138" t="s">
        <v>49</v>
      </c>
      <c r="P2" s="138" t="s">
        <v>105</v>
      </c>
      <c r="Q2" s="138" t="s">
        <v>106</v>
      </c>
      <c r="R2" s="69"/>
      <c r="S2" s="69"/>
      <c r="T2" s="69"/>
      <c r="U2" s="69"/>
      <c r="V2" s="69"/>
      <c r="W2" s="69"/>
      <c r="X2" s="69"/>
    </row>
    <row r="3">
      <c r="A3" s="191" t="s">
        <v>107</v>
      </c>
      <c r="B3" s="192">
        <v>5.0</v>
      </c>
      <c r="C3" s="193" t="s">
        <v>286</v>
      </c>
      <c r="D3" s="194" t="s">
        <v>409</v>
      </c>
      <c r="F3" s="194" t="s">
        <v>155</v>
      </c>
      <c r="G3" s="194" t="s">
        <v>289</v>
      </c>
      <c r="H3" s="193" t="s">
        <v>288</v>
      </c>
      <c r="I3" s="193" t="s">
        <v>289</v>
      </c>
      <c r="J3" s="193" t="s">
        <v>112</v>
      </c>
      <c r="K3" s="193" t="s">
        <v>302</v>
      </c>
      <c r="L3" s="193" t="s">
        <v>113</v>
      </c>
      <c r="M3" s="193" t="s">
        <v>289</v>
      </c>
      <c r="N3" s="193" t="s">
        <v>112</v>
      </c>
      <c r="O3" s="192">
        <v>6.0</v>
      </c>
      <c r="P3" s="193" t="s">
        <v>114</v>
      </c>
      <c r="Q3" s="192" t="s">
        <v>410</v>
      </c>
    </row>
    <row r="4">
      <c r="A4" s="92" t="s">
        <v>116</v>
      </c>
      <c r="B4" s="96" t="s">
        <v>411</v>
      </c>
      <c r="C4" s="94" t="s">
        <v>412</v>
      </c>
      <c r="D4" s="94" t="s">
        <v>413</v>
      </c>
      <c r="F4" s="94" t="s">
        <v>414</v>
      </c>
      <c r="G4" s="94" t="s">
        <v>289</v>
      </c>
      <c r="H4" s="97" t="s">
        <v>224</v>
      </c>
      <c r="I4" s="97" t="s">
        <v>289</v>
      </c>
      <c r="J4" s="97" t="s">
        <v>112</v>
      </c>
      <c r="K4" s="97" t="s">
        <v>304</v>
      </c>
      <c r="L4" s="97" t="s">
        <v>113</v>
      </c>
      <c r="M4" s="97" t="s">
        <v>153</v>
      </c>
      <c r="N4" s="97" t="s">
        <v>112</v>
      </c>
      <c r="O4" s="96">
        <v>6.0</v>
      </c>
      <c r="P4" s="97" t="s">
        <v>114</v>
      </c>
      <c r="Q4" s="96"/>
    </row>
    <row r="5">
      <c r="A5" s="191" t="s">
        <v>415</v>
      </c>
      <c r="B5" s="192" t="s">
        <v>416</v>
      </c>
      <c r="C5" s="194" t="s">
        <v>417</v>
      </c>
      <c r="D5" s="194">
        <f>28-9</f>
        <v>19</v>
      </c>
      <c r="F5" s="194" t="s">
        <v>418</v>
      </c>
      <c r="G5" s="194" t="s">
        <v>177</v>
      </c>
      <c r="H5" s="193" t="s">
        <v>288</v>
      </c>
      <c r="I5" s="193" t="s">
        <v>177</v>
      </c>
      <c r="J5" s="193" t="s">
        <v>419</v>
      </c>
      <c r="K5" s="193" t="s">
        <v>287</v>
      </c>
      <c r="L5" s="193" t="s">
        <v>113</v>
      </c>
      <c r="M5" s="193" t="s">
        <v>177</v>
      </c>
      <c r="N5" s="193" t="s">
        <v>147</v>
      </c>
      <c r="O5" s="192">
        <v>6.0</v>
      </c>
      <c r="P5" s="193" t="s">
        <v>114</v>
      </c>
      <c r="Q5" s="192"/>
    </row>
    <row r="6">
      <c r="A6" s="92" t="s">
        <v>420</v>
      </c>
      <c r="B6" s="96"/>
      <c r="C6" s="94" t="s">
        <v>417</v>
      </c>
      <c r="D6" s="94"/>
      <c r="F6" s="94"/>
      <c r="G6" s="94" t="s">
        <v>289</v>
      </c>
      <c r="H6" s="97" t="s">
        <v>345</v>
      </c>
      <c r="I6" s="97" t="s">
        <v>153</v>
      </c>
      <c r="J6" s="97" t="s">
        <v>140</v>
      </c>
      <c r="K6" s="97" t="s">
        <v>304</v>
      </c>
      <c r="L6" s="97" t="s">
        <v>113</v>
      </c>
      <c r="M6" s="97" t="s">
        <v>123</v>
      </c>
      <c r="N6" s="97" t="s">
        <v>307</v>
      </c>
      <c r="O6" s="96">
        <v>6.0</v>
      </c>
      <c r="P6" s="97" t="s">
        <v>114</v>
      </c>
      <c r="Q6" s="96"/>
    </row>
    <row r="7">
      <c r="A7" s="191" t="s">
        <v>421</v>
      </c>
      <c r="B7" s="192">
        <v>8.0</v>
      </c>
      <c r="C7" s="195" t="s">
        <v>422</v>
      </c>
      <c r="D7" s="194">
        <f>E7/3*2</f>
        <v>12</v>
      </c>
      <c r="E7" s="194">
        <f>39-21</f>
        <v>18</v>
      </c>
      <c r="F7" s="194">
        <v>39.0</v>
      </c>
      <c r="G7" s="194" t="s">
        <v>130</v>
      </c>
      <c r="H7" s="193" t="s">
        <v>288</v>
      </c>
      <c r="I7" s="193" t="s">
        <v>123</v>
      </c>
      <c r="J7" s="193" t="s">
        <v>156</v>
      </c>
      <c r="K7" s="193" t="s">
        <v>302</v>
      </c>
      <c r="L7" s="193" t="s">
        <v>113</v>
      </c>
      <c r="M7" s="193" t="s">
        <v>153</v>
      </c>
      <c r="N7" s="193" t="s">
        <v>140</v>
      </c>
      <c r="O7" s="192">
        <v>0.0</v>
      </c>
      <c r="P7" s="196" t="s">
        <v>265</v>
      </c>
      <c r="Q7" s="197" t="s">
        <v>423</v>
      </c>
    </row>
    <row r="8">
      <c r="A8" s="92" t="s">
        <v>424</v>
      </c>
      <c r="B8" s="96">
        <v>8.0</v>
      </c>
      <c r="C8" s="198" t="s">
        <v>425</v>
      </c>
      <c r="D8" s="94" t="s">
        <v>426</v>
      </c>
      <c r="E8" s="198" t="s">
        <v>427</v>
      </c>
      <c r="F8" s="151">
        <v>63.0</v>
      </c>
      <c r="G8" s="94" t="s">
        <v>130</v>
      </c>
      <c r="H8" s="97" t="s">
        <v>288</v>
      </c>
      <c r="I8" s="97" t="s">
        <v>123</v>
      </c>
      <c r="J8" s="97" t="s">
        <v>156</v>
      </c>
      <c r="K8" s="97" t="s">
        <v>302</v>
      </c>
      <c r="L8" s="97" t="s">
        <v>113</v>
      </c>
      <c r="M8" s="97" t="s">
        <v>153</v>
      </c>
      <c r="N8" s="97" t="s">
        <v>140</v>
      </c>
      <c r="O8" s="96">
        <v>0.0</v>
      </c>
      <c r="P8" s="96" t="s">
        <v>265</v>
      </c>
      <c r="Q8" s="120" t="s">
        <v>428</v>
      </c>
    </row>
    <row r="9">
      <c r="A9" s="191" t="s">
        <v>429</v>
      </c>
      <c r="B9" s="192">
        <v>8.0</v>
      </c>
      <c r="C9" s="194" t="s">
        <v>430</v>
      </c>
      <c r="D9" s="194" t="s">
        <v>158</v>
      </c>
      <c r="E9" s="194">
        <f>35-18</f>
        <v>17</v>
      </c>
      <c r="F9" s="194">
        <v>35.0</v>
      </c>
      <c r="G9" s="194" t="s">
        <v>302</v>
      </c>
      <c r="H9" s="193" t="s">
        <v>288</v>
      </c>
      <c r="I9" s="193" t="s">
        <v>287</v>
      </c>
      <c r="J9" s="193" t="s">
        <v>144</v>
      </c>
      <c r="K9" s="193" t="s">
        <v>304</v>
      </c>
      <c r="L9" s="193" t="s">
        <v>113</v>
      </c>
      <c r="M9" s="193" t="s">
        <v>123</v>
      </c>
      <c r="N9" s="193" t="s">
        <v>144</v>
      </c>
      <c r="O9" s="192">
        <v>0.0</v>
      </c>
      <c r="P9" s="192" t="s">
        <v>114</v>
      </c>
      <c r="Q9" s="192" t="s">
        <v>431</v>
      </c>
    </row>
    <row r="10">
      <c r="A10" s="92" t="s">
        <v>432</v>
      </c>
      <c r="B10" s="96"/>
      <c r="C10" s="94" t="s">
        <v>433</v>
      </c>
      <c r="D10" s="94"/>
      <c r="E10" s="94"/>
      <c r="F10" s="94"/>
      <c r="G10" s="94" t="s">
        <v>123</v>
      </c>
      <c r="H10" s="97" t="s">
        <v>288</v>
      </c>
      <c r="I10" s="97" t="s">
        <v>130</v>
      </c>
      <c r="J10" s="97" t="s">
        <v>133</v>
      </c>
      <c r="K10" s="97" t="s">
        <v>177</v>
      </c>
      <c r="L10" s="97" t="s">
        <v>113</v>
      </c>
      <c r="M10" s="97" t="s">
        <v>123</v>
      </c>
      <c r="N10" s="97" t="s">
        <v>307</v>
      </c>
      <c r="O10" s="96">
        <v>0.0</v>
      </c>
      <c r="P10" s="96" t="s">
        <v>114</v>
      </c>
      <c r="Q10" s="111"/>
    </row>
    <row r="11">
      <c r="A11" s="191" t="s">
        <v>434</v>
      </c>
      <c r="B11" s="192">
        <v>8.0</v>
      </c>
      <c r="C11" s="194" t="s">
        <v>310</v>
      </c>
      <c r="D11" s="194">
        <f>E11/3*2</f>
        <v>18</v>
      </c>
      <c r="E11" s="194">
        <f>39-12</f>
        <v>27</v>
      </c>
      <c r="F11" s="194">
        <v>39.0</v>
      </c>
      <c r="G11" s="194" t="s">
        <v>144</v>
      </c>
      <c r="H11" s="193" t="s">
        <v>435</v>
      </c>
      <c r="I11" s="193" t="s">
        <v>146</v>
      </c>
      <c r="J11" s="193" t="s">
        <v>133</v>
      </c>
      <c r="K11" s="193" t="s">
        <v>130</v>
      </c>
      <c r="L11" s="193" t="s">
        <v>375</v>
      </c>
      <c r="M11" s="193" t="s">
        <v>144</v>
      </c>
      <c r="N11" s="193" t="s">
        <v>112</v>
      </c>
      <c r="O11" s="192">
        <v>0.0</v>
      </c>
      <c r="P11" s="193" t="s">
        <v>114</v>
      </c>
      <c r="Q11" s="199"/>
    </row>
    <row r="12">
      <c r="A12" s="92" t="s">
        <v>436</v>
      </c>
      <c r="B12" s="96">
        <v>5.0</v>
      </c>
      <c r="C12" s="94" t="s">
        <v>437</v>
      </c>
      <c r="D12" s="198" t="s">
        <v>438</v>
      </c>
      <c r="E12" s="126" t="s">
        <v>439</v>
      </c>
      <c r="F12" s="94" t="s">
        <v>348</v>
      </c>
      <c r="G12" s="94" t="s">
        <v>153</v>
      </c>
      <c r="H12" s="97" t="s">
        <v>419</v>
      </c>
      <c r="I12" s="97" t="s">
        <v>289</v>
      </c>
      <c r="J12" s="97" t="s">
        <v>112</v>
      </c>
      <c r="K12" s="97" t="s">
        <v>304</v>
      </c>
      <c r="L12" s="97" t="s">
        <v>113</v>
      </c>
      <c r="M12" s="97" t="s">
        <v>123</v>
      </c>
      <c r="N12" s="97" t="s">
        <v>140</v>
      </c>
      <c r="O12" s="96">
        <v>0.0</v>
      </c>
      <c r="P12" s="119" t="s">
        <v>114</v>
      </c>
      <c r="Q12" s="126"/>
    </row>
    <row r="13">
      <c r="A13" s="191" t="s">
        <v>440</v>
      </c>
      <c r="B13" s="192" t="s">
        <v>441</v>
      </c>
      <c r="C13" s="194" t="s">
        <v>442</v>
      </c>
      <c r="D13" s="194">
        <f t="shared" ref="D13:D14" si="1">E13/3*2</f>
        <v>8</v>
      </c>
      <c r="E13" s="194">
        <f>20-8</f>
        <v>12</v>
      </c>
      <c r="F13" s="194" t="s">
        <v>443</v>
      </c>
      <c r="G13" s="194" t="s">
        <v>123</v>
      </c>
      <c r="H13" s="193" t="s">
        <v>317</v>
      </c>
      <c r="I13" s="193" t="s">
        <v>123</v>
      </c>
      <c r="J13" s="193" t="s">
        <v>224</v>
      </c>
      <c r="K13" s="193" t="s">
        <v>304</v>
      </c>
      <c r="L13" s="193" t="s">
        <v>113</v>
      </c>
      <c r="M13" s="193" t="s">
        <v>177</v>
      </c>
      <c r="N13" s="193" t="s">
        <v>140</v>
      </c>
      <c r="O13" s="192">
        <v>0.0</v>
      </c>
      <c r="P13" s="193" t="s">
        <v>114</v>
      </c>
      <c r="Q13" s="200" t="s">
        <v>444</v>
      </c>
    </row>
    <row r="14">
      <c r="A14" s="92" t="s">
        <v>321</v>
      </c>
      <c r="B14" s="96">
        <v>17.0</v>
      </c>
      <c r="C14" s="94" t="s">
        <v>445</v>
      </c>
      <c r="D14" s="94">
        <f t="shared" si="1"/>
        <v>24</v>
      </c>
      <c r="E14" s="94">
        <f>68-32</f>
        <v>36</v>
      </c>
      <c r="F14" s="94">
        <v>68.0</v>
      </c>
      <c r="G14" s="94" t="s">
        <v>289</v>
      </c>
      <c r="H14" s="97" t="s">
        <v>140</v>
      </c>
      <c r="I14" s="97" t="s">
        <v>146</v>
      </c>
      <c r="J14" s="97" t="s">
        <v>112</v>
      </c>
      <c r="K14" s="97" t="s">
        <v>304</v>
      </c>
      <c r="L14" s="97" t="s">
        <v>141</v>
      </c>
      <c r="M14" s="97" t="s">
        <v>302</v>
      </c>
      <c r="N14" s="97" t="s">
        <v>112</v>
      </c>
      <c r="O14" s="96">
        <v>0.0</v>
      </c>
      <c r="P14" s="97" t="s">
        <v>114</v>
      </c>
      <c r="Q14" s="97" t="s">
        <v>446</v>
      </c>
    </row>
    <row r="15">
      <c r="A15" s="191" t="s">
        <v>447</v>
      </c>
      <c r="B15" s="201"/>
      <c r="C15" s="194" t="s">
        <v>448</v>
      </c>
      <c r="D15" s="194"/>
      <c r="E15" s="194"/>
      <c r="F15" s="194"/>
      <c r="G15" s="194" t="s">
        <v>144</v>
      </c>
      <c r="H15" s="193" t="s">
        <v>419</v>
      </c>
      <c r="I15" s="193" t="s">
        <v>177</v>
      </c>
      <c r="J15" s="193" t="s">
        <v>449</v>
      </c>
      <c r="K15" s="193" t="s">
        <v>304</v>
      </c>
      <c r="L15" s="193" t="s">
        <v>113</v>
      </c>
      <c r="M15" s="193" t="s">
        <v>177</v>
      </c>
      <c r="N15" s="193" t="s">
        <v>166</v>
      </c>
      <c r="O15" s="192">
        <v>0.0</v>
      </c>
      <c r="P15" s="193" t="s">
        <v>114</v>
      </c>
      <c r="Q15" s="193"/>
    </row>
    <row r="16">
      <c r="A16" s="92" t="s">
        <v>450</v>
      </c>
      <c r="B16" s="96">
        <v>17.0</v>
      </c>
      <c r="C16" s="202" t="s">
        <v>451</v>
      </c>
      <c r="D16" s="94">
        <f>E16/3*2</f>
        <v>24</v>
      </c>
      <c r="E16" s="94" t="s">
        <v>251</v>
      </c>
      <c r="F16" s="94" t="s">
        <v>452</v>
      </c>
      <c r="G16" s="94" t="s">
        <v>289</v>
      </c>
      <c r="H16" s="97" t="s">
        <v>140</v>
      </c>
      <c r="I16" s="97" t="s">
        <v>146</v>
      </c>
      <c r="J16" s="97" t="s">
        <v>112</v>
      </c>
      <c r="K16" s="97" t="s">
        <v>302</v>
      </c>
      <c r="L16" s="97" t="s">
        <v>141</v>
      </c>
      <c r="M16" s="97" t="s">
        <v>302</v>
      </c>
      <c r="N16" s="97" t="s">
        <v>112</v>
      </c>
      <c r="O16" s="96">
        <v>0.0</v>
      </c>
      <c r="P16" s="97" t="s">
        <v>114</v>
      </c>
      <c r="Q16" s="126" t="s">
        <v>453</v>
      </c>
    </row>
    <row r="17">
      <c r="A17" s="191" t="s">
        <v>454</v>
      </c>
      <c r="B17" s="201"/>
      <c r="C17" s="194" t="s">
        <v>448</v>
      </c>
      <c r="D17" s="194"/>
      <c r="E17" s="194"/>
      <c r="F17" s="194"/>
      <c r="G17" s="194" t="s">
        <v>455</v>
      </c>
      <c r="H17" s="193" t="s">
        <v>419</v>
      </c>
      <c r="I17" s="193" t="s">
        <v>177</v>
      </c>
      <c r="J17" s="193" t="s">
        <v>449</v>
      </c>
      <c r="K17" s="193" t="s">
        <v>287</v>
      </c>
      <c r="L17" s="193" t="s">
        <v>113</v>
      </c>
      <c r="M17" s="193" t="s">
        <v>177</v>
      </c>
      <c r="N17" s="193" t="s">
        <v>166</v>
      </c>
      <c r="O17" s="192">
        <v>0.0</v>
      </c>
      <c r="P17" s="193" t="s">
        <v>114</v>
      </c>
      <c r="Q17" s="193" t="s">
        <v>456</v>
      </c>
    </row>
    <row r="18">
      <c r="A18" s="92" t="s">
        <v>457</v>
      </c>
      <c r="B18" s="98"/>
      <c r="C18" s="198" t="s">
        <v>458</v>
      </c>
      <c r="D18" s="94"/>
      <c r="E18" s="94"/>
      <c r="F18" s="97"/>
      <c r="G18" s="94" t="s">
        <v>287</v>
      </c>
      <c r="H18" s="97" t="s">
        <v>288</v>
      </c>
      <c r="I18" s="97" t="s">
        <v>123</v>
      </c>
      <c r="J18" s="97" t="s">
        <v>133</v>
      </c>
      <c r="K18" s="97" t="s">
        <v>304</v>
      </c>
      <c r="L18" s="97" t="s">
        <v>459</v>
      </c>
      <c r="M18" s="97" t="s">
        <v>123</v>
      </c>
      <c r="N18" s="97" t="s">
        <v>112</v>
      </c>
      <c r="O18" s="96">
        <v>6.0</v>
      </c>
      <c r="P18" s="97" t="s">
        <v>114</v>
      </c>
      <c r="Q18" s="126" t="s">
        <v>460</v>
      </c>
    </row>
    <row r="19">
      <c r="A19" s="191" t="s">
        <v>461</v>
      </c>
      <c r="B19" s="192">
        <v>18.0</v>
      </c>
      <c r="C19" s="194" t="s">
        <v>462</v>
      </c>
      <c r="D19" s="194" t="s">
        <v>140</v>
      </c>
      <c r="E19" s="194">
        <f>65-27</f>
        <v>38</v>
      </c>
      <c r="F19" s="193">
        <v>65.0</v>
      </c>
      <c r="G19" s="194" t="s">
        <v>287</v>
      </c>
      <c r="H19" s="193" t="s">
        <v>312</v>
      </c>
      <c r="I19" s="193" t="s">
        <v>197</v>
      </c>
      <c r="J19" s="193" t="s">
        <v>112</v>
      </c>
      <c r="K19" s="193" t="s">
        <v>463</v>
      </c>
      <c r="L19" s="193" t="s">
        <v>464</v>
      </c>
      <c r="M19" s="193" t="s">
        <v>302</v>
      </c>
      <c r="N19" s="193" t="s">
        <v>112</v>
      </c>
      <c r="O19" s="192" t="s">
        <v>465</v>
      </c>
      <c r="P19" s="193" t="s">
        <v>114</v>
      </c>
      <c r="Q19" s="193"/>
    </row>
    <row r="20">
      <c r="A20" s="92" t="s">
        <v>330</v>
      </c>
      <c r="B20" s="98"/>
      <c r="C20" s="94" t="s">
        <v>466</v>
      </c>
      <c r="D20" s="94"/>
      <c r="E20" s="94"/>
      <c r="F20" s="97"/>
      <c r="G20" s="94" t="s">
        <v>197</v>
      </c>
      <c r="H20" s="97" t="s">
        <v>331</v>
      </c>
      <c r="I20" s="97" t="s">
        <v>130</v>
      </c>
      <c r="J20" s="97" t="s">
        <v>467</v>
      </c>
      <c r="K20" s="97" t="s">
        <v>287</v>
      </c>
      <c r="L20" s="97" t="s">
        <v>113</v>
      </c>
      <c r="M20" s="97" t="s">
        <v>177</v>
      </c>
      <c r="N20" s="97" t="s">
        <v>166</v>
      </c>
      <c r="O20" s="96">
        <v>0.0</v>
      </c>
      <c r="P20" s="97" t="s">
        <v>114</v>
      </c>
      <c r="Q20" s="97"/>
    </row>
    <row r="21">
      <c r="A21" s="191" t="s">
        <v>468</v>
      </c>
      <c r="B21" s="192">
        <v>18.0</v>
      </c>
      <c r="C21" s="195" t="s">
        <v>469</v>
      </c>
      <c r="D21" s="194" t="s">
        <v>140</v>
      </c>
      <c r="E21" s="194" t="s">
        <v>470</v>
      </c>
      <c r="F21" s="193">
        <v>65.0</v>
      </c>
      <c r="G21" s="194" t="s">
        <v>287</v>
      </c>
      <c r="H21" s="193" t="s">
        <v>312</v>
      </c>
      <c r="I21" s="193" t="s">
        <v>197</v>
      </c>
      <c r="J21" s="193" t="s">
        <v>112</v>
      </c>
      <c r="K21" s="193" t="s">
        <v>463</v>
      </c>
      <c r="L21" s="193" t="s">
        <v>464</v>
      </c>
      <c r="M21" s="193" t="s">
        <v>302</v>
      </c>
      <c r="N21" s="193" t="s">
        <v>112</v>
      </c>
      <c r="O21" s="192" t="s">
        <v>465</v>
      </c>
      <c r="P21" s="193" t="s">
        <v>114</v>
      </c>
      <c r="Q21" s="200" t="s">
        <v>471</v>
      </c>
    </row>
    <row r="22">
      <c r="A22" s="92" t="s">
        <v>472</v>
      </c>
      <c r="B22" s="98"/>
      <c r="C22" s="94" t="s">
        <v>466</v>
      </c>
      <c r="D22" s="94"/>
      <c r="E22" s="94"/>
      <c r="F22" s="97"/>
      <c r="G22" s="94" t="s">
        <v>218</v>
      </c>
      <c r="H22" s="97" t="s">
        <v>331</v>
      </c>
      <c r="I22" s="97" t="s">
        <v>130</v>
      </c>
      <c r="J22" s="97" t="s">
        <v>467</v>
      </c>
      <c r="K22" s="97" t="s">
        <v>287</v>
      </c>
      <c r="L22" s="97" t="s">
        <v>113</v>
      </c>
      <c r="M22" s="97" t="s">
        <v>177</v>
      </c>
      <c r="N22" s="97" t="s">
        <v>166</v>
      </c>
      <c r="O22" s="96">
        <v>0.0</v>
      </c>
      <c r="P22" s="97" t="s">
        <v>114</v>
      </c>
      <c r="Q22" s="97" t="s">
        <v>456</v>
      </c>
    </row>
    <row r="23">
      <c r="A23" s="191" t="s">
        <v>473</v>
      </c>
      <c r="B23" s="201"/>
      <c r="C23" s="195" t="s">
        <v>474</v>
      </c>
      <c r="D23" s="194"/>
      <c r="E23" s="194"/>
      <c r="F23" s="194"/>
      <c r="G23" s="194" t="s">
        <v>287</v>
      </c>
      <c r="H23" s="193" t="s">
        <v>147</v>
      </c>
      <c r="I23" s="193" t="s">
        <v>123</v>
      </c>
      <c r="J23" s="193" t="s">
        <v>133</v>
      </c>
      <c r="K23" s="193" t="s">
        <v>304</v>
      </c>
      <c r="L23" s="193" t="s">
        <v>464</v>
      </c>
      <c r="M23" s="193" t="s">
        <v>123</v>
      </c>
      <c r="N23" s="193" t="s">
        <v>112</v>
      </c>
      <c r="O23" s="192">
        <v>6.0</v>
      </c>
      <c r="P23" s="193" t="s">
        <v>114</v>
      </c>
      <c r="Q23" s="200" t="s">
        <v>460</v>
      </c>
    </row>
    <row r="24">
      <c r="A24" s="92" t="s">
        <v>176</v>
      </c>
      <c r="B24" s="96">
        <v>14.0</v>
      </c>
      <c r="C24" s="94" t="s">
        <v>475</v>
      </c>
      <c r="D24" s="94" t="s">
        <v>140</v>
      </c>
      <c r="E24" s="98">
        <f>59-21</f>
        <v>38</v>
      </c>
      <c r="F24" s="94">
        <v>59.0</v>
      </c>
      <c r="G24" s="94" t="s">
        <v>123</v>
      </c>
      <c r="H24" s="97" t="s">
        <v>112</v>
      </c>
      <c r="I24" s="97" t="s">
        <v>130</v>
      </c>
      <c r="J24" s="97" t="s">
        <v>153</v>
      </c>
      <c r="K24" s="97" t="s">
        <v>302</v>
      </c>
      <c r="L24" s="97" t="s">
        <v>113</v>
      </c>
      <c r="M24" s="97" t="s">
        <v>153</v>
      </c>
      <c r="N24" s="97" t="s">
        <v>166</v>
      </c>
      <c r="O24" s="96">
        <v>6.0</v>
      </c>
      <c r="P24" s="97" t="s">
        <v>114</v>
      </c>
      <c r="Q24" s="97"/>
    </row>
    <row r="25">
      <c r="A25" s="191" t="s">
        <v>476</v>
      </c>
      <c r="B25" s="201"/>
      <c r="C25" s="194" t="s">
        <v>477</v>
      </c>
      <c r="D25" s="194"/>
      <c r="E25" s="201"/>
      <c r="F25" s="194"/>
      <c r="G25" s="194" t="s">
        <v>197</v>
      </c>
      <c r="H25" s="193" t="s">
        <v>288</v>
      </c>
      <c r="I25" s="193" t="s">
        <v>130</v>
      </c>
      <c r="J25" s="193" t="s">
        <v>467</v>
      </c>
      <c r="K25" s="193" t="s">
        <v>478</v>
      </c>
      <c r="L25" s="193" t="s">
        <v>113</v>
      </c>
      <c r="M25" s="193" t="s">
        <v>177</v>
      </c>
      <c r="N25" s="193" t="s">
        <v>166</v>
      </c>
      <c r="O25" s="192">
        <v>6.0</v>
      </c>
      <c r="P25" s="193" t="s">
        <v>114</v>
      </c>
      <c r="Q25" s="196"/>
    </row>
    <row r="26">
      <c r="A26" s="92" t="s">
        <v>479</v>
      </c>
      <c r="B26" s="98"/>
      <c r="C26" s="94" t="s">
        <v>477</v>
      </c>
      <c r="D26" s="94"/>
      <c r="E26" s="98"/>
      <c r="F26" s="94"/>
      <c r="G26" s="94" t="s">
        <v>123</v>
      </c>
      <c r="H26" s="97" t="s">
        <v>331</v>
      </c>
      <c r="I26" s="97" t="s">
        <v>130</v>
      </c>
      <c r="J26" s="97" t="s">
        <v>133</v>
      </c>
      <c r="K26" s="97" t="s">
        <v>304</v>
      </c>
      <c r="L26" s="97" t="s">
        <v>480</v>
      </c>
      <c r="M26" s="97" t="s">
        <v>153</v>
      </c>
      <c r="N26" s="97" t="s">
        <v>144</v>
      </c>
      <c r="O26" s="96">
        <v>6.0</v>
      </c>
      <c r="P26" s="97" t="s">
        <v>114</v>
      </c>
      <c r="Q26" s="97"/>
    </row>
    <row r="27">
      <c r="A27" s="191" t="s">
        <v>481</v>
      </c>
      <c r="B27" s="192">
        <v>14.0</v>
      </c>
      <c r="C27" s="195" t="s">
        <v>482</v>
      </c>
      <c r="D27" s="194" t="s">
        <v>140</v>
      </c>
      <c r="E27" s="192">
        <v>38.0</v>
      </c>
      <c r="F27" s="194">
        <v>59.0</v>
      </c>
      <c r="G27" s="194" t="s">
        <v>123</v>
      </c>
      <c r="H27" s="193" t="s">
        <v>112</v>
      </c>
      <c r="I27" s="193" t="s">
        <v>130</v>
      </c>
      <c r="J27" s="193" t="s">
        <v>144</v>
      </c>
      <c r="K27" s="193" t="s">
        <v>304</v>
      </c>
      <c r="L27" s="193" t="s">
        <v>113</v>
      </c>
      <c r="M27" s="193" t="s">
        <v>153</v>
      </c>
      <c r="N27" s="193" t="s">
        <v>166</v>
      </c>
      <c r="O27" s="192">
        <v>6.0</v>
      </c>
      <c r="P27" s="193" t="s">
        <v>114</v>
      </c>
      <c r="Q27" s="200" t="s">
        <v>471</v>
      </c>
    </row>
    <row r="28">
      <c r="A28" s="92" t="s">
        <v>483</v>
      </c>
      <c r="B28" s="98"/>
      <c r="C28" s="94" t="s">
        <v>477</v>
      </c>
      <c r="D28" s="99"/>
      <c r="E28" s="99"/>
      <c r="F28" s="94"/>
      <c r="G28" s="94" t="s">
        <v>218</v>
      </c>
      <c r="H28" s="97" t="s">
        <v>288</v>
      </c>
      <c r="I28" s="97" t="s">
        <v>130</v>
      </c>
      <c r="J28" s="97" t="s">
        <v>467</v>
      </c>
      <c r="K28" s="97" t="s">
        <v>484</v>
      </c>
      <c r="L28" s="97" t="s">
        <v>113</v>
      </c>
      <c r="M28" s="97" t="s">
        <v>177</v>
      </c>
      <c r="N28" s="97" t="s">
        <v>166</v>
      </c>
      <c r="O28" s="96">
        <v>6.0</v>
      </c>
      <c r="P28" s="97" t="s">
        <v>114</v>
      </c>
      <c r="Q28" s="97" t="s">
        <v>456</v>
      </c>
    </row>
    <row r="29">
      <c r="A29" s="191" t="s">
        <v>485</v>
      </c>
      <c r="B29" s="201"/>
      <c r="C29" s="194" t="s">
        <v>477</v>
      </c>
      <c r="D29" s="203"/>
      <c r="E29" s="203"/>
      <c r="F29" s="194"/>
      <c r="G29" s="194" t="s">
        <v>123</v>
      </c>
      <c r="H29" s="193" t="s">
        <v>331</v>
      </c>
      <c r="I29" s="193" t="s">
        <v>130</v>
      </c>
      <c r="J29" s="193" t="s">
        <v>133</v>
      </c>
      <c r="K29" s="193" t="s">
        <v>304</v>
      </c>
      <c r="L29" s="193" t="s">
        <v>480</v>
      </c>
      <c r="M29" s="193" t="s">
        <v>153</v>
      </c>
      <c r="N29" s="193" t="s">
        <v>144</v>
      </c>
      <c r="O29" s="192">
        <v>6.0</v>
      </c>
      <c r="P29" s="193" t="s">
        <v>114</v>
      </c>
      <c r="Q29" s="193" t="s">
        <v>486</v>
      </c>
    </row>
    <row r="30">
      <c r="A30" s="92" t="s">
        <v>487</v>
      </c>
      <c r="B30" s="98"/>
      <c r="C30" s="177" t="s">
        <v>488</v>
      </c>
      <c r="D30" s="99"/>
      <c r="E30" s="99"/>
      <c r="F30" s="204"/>
      <c r="G30" s="205" t="s">
        <v>287</v>
      </c>
      <c r="H30" s="205" t="s">
        <v>288</v>
      </c>
      <c r="I30" s="205" t="s">
        <v>123</v>
      </c>
      <c r="J30" s="205" t="s">
        <v>133</v>
      </c>
      <c r="K30" s="205" t="s">
        <v>304</v>
      </c>
      <c r="L30" s="205" t="s">
        <v>464</v>
      </c>
      <c r="M30" s="205" t="s">
        <v>123</v>
      </c>
      <c r="N30" s="205" t="s">
        <v>112</v>
      </c>
      <c r="O30" s="96">
        <v>6.0</v>
      </c>
      <c r="P30" s="97" t="s">
        <v>114</v>
      </c>
      <c r="Q30" s="126" t="s">
        <v>460</v>
      </c>
    </row>
    <row r="31">
      <c r="A31" s="203"/>
      <c r="B31" s="203"/>
      <c r="C31" s="203"/>
      <c r="D31" s="203"/>
      <c r="E31" s="203"/>
      <c r="F31" s="203"/>
      <c r="G31" s="203"/>
      <c r="H31" s="203"/>
      <c r="I31" s="203"/>
      <c r="J31" s="203"/>
      <c r="K31" s="203"/>
      <c r="L31" s="203"/>
      <c r="M31" s="203"/>
      <c r="N31" s="203"/>
      <c r="P31" s="203"/>
      <c r="Q31" s="203"/>
      <c r="R31" s="203"/>
      <c r="S31" s="203"/>
      <c r="T31" s="203"/>
      <c r="U31" s="203"/>
      <c r="V31" s="203"/>
      <c r="W31" s="203"/>
      <c r="X31" s="203"/>
    </row>
    <row r="32">
      <c r="A32" s="99"/>
      <c r="B32" s="119" t="s">
        <v>489</v>
      </c>
    </row>
    <row r="33">
      <c r="A33" s="206" t="s">
        <v>192</v>
      </c>
      <c r="B33" s="207" t="s">
        <v>11</v>
      </c>
      <c r="C33" s="208" t="s">
        <v>14</v>
      </c>
      <c r="D33" s="206" t="s">
        <v>101</v>
      </c>
      <c r="E33" s="206" t="s">
        <v>102</v>
      </c>
      <c r="F33" s="206" t="s">
        <v>103</v>
      </c>
      <c r="G33" s="207" t="s">
        <v>104</v>
      </c>
      <c r="H33" s="209" t="s">
        <v>24</v>
      </c>
      <c r="I33" s="209" t="s">
        <v>30</v>
      </c>
      <c r="J33" s="209" t="s">
        <v>33</v>
      </c>
      <c r="K33" s="209" t="s">
        <v>36</v>
      </c>
      <c r="L33" s="209" t="s">
        <v>39</v>
      </c>
      <c r="M33" s="210" t="s">
        <v>193</v>
      </c>
      <c r="N33" s="207" t="s">
        <v>194</v>
      </c>
      <c r="O33" s="210" t="s">
        <v>42</v>
      </c>
      <c r="P33" s="210" t="s">
        <v>45</v>
      </c>
      <c r="Q33" s="209" t="s">
        <v>49</v>
      </c>
      <c r="R33" s="209" t="s">
        <v>105</v>
      </c>
      <c r="S33" s="211" t="s">
        <v>106</v>
      </c>
      <c r="T33" s="212"/>
      <c r="U33" s="212"/>
      <c r="V33" s="212"/>
      <c r="W33" s="212"/>
      <c r="X33" s="212"/>
    </row>
    <row r="34">
      <c r="A34" s="92" t="s">
        <v>490</v>
      </c>
      <c r="B34" s="94" t="s">
        <v>153</v>
      </c>
      <c r="C34" s="94" t="s">
        <v>286</v>
      </c>
      <c r="D34" s="94" t="s">
        <v>153</v>
      </c>
      <c r="E34" s="94">
        <f>36-28</f>
        <v>8</v>
      </c>
      <c r="F34" s="94" t="s">
        <v>251</v>
      </c>
      <c r="G34" s="95">
        <v>7.0</v>
      </c>
      <c r="H34" s="96">
        <v>70.0</v>
      </c>
      <c r="I34" s="96">
        <v>7.0</v>
      </c>
      <c r="J34" s="97">
        <v>50.0</v>
      </c>
      <c r="K34" s="96">
        <v>6.0</v>
      </c>
      <c r="L34" s="97" t="s">
        <v>113</v>
      </c>
      <c r="M34" s="161" t="s">
        <v>491</v>
      </c>
      <c r="N34" s="95">
        <v>8.0</v>
      </c>
      <c r="O34" s="96">
        <v>8.0</v>
      </c>
      <c r="P34" s="96">
        <v>0.0</v>
      </c>
      <c r="Q34" s="96">
        <v>6.0</v>
      </c>
      <c r="R34" s="96" t="s">
        <v>114</v>
      </c>
      <c r="S34" s="96"/>
    </row>
    <row r="35">
      <c r="A35" s="191" t="s">
        <v>492</v>
      </c>
      <c r="B35" s="194"/>
      <c r="C35" s="194" t="s">
        <v>493</v>
      </c>
      <c r="D35" s="194"/>
      <c r="E35" s="194"/>
      <c r="F35" s="213"/>
      <c r="G35" s="214">
        <v>5.0</v>
      </c>
      <c r="H35" s="192">
        <v>70.0</v>
      </c>
      <c r="I35" s="192" t="s">
        <v>494</v>
      </c>
      <c r="J35" s="193">
        <v>30.0</v>
      </c>
      <c r="K35" s="192">
        <v>1.0</v>
      </c>
      <c r="L35" s="193" t="s">
        <v>113</v>
      </c>
      <c r="M35" s="215"/>
      <c r="N35" s="215"/>
      <c r="O35" s="192">
        <v>4.0</v>
      </c>
      <c r="P35" s="192">
        <v>0.0</v>
      </c>
      <c r="Q35" s="192">
        <v>6.0</v>
      </c>
      <c r="R35" s="192" t="s">
        <v>265</v>
      </c>
      <c r="S35" s="192"/>
    </row>
    <row r="36">
      <c r="A36" s="119" t="s">
        <v>495</v>
      </c>
      <c r="B36" s="94" t="s">
        <v>302</v>
      </c>
      <c r="C36" s="198" t="s">
        <v>496</v>
      </c>
      <c r="D36" s="94" t="s">
        <v>153</v>
      </c>
      <c r="E36" s="94" t="s">
        <v>153</v>
      </c>
      <c r="F36" s="94" t="s">
        <v>470</v>
      </c>
      <c r="G36" s="110"/>
      <c r="H36" s="96"/>
      <c r="I36" s="96"/>
      <c r="J36" s="97"/>
      <c r="K36" s="96"/>
      <c r="L36" s="97"/>
      <c r="M36" s="161" t="s">
        <v>497</v>
      </c>
      <c r="N36" s="95">
        <v>8.0</v>
      </c>
      <c r="O36" s="96"/>
      <c r="P36" s="96"/>
      <c r="Q36" s="98"/>
      <c r="R36" s="96"/>
      <c r="S36" s="216" t="str">
        <f>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row>
    <row r="37">
      <c r="A37" s="191" t="s">
        <v>498</v>
      </c>
      <c r="B37" s="195" t="s">
        <v>177</v>
      </c>
      <c r="C37" s="195" t="s">
        <v>499</v>
      </c>
      <c r="D37" s="195" t="s">
        <v>168</v>
      </c>
      <c r="E37" s="194">
        <f>44-21</f>
        <v>23</v>
      </c>
      <c r="F37" s="194" t="s">
        <v>500</v>
      </c>
      <c r="G37" s="214">
        <v>11.0</v>
      </c>
      <c r="H37" s="192">
        <v>361.0</v>
      </c>
      <c r="I37" s="192">
        <v>6.0</v>
      </c>
      <c r="J37" s="193">
        <v>100.0</v>
      </c>
      <c r="K37" s="192">
        <v>2.0</v>
      </c>
      <c r="L37" s="193" t="s">
        <v>113</v>
      </c>
      <c r="M37" s="215">
        <v>7.0</v>
      </c>
      <c r="N37" s="215">
        <v>11.0</v>
      </c>
      <c r="O37" s="192">
        <v>9.0</v>
      </c>
      <c r="P37" s="192">
        <v>50.0</v>
      </c>
      <c r="Q37" s="192">
        <v>0.0</v>
      </c>
      <c r="R37" s="192" t="s">
        <v>114</v>
      </c>
      <c r="S37" s="197"/>
    </row>
    <row r="38">
      <c r="A38" s="92" t="s">
        <v>356</v>
      </c>
      <c r="B38" s="94" t="s">
        <v>146</v>
      </c>
      <c r="C38" s="94" t="s">
        <v>209</v>
      </c>
      <c r="D38" s="94">
        <f>E38/3*2</f>
        <v>12</v>
      </c>
      <c r="E38" s="94">
        <f>31-13</f>
        <v>18</v>
      </c>
      <c r="F38" s="94" t="s">
        <v>501</v>
      </c>
      <c r="G38" s="95">
        <v>9.0</v>
      </c>
      <c r="H38" s="96">
        <v>140.0</v>
      </c>
      <c r="I38" s="96">
        <v>7.0</v>
      </c>
      <c r="J38" s="97">
        <v>50.0</v>
      </c>
      <c r="K38" s="96">
        <v>2.0</v>
      </c>
      <c r="L38" s="97" t="s">
        <v>113</v>
      </c>
      <c r="M38" s="161">
        <v>6.0</v>
      </c>
      <c r="N38" s="161">
        <v>9.0</v>
      </c>
      <c r="O38" s="96">
        <v>9.0</v>
      </c>
      <c r="P38" s="96">
        <v>25.0</v>
      </c>
      <c r="Q38" s="96">
        <v>6.0</v>
      </c>
      <c r="R38" s="96" t="s">
        <v>114</v>
      </c>
      <c r="S38" s="98"/>
    </row>
    <row r="39">
      <c r="A39" s="191" t="s">
        <v>502</v>
      </c>
      <c r="B39" s="194" t="s">
        <v>177</v>
      </c>
      <c r="C39" s="195" t="s">
        <v>503</v>
      </c>
      <c r="D39" s="194"/>
      <c r="E39" s="194">
        <f>37-13</f>
        <v>24</v>
      </c>
      <c r="F39" s="194" t="s">
        <v>213</v>
      </c>
      <c r="G39" s="214">
        <v>4.0</v>
      </c>
      <c r="H39" s="192">
        <v>90.0</v>
      </c>
      <c r="I39" s="192">
        <v>3.0</v>
      </c>
      <c r="J39" s="193">
        <v>0.0</v>
      </c>
      <c r="K39" s="192">
        <v>2.0</v>
      </c>
      <c r="L39" s="193" t="s">
        <v>113</v>
      </c>
      <c r="M39" s="215" t="s">
        <v>491</v>
      </c>
      <c r="N39" s="214">
        <v>8.0</v>
      </c>
      <c r="O39" s="192">
        <v>20.0</v>
      </c>
      <c r="P39" s="192">
        <v>0.0</v>
      </c>
      <c r="Q39" s="192">
        <v>0.0</v>
      </c>
      <c r="R39" s="192" t="s">
        <v>114</v>
      </c>
      <c r="S39" s="217" t="s">
        <v>504</v>
      </c>
    </row>
    <row r="40">
      <c r="A40" s="218" t="s">
        <v>505</v>
      </c>
      <c r="B40" s="94"/>
      <c r="C40" s="198" t="s">
        <v>506</v>
      </c>
      <c r="D40" s="94" t="s">
        <v>146</v>
      </c>
      <c r="E40" s="94"/>
      <c r="F40" s="94" t="s">
        <v>507</v>
      </c>
      <c r="G40" s="95">
        <v>7.0</v>
      </c>
      <c r="H40" s="219">
        <v>-25.0</v>
      </c>
      <c r="I40" s="219">
        <v>5.0</v>
      </c>
      <c r="J40" s="220">
        <v>75.0</v>
      </c>
      <c r="K40" s="219">
        <v>1.0</v>
      </c>
      <c r="L40" s="97" t="s">
        <v>113</v>
      </c>
      <c r="M40" s="161"/>
      <c r="N40" s="161"/>
      <c r="O40" s="219">
        <v>1.0</v>
      </c>
      <c r="P40" s="219">
        <v>0.0</v>
      </c>
      <c r="Q40" s="219">
        <v>0.0</v>
      </c>
      <c r="R40" s="219" t="s">
        <v>114</v>
      </c>
      <c r="S40" s="221" t="s">
        <v>508</v>
      </c>
    </row>
    <row r="41">
      <c r="A41" s="191" t="s">
        <v>509</v>
      </c>
      <c r="B41" s="194" t="s">
        <v>197</v>
      </c>
      <c r="C41" s="194" t="s">
        <v>510</v>
      </c>
      <c r="D41" s="194">
        <f>E41/3*2</f>
        <v>14</v>
      </c>
      <c r="E41" s="194">
        <f>49-28</f>
        <v>21</v>
      </c>
      <c r="F41" s="194" t="s">
        <v>198</v>
      </c>
      <c r="G41" s="214">
        <v>4.0</v>
      </c>
      <c r="H41" s="192">
        <v>361.0</v>
      </c>
      <c r="I41" s="192">
        <v>2.0</v>
      </c>
      <c r="J41" s="193">
        <v>20.0</v>
      </c>
      <c r="K41" s="192">
        <v>2.0</v>
      </c>
      <c r="L41" s="193" t="s">
        <v>113</v>
      </c>
      <c r="M41" s="215" t="s">
        <v>491</v>
      </c>
      <c r="N41" s="214">
        <v>8.0</v>
      </c>
      <c r="O41" s="192">
        <v>6.0</v>
      </c>
      <c r="P41" s="192">
        <v>40.0</v>
      </c>
      <c r="Q41" s="192">
        <v>6.0</v>
      </c>
      <c r="R41" s="192" t="s">
        <v>114</v>
      </c>
      <c r="S41" s="197" t="s">
        <v>511</v>
      </c>
    </row>
    <row r="42">
      <c r="A42" s="92" t="s">
        <v>512</v>
      </c>
      <c r="B42" s="93"/>
      <c r="C42" s="94" t="s">
        <v>513</v>
      </c>
      <c r="D42" s="94"/>
      <c r="E42" s="94"/>
      <c r="F42" s="93"/>
      <c r="G42" s="95">
        <v>8.0</v>
      </c>
      <c r="H42" s="96">
        <v>270.0</v>
      </c>
      <c r="I42" s="96">
        <v>6.0</v>
      </c>
      <c r="J42" s="97" t="s">
        <v>307</v>
      </c>
      <c r="K42" s="96">
        <v>2.0</v>
      </c>
      <c r="L42" s="97" t="s">
        <v>113</v>
      </c>
      <c r="M42" s="98"/>
      <c r="N42" s="98"/>
      <c r="O42" s="96">
        <v>8.0</v>
      </c>
      <c r="P42" s="96">
        <v>40.0</v>
      </c>
      <c r="Q42" s="96">
        <v>6.0</v>
      </c>
      <c r="R42" s="96" t="s">
        <v>114</v>
      </c>
      <c r="S42" s="98"/>
    </row>
    <row r="43">
      <c r="A43" s="222"/>
      <c r="B43" s="213"/>
      <c r="C43" s="194"/>
      <c r="D43" s="194"/>
      <c r="E43" s="194"/>
      <c r="F43" s="213"/>
      <c r="G43" s="223"/>
      <c r="H43" s="201"/>
      <c r="I43" s="201"/>
      <c r="J43" s="199"/>
      <c r="K43" s="201"/>
      <c r="L43" s="201"/>
      <c r="M43" s="201"/>
      <c r="N43" s="201"/>
      <c r="P43" s="201"/>
      <c r="Q43" s="203"/>
      <c r="R43" s="201"/>
      <c r="S43" s="201"/>
      <c r="T43" s="203"/>
      <c r="U43" s="203"/>
      <c r="V43" s="203"/>
      <c r="W43" s="203"/>
      <c r="X43" s="203"/>
    </row>
    <row r="44">
      <c r="A44" s="135" t="s">
        <v>225</v>
      </c>
      <c r="B44" s="136" t="s">
        <v>11</v>
      </c>
      <c r="C44" s="137" t="s">
        <v>14</v>
      </c>
      <c r="D44" s="135" t="s">
        <v>226</v>
      </c>
      <c r="E44" s="135" t="s">
        <v>19</v>
      </c>
      <c r="F44" s="136" t="s">
        <v>104</v>
      </c>
      <c r="G44" s="138" t="s">
        <v>24</v>
      </c>
      <c r="H44" s="138" t="s">
        <v>30</v>
      </c>
      <c r="I44" s="138" t="s">
        <v>33</v>
      </c>
      <c r="J44" s="138" t="s">
        <v>36</v>
      </c>
      <c r="K44" s="138" t="s">
        <v>39</v>
      </c>
      <c r="L44" s="138" t="s">
        <v>55</v>
      </c>
      <c r="M44" s="139" t="s">
        <v>42</v>
      </c>
      <c r="N44" s="139" t="s">
        <v>45</v>
      </c>
      <c r="O44" s="138" t="s">
        <v>49</v>
      </c>
      <c r="P44" s="138" t="s">
        <v>105</v>
      </c>
      <c r="Q44" s="140" t="s">
        <v>106</v>
      </c>
      <c r="R44" s="69"/>
      <c r="S44" s="69"/>
      <c r="T44" s="69"/>
      <c r="U44" s="69"/>
      <c r="V44" s="69"/>
      <c r="W44" s="69"/>
      <c r="X44" s="69"/>
    </row>
    <row r="45">
      <c r="A45" s="196" t="s">
        <v>514</v>
      </c>
      <c r="B45" s="193" t="s">
        <v>515</v>
      </c>
      <c r="C45" s="193" t="s">
        <v>516</v>
      </c>
      <c r="D45" s="201">
        <f>88-68</f>
        <v>20</v>
      </c>
      <c r="E45" s="193" t="s">
        <v>517</v>
      </c>
      <c r="F45" s="193" t="s">
        <v>168</v>
      </c>
      <c r="G45" s="193" t="s">
        <v>345</v>
      </c>
      <c r="H45" s="193" t="s">
        <v>144</v>
      </c>
      <c r="I45" s="193" t="s">
        <v>467</v>
      </c>
      <c r="J45" s="192">
        <v>1.0</v>
      </c>
      <c r="K45" s="193" t="s">
        <v>113</v>
      </c>
      <c r="L45" s="192"/>
      <c r="M45" s="192">
        <v>8.0</v>
      </c>
      <c r="N45" s="192">
        <v>100.0</v>
      </c>
      <c r="O45" s="192">
        <v>0.0</v>
      </c>
      <c r="P45" s="196" t="s">
        <v>114</v>
      </c>
      <c r="Q45" s="217"/>
    </row>
    <row r="46">
      <c r="A46" s="119" t="s">
        <v>518</v>
      </c>
      <c r="B46" s="97"/>
      <c r="C46" s="97" t="s">
        <v>519</v>
      </c>
      <c r="D46" s="98"/>
      <c r="E46" s="97"/>
      <c r="F46" s="97" t="s">
        <v>168</v>
      </c>
      <c r="G46" s="97" t="s">
        <v>288</v>
      </c>
      <c r="H46" s="97" t="s">
        <v>144</v>
      </c>
      <c r="I46" s="96">
        <v>130.0</v>
      </c>
      <c r="J46" s="96">
        <v>3.0</v>
      </c>
      <c r="K46" s="97" t="s">
        <v>113</v>
      </c>
      <c r="L46" s="96"/>
      <c r="M46" s="96">
        <v>8.0</v>
      </c>
      <c r="N46" s="96">
        <v>100.0</v>
      </c>
      <c r="O46" s="96">
        <v>0.0</v>
      </c>
      <c r="P46" s="119" t="s">
        <v>114</v>
      </c>
      <c r="Q46" s="177" t="s">
        <v>520</v>
      </c>
    </row>
    <row r="47">
      <c r="A47" s="196" t="s">
        <v>521</v>
      </c>
      <c r="B47" s="200" t="s">
        <v>522</v>
      </c>
      <c r="C47" s="193" t="s">
        <v>523</v>
      </c>
      <c r="D47" s="201">
        <f>27-13</f>
        <v>14</v>
      </c>
      <c r="E47" s="193" t="s">
        <v>279</v>
      </c>
      <c r="F47" s="193" t="s">
        <v>302</v>
      </c>
      <c r="G47" s="193" t="s">
        <v>288</v>
      </c>
      <c r="H47" s="193" t="s">
        <v>153</v>
      </c>
      <c r="I47" s="192">
        <v>25.0</v>
      </c>
      <c r="J47" s="192">
        <v>3.0</v>
      </c>
      <c r="K47" s="193" t="s">
        <v>113</v>
      </c>
      <c r="L47" s="192">
        <v>75.0</v>
      </c>
      <c r="M47" s="192">
        <v>6.0</v>
      </c>
      <c r="N47" s="192">
        <v>0.0</v>
      </c>
      <c r="O47" s="192">
        <v>0.0</v>
      </c>
      <c r="P47" s="192" t="s">
        <v>114</v>
      </c>
      <c r="Q47" s="197" t="s">
        <v>524</v>
      </c>
    </row>
    <row r="48" ht="26.25" customHeight="1">
      <c r="A48" s="119" t="s">
        <v>525</v>
      </c>
      <c r="B48" s="126"/>
      <c r="C48" s="126" t="s">
        <v>526</v>
      </c>
      <c r="D48" s="98"/>
      <c r="E48" s="97"/>
      <c r="F48" s="97" t="s">
        <v>302</v>
      </c>
      <c r="G48" s="97" t="s">
        <v>288</v>
      </c>
      <c r="H48" s="97" t="s">
        <v>153</v>
      </c>
      <c r="I48" s="96">
        <v>25.0</v>
      </c>
      <c r="J48" s="96">
        <v>3.0</v>
      </c>
      <c r="K48" s="97" t="s">
        <v>113</v>
      </c>
      <c r="L48" s="96"/>
      <c r="M48" s="96">
        <v>6.0</v>
      </c>
      <c r="N48" s="96">
        <v>0.0</v>
      </c>
      <c r="O48" s="96">
        <v>0.0</v>
      </c>
      <c r="P48" s="96" t="s">
        <v>114</v>
      </c>
      <c r="Q48" s="120" t="s">
        <v>527</v>
      </c>
    </row>
    <row r="49">
      <c r="A49" s="196" t="s">
        <v>528</v>
      </c>
      <c r="B49" s="200" t="s">
        <v>529</v>
      </c>
      <c r="C49" s="200" t="s">
        <v>530</v>
      </c>
      <c r="D49" s="197" t="s">
        <v>531</v>
      </c>
      <c r="E49" s="200" t="s">
        <v>532</v>
      </c>
      <c r="F49" s="193" t="s">
        <v>177</v>
      </c>
      <c r="G49" s="193" t="s">
        <v>533</v>
      </c>
      <c r="H49" s="193" t="s">
        <v>287</v>
      </c>
      <c r="I49" s="192">
        <v>60.0</v>
      </c>
      <c r="J49" s="192">
        <v>2.0</v>
      </c>
      <c r="K49" s="193" t="s">
        <v>113</v>
      </c>
      <c r="L49" s="192"/>
      <c r="M49" s="192">
        <v>8.0</v>
      </c>
      <c r="N49" s="192">
        <v>40.0</v>
      </c>
      <c r="O49" s="192">
        <v>6.0</v>
      </c>
      <c r="P49" s="192" t="s">
        <v>114</v>
      </c>
      <c r="Q49" s="197" t="s">
        <v>534</v>
      </c>
    </row>
    <row r="50">
      <c r="A50" s="119" t="s">
        <v>535</v>
      </c>
      <c r="B50" s="202" t="s">
        <v>536</v>
      </c>
      <c r="C50" s="126" t="s">
        <v>537</v>
      </c>
      <c r="D50" s="120" t="s">
        <v>538</v>
      </c>
      <c r="E50" s="126" t="s">
        <v>539</v>
      </c>
      <c r="F50" s="97" t="s">
        <v>177</v>
      </c>
      <c r="G50" s="97" t="s">
        <v>533</v>
      </c>
      <c r="H50" s="97" t="s">
        <v>287</v>
      </c>
      <c r="I50" s="96">
        <v>60.0</v>
      </c>
      <c r="J50" s="96">
        <v>2.0</v>
      </c>
      <c r="K50" s="97" t="s">
        <v>113</v>
      </c>
      <c r="L50" s="96"/>
      <c r="M50" s="96">
        <v>8.0</v>
      </c>
      <c r="N50" s="96">
        <v>40.0</v>
      </c>
      <c r="O50" s="96">
        <v>6.0</v>
      </c>
      <c r="P50" s="96" t="s">
        <v>114</v>
      </c>
    </row>
    <row r="51">
      <c r="A51" s="191" t="s">
        <v>540</v>
      </c>
      <c r="B51" s="224" t="s">
        <v>529</v>
      </c>
      <c r="C51" s="224" t="s">
        <v>541</v>
      </c>
      <c r="D51" s="225" t="s">
        <v>542</v>
      </c>
      <c r="E51" s="224" t="s">
        <v>543</v>
      </c>
      <c r="F51" s="226" t="s">
        <v>177</v>
      </c>
      <c r="G51" s="226" t="s">
        <v>533</v>
      </c>
      <c r="H51" s="226" t="s">
        <v>287</v>
      </c>
      <c r="I51" s="227">
        <v>60.0</v>
      </c>
      <c r="J51" s="227">
        <v>2.0</v>
      </c>
      <c r="K51" s="226" t="s">
        <v>113</v>
      </c>
      <c r="L51" s="228"/>
      <c r="M51" s="227">
        <v>8.0</v>
      </c>
      <c r="N51" s="227">
        <v>40.0</v>
      </c>
      <c r="O51" s="227">
        <v>6.0</v>
      </c>
      <c r="P51" s="227" t="s">
        <v>114</v>
      </c>
      <c r="Q51" s="197" t="s">
        <v>544</v>
      </c>
    </row>
    <row r="52">
      <c r="A52" s="92" t="s">
        <v>545</v>
      </c>
      <c r="B52" s="202" t="s">
        <v>536</v>
      </c>
      <c r="C52" s="202" t="s">
        <v>546</v>
      </c>
      <c r="D52" s="229" t="s">
        <v>547</v>
      </c>
      <c r="E52" s="202" t="s">
        <v>548</v>
      </c>
      <c r="F52" s="149" t="s">
        <v>177</v>
      </c>
      <c r="G52" s="149" t="s">
        <v>533</v>
      </c>
      <c r="H52" s="149" t="s">
        <v>287</v>
      </c>
      <c r="I52" s="230">
        <v>60.0</v>
      </c>
      <c r="J52" s="230">
        <v>2.0</v>
      </c>
      <c r="K52" s="149" t="s">
        <v>113</v>
      </c>
      <c r="L52" s="231"/>
      <c r="M52" s="230">
        <v>8.0</v>
      </c>
      <c r="N52" s="230">
        <v>40.0</v>
      </c>
      <c r="O52" s="230">
        <v>6.0</v>
      </c>
      <c r="P52" s="230" t="s">
        <v>114</v>
      </c>
    </row>
    <row r="53">
      <c r="A53" s="196" t="s">
        <v>549</v>
      </c>
      <c r="B53" s="193" t="s">
        <v>203</v>
      </c>
      <c r="C53" s="193" t="s">
        <v>550</v>
      </c>
      <c r="D53" s="201"/>
      <c r="E53" s="193"/>
      <c r="F53" s="193" t="s">
        <v>289</v>
      </c>
      <c r="G53" s="193" t="s">
        <v>147</v>
      </c>
      <c r="H53" s="193" t="s">
        <v>551</v>
      </c>
      <c r="I53" s="192">
        <v>0.0</v>
      </c>
      <c r="J53" s="192">
        <v>1.0</v>
      </c>
      <c r="K53" s="193" t="s">
        <v>552</v>
      </c>
      <c r="L53" s="192"/>
      <c r="M53" s="192">
        <v>4.0</v>
      </c>
      <c r="N53" s="192">
        <v>10.0</v>
      </c>
      <c r="O53" s="192">
        <v>0.0</v>
      </c>
      <c r="P53" s="196" t="s">
        <v>114</v>
      </c>
      <c r="Q53" s="192" t="s">
        <v>553</v>
      </c>
    </row>
    <row r="54">
      <c r="A54" s="119" t="s">
        <v>554</v>
      </c>
      <c r="B54" s="111"/>
      <c r="C54" s="97" t="s">
        <v>555</v>
      </c>
      <c r="D54" s="98"/>
      <c r="E54" s="97"/>
      <c r="F54" s="97" t="s">
        <v>197</v>
      </c>
      <c r="G54" s="96">
        <v>80.0</v>
      </c>
      <c r="H54" s="97" t="s">
        <v>177</v>
      </c>
      <c r="I54" s="96">
        <v>120.0</v>
      </c>
      <c r="J54" s="96">
        <v>8.0</v>
      </c>
      <c r="K54" s="97" t="s">
        <v>113</v>
      </c>
      <c r="L54" s="96">
        <v>60.0</v>
      </c>
      <c r="M54" s="96">
        <v>8.0</v>
      </c>
      <c r="N54" s="96">
        <v>25.0</v>
      </c>
      <c r="O54" s="96">
        <v>6.0</v>
      </c>
      <c r="P54" s="96" t="s">
        <v>114</v>
      </c>
      <c r="Q54" s="120" t="s">
        <v>556</v>
      </c>
    </row>
    <row r="55">
      <c r="A55" s="196" t="s">
        <v>557</v>
      </c>
      <c r="B55" s="193" t="s">
        <v>294</v>
      </c>
      <c r="C55" s="193" t="s">
        <v>558</v>
      </c>
      <c r="D55" s="201"/>
      <c r="E55" s="193"/>
      <c r="F55" s="193" t="s">
        <v>197</v>
      </c>
      <c r="G55" s="193" t="s">
        <v>166</v>
      </c>
      <c r="H55" s="193" t="s">
        <v>177</v>
      </c>
      <c r="I55" s="192">
        <v>120.0</v>
      </c>
      <c r="J55" s="192">
        <v>8.0</v>
      </c>
      <c r="K55" s="193" t="s">
        <v>113</v>
      </c>
      <c r="L55" s="192">
        <v>60.0</v>
      </c>
      <c r="M55" s="192">
        <v>8.0</v>
      </c>
      <c r="N55" s="192">
        <v>25.0</v>
      </c>
      <c r="O55" s="192">
        <v>6.0</v>
      </c>
      <c r="P55" s="192" t="s">
        <v>114</v>
      </c>
      <c r="Q55" s="197" t="s">
        <v>556</v>
      </c>
    </row>
    <row r="56">
      <c r="A56" s="119" t="s">
        <v>559</v>
      </c>
      <c r="B56" s="97"/>
      <c r="C56" s="126" t="s">
        <v>560</v>
      </c>
      <c r="D56" s="98">
        <f>33-9</f>
        <v>24</v>
      </c>
      <c r="E56" s="96">
        <v>33.0</v>
      </c>
      <c r="F56" s="97" t="s">
        <v>177</v>
      </c>
      <c r="G56" s="97" t="s">
        <v>288</v>
      </c>
      <c r="H56" s="97" t="s">
        <v>177</v>
      </c>
      <c r="I56" s="96">
        <v>90.0</v>
      </c>
      <c r="J56" s="96">
        <v>3.0</v>
      </c>
      <c r="K56" s="97" t="s">
        <v>113</v>
      </c>
      <c r="L56" s="96"/>
      <c r="M56" s="96">
        <v>9.0</v>
      </c>
      <c r="N56" s="96">
        <v>75.0</v>
      </c>
      <c r="O56" s="96">
        <v>6.0</v>
      </c>
      <c r="P56" s="96" t="s">
        <v>114</v>
      </c>
      <c r="Q56" s="120" t="s">
        <v>561</v>
      </c>
    </row>
    <row r="57">
      <c r="A57" s="203"/>
      <c r="B57" s="203"/>
      <c r="C57" s="203"/>
      <c r="D57" s="203"/>
      <c r="E57" s="203"/>
      <c r="F57" s="203"/>
      <c r="G57" s="203"/>
      <c r="H57" s="203"/>
      <c r="I57" s="203"/>
      <c r="J57" s="203"/>
      <c r="K57" s="203"/>
      <c r="L57" s="203"/>
      <c r="M57" s="203"/>
      <c r="N57" s="203"/>
      <c r="P57" s="203"/>
      <c r="Q57" s="203"/>
    </row>
    <row r="58">
      <c r="A58" s="119" t="s">
        <v>562</v>
      </c>
      <c r="B58" s="99"/>
      <c r="C58" s="120" t="s">
        <v>563</v>
      </c>
      <c r="D58" s="99"/>
      <c r="E58" s="99"/>
      <c r="F58" s="99"/>
      <c r="G58" s="99"/>
      <c r="H58" s="99"/>
      <c r="I58" s="99"/>
      <c r="J58" s="99"/>
      <c r="K58" s="99"/>
      <c r="L58" s="99"/>
      <c r="M58" s="99"/>
      <c r="N58" s="99"/>
      <c r="P58" s="99"/>
      <c r="Q58" s="177" t="s">
        <v>564</v>
      </c>
    </row>
    <row r="59">
      <c r="A59" s="196" t="s">
        <v>565</v>
      </c>
      <c r="B59" s="203"/>
      <c r="C59" s="197" t="s">
        <v>566</v>
      </c>
      <c r="D59" s="203"/>
      <c r="E59" s="203"/>
      <c r="F59" s="196" t="s">
        <v>567</v>
      </c>
      <c r="G59" s="203"/>
      <c r="H59" s="203"/>
      <c r="I59" s="203"/>
      <c r="J59" s="203"/>
      <c r="K59" s="203"/>
      <c r="L59" s="203"/>
      <c r="M59" s="203"/>
      <c r="N59" s="203"/>
      <c r="P59" s="203"/>
      <c r="Q59" s="217" t="s">
        <v>568</v>
      </c>
    </row>
  </sheetData>
  <mergeCells count="54">
    <mergeCell ref="Q2:X2"/>
    <mergeCell ref="Q3:X3"/>
    <mergeCell ref="Q4:X4"/>
    <mergeCell ref="Q5:X5"/>
    <mergeCell ref="Q6:X6"/>
    <mergeCell ref="Q7:X7"/>
    <mergeCell ref="Q8:X8"/>
    <mergeCell ref="Q9:X9"/>
    <mergeCell ref="Q10:X10"/>
    <mergeCell ref="Q11:X11"/>
    <mergeCell ref="Q12:X12"/>
    <mergeCell ref="Q13:X13"/>
    <mergeCell ref="Q14:X14"/>
    <mergeCell ref="Q15:X15"/>
    <mergeCell ref="Q16:X16"/>
    <mergeCell ref="Q17:X17"/>
    <mergeCell ref="Q18:X18"/>
    <mergeCell ref="Q19:X19"/>
    <mergeCell ref="Q20:X20"/>
    <mergeCell ref="Q21:X21"/>
    <mergeCell ref="Q22:X22"/>
    <mergeCell ref="Q23:X23"/>
    <mergeCell ref="Q24:X24"/>
    <mergeCell ref="Q25:X25"/>
    <mergeCell ref="Q26:X26"/>
    <mergeCell ref="Q27:X27"/>
    <mergeCell ref="Q28:X28"/>
    <mergeCell ref="Q29:X29"/>
    <mergeCell ref="Q30:X30"/>
    <mergeCell ref="B32:X32"/>
    <mergeCell ref="S33:X33"/>
    <mergeCell ref="S34:X34"/>
    <mergeCell ref="S35:X35"/>
    <mergeCell ref="S36:X36"/>
    <mergeCell ref="S37:X37"/>
    <mergeCell ref="S38:X38"/>
    <mergeCell ref="S39:X39"/>
    <mergeCell ref="S40:X40"/>
    <mergeCell ref="S41:X41"/>
    <mergeCell ref="S42:X42"/>
    <mergeCell ref="Q44:X44"/>
    <mergeCell ref="Q45:X45"/>
    <mergeCell ref="Q55:X55"/>
    <mergeCell ref="Q56:X56"/>
    <mergeCell ref="Q57:X57"/>
    <mergeCell ref="Q58:X58"/>
    <mergeCell ref="Q59:X59"/>
    <mergeCell ref="Q46:X46"/>
    <mergeCell ref="Q47:X47"/>
    <mergeCell ref="Q48:X48"/>
    <mergeCell ref="Q49:X50"/>
    <mergeCell ref="Q51:X52"/>
    <mergeCell ref="Q53:X53"/>
    <mergeCell ref="Q54:X5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1.86"/>
    <col customWidth="1" min="2" max="2" width="25.0"/>
    <col customWidth="1" min="3" max="3" width="57.14"/>
    <col customWidth="1" min="4" max="5" width="20.43"/>
    <col customWidth="1" min="6" max="6" width="17.86"/>
    <col customWidth="1" min="8" max="8" width="15.29"/>
    <col customWidth="1" min="9" max="9" width="17.57"/>
    <col customWidth="1" min="10" max="10" width="17.86"/>
    <col customWidth="1" min="13" max="13" width="15.43"/>
    <col customWidth="1" min="14" max="14" width="17.29"/>
    <col customWidth="1" min="15" max="15" width="14.43"/>
    <col customWidth="1" min="16" max="16" width="15.14"/>
    <col customWidth="1" min="17" max="17" width="14.43"/>
    <col customWidth="1" min="23" max="23" width="14.43"/>
  </cols>
  <sheetData>
    <row r="1">
      <c r="A1" s="232" t="s">
        <v>569</v>
      </c>
      <c r="B1" s="233"/>
      <c r="C1" s="234"/>
      <c r="D1" s="235"/>
      <c r="E1" s="235"/>
      <c r="F1" s="235"/>
      <c r="G1" s="235"/>
      <c r="H1" s="235"/>
      <c r="I1" s="235"/>
      <c r="J1" s="235"/>
      <c r="K1" s="235"/>
      <c r="L1" s="235"/>
      <c r="M1" s="235"/>
      <c r="N1" s="235"/>
      <c r="O1" s="235"/>
      <c r="P1" s="235"/>
      <c r="Q1" s="235"/>
      <c r="R1" s="235"/>
      <c r="S1" s="235"/>
      <c r="T1" s="235"/>
      <c r="U1" s="235"/>
      <c r="V1" s="235"/>
      <c r="W1" s="235"/>
    </row>
    <row r="2">
      <c r="A2" s="139" t="s">
        <v>100</v>
      </c>
      <c r="B2" s="139" t="s">
        <v>11</v>
      </c>
      <c r="C2" s="166" t="s">
        <v>14</v>
      </c>
      <c r="D2" s="139" t="s">
        <v>101</v>
      </c>
      <c r="E2" s="139" t="s">
        <v>102</v>
      </c>
      <c r="F2" s="139" t="s">
        <v>103</v>
      </c>
      <c r="G2" s="139" t="s">
        <v>104</v>
      </c>
      <c r="H2" s="139" t="s">
        <v>24</v>
      </c>
      <c r="I2" s="139" t="s">
        <v>30</v>
      </c>
      <c r="J2" s="236" t="s">
        <v>33</v>
      </c>
      <c r="K2" s="139" t="s">
        <v>36</v>
      </c>
      <c r="L2" s="139" t="s">
        <v>39</v>
      </c>
      <c r="M2" s="139" t="s">
        <v>42</v>
      </c>
      <c r="N2" s="139" t="s">
        <v>45</v>
      </c>
      <c r="O2" s="138" t="s">
        <v>49</v>
      </c>
      <c r="P2" s="139" t="s">
        <v>105</v>
      </c>
      <c r="Q2" s="139" t="s">
        <v>106</v>
      </c>
      <c r="R2" s="69"/>
      <c r="S2" s="69"/>
      <c r="T2" s="69"/>
      <c r="U2" s="69"/>
      <c r="V2" s="69"/>
      <c r="W2" s="69"/>
    </row>
    <row r="3">
      <c r="A3" s="237" t="s">
        <v>285</v>
      </c>
      <c r="B3" s="238" t="s">
        <v>289</v>
      </c>
      <c r="C3" s="238" t="s">
        <v>570</v>
      </c>
      <c r="D3" s="239" t="s">
        <v>203</v>
      </c>
      <c r="E3" s="240">
        <v>20.0</v>
      </c>
      <c r="F3" s="238" t="s">
        <v>279</v>
      </c>
      <c r="G3" s="237">
        <v>5.0</v>
      </c>
      <c r="H3" s="237">
        <v>361.0</v>
      </c>
      <c r="I3" s="237">
        <v>7.0</v>
      </c>
      <c r="J3" s="238" t="s">
        <v>419</v>
      </c>
      <c r="K3" s="237">
        <v>6.0</v>
      </c>
      <c r="L3" s="237" t="s">
        <v>113</v>
      </c>
      <c r="M3" s="240">
        <v>8.0</v>
      </c>
      <c r="N3" s="240">
        <v>50.0</v>
      </c>
      <c r="O3" s="240">
        <v>0.0</v>
      </c>
      <c r="P3" s="237" t="s">
        <v>114</v>
      </c>
      <c r="Q3" s="124" t="s">
        <v>571</v>
      </c>
    </row>
    <row r="4">
      <c r="A4" s="161" t="s">
        <v>421</v>
      </c>
      <c r="B4" s="94" t="s">
        <v>572</v>
      </c>
      <c r="C4" s="198" t="s">
        <v>573</v>
      </c>
      <c r="D4" s="94" t="s">
        <v>574</v>
      </c>
      <c r="E4" s="95">
        <v>27.0</v>
      </c>
      <c r="F4" s="94" t="s">
        <v>198</v>
      </c>
      <c r="G4" s="161">
        <v>2.0</v>
      </c>
      <c r="H4" s="161">
        <v>40.0</v>
      </c>
      <c r="I4" s="161">
        <v>7.0</v>
      </c>
      <c r="J4" s="93" t="s">
        <v>126</v>
      </c>
      <c r="K4" s="161">
        <v>2.0</v>
      </c>
      <c r="L4" s="161" t="s">
        <v>113</v>
      </c>
      <c r="M4" s="95">
        <v>4.0</v>
      </c>
      <c r="N4" s="95">
        <v>30.0</v>
      </c>
      <c r="O4" s="95">
        <v>0.0</v>
      </c>
      <c r="P4" s="161" t="s">
        <v>114</v>
      </c>
      <c r="Q4" s="120" t="s">
        <v>575</v>
      </c>
    </row>
    <row r="5">
      <c r="A5" s="237" t="s">
        <v>576</v>
      </c>
      <c r="B5" s="239" t="s">
        <v>577</v>
      </c>
      <c r="C5" s="241" t="s">
        <v>578</v>
      </c>
      <c r="D5" s="238" t="s">
        <v>455</v>
      </c>
      <c r="E5" s="238">
        <f>52-31</f>
        <v>21</v>
      </c>
      <c r="F5" s="239" t="s">
        <v>307</v>
      </c>
      <c r="G5" s="237">
        <v>2.0</v>
      </c>
      <c r="H5" s="237">
        <v>70.0</v>
      </c>
      <c r="I5" s="237">
        <v>3.0</v>
      </c>
      <c r="J5" s="238" t="s">
        <v>112</v>
      </c>
      <c r="K5" s="237">
        <v>2.0</v>
      </c>
      <c r="L5" s="237" t="s">
        <v>113</v>
      </c>
      <c r="M5" s="240">
        <v>5.0</v>
      </c>
      <c r="N5" s="240">
        <v>0.0</v>
      </c>
      <c r="O5" s="240">
        <v>0.0</v>
      </c>
      <c r="P5" s="237" t="s">
        <v>114</v>
      </c>
      <c r="Q5" s="125" t="s">
        <v>579</v>
      </c>
    </row>
    <row r="6">
      <c r="A6" s="161" t="s">
        <v>580</v>
      </c>
      <c r="B6" s="94" t="s">
        <v>123</v>
      </c>
      <c r="C6" s="198" t="s">
        <v>581</v>
      </c>
      <c r="D6" s="94"/>
      <c r="E6" s="161"/>
      <c r="F6" s="161"/>
      <c r="G6" s="161">
        <v>5.0</v>
      </c>
      <c r="H6" s="161">
        <v>50.0</v>
      </c>
      <c r="I6" s="161">
        <v>8.0</v>
      </c>
      <c r="J6" s="93" t="s">
        <v>156</v>
      </c>
      <c r="K6" s="161">
        <v>5.0</v>
      </c>
      <c r="L6" s="161" t="s">
        <v>113</v>
      </c>
      <c r="M6" s="95">
        <v>8.0</v>
      </c>
      <c r="N6" s="95">
        <v>40.0</v>
      </c>
      <c r="O6" s="95">
        <v>0.0</v>
      </c>
      <c r="P6" s="161" t="s">
        <v>114</v>
      </c>
      <c r="Q6" s="242"/>
    </row>
    <row r="7">
      <c r="A7" s="240" t="s">
        <v>309</v>
      </c>
      <c r="B7" s="238" t="s">
        <v>144</v>
      </c>
      <c r="C7" s="241" t="s">
        <v>582</v>
      </c>
      <c r="D7" s="238"/>
      <c r="E7" s="238">
        <f>61-33</f>
        <v>28</v>
      </c>
      <c r="F7" s="238" t="s">
        <v>583</v>
      </c>
      <c r="G7" s="240">
        <v>2.0</v>
      </c>
      <c r="H7" s="240">
        <v>45.0</v>
      </c>
      <c r="I7" s="240">
        <v>5.0</v>
      </c>
      <c r="J7" s="239" t="s">
        <v>112</v>
      </c>
      <c r="K7" s="240">
        <v>1.0</v>
      </c>
      <c r="L7" s="240" t="s">
        <v>113</v>
      </c>
      <c r="M7" s="240">
        <v>10.0</v>
      </c>
      <c r="N7" s="240">
        <v>0.0</v>
      </c>
      <c r="O7" s="240">
        <v>0.0</v>
      </c>
      <c r="P7" s="240" t="s">
        <v>114</v>
      </c>
      <c r="Q7" s="243" t="s">
        <v>584</v>
      </c>
    </row>
    <row r="8">
      <c r="A8" s="95" t="s">
        <v>315</v>
      </c>
      <c r="B8" s="96">
        <v>23.0</v>
      </c>
      <c r="C8" s="198" t="s">
        <v>585</v>
      </c>
      <c r="D8" s="198" t="s">
        <v>586</v>
      </c>
      <c r="F8" s="120" t="s">
        <v>587</v>
      </c>
      <c r="G8" s="95">
        <v>10.0</v>
      </c>
      <c r="H8" s="161">
        <v>45.0</v>
      </c>
      <c r="I8" s="244" t="str">
        <f>HYPERLINK("https://docs.google.com/spreadsheets/d/1Yabcbi1i4bi6zcaXWH8AcyHIff3XNIINvjzZPRvmzmI/edit?usp=sharing","7-9 (Scales linearly with Heat released)")</f>
        <v>7-9 (Scales linearly with Heat released)</v>
      </c>
      <c r="J8" s="245" t="str">
        <f>HYPERLINK("https://docs.google.com/spreadsheets/d/1Yabcbi1i4bi6zcaXWH8AcyHIff3XNIINvjzZPRvmzmI/edit?usp=sharing","60-90 (Scales linearly with Heat released)")</f>
        <v>60-90 (Scales linearly with Heat released)</v>
      </c>
      <c r="K8" s="95">
        <v>7.0</v>
      </c>
      <c r="L8" s="161" t="s">
        <v>113</v>
      </c>
      <c r="M8" s="95">
        <v>1.0</v>
      </c>
      <c r="N8" s="95">
        <v>0.0</v>
      </c>
      <c r="O8" s="95">
        <v>0.0</v>
      </c>
      <c r="P8" s="161" t="s">
        <v>114</v>
      </c>
      <c r="Q8" s="246" t="str">
        <f>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row>
    <row r="9">
      <c r="A9" s="237" t="s">
        <v>588</v>
      </c>
      <c r="B9" s="238" t="s">
        <v>123</v>
      </c>
      <c r="C9" s="247">
        <v>43380.0</v>
      </c>
      <c r="D9" s="241" t="s">
        <v>589</v>
      </c>
      <c r="E9" s="241" t="s">
        <v>590</v>
      </c>
      <c r="F9" s="238" t="s">
        <v>161</v>
      </c>
      <c r="G9" s="237">
        <v>4.0</v>
      </c>
      <c r="H9" s="237">
        <v>70.0</v>
      </c>
      <c r="I9" s="237">
        <v>3.5</v>
      </c>
      <c r="J9" s="238" t="s">
        <v>144</v>
      </c>
      <c r="K9" s="237">
        <v>1.0</v>
      </c>
      <c r="L9" s="237" t="s">
        <v>113</v>
      </c>
      <c r="M9" s="240">
        <v>4.0</v>
      </c>
      <c r="N9" s="240">
        <v>0.0</v>
      </c>
      <c r="O9" s="240">
        <v>0.0</v>
      </c>
      <c r="P9" s="237" t="s">
        <v>114</v>
      </c>
      <c r="Q9" s="124" t="s">
        <v>591</v>
      </c>
    </row>
    <row r="10">
      <c r="A10" s="161" t="s">
        <v>440</v>
      </c>
      <c r="B10" s="198" t="s">
        <v>592</v>
      </c>
      <c r="C10" s="242" t="s">
        <v>593</v>
      </c>
      <c r="D10" s="93" t="s">
        <v>177</v>
      </c>
      <c r="E10" s="93">
        <f>30-18</f>
        <v>12</v>
      </c>
      <c r="F10" s="94" t="s">
        <v>594</v>
      </c>
      <c r="G10" s="161">
        <v>7.0</v>
      </c>
      <c r="H10" s="161">
        <v>80.0</v>
      </c>
      <c r="I10" s="161">
        <v>6.0</v>
      </c>
      <c r="J10" s="93" t="s">
        <v>147</v>
      </c>
      <c r="K10" s="161">
        <v>1.0</v>
      </c>
      <c r="L10" s="161" t="s">
        <v>113</v>
      </c>
      <c r="M10" s="95">
        <v>8.0</v>
      </c>
      <c r="N10" s="95">
        <v>60.0</v>
      </c>
      <c r="O10" s="95">
        <v>0.0</v>
      </c>
      <c r="P10" s="161" t="s">
        <v>114</v>
      </c>
      <c r="Q10" s="120" t="s">
        <v>595</v>
      </c>
    </row>
    <row r="11">
      <c r="A11" s="240" t="s">
        <v>596</v>
      </c>
      <c r="B11" s="239" t="s">
        <v>137</v>
      </c>
      <c r="C11" s="239" t="s">
        <v>597</v>
      </c>
      <c r="D11" s="241" t="s">
        <v>313</v>
      </c>
      <c r="E11" s="241" t="s">
        <v>133</v>
      </c>
      <c r="F11" s="239" t="s">
        <v>307</v>
      </c>
      <c r="G11" s="240">
        <v>5.0</v>
      </c>
      <c r="H11" s="240">
        <v>361.0</v>
      </c>
      <c r="I11" s="240">
        <v>4.0</v>
      </c>
      <c r="J11" s="239" t="s">
        <v>151</v>
      </c>
      <c r="K11" s="240">
        <v>1.0</v>
      </c>
      <c r="L11" s="240" t="s">
        <v>113</v>
      </c>
      <c r="M11" s="240">
        <v>4.0</v>
      </c>
      <c r="N11" s="240">
        <v>0.0</v>
      </c>
      <c r="O11" s="240">
        <v>0.0</v>
      </c>
      <c r="P11" s="240" t="s">
        <v>114</v>
      </c>
      <c r="Q11" s="243" t="s">
        <v>598</v>
      </c>
    </row>
    <row r="12">
      <c r="A12" s="95" t="s">
        <v>599</v>
      </c>
      <c r="B12" s="93"/>
      <c r="C12" s="94" t="s">
        <v>600</v>
      </c>
      <c r="E12" s="119"/>
      <c r="G12" s="161">
        <v>1.0</v>
      </c>
      <c r="H12" s="161">
        <v>90.0</v>
      </c>
      <c r="I12" s="161">
        <v>2.0</v>
      </c>
      <c r="J12" s="93" t="s">
        <v>112</v>
      </c>
      <c r="K12" s="161">
        <v>1.0</v>
      </c>
      <c r="L12" s="95" t="s">
        <v>141</v>
      </c>
      <c r="M12" s="95">
        <v>3.0</v>
      </c>
      <c r="N12" s="95">
        <v>0.0</v>
      </c>
      <c r="O12" s="95">
        <v>0.0</v>
      </c>
      <c r="P12" s="161" t="s">
        <v>265</v>
      </c>
      <c r="Q12" s="242" t="s">
        <v>601</v>
      </c>
    </row>
    <row r="13">
      <c r="A13" s="237" t="s">
        <v>602</v>
      </c>
      <c r="B13" s="238" t="s">
        <v>218</v>
      </c>
      <c r="C13" s="239" t="s">
        <v>603</v>
      </c>
      <c r="D13" s="241" t="s">
        <v>313</v>
      </c>
      <c r="E13" s="241" t="s">
        <v>133</v>
      </c>
      <c r="F13" s="239" t="s">
        <v>307</v>
      </c>
      <c r="G13" s="237">
        <v>11.0</v>
      </c>
      <c r="H13" s="237">
        <v>361.0</v>
      </c>
      <c r="I13" s="237">
        <v>7.0</v>
      </c>
      <c r="J13" s="238" t="s">
        <v>312</v>
      </c>
      <c r="K13" s="240">
        <v>8.0</v>
      </c>
      <c r="L13" s="237" t="s">
        <v>113</v>
      </c>
      <c r="M13" s="240">
        <v>8.0</v>
      </c>
      <c r="N13" s="240">
        <v>100.0</v>
      </c>
      <c r="O13" s="240">
        <v>0.0</v>
      </c>
      <c r="P13" s="237" t="s">
        <v>114</v>
      </c>
      <c r="Q13" s="243" t="s">
        <v>604</v>
      </c>
    </row>
    <row r="14">
      <c r="A14" s="95" t="s">
        <v>605</v>
      </c>
      <c r="B14" s="94" t="s">
        <v>574</v>
      </c>
      <c r="C14" s="94" t="s">
        <v>606</v>
      </c>
      <c r="D14" s="198" t="s">
        <v>168</v>
      </c>
      <c r="E14" s="248">
        <f>45-22</f>
        <v>23</v>
      </c>
      <c r="F14" s="94" t="s">
        <v>156</v>
      </c>
      <c r="G14" s="95">
        <v>5.0</v>
      </c>
      <c r="H14" s="95">
        <v>90.0</v>
      </c>
      <c r="I14" s="95">
        <v>4.0</v>
      </c>
      <c r="J14" s="94" t="s">
        <v>133</v>
      </c>
      <c r="K14" s="95">
        <v>1.0</v>
      </c>
      <c r="L14" s="95" t="s">
        <v>113</v>
      </c>
      <c r="M14" s="95">
        <v>4.0</v>
      </c>
      <c r="N14" s="95">
        <v>0.0</v>
      </c>
      <c r="O14" s="95">
        <v>0.0</v>
      </c>
      <c r="P14" s="95" t="s">
        <v>114</v>
      </c>
      <c r="Q14" s="242" t="s">
        <v>598</v>
      </c>
    </row>
    <row r="15">
      <c r="A15" s="237" t="s">
        <v>607</v>
      </c>
      <c r="B15" s="238"/>
      <c r="C15" s="239" t="s">
        <v>608</v>
      </c>
      <c r="G15" s="237">
        <v>1.0</v>
      </c>
      <c r="H15" s="237">
        <v>90.0</v>
      </c>
      <c r="I15" s="237">
        <v>2.0</v>
      </c>
      <c r="J15" s="238" t="s">
        <v>112</v>
      </c>
      <c r="K15" s="237">
        <v>1.0</v>
      </c>
      <c r="L15" s="240" t="s">
        <v>141</v>
      </c>
      <c r="M15" s="240">
        <v>3.0</v>
      </c>
      <c r="N15" s="240">
        <v>0.0</v>
      </c>
      <c r="O15" s="240">
        <v>0.0</v>
      </c>
      <c r="P15" s="237" t="s">
        <v>265</v>
      </c>
      <c r="Q15" s="243" t="s">
        <v>601</v>
      </c>
    </row>
    <row r="16">
      <c r="A16" s="161" t="s">
        <v>609</v>
      </c>
      <c r="B16" s="93" t="s">
        <v>180</v>
      </c>
      <c r="C16" s="94" t="s">
        <v>610</v>
      </c>
      <c r="D16" s="198" t="s">
        <v>168</v>
      </c>
      <c r="E16" s="248">
        <f>45-22</f>
        <v>23</v>
      </c>
      <c r="F16" s="94" t="s">
        <v>156</v>
      </c>
      <c r="G16" s="161">
        <v>11.0</v>
      </c>
      <c r="H16" s="161">
        <v>90.0</v>
      </c>
      <c r="I16" s="161">
        <v>7.0</v>
      </c>
      <c r="J16" s="93" t="s">
        <v>175</v>
      </c>
      <c r="K16" s="95">
        <v>8.0</v>
      </c>
      <c r="L16" s="161" t="s">
        <v>113</v>
      </c>
      <c r="M16" s="95">
        <v>8.0</v>
      </c>
      <c r="N16" s="95">
        <v>100.0</v>
      </c>
      <c r="O16" s="95">
        <v>0.0</v>
      </c>
      <c r="P16" s="161" t="s">
        <v>114</v>
      </c>
      <c r="Q16" s="242" t="s">
        <v>604</v>
      </c>
    </row>
    <row r="17">
      <c r="A17" s="237" t="s">
        <v>611</v>
      </c>
      <c r="B17" s="238"/>
      <c r="C17" s="238" t="s">
        <v>368</v>
      </c>
      <c r="D17" s="249"/>
      <c r="E17" s="249"/>
      <c r="F17" s="238"/>
      <c r="G17" s="237">
        <v>11.0</v>
      </c>
      <c r="H17" s="237">
        <v>90.0</v>
      </c>
      <c r="I17" s="237">
        <v>7.0</v>
      </c>
      <c r="J17" s="238" t="s">
        <v>205</v>
      </c>
      <c r="K17" s="240">
        <v>6.0</v>
      </c>
      <c r="L17" s="237" t="s">
        <v>113</v>
      </c>
      <c r="M17" s="240">
        <v>8.0</v>
      </c>
      <c r="N17" s="240">
        <v>100.0</v>
      </c>
      <c r="O17" s="240">
        <v>0.0</v>
      </c>
      <c r="P17" s="237" t="s">
        <v>114</v>
      </c>
      <c r="Q17" s="243" t="s">
        <v>612</v>
      </c>
    </row>
    <row r="18">
      <c r="A18" s="95" t="s">
        <v>613</v>
      </c>
      <c r="B18" s="94" t="s">
        <v>574</v>
      </c>
      <c r="C18" s="177" t="s">
        <v>614</v>
      </c>
      <c r="D18" s="94" t="s">
        <v>615</v>
      </c>
      <c r="E18" s="198" t="s">
        <v>616</v>
      </c>
      <c r="F18" s="198" t="s">
        <v>617</v>
      </c>
      <c r="G18" s="95">
        <v>5.0</v>
      </c>
      <c r="H18" s="95">
        <v>270.0</v>
      </c>
      <c r="I18" s="95">
        <v>2.0</v>
      </c>
      <c r="J18" s="94" t="s">
        <v>313</v>
      </c>
      <c r="K18" s="95">
        <v>1.0</v>
      </c>
      <c r="L18" s="95" t="s">
        <v>113</v>
      </c>
      <c r="M18" s="95">
        <v>4.0</v>
      </c>
      <c r="N18" s="95">
        <v>0.0</v>
      </c>
      <c r="O18" s="95">
        <v>0.0</v>
      </c>
      <c r="P18" s="95" t="s">
        <v>114</v>
      </c>
      <c r="Q18" s="242" t="s">
        <v>598</v>
      </c>
    </row>
    <row r="19">
      <c r="A19" s="237" t="s">
        <v>618</v>
      </c>
      <c r="B19" s="238"/>
      <c r="C19" s="239" t="s">
        <v>608</v>
      </c>
      <c r="G19" s="237">
        <v>1.0</v>
      </c>
      <c r="H19" s="237">
        <v>90.0</v>
      </c>
      <c r="I19" s="237">
        <v>2.0</v>
      </c>
      <c r="J19" s="238" t="s">
        <v>112</v>
      </c>
      <c r="K19" s="237">
        <v>1.0</v>
      </c>
      <c r="L19" s="240" t="s">
        <v>141</v>
      </c>
      <c r="M19" s="240">
        <v>3.0</v>
      </c>
      <c r="N19" s="240">
        <v>0.0</v>
      </c>
      <c r="O19" s="240">
        <v>0.0</v>
      </c>
      <c r="P19" s="237" t="s">
        <v>265</v>
      </c>
      <c r="Q19" s="243" t="s">
        <v>601</v>
      </c>
    </row>
    <row r="20">
      <c r="A20" s="161" t="s">
        <v>619</v>
      </c>
      <c r="B20" s="93" t="s">
        <v>180</v>
      </c>
      <c r="C20" s="198" t="s">
        <v>620</v>
      </c>
      <c r="D20" s="94" t="s">
        <v>615</v>
      </c>
      <c r="E20" s="198" t="s">
        <v>616</v>
      </c>
      <c r="F20" s="198" t="s">
        <v>617</v>
      </c>
      <c r="G20" s="161">
        <v>11.0</v>
      </c>
      <c r="H20" s="161">
        <v>270.0</v>
      </c>
      <c r="I20" s="161">
        <v>7.0</v>
      </c>
      <c r="J20" s="93" t="s">
        <v>166</v>
      </c>
      <c r="K20" s="161">
        <v>2.0</v>
      </c>
      <c r="L20" s="161" t="s">
        <v>113</v>
      </c>
      <c r="M20" s="95">
        <v>8.0</v>
      </c>
      <c r="N20" s="95">
        <v>100.0</v>
      </c>
      <c r="O20" s="95">
        <v>0.0</v>
      </c>
      <c r="P20" s="161" t="s">
        <v>114</v>
      </c>
      <c r="Q20" s="242" t="s">
        <v>604</v>
      </c>
    </row>
    <row r="21">
      <c r="A21" s="237"/>
      <c r="B21" s="237"/>
      <c r="C21" s="237"/>
      <c r="D21" s="237"/>
      <c r="E21" s="237"/>
      <c r="F21" s="237"/>
      <c r="G21" s="237"/>
      <c r="H21" s="237"/>
      <c r="I21" s="237"/>
      <c r="J21" s="237"/>
      <c r="K21" s="237"/>
      <c r="L21" s="237"/>
      <c r="M21" s="237"/>
      <c r="N21" s="237"/>
      <c r="O21" s="237"/>
      <c r="P21" s="237"/>
      <c r="Q21" s="250"/>
    </row>
    <row r="22">
      <c r="A22" s="161"/>
      <c r="B22" s="161"/>
      <c r="C22" s="161"/>
      <c r="D22" s="161"/>
      <c r="E22" s="161"/>
      <c r="F22" s="161"/>
      <c r="G22" s="161"/>
      <c r="H22" s="161"/>
      <c r="I22" s="161"/>
      <c r="J22" s="161"/>
      <c r="K22" s="161"/>
      <c r="L22" s="161"/>
      <c r="M22" s="161"/>
      <c r="N22" s="161"/>
      <c r="O22" s="161"/>
      <c r="P22" s="161"/>
      <c r="Q22" s="98"/>
    </row>
    <row r="23">
      <c r="A23" s="237"/>
      <c r="B23" s="240" t="s">
        <v>621</v>
      </c>
    </row>
    <row r="24">
      <c r="A24" s="139" t="s">
        <v>192</v>
      </c>
      <c r="B24" s="139" t="s">
        <v>11</v>
      </c>
      <c r="C24" s="166" t="s">
        <v>14</v>
      </c>
      <c r="D24" s="139" t="s">
        <v>101</v>
      </c>
      <c r="E24" s="139" t="s">
        <v>102</v>
      </c>
      <c r="F24" s="139" t="s">
        <v>103</v>
      </c>
      <c r="G24" s="139" t="s">
        <v>104</v>
      </c>
      <c r="H24" s="139" t="s">
        <v>24</v>
      </c>
      <c r="I24" s="139" t="s">
        <v>30</v>
      </c>
      <c r="J24" s="236" t="s">
        <v>33</v>
      </c>
      <c r="K24" s="139" t="s">
        <v>36</v>
      </c>
      <c r="L24" s="139" t="s">
        <v>39</v>
      </c>
      <c r="M24" s="139" t="s">
        <v>193</v>
      </c>
      <c r="N24" s="136" t="s">
        <v>194</v>
      </c>
      <c r="O24" s="139" t="s">
        <v>42</v>
      </c>
      <c r="P24" s="139" t="s">
        <v>45</v>
      </c>
      <c r="Q24" s="138" t="s">
        <v>49</v>
      </c>
      <c r="R24" s="139" t="s">
        <v>105</v>
      </c>
      <c r="S24" s="139" t="s">
        <v>106</v>
      </c>
      <c r="T24" s="69"/>
      <c r="U24" s="69"/>
      <c r="V24" s="69"/>
      <c r="W24" s="69"/>
    </row>
    <row r="25">
      <c r="A25" s="237" t="s">
        <v>622</v>
      </c>
      <c r="B25" s="238" t="s">
        <v>123</v>
      </c>
      <c r="C25" s="238" t="s">
        <v>623</v>
      </c>
      <c r="D25" s="251" t="s">
        <v>137</v>
      </c>
      <c r="E25" s="238">
        <f>41-15</f>
        <v>26</v>
      </c>
      <c r="F25" s="238" t="s">
        <v>311</v>
      </c>
      <c r="G25" s="240">
        <v>6.0</v>
      </c>
      <c r="H25" s="240">
        <v>361.0</v>
      </c>
      <c r="I25" s="240">
        <v>5.0</v>
      </c>
      <c r="J25" s="239" t="s">
        <v>156</v>
      </c>
      <c r="K25" s="237">
        <v>4.0</v>
      </c>
      <c r="L25" s="237" t="s">
        <v>113</v>
      </c>
      <c r="M25" s="237" t="s">
        <v>491</v>
      </c>
      <c r="N25" s="240">
        <v>8.0</v>
      </c>
      <c r="O25" s="240">
        <v>5.0</v>
      </c>
      <c r="P25" s="240">
        <v>40.0</v>
      </c>
      <c r="Q25" s="240">
        <v>6.0</v>
      </c>
      <c r="R25" s="237" t="s">
        <v>114</v>
      </c>
      <c r="S25" s="240" t="s">
        <v>486</v>
      </c>
    </row>
    <row r="26">
      <c r="A26" s="161" t="s">
        <v>624</v>
      </c>
      <c r="B26" s="93"/>
      <c r="C26" s="93" t="s">
        <v>625</v>
      </c>
      <c r="D26" s="93"/>
      <c r="E26" s="93"/>
      <c r="F26" s="93"/>
      <c r="G26" s="95">
        <v>8.0</v>
      </c>
      <c r="H26" s="161">
        <v>40.0</v>
      </c>
      <c r="I26" s="161">
        <v>8.0</v>
      </c>
      <c r="J26" s="93" t="s">
        <v>419</v>
      </c>
      <c r="K26" s="161">
        <v>1.0</v>
      </c>
      <c r="L26" s="161" t="s">
        <v>113</v>
      </c>
      <c r="M26" s="161"/>
      <c r="N26" s="161"/>
      <c r="O26" s="95">
        <v>7.0</v>
      </c>
      <c r="P26" s="95">
        <v>45.0</v>
      </c>
      <c r="Q26" s="95">
        <v>6.0</v>
      </c>
      <c r="R26" s="161" t="s">
        <v>114</v>
      </c>
      <c r="S26" s="95" t="s">
        <v>571</v>
      </c>
    </row>
    <row r="27">
      <c r="A27" s="237" t="s">
        <v>626</v>
      </c>
      <c r="B27" s="238" t="s">
        <v>177</v>
      </c>
      <c r="C27" s="238" t="s">
        <v>627</v>
      </c>
      <c r="D27" s="238" t="s">
        <v>455</v>
      </c>
      <c r="E27" s="238">
        <f>40-19</f>
        <v>21</v>
      </c>
      <c r="F27" s="238" t="s">
        <v>126</v>
      </c>
      <c r="G27" s="240">
        <v>3.0</v>
      </c>
      <c r="H27" s="237">
        <v>82.0</v>
      </c>
      <c r="I27" s="237">
        <v>2.0</v>
      </c>
      <c r="J27" s="238" t="s">
        <v>144</v>
      </c>
      <c r="K27" s="237">
        <v>2.0</v>
      </c>
      <c r="L27" s="237" t="s">
        <v>113</v>
      </c>
      <c r="M27" s="237" t="s">
        <v>491</v>
      </c>
      <c r="N27" s="240">
        <v>8.0</v>
      </c>
      <c r="O27" s="240">
        <v>5.0</v>
      </c>
      <c r="P27" s="240">
        <v>10.0</v>
      </c>
      <c r="Q27" s="240">
        <v>0.0</v>
      </c>
      <c r="R27" s="237" t="s">
        <v>114</v>
      </c>
      <c r="S27" s="124"/>
    </row>
    <row r="28">
      <c r="A28" s="161" t="s">
        <v>628</v>
      </c>
      <c r="B28" s="93"/>
      <c r="C28" s="93" t="s">
        <v>629</v>
      </c>
      <c r="D28" s="93"/>
      <c r="E28" s="93"/>
      <c r="F28" s="161"/>
      <c r="G28" s="95">
        <v>4.0</v>
      </c>
      <c r="H28" s="95">
        <v>60.0</v>
      </c>
      <c r="I28" s="95">
        <v>6.0</v>
      </c>
      <c r="J28" s="94" t="s">
        <v>126</v>
      </c>
      <c r="K28" s="161">
        <v>2.0</v>
      </c>
      <c r="L28" s="161" t="s">
        <v>113</v>
      </c>
      <c r="M28" s="161"/>
      <c r="N28" s="161"/>
      <c r="O28" s="95">
        <v>5.0</v>
      </c>
      <c r="P28" s="95">
        <v>20.0</v>
      </c>
      <c r="Q28" s="95">
        <v>0.0</v>
      </c>
      <c r="R28" s="161" t="s">
        <v>114</v>
      </c>
      <c r="S28" s="95" t="s">
        <v>571</v>
      </c>
    </row>
    <row r="29">
      <c r="A29" s="237" t="s">
        <v>215</v>
      </c>
      <c r="B29" s="238" t="s">
        <v>158</v>
      </c>
      <c r="C29" s="249" t="s">
        <v>630</v>
      </c>
      <c r="D29" s="238" t="s">
        <v>313</v>
      </c>
      <c r="E29" s="238">
        <f>46-16</f>
        <v>30</v>
      </c>
      <c r="F29" s="252" t="s">
        <v>162</v>
      </c>
      <c r="G29" s="240">
        <v>7.0</v>
      </c>
      <c r="H29" s="237">
        <v>361.0</v>
      </c>
      <c r="I29" s="237">
        <v>7.0</v>
      </c>
      <c r="J29" s="238" t="s">
        <v>307</v>
      </c>
      <c r="K29" s="237">
        <v>6.0</v>
      </c>
      <c r="L29" s="237" t="s">
        <v>113</v>
      </c>
      <c r="M29" s="237">
        <v>6.0</v>
      </c>
      <c r="N29" s="237">
        <v>9.0</v>
      </c>
      <c r="O29" s="240">
        <v>6.0</v>
      </c>
      <c r="P29" s="240">
        <v>40.0</v>
      </c>
      <c r="Q29" s="240">
        <v>6.0</v>
      </c>
      <c r="R29" s="237" t="s">
        <v>114</v>
      </c>
      <c r="S29" s="250"/>
    </row>
    <row r="30">
      <c r="A30" s="161" t="s">
        <v>211</v>
      </c>
      <c r="B30" s="93"/>
      <c r="C30" s="248" t="s">
        <v>630</v>
      </c>
      <c r="D30" s="93"/>
      <c r="E30" s="93"/>
      <c r="F30" s="93"/>
      <c r="G30" s="95">
        <v>11.0</v>
      </c>
      <c r="H30" s="161">
        <v>361.0</v>
      </c>
      <c r="I30" s="161">
        <v>9.0</v>
      </c>
      <c r="J30" s="93" t="s">
        <v>147</v>
      </c>
      <c r="K30" s="161">
        <v>3.0</v>
      </c>
      <c r="L30" s="161" t="s">
        <v>113</v>
      </c>
      <c r="M30" s="161"/>
      <c r="N30" s="161"/>
      <c r="O30" s="95">
        <v>8.0</v>
      </c>
      <c r="P30" s="95">
        <v>50.0</v>
      </c>
      <c r="Q30" s="95">
        <v>5.0</v>
      </c>
      <c r="R30" s="161" t="s">
        <v>114</v>
      </c>
      <c r="S30" s="95" t="s">
        <v>631</v>
      </c>
    </row>
    <row r="31">
      <c r="A31" s="240" t="s">
        <v>632</v>
      </c>
      <c r="B31" s="238" t="s">
        <v>177</v>
      </c>
      <c r="C31" s="239" t="s">
        <v>202</v>
      </c>
      <c r="D31" s="239" t="s">
        <v>313</v>
      </c>
      <c r="E31" s="238">
        <f>F31-15</f>
        <v>30</v>
      </c>
      <c r="F31" s="239" t="s">
        <v>156</v>
      </c>
      <c r="G31" s="240">
        <v>8.0</v>
      </c>
      <c r="H31" s="240">
        <v>70.0</v>
      </c>
      <c r="I31" s="240">
        <v>7.0</v>
      </c>
      <c r="J31" s="239" t="s">
        <v>317</v>
      </c>
      <c r="K31" s="240">
        <v>1.0</v>
      </c>
      <c r="L31" s="240" t="s">
        <v>113</v>
      </c>
      <c r="M31" s="237" t="s">
        <v>491</v>
      </c>
      <c r="N31" s="240">
        <v>8.0</v>
      </c>
      <c r="O31" s="240">
        <v>7.0</v>
      </c>
      <c r="P31" s="240">
        <v>80.0</v>
      </c>
      <c r="Q31" s="240">
        <v>6.0</v>
      </c>
      <c r="R31" s="237" t="s">
        <v>114</v>
      </c>
      <c r="S31" s="240" t="s">
        <v>631</v>
      </c>
    </row>
    <row r="32">
      <c r="A32" s="95" t="s">
        <v>633</v>
      </c>
      <c r="B32" s="93"/>
      <c r="C32" s="94" t="s">
        <v>145</v>
      </c>
      <c r="D32" s="93"/>
      <c r="E32" s="93"/>
      <c r="F32" s="93"/>
      <c r="G32" s="95">
        <v>8.0</v>
      </c>
      <c r="H32" s="95">
        <v>70.0</v>
      </c>
      <c r="I32" s="95">
        <v>7.0</v>
      </c>
      <c r="J32" s="94" t="s">
        <v>317</v>
      </c>
      <c r="K32" s="95">
        <v>1.0</v>
      </c>
      <c r="L32" s="95" t="s">
        <v>113</v>
      </c>
      <c r="M32" s="161"/>
      <c r="N32" s="161"/>
      <c r="O32" s="95">
        <v>7.0</v>
      </c>
      <c r="P32" s="95">
        <v>80.0</v>
      </c>
      <c r="Q32" s="95">
        <v>6.0</v>
      </c>
      <c r="R32" s="95" t="s">
        <v>114</v>
      </c>
      <c r="S32" s="95" t="s">
        <v>631</v>
      </c>
    </row>
    <row r="33">
      <c r="A33" s="237" t="s">
        <v>634</v>
      </c>
      <c r="B33" s="238"/>
      <c r="C33" s="238" t="s">
        <v>212</v>
      </c>
      <c r="D33" s="238"/>
      <c r="E33" s="238"/>
      <c r="F33" s="238"/>
      <c r="G33" s="240">
        <v>8.0</v>
      </c>
      <c r="H33" s="240">
        <v>70.0</v>
      </c>
      <c r="I33" s="240">
        <v>7.0</v>
      </c>
      <c r="J33" s="239" t="s">
        <v>317</v>
      </c>
      <c r="K33" s="240">
        <v>1.0</v>
      </c>
      <c r="L33" s="240" t="s">
        <v>113</v>
      </c>
      <c r="M33" s="237"/>
      <c r="N33" s="237"/>
      <c r="O33" s="240">
        <v>7.0</v>
      </c>
      <c r="P33" s="240">
        <v>80.0</v>
      </c>
      <c r="Q33" s="240">
        <v>6.0</v>
      </c>
      <c r="R33" s="237" t="s">
        <v>114</v>
      </c>
      <c r="S33" s="240" t="s">
        <v>631</v>
      </c>
    </row>
    <row r="34">
      <c r="A34" s="161" t="s">
        <v>635</v>
      </c>
      <c r="B34" s="93" t="s">
        <v>146</v>
      </c>
      <c r="C34" s="93" t="s">
        <v>636</v>
      </c>
      <c r="D34" s="93" t="s">
        <v>168</v>
      </c>
      <c r="E34" s="93">
        <f>45-22</f>
        <v>23</v>
      </c>
      <c r="F34" s="161">
        <v>45.0</v>
      </c>
      <c r="G34" s="95">
        <v>3.0</v>
      </c>
      <c r="H34" s="161">
        <v>290.0</v>
      </c>
      <c r="I34" s="161">
        <v>2.0</v>
      </c>
      <c r="J34" s="93" t="s">
        <v>112</v>
      </c>
      <c r="K34" s="161">
        <v>2.0</v>
      </c>
      <c r="L34" s="95" t="s">
        <v>637</v>
      </c>
      <c r="M34" s="161" t="s">
        <v>491</v>
      </c>
      <c r="N34" s="95">
        <v>8.0</v>
      </c>
      <c r="O34" s="95">
        <v>4.0</v>
      </c>
      <c r="P34" s="95">
        <v>20.0</v>
      </c>
      <c r="Q34" s="95">
        <v>0.0</v>
      </c>
      <c r="R34" s="161" t="s">
        <v>114</v>
      </c>
      <c r="S34" s="96" t="s">
        <v>410</v>
      </c>
    </row>
    <row r="35">
      <c r="A35" s="237" t="s">
        <v>512</v>
      </c>
      <c r="B35" s="238"/>
      <c r="C35" s="237" t="s">
        <v>638</v>
      </c>
      <c r="D35" s="238"/>
      <c r="E35" s="238"/>
      <c r="F35" s="237"/>
      <c r="G35" s="253">
        <v>4.0</v>
      </c>
      <c r="H35" s="237">
        <v>65.0</v>
      </c>
      <c r="I35" s="237">
        <v>7.0</v>
      </c>
      <c r="J35" s="238" t="s">
        <v>307</v>
      </c>
      <c r="K35" s="237">
        <v>2.0</v>
      </c>
      <c r="L35" s="237" t="s">
        <v>113</v>
      </c>
      <c r="M35" s="254"/>
      <c r="N35" s="254"/>
      <c r="O35" s="240">
        <v>6.0</v>
      </c>
      <c r="P35" s="240">
        <v>20.0</v>
      </c>
      <c r="Q35" s="240">
        <v>6.0</v>
      </c>
      <c r="R35" s="237" t="s">
        <v>114</v>
      </c>
      <c r="S35" s="240" t="s">
        <v>571</v>
      </c>
    </row>
    <row r="36">
      <c r="A36" s="161"/>
      <c r="B36" s="161"/>
      <c r="C36" s="161"/>
      <c r="D36" s="161"/>
      <c r="E36" s="161"/>
      <c r="F36" s="161"/>
      <c r="G36" s="161"/>
      <c r="H36" s="161"/>
      <c r="I36" s="161"/>
      <c r="J36" s="161"/>
      <c r="K36" s="161"/>
      <c r="L36" s="161"/>
      <c r="M36" s="161"/>
      <c r="N36" s="161"/>
      <c r="O36" s="161"/>
      <c r="P36" s="161"/>
      <c r="Q36" s="161"/>
      <c r="R36" s="161"/>
      <c r="S36" s="98"/>
    </row>
    <row r="37">
      <c r="A37" s="116" t="s">
        <v>225</v>
      </c>
      <c r="B37" s="116" t="s">
        <v>11</v>
      </c>
      <c r="C37" s="255" t="s">
        <v>14</v>
      </c>
      <c r="D37" s="116" t="s">
        <v>226</v>
      </c>
      <c r="E37" s="116" t="s">
        <v>19</v>
      </c>
      <c r="F37" s="116" t="s">
        <v>104</v>
      </c>
      <c r="G37" s="116" t="s">
        <v>24</v>
      </c>
      <c r="H37" s="116" t="s">
        <v>30</v>
      </c>
      <c r="I37" s="256" t="s">
        <v>33</v>
      </c>
      <c r="J37" s="116" t="s">
        <v>36</v>
      </c>
      <c r="K37" s="116" t="s">
        <v>39</v>
      </c>
      <c r="L37" s="116" t="s">
        <v>55</v>
      </c>
      <c r="M37" s="116" t="s">
        <v>42</v>
      </c>
      <c r="N37" s="116" t="s">
        <v>45</v>
      </c>
      <c r="O37" s="115" t="s">
        <v>49</v>
      </c>
      <c r="P37" s="116" t="s">
        <v>105</v>
      </c>
      <c r="Q37" s="116" t="s">
        <v>106</v>
      </c>
      <c r="R37" s="118"/>
      <c r="S37" s="118"/>
      <c r="T37" s="116"/>
      <c r="U37" s="116"/>
      <c r="V37" s="116"/>
      <c r="W37" s="116"/>
    </row>
    <row r="38">
      <c r="A38" s="161" t="s">
        <v>639</v>
      </c>
      <c r="B38" s="93" t="s">
        <v>120</v>
      </c>
      <c r="C38" s="198" t="s">
        <v>640</v>
      </c>
      <c r="D38" s="94" t="s">
        <v>204</v>
      </c>
      <c r="E38" s="93" t="s">
        <v>641</v>
      </c>
      <c r="F38" s="161">
        <v>4.0</v>
      </c>
      <c r="G38" s="161">
        <v>45.0</v>
      </c>
      <c r="H38" s="242">
        <v>8.0</v>
      </c>
      <c r="I38" s="95">
        <v>0.0</v>
      </c>
      <c r="J38" s="161">
        <v>1.0</v>
      </c>
      <c r="K38" s="161" t="s">
        <v>113</v>
      </c>
      <c r="L38" s="242" t="s">
        <v>642</v>
      </c>
      <c r="M38" s="95">
        <v>6.0</v>
      </c>
      <c r="N38" s="95">
        <v>50.0</v>
      </c>
      <c r="O38" s="95">
        <v>0.0</v>
      </c>
      <c r="P38" s="161" t="s">
        <v>114</v>
      </c>
      <c r="Q38" s="242" t="s">
        <v>643</v>
      </c>
    </row>
    <row r="39">
      <c r="A39" s="240" t="s">
        <v>644</v>
      </c>
      <c r="B39" s="238"/>
      <c r="C39" s="241" t="s">
        <v>645</v>
      </c>
      <c r="D39" s="238"/>
      <c r="E39" s="238"/>
      <c r="F39" s="237">
        <v>9.0</v>
      </c>
      <c r="G39" s="237">
        <v>45.0</v>
      </c>
      <c r="H39" s="243" t="s">
        <v>646</v>
      </c>
      <c r="I39" s="243" t="s">
        <v>647</v>
      </c>
      <c r="J39" s="237">
        <v>7.0</v>
      </c>
      <c r="K39" s="237" t="s">
        <v>113</v>
      </c>
      <c r="L39" s="237"/>
      <c r="M39" s="240">
        <v>12.0</v>
      </c>
      <c r="N39" s="240">
        <v>100.0</v>
      </c>
      <c r="O39" s="240">
        <v>0.0</v>
      </c>
      <c r="P39" s="237" t="s">
        <v>114</v>
      </c>
      <c r="Q39" s="125" t="s">
        <v>648</v>
      </c>
    </row>
    <row r="40">
      <c r="A40" s="95" t="s">
        <v>649</v>
      </c>
      <c r="B40" s="198" t="s">
        <v>650</v>
      </c>
      <c r="C40" s="94" t="s">
        <v>651</v>
      </c>
      <c r="D40" s="94" t="s">
        <v>455</v>
      </c>
      <c r="E40" s="94" t="s">
        <v>652</v>
      </c>
      <c r="F40" s="242" t="s">
        <v>653</v>
      </c>
      <c r="G40" s="161">
        <v>50.0</v>
      </c>
      <c r="H40" s="95">
        <v>7.0</v>
      </c>
      <c r="I40" s="94" t="s">
        <v>313</v>
      </c>
      <c r="J40" s="161">
        <v>3.0</v>
      </c>
      <c r="K40" s="161" t="s">
        <v>141</v>
      </c>
      <c r="L40" s="120" t="s">
        <v>654</v>
      </c>
      <c r="M40" s="95">
        <v>6.0</v>
      </c>
      <c r="N40" s="95">
        <v>0.0</v>
      </c>
      <c r="O40" s="95">
        <v>0.0</v>
      </c>
      <c r="P40" s="161" t="s">
        <v>114</v>
      </c>
      <c r="Q40" s="120" t="s">
        <v>655</v>
      </c>
    </row>
    <row r="41">
      <c r="A41" s="237" t="s">
        <v>656</v>
      </c>
      <c r="B41" s="121" t="s">
        <v>657</v>
      </c>
      <c r="C41" s="239" t="s">
        <v>658</v>
      </c>
      <c r="D41" s="239" t="s">
        <v>133</v>
      </c>
      <c r="E41" s="239" t="s">
        <v>659</v>
      </c>
      <c r="F41" s="237">
        <v>20.0</v>
      </c>
      <c r="G41" s="237">
        <v>40.0</v>
      </c>
      <c r="H41" s="237">
        <v>6.0</v>
      </c>
      <c r="I41" s="239" t="s">
        <v>205</v>
      </c>
      <c r="J41" s="237">
        <v>3.0</v>
      </c>
      <c r="K41" s="237" t="s">
        <v>141</v>
      </c>
      <c r="L41" s="237"/>
      <c r="M41" s="240">
        <v>10.0</v>
      </c>
      <c r="N41" s="240">
        <v>90.0</v>
      </c>
      <c r="O41" s="240">
        <v>0.0</v>
      </c>
      <c r="P41" s="237" t="s">
        <v>114</v>
      </c>
      <c r="Q41" s="125" t="s">
        <v>660</v>
      </c>
    </row>
    <row r="42">
      <c r="A42" s="161" t="s">
        <v>661</v>
      </c>
      <c r="B42" s="93"/>
      <c r="C42" s="198" t="s">
        <v>662</v>
      </c>
      <c r="D42" s="93"/>
      <c r="E42" s="94"/>
      <c r="F42" s="161"/>
      <c r="G42" s="161"/>
      <c r="H42" s="161"/>
      <c r="I42" s="93"/>
      <c r="J42" s="161"/>
      <c r="K42" s="161"/>
      <c r="L42" s="161"/>
      <c r="M42" s="161"/>
      <c r="N42" s="161"/>
      <c r="O42" s="161"/>
      <c r="P42" s="161"/>
      <c r="Q42" s="120" t="s">
        <v>663</v>
      </c>
    </row>
    <row r="43">
      <c r="A43" s="237" t="s">
        <v>664</v>
      </c>
      <c r="B43" s="239" t="s">
        <v>665</v>
      </c>
      <c r="C43" s="241" t="s">
        <v>666</v>
      </c>
      <c r="D43" s="238"/>
      <c r="E43" s="238"/>
      <c r="F43" s="237">
        <v>10.0</v>
      </c>
      <c r="G43" s="237">
        <v>70.0</v>
      </c>
      <c r="H43" s="237">
        <v>10.0</v>
      </c>
      <c r="I43" s="238" t="s">
        <v>166</v>
      </c>
      <c r="J43" s="237">
        <v>10.0</v>
      </c>
      <c r="K43" s="237" t="s">
        <v>113</v>
      </c>
      <c r="L43" s="237"/>
      <c r="M43" s="240">
        <v>10.0</v>
      </c>
      <c r="N43" s="240">
        <v>80.0</v>
      </c>
      <c r="O43" s="240">
        <v>3.0</v>
      </c>
      <c r="P43" s="237" t="s">
        <v>114</v>
      </c>
      <c r="Q43" s="243" t="s">
        <v>667</v>
      </c>
    </row>
    <row r="44">
      <c r="A44" s="95" t="s">
        <v>668</v>
      </c>
      <c r="B44" s="93"/>
      <c r="C44" s="198" t="s">
        <v>669</v>
      </c>
      <c r="D44" s="94" t="s">
        <v>120</v>
      </c>
      <c r="E44" s="94" t="s">
        <v>204</v>
      </c>
      <c r="F44" s="161"/>
      <c r="G44" s="161"/>
      <c r="H44" s="161"/>
      <c r="I44" s="93"/>
      <c r="J44" s="161"/>
      <c r="K44" s="161"/>
      <c r="L44" s="161"/>
      <c r="M44" s="161"/>
      <c r="N44" s="161"/>
      <c r="O44" s="161"/>
      <c r="P44" s="161"/>
      <c r="Q44" s="242" t="s">
        <v>670</v>
      </c>
    </row>
    <row r="45">
      <c r="A45" s="240" t="s">
        <v>671</v>
      </c>
      <c r="B45" s="238" t="s">
        <v>289</v>
      </c>
      <c r="C45" s="257" t="s">
        <v>672</v>
      </c>
      <c r="D45" s="239" t="s">
        <v>144</v>
      </c>
      <c r="E45" s="237">
        <v>15.0</v>
      </c>
      <c r="F45" s="237"/>
      <c r="G45" s="237"/>
      <c r="H45" s="237"/>
      <c r="I45" s="238"/>
      <c r="J45" s="237"/>
      <c r="K45" s="237"/>
      <c r="L45" s="243" t="s">
        <v>673</v>
      </c>
      <c r="M45" s="240"/>
      <c r="N45" s="240"/>
      <c r="O45" s="240"/>
      <c r="P45" s="237"/>
      <c r="Q45" s="258" t="s">
        <v>674</v>
      </c>
    </row>
    <row r="46">
      <c r="A46" s="161" t="s">
        <v>675</v>
      </c>
      <c r="B46" s="93"/>
      <c r="C46" s="198" t="s">
        <v>676</v>
      </c>
      <c r="D46" s="93"/>
      <c r="E46" s="161"/>
      <c r="F46" s="161">
        <v>4.0</v>
      </c>
      <c r="G46" s="161">
        <v>90.0</v>
      </c>
      <c r="H46" s="161">
        <v>3.0</v>
      </c>
      <c r="I46" s="94" t="s">
        <v>112</v>
      </c>
      <c r="J46" s="161">
        <v>7.0</v>
      </c>
      <c r="K46" s="161" t="s">
        <v>113</v>
      </c>
      <c r="L46" s="161"/>
      <c r="M46" s="95">
        <v>9.0</v>
      </c>
      <c r="N46" s="95">
        <v>0.0</v>
      </c>
      <c r="O46" s="95">
        <v>3.0</v>
      </c>
      <c r="P46" s="161" t="s">
        <v>114</v>
      </c>
      <c r="Q46" s="98"/>
    </row>
    <row r="47">
      <c r="A47" s="237" t="s">
        <v>677</v>
      </c>
      <c r="B47" s="238"/>
      <c r="C47" s="240" t="s">
        <v>678</v>
      </c>
      <c r="D47" s="238"/>
      <c r="E47" s="237"/>
      <c r="F47" s="237">
        <v>4.0</v>
      </c>
      <c r="G47" s="237">
        <v>90.0</v>
      </c>
      <c r="H47" s="237">
        <v>3.0</v>
      </c>
      <c r="I47" s="238" t="s">
        <v>205</v>
      </c>
      <c r="J47" s="237">
        <v>7.0</v>
      </c>
      <c r="K47" s="237" t="s">
        <v>113</v>
      </c>
      <c r="L47" s="237"/>
      <c r="M47" s="240">
        <v>9.0</v>
      </c>
      <c r="N47" s="240">
        <v>0.0</v>
      </c>
      <c r="O47" s="240">
        <v>3.0</v>
      </c>
      <c r="P47" s="237" t="s">
        <v>114</v>
      </c>
      <c r="Q47" s="124" t="s">
        <v>679</v>
      </c>
    </row>
    <row r="48">
      <c r="A48" s="161"/>
      <c r="B48" s="161"/>
      <c r="C48" s="161"/>
      <c r="D48" s="161"/>
      <c r="E48" s="161"/>
      <c r="F48" s="161"/>
      <c r="G48" s="161"/>
      <c r="H48" s="161"/>
      <c r="I48" s="161"/>
      <c r="J48" s="161"/>
      <c r="K48" s="161"/>
      <c r="L48" s="161"/>
      <c r="M48" s="161"/>
      <c r="N48" s="161"/>
      <c r="O48" s="161"/>
      <c r="P48" s="161"/>
      <c r="Q48" s="161"/>
      <c r="R48" s="161"/>
      <c r="S48" s="161"/>
      <c r="T48" s="161"/>
      <c r="U48" s="161"/>
      <c r="V48" s="161"/>
      <c r="W48" s="161"/>
    </row>
    <row r="49">
      <c r="A49" s="237"/>
      <c r="B49" s="243" t="s">
        <v>680</v>
      </c>
      <c r="J49" s="259"/>
      <c r="K49" s="237"/>
      <c r="L49" s="237"/>
      <c r="M49" s="260"/>
      <c r="N49" s="237"/>
      <c r="O49" s="237"/>
      <c r="P49" s="237"/>
      <c r="Q49" s="237"/>
      <c r="R49" s="237"/>
      <c r="S49" s="237"/>
      <c r="T49" s="237"/>
      <c r="U49" s="237"/>
      <c r="V49" s="237"/>
      <c r="W49" s="237"/>
    </row>
    <row r="50">
      <c r="A50" s="139" t="s">
        <v>681</v>
      </c>
      <c r="B50" s="236" t="s">
        <v>682</v>
      </c>
      <c r="C50" s="139" t="s">
        <v>683</v>
      </c>
      <c r="D50" s="236" t="s">
        <v>684</v>
      </c>
      <c r="E50" s="139" t="s">
        <v>106</v>
      </c>
      <c r="F50" s="69"/>
      <c r="G50" s="69"/>
      <c r="H50" s="69"/>
      <c r="I50" s="69"/>
      <c r="J50" s="69"/>
      <c r="K50" s="69"/>
      <c r="L50" s="69"/>
      <c r="M50" s="69"/>
      <c r="N50" s="69"/>
      <c r="O50" s="69"/>
      <c r="P50" s="69"/>
      <c r="Q50" s="139"/>
      <c r="R50" s="139"/>
      <c r="S50" s="139"/>
      <c r="T50" s="139"/>
      <c r="U50" s="139"/>
      <c r="V50" s="139"/>
      <c r="W50" s="139"/>
    </row>
    <row r="51">
      <c r="A51" s="237" t="s">
        <v>685</v>
      </c>
      <c r="B51" s="240" t="s">
        <v>686</v>
      </c>
      <c r="C51" s="237"/>
      <c r="D51" s="243" t="s">
        <v>687</v>
      </c>
      <c r="E51" s="243" t="s">
        <v>688</v>
      </c>
      <c r="K51" s="243"/>
      <c r="L51" s="243"/>
      <c r="M51" s="243"/>
      <c r="N51" s="243"/>
      <c r="O51" s="243"/>
      <c r="Q51" s="261"/>
      <c r="R51" s="237"/>
      <c r="S51" s="237"/>
      <c r="T51" s="237"/>
      <c r="U51" s="237"/>
      <c r="V51" s="237"/>
      <c r="W51" s="237"/>
    </row>
    <row r="52">
      <c r="A52" s="95" t="s">
        <v>689</v>
      </c>
      <c r="B52" s="95" t="s">
        <v>686</v>
      </c>
      <c r="C52" s="161"/>
      <c r="D52" s="242" t="s">
        <v>690</v>
      </c>
      <c r="E52" s="242" t="s">
        <v>691</v>
      </c>
      <c r="K52" s="242"/>
      <c r="L52" s="242"/>
      <c r="M52" s="242"/>
      <c r="N52" s="242"/>
      <c r="O52" s="242"/>
      <c r="Q52" s="262"/>
      <c r="R52" s="161"/>
      <c r="S52" s="161"/>
      <c r="T52" s="161"/>
      <c r="U52" s="161"/>
      <c r="V52" s="161"/>
      <c r="W52" s="161"/>
    </row>
    <row r="53">
      <c r="A53" s="240" t="s">
        <v>692</v>
      </c>
      <c r="B53" s="240" t="s">
        <v>686</v>
      </c>
      <c r="C53" s="237"/>
      <c r="D53" s="243" t="s">
        <v>693</v>
      </c>
      <c r="E53" s="263" t="s">
        <v>694</v>
      </c>
      <c r="K53" s="263"/>
      <c r="L53" s="263"/>
      <c r="M53" s="263"/>
      <c r="N53" s="263"/>
      <c r="O53" s="263"/>
      <c r="Q53" s="237"/>
      <c r="R53" s="237"/>
      <c r="S53" s="237"/>
      <c r="T53" s="237"/>
      <c r="U53" s="237"/>
      <c r="V53" s="237"/>
      <c r="W53" s="237"/>
    </row>
    <row r="54">
      <c r="A54" s="161" t="s">
        <v>695</v>
      </c>
      <c r="B54" s="161" t="s">
        <v>696</v>
      </c>
      <c r="C54" s="161" t="s">
        <v>697</v>
      </c>
      <c r="D54" s="161"/>
      <c r="E54" s="242" t="s">
        <v>698</v>
      </c>
      <c r="K54" s="262"/>
      <c r="L54" s="262"/>
      <c r="M54" s="262"/>
      <c r="N54" s="262"/>
      <c r="O54" s="262"/>
      <c r="Q54" s="161"/>
      <c r="R54" s="161"/>
      <c r="S54" s="161"/>
      <c r="T54" s="161"/>
      <c r="U54" s="161"/>
      <c r="V54" s="161"/>
      <c r="W54" s="161"/>
    </row>
    <row r="55">
      <c r="A55" s="237" t="s">
        <v>699</v>
      </c>
      <c r="B55" s="237" t="s">
        <v>696</v>
      </c>
      <c r="C55" s="240" t="s">
        <v>700</v>
      </c>
      <c r="D55" s="237"/>
      <c r="E55" s="243" t="s">
        <v>701</v>
      </c>
      <c r="K55" s="261"/>
      <c r="L55" s="261"/>
      <c r="M55" s="261"/>
      <c r="N55" s="261"/>
      <c r="O55" s="261"/>
      <c r="Q55" s="237"/>
      <c r="R55" s="237"/>
      <c r="S55" s="237"/>
      <c r="T55" s="237"/>
      <c r="U55" s="237"/>
      <c r="V55" s="237"/>
      <c r="W55" s="237"/>
    </row>
    <row r="56">
      <c r="A56" s="161" t="s">
        <v>702</v>
      </c>
      <c r="B56" s="242" t="s">
        <v>703</v>
      </c>
      <c r="C56" s="95">
        <v>100.0</v>
      </c>
      <c r="D56" s="161"/>
      <c r="E56" s="242" t="s">
        <v>704</v>
      </c>
      <c r="K56" s="161"/>
      <c r="L56" s="161"/>
      <c r="M56" s="161"/>
      <c r="N56" s="161"/>
      <c r="O56" s="161"/>
      <c r="Q56" s="161"/>
      <c r="R56" s="161"/>
      <c r="S56" s="161"/>
      <c r="T56" s="161"/>
      <c r="U56" s="161"/>
      <c r="V56" s="161"/>
      <c r="W56" s="161"/>
    </row>
    <row r="57">
      <c r="A57" s="240" t="s">
        <v>705</v>
      </c>
      <c r="B57" s="243" t="s">
        <v>706</v>
      </c>
      <c r="C57" s="237">
        <v>200.0</v>
      </c>
      <c r="D57" s="237"/>
      <c r="E57" s="243" t="s">
        <v>707</v>
      </c>
      <c r="K57" s="237"/>
      <c r="L57" s="237"/>
      <c r="M57" s="237"/>
      <c r="N57" s="237"/>
      <c r="O57" s="237"/>
      <c r="Q57" s="237"/>
      <c r="R57" s="237"/>
      <c r="S57" s="237"/>
      <c r="T57" s="237"/>
      <c r="U57" s="237"/>
      <c r="V57" s="237"/>
      <c r="W57" s="237"/>
    </row>
    <row r="58">
      <c r="A58" s="95" t="s">
        <v>315</v>
      </c>
      <c r="B58" s="242">
        <v>24.0</v>
      </c>
      <c r="C58" s="161"/>
      <c r="D58" s="95" t="s">
        <v>708</v>
      </c>
      <c r="E58" s="264" t="s">
        <v>92</v>
      </c>
      <c r="K58" s="161"/>
      <c r="L58" s="161"/>
      <c r="M58" s="161"/>
      <c r="N58" s="161"/>
      <c r="O58" s="161"/>
      <c r="Q58" s="161"/>
      <c r="R58" s="161"/>
      <c r="S58" s="161"/>
      <c r="T58" s="161"/>
      <c r="U58" s="161"/>
      <c r="V58" s="161"/>
      <c r="W58" s="161"/>
    </row>
    <row r="59">
      <c r="A59" s="237" t="s">
        <v>709</v>
      </c>
      <c r="B59" s="237" t="s">
        <v>710</v>
      </c>
      <c r="C59" s="240"/>
      <c r="D59" s="237">
        <v>150.0</v>
      </c>
      <c r="E59" s="243" t="s">
        <v>711</v>
      </c>
      <c r="K59" s="243"/>
      <c r="L59" s="243"/>
      <c r="M59" s="243"/>
      <c r="N59" s="243"/>
      <c r="O59" s="243"/>
      <c r="Q59" s="261"/>
      <c r="R59" s="237"/>
      <c r="S59" s="237"/>
      <c r="T59" s="237"/>
      <c r="U59" s="237"/>
      <c r="V59" s="237"/>
      <c r="W59" s="237"/>
    </row>
    <row r="60">
      <c r="A60" s="161" t="s">
        <v>712</v>
      </c>
      <c r="B60" s="161" t="s">
        <v>710</v>
      </c>
      <c r="C60" s="161"/>
      <c r="D60" s="95">
        <v>600.0</v>
      </c>
      <c r="E60" s="242" t="s">
        <v>713</v>
      </c>
      <c r="K60" s="242"/>
      <c r="L60" s="242"/>
      <c r="M60" s="242"/>
      <c r="N60" s="242"/>
      <c r="O60" s="242"/>
      <c r="Q60" s="262"/>
      <c r="R60" s="161"/>
      <c r="S60" s="161"/>
      <c r="T60" s="161"/>
      <c r="U60" s="161"/>
      <c r="V60" s="161"/>
      <c r="W60" s="161"/>
    </row>
    <row r="61">
      <c r="A61" s="237" t="s">
        <v>714</v>
      </c>
      <c r="B61" s="237">
        <v>34.0</v>
      </c>
      <c r="C61" s="237">
        <v>600.0</v>
      </c>
      <c r="D61" s="237"/>
      <c r="E61" s="265"/>
      <c r="K61" s="250"/>
      <c r="L61" s="250"/>
      <c r="M61" s="250"/>
      <c r="N61" s="250"/>
      <c r="O61" s="250"/>
      <c r="Q61" s="237"/>
      <c r="R61" s="237"/>
      <c r="S61" s="237"/>
      <c r="T61" s="237"/>
      <c r="U61" s="237"/>
      <c r="V61" s="237"/>
      <c r="W61" s="237"/>
    </row>
    <row r="62">
      <c r="A62" s="161" t="s">
        <v>715</v>
      </c>
      <c r="B62" s="161">
        <v>11.0</v>
      </c>
      <c r="C62" s="161">
        <v>300.0</v>
      </c>
      <c r="D62" s="161"/>
      <c r="E62" s="120" t="s">
        <v>716</v>
      </c>
      <c r="K62" s="98"/>
      <c r="L62" s="98"/>
      <c r="M62" s="98"/>
      <c r="N62" s="98"/>
      <c r="O62" s="98"/>
      <c r="Q62" s="161"/>
      <c r="R62" s="161"/>
      <c r="S62" s="161"/>
      <c r="T62" s="161"/>
      <c r="U62" s="161"/>
      <c r="V62" s="161"/>
      <c r="W62" s="161"/>
    </row>
    <row r="63">
      <c r="A63" s="237" t="s">
        <v>717</v>
      </c>
      <c r="B63" s="237">
        <v>45.0</v>
      </c>
      <c r="C63" s="237">
        <v>600.0</v>
      </c>
      <c r="D63" s="237"/>
      <c r="E63" s="125" t="s">
        <v>716</v>
      </c>
      <c r="K63" s="250"/>
      <c r="L63" s="250"/>
      <c r="M63" s="250"/>
      <c r="N63" s="250"/>
      <c r="O63" s="250"/>
      <c r="Q63" s="237"/>
      <c r="R63" s="237"/>
      <c r="S63" s="237"/>
      <c r="T63" s="237"/>
      <c r="U63" s="237"/>
      <c r="V63" s="237"/>
      <c r="W63" s="237"/>
    </row>
    <row r="64">
      <c r="A64" s="95" t="s">
        <v>718</v>
      </c>
      <c r="B64" s="95" t="s">
        <v>719</v>
      </c>
      <c r="C64" s="95">
        <v>40.0</v>
      </c>
      <c r="E64" s="177" t="s">
        <v>720</v>
      </c>
      <c r="K64" s="119"/>
      <c r="L64" s="119"/>
      <c r="M64" s="119"/>
      <c r="N64" s="119"/>
      <c r="O64" s="119"/>
      <c r="Q64" s="161"/>
      <c r="R64" s="161"/>
      <c r="S64" s="161"/>
      <c r="T64" s="161"/>
      <c r="U64" s="161"/>
      <c r="V64" s="161"/>
      <c r="W64" s="161"/>
    </row>
    <row r="65">
      <c r="A65" s="240" t="s">
        <v>721</v>
      </c>
      <c r="B65" s="240"/>
      <c r="C65" s="237"/>
      <c r="D65" s="240" t="s">
        <v>708</v>
      </c>
      <c r="E65" s="263" t="s">
        <v>670</v>
      </c>
      <c r="K65" s="263"/>
      <c r="L65" s="263"/>
      <c r="M65" s="263"/>
      <c r="N65" s="263"/>
      <c r="O65" s="263"/>
      <c r="Q65" s="237"/>
      <c r="R65" s="237"/>
      <c r="S65" s="237"/>
      <c r="T65" s="237"/>
      <c r="U65" s="237"/>
      <c r="V65" s="237"/>
      <c r="W65" s="237"/>
    </row>
    <row r="66">
      <c r="A66" s="95" t="s">
        <v>722</v>
      </c>
      <c r="B66" s="161">
        <v>5.0</v>
      </c>
      <c r="C66" s="161">
        <v>300.0</v>
      </c>
      <c r="D66" s="161"/>
      <c r="E66" s="98"/>
      <c r="Q66" s="161"/>
      <c r="R66" s="161"/>
      <c r="S66" s="161"/>
      <c r="T66" s="161"/>
      <c r="U66" s="161"/>
      <c r="V66" s="161"/>
      <c r="W66" s="161"/>
    </row>
  </sheetData>
  <mergeCells count="64">
    <mergeCell ref="E59:J59"/>
    <mergeCell ref="E60:J60"/>
    <mergeCell ref="E61:J61"/>
    <mergeCell ref="E62:J62"/>
    <mergeCell ref="E63:J63"/>
    <mergeCell ref="E64:J64"/>
    <mergeCell ref="E65:J65"/>
    <mergeCell ref="E66:O66"/>
    <mergeCell ref="E52:J52"/>
    <mergeCell ref="E53:J53"/>
    <mergeCell ref="E54:J54"/>
    <mergeCell ref="E55:J55"/>
    <mergeCell ref="E56:J56"/>
    <mergeCell ref="E57:J57"/>
    <mergeCell ref="E58:J58"/>
    <mergeCell ref="Q2:W2"/>
    <mergeCell ref="Q3:W3"/>
    <mergeCell ref="Q4:W4"/>
    <mergeCell ref="Q5:W5"/>
    <mergeCell ref="Q6:W6"/>
    <mergeCell ref="Q7:W7"/>
    <mergeCell ref="Q8:W8"/>
    <mergeCell ref="Q9:W9"/>
    <mergeCell ref="Q10:W10"/>
    <mergeCell ref="Q11:W11"/>
    <mergeCell ref="Q12:W12"/>
    <mergeCell ref="Q13:W13"/>
    <mergeCell ref="Q14:W14"/>
    <mergeCell ref="Q15:W15"/>
    <mergeCell ref="Q16:W16"/>
    <mergeCell ref="Q17:W17"/>
    <mergeCell ref="Q18:W18"/>
    <mergeCell ref="Q19:W19"/>
    <mergeCell ref="Q20:W20"/>
    <mergeCell ref="Q21:W21"/>
    <mergeCell ref="B23:W23"/>
    <mergeCell ref="Q22:W22"/>
    <mergeCell ref="S24:W24"/>
    <mergeCell ref="S25:W25"/>
    <mergeCell ref="S26:W26"/>
    <mergeCell ref="S27:W27"/>
    <mergeCell ref="S28:W28"/>
    <mergeCell ref="S29:W29"/>
    <mergeCell ref="S30:W30"/>
    <mergeCell ref="S31:W31"/>
    <mergeCell ref="S32:W32"/>
    <mergeCell ref="S33:W33"/>
    <mergeCell ref="S34:W34"/>
    <mergeCell ref="S35:W35"/>
    <mergeCell ref="S36:W36"/>
    <mergeCell ref="Q37:S37"/>
    <mergeCell ref="Q38:W38"/>
    <mergeCell ref="Q39:W39"/>
    <mergeCell ref="Q40:W40"/>
    <mergeCell ref="Q41:W41"/>
    <mergeCell ref="Q42:W42"/>
    <mergeCell ref="Q43:W43"/>
    <mergeCell ref="Q44:W44"/>
    <mergeCell ref="Q45:W45"/>
    <mergeCell ref="Q46:W46"/>
    <mergeCell ref="Q47:W47"/>
    <mergeCell ref="B49:J49"/>
    <mergeCell ref="E50:O50"/>
    <mergeCell ref="E51:J51"/>
  </mergeCells>
  <hyperlinks>
    <hyperlink r:id="rId1" ref="E5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43"/>
    <col customWidth="1" min="2" max="2" width="21.14"/>
    <col customWidth="1" min="3" max="3" width="55.57"/>
    <col customWidth="1" min="4" max="4" width="20.14"/>
    <col customWidth="1" min="5" max="5" width="23.0"/>
    <col customWidth="1" min="6" max="6" width="17.0"/>
    <col customWidth="1" min="8" max="8" width="15.0"/>
    <col customWidth="1" min="9" max="9" width="17.14"/>
    <col customWidth="1" min="10" max="10" width="16.71"/>
    <col customWidth="1" min="12" max="12" width="14.0"/>
    <col customWidth="1" min="13" max="13" width="15.43"/>
    <col customWidth="1" min="14" max="14" width="17.29"/>
    <col customWidth="1" min="15" max="15" width="14.43"/>
    <col customWidth="1" min="16" max="16" width="15.14"/>
    <col customWidth="1" min="17" max="17" width="14.43"/>
    <col customWidth="1" min="24" max="24" width="14.43"/>
  </cols>
  <sheetData>
    <row r="1">
      <c r="A1" s="131" t="s">
        <v>723</v>
      </c>
      <c r="B1" s="266"/>
      <c r="C1" s="267"/>
      <c r="D1" s="266"/>
      <c r="E1" s="266"/>
      <c r="F1" s="266"/>
      <c r="G1" s="266"/>
      <c r="H1" s="133"/>
      <c r="I1" s="133"/>
      <c r="J1" s="133"/>
      <c r="K1" s="133"/>
      <c r="L1" s="133"/>
      <c r="M1" s="133"/>
      <c r="N1" s="133"/>
      <c r="O1" s="133"/>
      <c r="P1" s="133"/>
      <c r="Q1" s="133"/>
      <c r="R1" s="133"/>
      <c r="S1" s="134"/>
      <c r="T1" s="134"/>
      <c r="U1" s="134"/>
      <c r="V1" s="134"/>
      <c r="W1" s="134"/>
      <c r="X1" s="134"/>
    </row>
    <row r="2">
      <c r="A2" s="135" t="s">
        <v>100</v>
      </c>
      <c r="B2" s="136" t="s">
        <v>11</v>
      </c>
      <c r="C2" s="137" t="s">
        <v>14</v>
      </c>
      <c r="D2" s="135" t="s">
        <v>101</v>
      </c>
      <c r="E2" s="135" t="s">
        <v>102</v>
      </c>
      <c r="F2" s="135" t="s">
        <v>103</v>
      </c>
      <c r="G2" s="136" t="s">
        <v>104</v>
      </c>
      <c r="H2" s="138" t="s">
        <v>24</v>
      </c>
      <c r="I2" s="138" t="s">
        <v>30</v>
      </c>
      <c r="J2" s="138" t="s">
        <v>33</v>
      </c>
      <c r="K2" s="138" t="s">
        <v>36</v>
      </c>
      <c r="L2" s="138" t="s">
        <v>39</v>
      </c>
      <c r="M2" s="139" t="s">
        <v>42</v>
      </c>
      <c r="N2" s="139" t="s">
        <v>45</v>
      </c>
      <c r="O2" s="236" t="s">
        <v>49</v>
      </c>
      <c r="P2" s="138" t="s">
        <v>105</v>
      </c>
      <c r="Q2" s="138" t="s">
        <v>106</v>
      </c>
      <c r="R2" s="69"/>
      <c r="S2" s="69"/>
      <c r="T2" s="69"/>
      <c r="U2" s="69"/>
      <c r="V2" s="69"/>
      <c r="W2" s="69"/>
      <c r="X2" s="69"/>
    </row>
    <row r="3">
      <c r="A3" s="150" t="s">
        <v>107</v>
      </c>
      <c r="B3" s="146">
        <v>5.0</v>
      </c>
      <c r="C3" s="142" t="s">
        <v>286</v>
      </c>
      <c r="D3" s="268" t="s">
        <v>724</v>
      </c>
      <c r="F3" s="144" t="s">
        <v>348</v>
      </c>
      <c r="G3" s="144" t="s">
        <v>289</v>
      </c>
      <c r="H3" s="142" t="s">
        <v>288</v>
      </c>
      <c r="I3" s="142" t="s">
        <v>289</v>
      </c>
      <c r="J3" s="142" t="s">
        <v>112</v>
      </c>
      <c r="K3" s="142" t="s">
        <v>302</v>
      </c>
      <c r="L3" s="142" t="s">
        <v>113</v>
      </c>
      <c r="M3" s="142" t="s">
        <v>289</v>
      </c>
      <c r="N3" s="142" t="s">
        <v>112</v>
      </c>
      <c r="O3" s="142" t="s">
        <v>123</v>
      </c>
      <c r="P3" s="142" t="s">
        <v>114</v>
      </c>
      <c r="Q3" s="146" t="s">
        <v>410</v>
      </c>
    </row>
    <row r="4">
      <c r="A4" s="92" t="s">
        <v>116</v>
      </c>
      <c r="B4" s="96" t="s">
        <v>725</v>
      </c>
      <c r="C4" s="94" t="s">
        <v>726</v>
      </c>
      <c r="D4" s="198" t="s">
        <v>727</v>
      </c>
      <c r="F4" s="94" t="s">
        <v>728</v>
      </c>
      <c r="G4" s="94" t="s">
        <v>289</v>
      </c>
      <c r="H4" s="97" t="s">
        <v>288</v>
      </c>
      <c r="I4" s="97" t="s">
        <v>289</v>
      </c>
      <c r="J4" s="97" t="s">
        <v>112</v>
      </c>
      <c r="K4" s="97" t="s">
        <v>304</v>
      </c>
      <c r="L4" s="97" t="s">
        <v>113</v>
      </c>
      <c r="M4" s="97" t="s">
        <v>153</v>
      </c>
      <c r="N4" s="97" t="s">
        <v>112</v>
      </c>
      <c r="O4" s="97" t="s">
        <v>123</v>
      </c>
      <c r="P4" s="97" t="s">
        <v>114</v>
      </c>
      <c r="Q4" s="96"/>
    </row>
    <row r="5">
      <c r="A5" s="150" t="s">
        <v>415</v>
      </c>
      <c r="B5" s="146" t="s">
        <v>729</v>
      </c>
      <c r="C5" s="144" t="s">
        <v>730</v>
      </c>
      <c r="D5" s="144" t="s">
        <v>137</v>
      </c>
      <c r="F5" s="144" t="s">
        <v>731</v>
      </c>
      <c r="G5" s="144" t="s">
        <v>123</v>
      </c>
      <c r="H5" s="142" t="s">
        <v>288</v>
      </c>
      <c r="I5" s="142" t="s">
        <v>177</v>
      </c>
      <c r="J5" s="142" t="s">
        <v>224</v>
      </c>
      <c r="K5" s="142" t="s">
        <v>287</v>
      </c>
      <c r="L5" s="142" t="s">
        <v>113</v>
      </c>
      <c r="M5" s="142" t="s">
        <v>177</v>
      </c>
      <c r="N5" s="142" t="s">
        <v>307</v>
      </c>
      <c r="O5" s="142" t="s">
        <v>123</v>
      </c>
      <c r="P5" s="142" t="s">
        <v>114</v>
      </c>
      <c r="Q5" s="146"/>
    </row>
    <row r="6">
      <c r="A6" s="92" t="s">
        <v>421</v>
      </c>
      <c r="B6" s="96">
        <v>8.0</v>
      </c>
      <c r="C6" s="94" t="s">
        <v>405</v>
      </c>
      <c r="D6" s="96">
        <v>17.0</v>
      </c>
      <c r="E6" s="94">
        <f>39-12-1</f>
        <v>26</v>
      </c>
      <c r="F6" s="94" t="s">
        <v>277</v>
      </c>
      <c r="G6" s="94" t="s">
        <v>177</v>
      </c>
      <c r="H6" s="97" t="s">
        <v>147</v>
      </c>
      <c r="I6" s="97" t="s">
        <v>177</v>
      </c>
      <c r="J6" s="97" t="s">
        <v>126</v>
      </c>
      <c r="K6" s="97" t="s">
        <v>302</v>
      </c>
      <c r="L6" s="97" t="s">
        <v>113</v>
      </c>
      <c r="M6" s="97" t="s">
        <v>130</v>
      </c>
      <c r="N6" s="97" t="s">
        <v>140</v>
      </c>
      <c r="O6" s="97" t="s">
        <v>112</v>
      </c>
      <c r="P6" s="119" t="s">
        <v>114</v>
      </c>
      <c r="Q6" s="96"/>
    </row>
    <row r="7">
      <c r="A7" s="150" t="s">
        <v>429</v>
      </c>
      <c r="B7" s="146">
        <v>6.0</v>
      </c>
      <c r="C7" s="144" t="s">
        <v>732</v>
      </c>
      <c r="D7" s="146">
        <v>8.0</v>
      </c>
      <c r="E7" s="144" t="s">
        <v>197</v>
      </c>
      <c r="F7" s="144" t="s">
        <v>240</v>
      </c>
      <c r="G7" s="144" t="s">
        <v>287</v>
      </c>
      <c r="H7" s="142" t="s">
        <v>288</v>
      </c>
      <c r="I7" s="142" t="s">
        <v>302</v>
      </c>
      <c r="J7" s="142" t="s">
        <v>112</v>
      </c>
      <c r="K7" s="142" t="s">
        <v>304</v>
      </c>
      <c r="L7" s="142" t="s">
        <v>113</v>
      </c>
      <c r="M7" s="142" t="s">
        <v>287</v>
      </c>
      <c r="N7" s="142" t="s">
        <v>112</v>
      </c>
      <c r="O7" s="142" t="s">
        <v>112</v>
      </c>
      <c r="P7" s="146" t="s">
        <v>114</v>
      </c>
      <c r="Q7" s="142"/>
    </row>
    <row r="8">
      <c r="A8" s="92" t="s">
        <v>733</v>
      </c>
      <c r="B8" s="98"/>
      <c r="C8" s="94" t="s">
        <v>168</v>
      </c>
      <c r="D8" s="98"/>
      <c r="E8" s="99"/>
      <c r="F8" s="99"/>
      <c r="G8" s="94" t="s">
        <v>153</v>
      </c>
      <c r="H8" s="97" t="s">
        <v>288</v>
      </c>
      <c r="I8" s="97" t="s">
        <v>153</v>
      </c>
      <c r="J8" s="97" t="s">
        <v>307</v>
      </c>
      <c r="K8" s="97" t="s">
        <v>304</v>
      </c>
      <c r="L8" s="97" t="s">
        <v>113</v>
      </c>
      <c r="M8" s="97" t="s">
        <v>123</v>
      </c>
      <c r="N8" s="97" t="s">
        <v>307</v>
      </c>
      <c r="O8" s="97" t="s">
        <v>112</v>
      </c>
      <c r="P8" s="96" t="s">
        <v>114</v>
      </c>
      <c r="Q8" s="97"/>
    </row>
    <row r="9">
      <c r="A9" s="150" t="s">
        <v>734</v>
      </c>
      <c r="B9" s="146">
        <v>9.0</v>
      </c>
      <c r="C9" s="144" t="s">
        <v>735</v>
      </c>
      <c r="D9" s="176">
        <f>E9/3*2</f>
        <v>10</v>
      </c>
      <c r="E9" s="144" t="s">
        <v>168</v>
      </c>
      <c r="F9" s="144" t="s">
        <v>357</v>
      </c>
      <c r="G9" s="144" t="s">
        <v>302</v>
      </c>
      <c r="H9" s="142" t="s">
        <v>288</v>
      </c>
      <c r="I9" s="142" t="s">
        <v>123</v>
      </c>
      <c r="J9" s="142" t="s">
        <v>112</v>
      </c>
      <c r="K9" s="142" t="s">
        <v>304</v>
      </c>
      <c r="L9" s="142" t="s">
        <v>113</v>
      </c>
      <c r="M9" s="142" t="s">
        <v>153</v>
      </c>
      <c r="N9" s="142" t="s">
        <v>112</v>
      </c>
      <c r="O9" s="142" t="s">
        <v>146</v>
      </c>
      <c r="P9" s="142" t="s">
        <v>114</v>
      </c>
      <c r="Q9" s="142" t="s">
        <v>736</v>
      </c>
    </row>
    <row r="10">
      <c r="A10" s="92" t="s">
        <v>737</v>
      </c>
      <c r="B10" s="96"/>
      <c r="C10" s="94" t="s">
        <v>364</v>
      </c>
      <c r="D10" s="98"/>
      <c r="E10" s="94"/>
      <c r="F10" s="94"/>
      <c r="G10" s="94" t="s">
        <v>153</v>
      </c>
      <c r="H10" s="97" t="s">
        <v>331</v>
      </c>
      <c r="I10" s="97" t="s">
        <v>130</v>
      </c>
      <c r="J10" s="97" t="s">
        <v>140</v>
      </c>
      <c r="K10" s="97" t="s">
        <v>304</v>
      </c>
      <c r="L10" s="97" t="s">
        <v>113</v>
      </c>
      <c r="M10" s="97" t="s">
        <v>130</v>
      </c>
      <c r="N10" s="97" t="s">
        <v>313</v>
      </c>
      <c r="O10" s="97" t="s">
        <v>112</v>
      </c>
      <c r="P10" s="97" t="s">
        <v>114</v>
      </c>
      <c r="Q10" s="111"/>
    </row>
    <row r="11">
      <c r="A11" s="150" t="s">
        <v>152</v>
      </c>
      <c r="B11" s="146">
        <v>6.0</v>
      </c>
      <c r="C11" s="144" t="s">
        <v>124</v>
      </c>
      <c r="D11" s="176">
        <f>E11/3*2</f>
        <v>12</v>
      </c>
      <c r="E11" s="152">
        <f>28-9-1</f>
        <v>18</v>
      </c>
      <c r="F11" s="144" t="s">
        <v>240</v>
      </c>
      <c r="G11" s="144" t="s">
        <v>146</v>
      </c>
      <c r="H11" s="142" t="s">
        <v>317</v>
      </c>
      <c r="I11" s="142" t="s">
        <v>130</v>
      </c>
      <c r="J11" s="142" t="s">
        <v>156</v>
      </c>
      <c r="K11" s="142" t="s">
        <v>304</v>
      </c>
      <c r="L11" s="142" t="s">
        <v>113</v>
      </c>
      <c r="M11" s="142" t="s">
        <v>130</v>
      </c>
      <c r="N11" s="142" t="s">
        <v>140</v>
      </c>
      <c r="O11" s="142" t="s">
        <v>123</v>
      </c>
      <c r="P11" s="170" t="s">
        <v>114</v>
      </c>
      <c r="Q11" s="152"/>
    </row>
    <row r="12">
      <c r="A12" s="92" t="s">
        <v>738</v>
      </c>
      <c r="B12" s="96">
        <v>14.0</v>
      </c>
      <c r="C12" s="198" t="s">
        <v>739</v>
      </c>
      <c r="D12" s="120" t="s">
        <v>740</v>
      </c>
      <c r="E12" s="198" t="s">
        <v>741</v>
      </c>
      <c r="F12" s="94" t="s">
        <v>311</v>
      </c>
      <c r="G12" s="94" t="s">
        <v>289</v>
      </c>
      <c r="H12" s="97" t="s">
        <v>288</v>
      </c>
      <c r="I12" s="97" t="s">
        <v>287</v>
      </c>
      <c r="J12" s="97" t="s">
        <v>153</v>
      </c>
      <c r="K12" s="97" t="s">
        <v>302</v>
      </c>
      <c r="L12" s="97" t="s">
        <v>742</v>
      </c>
      <c r="M12" s="97" t="s">
        <v>130</v>
      </c>
      <c r="N12" s="97" t="s">
        <v>112</v>
      </c>
      <c r="O12" s="97" t="s">
        <v>130</v>
      </c>
      <c r="P12" s="97" t="s">
        <v>114</v>
      </c>
      <c r="Q12" s="97" t="s">
        <v>743</v>
      </c>
    </row>
    <row r="13">
      <c r="A13" s="150" t="s">
        <v>744</v>
      </c>
      <c r="B13" s="146" t="s">
        <v>745</v>
      </c>
      <c r="C13" s="144" t="s">
        <v>746</v>
      </c>
      <c r="D13" s="176">
        <f>E13/3*2</f>
        <v>24</v>
      </c>
      <c r="E13" s="144">
        <f>74-37-1</f>
        <v>36</v>
      </c>
      <c r="F13" s="268" t="s">
        <v>747</v>
      </c>
      <c r="G13" s="144" t="s">
        <v>197</v>
      </c>
      <c r="H13" s="142" t="s">
        <v>288</v>
      </c>
      <c r="I13" s="142" t="s">
        <v>130</v>
      </c>
      <c r="J13" s="142" t="s">
        <v>331</v>
      </c>
      <c r="K13" s="142" t="s">
        <v>304</v>
      </c>
      <c r="L13" s="142" t="s">
        <v>113</v>
      </c>
      <c r="M13" s="142" t="s">
        <v>177</v>
      </c>
      <c r="N13" s="142" t="s">
        <v>307</v>
      </c>
      <c r="O13" s="142" t="s">
        <v>112</v>
      </c>
      <c r="P13" s="142" t="s">
        <v>114</v>
      </c>
      <c r="Q13" s="142"/>
    </row>
    <row r="14">
      <c r="A14" s="92" t="s">
        <v>748</v>
      </c>
      <c r="B14" s="96">
        <v>14.0</v>
      </c>
      <c r="C14" s="94" t="s">
        <v>749</v>
      </c>
      <c r="D14" s="120" t="s">
        <v>740</v>
      </c>
      <c r="E14" s="198" t="s">
        <v>741</v>
      </c>
      <c r="F14" s="97" t="s">
        <v>750</v>
      </c>
      <c r="G14" s="94" t="s">
        <v>289</v>
      </c>
      <c r="H14" s="97" t="s">
        <v>126</v>
      </c>
      <c r="I14" s="97" t="s">
        <v>302</v>
      </c>
      <c r="J14" s="97" t="s">
        <v>144</v>
      </c>
      <c r="K14" s="97" t="s">
        <v>302</v>
      </c>
      <c r="L14" s="97" t="s">
        <v>637</v>
      </c>
      <c r="M14" s="97" t="s">
        <v>130</v>
      </c>
      <c r="N14" s="97" t="s">
        <v>112</v>
      </c>
      <c r="O14" s="97" t="s">
        <v>130</v>
      </c>
      <c r="P14" s="97" t="s">
        <v>114</v>
      </c>
      <c r="Q14" s="96" t="s">
        <v>743</v>
      </c>
    </row>
    <row r="15">
      <c r="A15" s="150" t="s">
        <v>751</v>
      </c>
      <c r="B15" s="176"/>
      <c r="C15" s="144" t="s">
        <v>186</v>
      </c>
      <c r="D15" s="176"/>
      <c r="E15" s="144"/>
      <c r="F15" s="142"/>
      <c r="G15" s="144" t="s">
        <v>289</v>
      </c>
      <c r="H15" s="142" t="s">
        <v>147</v>
      </c>
      <c r="I15" s="142" t="s">
        <v>302</v>
      </c>
      <c r="J15" s="142" t="s">
        <v>144</v>
      </c>
      <c r="K15" s="142" t="s">
        <v>302</v>
      </c>
      <c r="L15" s="142" t="s">
        <v>637</v>
      </c>
      <c r="M15" s="142" t="s">
        <v>130</v>
      </c>
      <c r="N15" s="142" t="s">
        <v>112</v>
      </c>
      <c r="O15" s="142" t="s">
        <v>130</v>
      </c>
      <c r="P15" s="142" t="s">
        <v>114</v>
      </c>
      <c r="Q15" s="146" t="s">
        <v>743</v>
      </c>
    </row>
    <row r="16">
      <c r="A16" s="92" t="s">
        <v>752</v>
      </c>
      <c r="B16" s="98"/>
      <c r="C16" s="94" t="s">
        <v>753</v>
      </c>
      <c r="D16" s="98"/>
      <c r="E16" s="94"/>
      <c r="F16" s="97"/>
      <c r="G16" s="94" t="s">
        <v>289</v>
      </c>
      <c r="H16" s="97" t="s">
        <v>754</v>
      </c>
      <c r="I16" s="97" t="s">
        <v>289</v>
      </c>
      <c r="J16" s="97" t="s">
        <v>144</v>
      </c>
      <c r="K16" s="97" t="s">
        <v>302</v>
      </c>
      <c r="L16" s="97" t="s">
        <v>637</v>
      </c>
      <c r="M16" s="97" t="s">
        <v>130</v>
      </c>
      <c r="N16" s="97" t="s">
        <v>112</v>
      </c>
      <c r="O16" s="97" t="s">
        <v>130</v>
      </c>
      <c r="P16" s="97" t="s">
        <v>114</v>
      </c>
      <c r="Q16" s="96" t="s">
        <v>743</v>
      </c>
    </row>
    <row r="17">
      <c r="A17" s="150" t="s">
        <v>755</v>
      </c>
      <c r="B17" s="146" t="s">
        <v>756</v>
      </c>
      <c r="C17" s="144" t="s">
        <v>757</v>
      </c>
      <c r="D17" s="176">
        <f>E17/3*2</f>
        <v>24</v>
      </c>
      <c r="E17" s="144">
        <f>75-38-1</f>
        <v>36</v>
      </c>
      <c r="F17" s="172" t="s">
        <v>758</v>
      </c>
      <c r="G17" s="144" t="s">
        <v>197</v>
      </c>
      <c r="H17" s="142" t="s">
        <v>331</v>
      </c>
      <c r="I17" s="142" t="s">
        <v>177</v>
      </c>
      <c r="J17" s="142" t="s">
        <v>467</v>
      </c>
      <c r="K17" s="142" t="s">
        <v>304</v>
      </c>
      <c r="L17" s="142" t="s">
        <v>113</v>
      </c>
      <c r="M17" s="142" t="s">
        <v>177</v>
      </c>
      <c r="N17" s="142" t="s">
        <v>307</v>
      </c>
      <c r="O17" s="142" t="s">
        <v>112</v>
      </c>
      <c r="P17" s="142" t="s">
        <v>114</v>
      </c>
      <c r="Q17" s="146" t="s">
        <v>759</v>
      </c>
    </row>
    <row r="18">
      <c r="A18" s="92" t="s">
        <v>760</v>
      </c>
      <c r="B18" s="96">
        <v>8.0</v>
      </c>
      <c r="C18" s="94" t="s">
        <v>202</v>
      </c>
      <c r="D18" s="96">
        <v>23.0</v>
      </c>
      <c r="E18" s="98">
        <f>46-10-1</f>
        <v>35</v>
      </c>
      <c r="F18" s="94" t="s">
        <v>162</v>
      </c>
      <c r="G18" s="94" t="s">
        <v>158</v>
      </c>
      <c r="H18" s="97" t="s">
        <v>147</v>
      </c>
      <c r="I18" s="97" t="s">
        <v>177</v>
      </c>
      <c r="J18" s="97" t="s">
        <v>467</v>
      </c>
      <c r="K18" s="97" t="s">
        <v>302</v>
      </c>
      <c r="L18" s="97" t="s">
        <v>113</v>
      </c>
      <c r="M18" s="97" t="s">
        <v>130</v>
      </c>
      <c r="N18" s="97" t="s">
        <v>331</v>
      </c>
      <c r="O18" s="97" t="s">
        <v>123</v>
      </c>
      <c r="P18" s="97" t="s">
        <v>114</v>
      </c>
      <c r="Q18" s="97"/>
    </row>
    <row r="19">
      <c r="A19" s="269"/>
      <c r="B19" s="269"/>
      <c r="C19" s="269"/>
      <c r="D19" s="269"/>
      <c r="E19" s="269"/>
      <c r="F19" s="269"/>
      <c r="G19" s="170"/>
      <c r="H19" s="269"/>
      <c r="I19" s="269"/>
      <c r="J19" s="269"/>
      <c r="K19" s="269"/>
      <c r="L19" s="269"/>
      <c r="M19" s="269"/>
      <c r="N19" s="269"/>
      <c r="O19" s="269"/>
      <c r="P19" s="269"/>
      <c r="Q19" s="269"/>
      <c r="R19" s="269"/>
      <c r="S19" s="269"/>
      <c r="T19" s="269"/>
      <c r="U19" s="269"/>
      <c r="V19" s="269"/>
      <c r="W19" s="269"/>
      <c r="X19" s="269"/>
    </row>
    <row r="20">
      <c r="A20" s="99"/>
      <c r="B20" s="270" t="s">
        <v>337</v>
      </c>
    </row>
    <row r="21">
      <c r="A21" s="156" t="s">
        <v>192</v>
      </c>
      <c r="B21" s="271" t="s">
        <v>11</v>
      </c>
      <c r="C21" s="272" t="s">
        <v>14</v>
      </c>
      <c r="D21" s="156" t="s">
        <v>101</v>
      </c>
      <c r="E21" s="156" t="s">
        <v>102</v>
      </c>
      <c r="F21" s="156" t="s">
        <v>103</v>
      </c>
      <c r="G21" s="271" t="s">
        <v>104</v>
      </c>
      <c r="H21" s="273" t="s">
        <v>24</v>
      </c>
      <c r="I21" s="273" t="s">
        <v>30</v>
      </c>
      <c r="J21" s="273" t="s">
        <v>33</v>
      </c>
      <c r="K21" s="273" t="s">
        <v>36</v>
      </c>
      <c r="L21" s="273" t="s">
        <v>39</v>
      </c>
      <c r="M21" s="158" t="s">
        <v>193</v>
      </c>
      <c r="N21" s="271" t="s">
        <v>194</v>
      </c>
      <c r="O21" s="158" t="s">
        <v>42</v>
      </c>
      <c r="P21" s="158" t="s">
        <v>45</v>
      </c>
      <c r="Q21" s="153" t="s">
        <v>49</v>
      </c>
      <c r="R21" s="273" t="s">
        <v>105</v>
      </c>
      <c r="S21" s="159" t="s">
        <v>106</v>
      </c>
      <c r="T21" s="160"/>
      <c r="U21" s="160"/>
      <c r="V21" s="160"/>
      <c r="W21" s="160"/>
      <c r="X21" s="160"/>
    </row>
    <row r="22">
      <c r="A22" s="92" t="s">
        <v>761</v>
      </c>
      <c r="B22" s="94" t="s">
        <v>123</v>
      </c>
      <c r="C22" s="94" t="s">
        <v>124</v>
      </c>
      <c r="D22" s="94" t="s">
        <v>203</v>
      </c>
      <c r="E22" s="94">
        <f>38-18</f>
        <v>20</v>
      </c>
      <c r="F22" s="94" t="s">
        <v>470</v>
      </c>
      <c r="G22" s="95">
        <v>2.0</v>
      </c>
      <c r="H22" s="96">
        <v>135.0</v>
      </c>
      <c r="I22" s="96">
        <v>7.0</v>
      </c>
      <c r="J22" s="97" t="s">
        <v>140</v>
      </c>
      <c r="K22" s="96">
        <v>2.0</v>
      </c>
      <c r="L22" s="96">
        <v>0.6</v>
      </c>
      <c r="M22" s="161">
        <v>4.0</v>
      </c>
      <c r="N22" s="161">
        <v>6.0</v>
      </c>
      <c r="O22" s="96">
        <v>5.0</v>
      </c>
      <c r="P22" s="96">
        <v>0.0</v>
      </c>
      <c r="Q22" s="96">
        <v>0.0</v>
      </c>
      <c r="R22" s="96" t="s">
        <v>114</v>
      </c>
      <c r="S22" s="96"/>
    </row>
    <row r="23">
      <c r="A23" s="150" t="s">
        <v>762</v>
      </c>
      <c r="B23" s="143"/>
      <c r="C23" s="144" t="s">
        <v>124</v>
      </c>
      <c r="D23" s="144"/>
      <c r="E23" s="144"/>
      <c r="F23" s="269"/>
      <c r="G23" s="162">
        <v>3.0</v>
      </c>
      <c r="H23" s="146">
        <v>50.0</v>
      </c>
      <c r="I23" s="146">
        <v>8.0</v>
      </c>
      <c r="J23" s="152">
        <v>20.0</v>
      </c>
      <c r="K23" s="146">
        <v>1.0</v>
      </c>
      <c r="L23" s="146">
        <v>0.5</v>
      </c>
      <c r="M23" s="163"/>
      <c r="N23" s="163"/>
      <c r="O23" s="146">
        <v>5.0</v>
      </c>
      <c r="P23" s="146">
        <v>0.0</v>
      </c>
      <c r="Q23" s="146">
        <v>0.0</v>
      </c>
      <c r="R23" s="146" t="s">
        <v>114</v>
      </c>
      <c r="S23" s="146"/>
    </row>
    <row r="24">
      <c r="A24" s="92" t="s">
        <v>763</v>
      </c>
      <c r="B24" s="93"/>
      <c r="C24" s="94" t="s">
        <v>764</v>
      </c>
      <c r="D24" s="94"/>
      <c r="E24" s="94"/>
      <c r="F24" s="93"/>
      <c r="G24" s="95">
        <v>2.0</v>
      </c>
      <c r="H24" s="96">
        <v>10.0</v>
      </c>
      <c r="I24" s="96">
        <v>7.0</v>
      </c>
      <c r="J24" s="111">
        <v>25.0</v>
      </c>
      <c r="K24" s="96">
        <v>1.0</v>
      </c>
      <c r="L24" s="96">
        <v>0.6</v>
      </c>
      <c r="M24" s="161"/>
      <c r="N24" s="161"/>
      <c r="O24" s="96">
        <v>5.0</v>
      </c>
      <c r="P24" s="96">
        <v>0.0</v>
      </c>
      <c r="Q24" s="96">
        <v>0.0</v>
      </c>
      <c r="R24" s="96" t="s">
        <v>114</v>
      </c>
      <c r="S24" s="96"/>
    </row>
    <row r="25">
      <c r="A25" s="150" t="s">
        <v>765</v>
      </c>
      <c r="B25" s="143"/>
      <c r="C25" s="144" t="s">
        <v>433</v>
      </c>
      <c r="D25" s="144"/>
      <c r="E25" s="144"/>
      <c r="F25" s="143"/>
      <c r="G25" s="162">
        <v>4.0</v>
      </c>
      <c r="H25" s="146">
        <v>361.0</v>
      </c>
      <c r="I25" s="146">
        <v>6.0</v>
      </c>
      <c r="J25" s="152">
        <v>50.0</v>
      </c>
      <c r="K25" s="146">
        <v>1.0</v>
      </c>
      <c r="L25" s="146" t="s">
        <v>113</v>
      </c>
      <c r="M25" s="163"/>
      <c r="N25" s="163"/>
      <c r="O25" s="146">
        <v>7.0</v>
      </c>
      <c r="P25" s="146">
        <v>20.0</v>
      </c>
      <c r="Q25" s="146">
        <v>0.0</v>
      </c>
      <c r="R25" s="146" t="s">
        <v>114</v>
      </c>
      <c r="S25" s="146"/>
    </row>
    <row r="26">
      <c r="A26" s="92" t="s">
        <v>766</v>
      </c>
      <c r="B26" s="94" t="s">
        <v>123</v>
      </c>
      <c r="C26" s="94" t="s">
        <v>124</v>
      </c>
      <c r="D26" s="94" t="s">
        <v>146</v>
      </c>
      <c r="E26" s="94">
        <f>24-10</f>
        <v>14</v>
      </c>
      <c r="F26" s="94" t="s">
        <v>294</v>
      </c>
      <c r="G26" s="95">
        <v>6.0</v>
      </c>
      <c r="H26" s="96">
        <v>70.0</v>
      </c>
      <c r="I26" s="96">
        <v>6.0</v>
      </c>
      <c r="J26" s="111">
        <v>50.0</v>
      </c>
      <c r="K26" s="96">
        <v>2.0</v>
      </c>
      <c r="L26" s="96" t="s">
        <v>113</v>
      </c>
      <c r="M26" s="161">
        <v>4.0</v>
      </c>
      <c r="N26" s="161">
        <v>6.0</v>
      </c>
      <c r="O26" s="96">
        <v>5.0</v>
      </c>
      <c r="P26" s="96">
        <v>25.0</v>
      </c>
      <c r="Q26" s="96">
        <v>6.0</v>
      </c>
      <c r="R26" s="96" t="s">
        <v>114</v>
      </c>
      <c r="S26" s="96"/>
    </row>
    <row r="27">
      <c r="A27" s="150" t="s">
        <v>356</v>
      </c>
      <c r="B27" s="144" t="s">
        <v>203</v>
      </c>
      <c r="C27" s="144" t="s">
        <v>767</v>
      </c>
      <c r="D27" s="144" t="s">
        <v>177</v>
      </c>
      <c r="E27" s="144">
        <f>40-28</f>
        <v>12</v>
      </c>
      <c r="F27" s="144" t="s">
        <v>126</v>
      </c>
      <c r="G27" s="162">
        <v>13.0</v>
      </c>
      <c r="H27" s="146">
        <v>361.0</v>
      </c>
      <c r="I27" s="146">
        <v>8.0</v>
      </c>
      <c r="J27" s="152">
        <v>90.0</v>
      </c>
      <c r="K27" s="146">
        <v>6.0</v>
      </c>
      <c r="L27" s="146" t="s">
        <v>113</v>
      </c>
      <c r="M27" s="163">
        <v>6.0</v>
      </c>
      <c r="N27" s="163">
        <v>9.0</v>
      </c>
      <c r="O27" s="146">
        <v>8.0</v>
      </c>
      <c r="P27" s="146">
        <v>25.0</v>
      </c>
      <c r="Q27" s="146">
        <v>5.0</v>
      </c>
      <c r="R27" s="146" t="s">
        <v>114</v>
      </c>
      <c r="S27" s="176"/>
    </row>
    <row r="28">
      <c r="A28" s="92" t="s">
        <v>768</v>
      </c>
      <c r="B28" s="93"/>
      <c r="C28" s="94" t="s">
        <v>769</v>
      </c>
      <c r="D28" s="94"/>
      <c r="E28" s="94"/>
      <c r="F28" s="94"/>
      <c r="G28" s="95">
        <v>4.0</v>
      </c>
      <c r="H28" s="96">
        <v>361.0</v>
      </c>
      <c r="I28" s="96">
        <v>6.0</v>
      </c>
      <c r="J28" s="111">
        <v>30.0</v>
      </c>
      <c r="K28" s="96">
        <v>2.0</v>
      </c>
      <c r="L28" s="96" t="s">
        <v>113</v>
      </c>
      <c r="M28" s="161"/>
      <c r="N28" s="161"/>
      <c r="O28" s="96">
        <v>5.0</v>
      </c>
      <c r="P28" s="96">
        <v>25.0</v>
      </c>
      <c r="Q28" s="96">
        <v>5.0</v>
      </c>
      <c r="R28" s="96" t="s">
        <v>114</v>
      </c>
      <c r="S28" s="98"/>
    </row>
    <row r="29">
      <c r="A29" s="150" t="s">
        <v>502</v>
      </c>
      <c r="B29" s="144" t="s">
        <v>130</v>
      </c>
      <c r="C29" s="144" t="s">
        <v>770</v>
      </c>
      <c r="D29" s="144" t="s">
        <v>203</v>
      </c>
      <c r="E29" s="144">
        <f>38-18</f>
        <v>20</v>
      </c>
      <c r="F29" s="144" t="s">
        <v>470</v>
      </c>
      <c r="G29" s="162">
        <v>7.0</v>
      </c>
      <c r="H29" s="146">
        <v>90.0</v>
      </c>
      <c r="I29" s="142" t="s">
        <v>771</v>
      </c>
      <c r="J29" s="152">
        <v>35.0</v>
      </c>
      <c r="K29" s="146">
        <v>1.0</v>
      </c>
      <c r="L29" s="146" t="s">
        <v>113</v>
      </c>
      <c r="M29" s="163">
        <v>4.0</v>
      </c>
      <c r="N29" s="163">
        <v>6.0</v>
      </c>
      <c r="O29" s="146">
        <v>6.0</v>
      </c>
      <c r="P29" s="146">
        <v>25.0</v>
      </c>
      <c r="Q29" s="146">
        <v>6.0</v>
      </c>
      <c r="R29" s="146" t="s">
        <v>114</v>
      </c>
      <c r="S29" s="146"/>
    </row>
    <row r="30">
      <c r="A30" s="92" t="s">
        <v>363</v>
      </c>
      <c r="B30" s="94" t="s">
        <v>158</v>
      </c>
      <c r="C30" s="94" t="s">
        <v>772</v>
      </c>
      <c r="D30" s="94">
        <f>E30/3*2</f>
        <v>16</v>
      </c>
      <c r="E30" s="94">
        <f>42-18</f>
        <v>24</v>
      </c>
      <c r="F30" s="94" t="s">
        <v>750</v>
      </c>
      <c r="G30" s="95">
        <v>12.0</v>
      </c>
      <c r="H30" s="96">
        <v>35.0</v>
      </c>
      <c r="I30" s="96">
        <v>8.0</v>
      </c>
      <c r="J30" s="111">
        <v>50.0</v>
      </c>
      <c r="K30" s="96">
        <v>2.0</v>
      </c>
      <c r="L30" s="96" t="s">
        <v>113</v>
      </c>
      <c r="M30" s="161">
        <v>6.0</v>
      </c>
      <c r="N30" s="161">
        <v>9.0</v>
      </c>
      <c r="O30" s="96">
        <v>8.0</v>
      </c>
      <c r="P30" s="96">
        <v>50.0</v>
      </c>
      <c r="Q30" s="96">
        <v>0.0</v>
      </c>
      <c r="R30" s="96" t="s">
        <v>114</v>
      </c>
      <c r="S30" s="96" t="s">
        <v>571</v>
      </c>
    </row>
    <row r="31">
      <c r="A31" s="150" t="s">
        <v>367</v>
      </c>
      <c r="B31" s="143"/>
      <c r="C31" s="144" t="s">
        <v>433</v>
      </c>
      <c r="D31" s="144"/>
      <c r="E31" s="144"/>
      <c r="F31" s="143"/>
      <c r="G31" s="162">
        <v>12.0</v>
      </c>
      <c r="H31" s="146">
        <v>290.0</v>
      </c>
      <c r="I31" s="146">
        <v>6.0</v>
      </c>
      <c r="J31" s="142" t="s">
        <v>147</v>
      </c>
      <c r="K31" s="146">
        <v>2.0</v>
      </c>
      <c r="L31" s="146" t="s">
        <v>113</v>
      </c>
      <c r="M31" s="141"/>
      <c r="N31" s="141"/>
      <c r="O31" s="146">
        <v>8.0</v>
      </c>
      <c r="P31" s="146">
        <v>50.0</v>
      </c>
      <c r="Q31" s="146">
        <v>5.0</v>
      </c>
      <c r="R31" s="146" t="s">
        <v>114</v>
      </c>
      <c r="S31" s="146" t="s">
        <v>773</v>
      </c>
    </row>
    <row r="32">
      <c r="A32" s="99"/>
      <c r="B32" s="99"/>
      <c r="C32" s="99"/>
      <c r="D32" s="99"/>
      <c r="E32" s="99"/>
      <c r="F32" s="99"/>
      <c r="G32" s="99"/>
      <c r="H32" s="99"/>
      <c r="I32" s="99"/>
      <c r="J32" s="99"/>
      <c r="K32" s="99"/>
      <c r="L32" s="99"/>
      <c r="M32" s="99"/>
      <c r="N32" s="99"/>
      <c r="O32" s="99"/>
      <c r="P32" s="99"/>
      <c r="Q32" s="99"/>
      <c r="R32" s="99"/>
      <c r="S32" s="99"/>
      <c r="T32" s="99"/>
      <c r="U32" s="99"/>
      <c r="V32" s="99"/>
      <c r="W32" s="99"/>
      <c r="X32" s="99"/>
    </row>
    <row r="33">
      <c r="A33" s="269"/>
      <c r="B33" s="170" t="s">
        <v>774</v>
      </c>
      <c r="O33" s="269"/>
      <c r="P33" s="269"/>
      <c r="Q33" s="269"/>
      <c r="R33" s="269"/>
      <c r="S33" s="269"/>
      <c r="T33" s="269"/>
      <c r="U33" s="269"/>
      <c r="V33" s="269"/>
      <c r="W33" s="269"/>
      <c r="X33" s="269"/>
    </row>
    <row r="34">
      <c r="A34" s="135" t="s">
        <v>225</v>
      </c>
      <c r="B34" s="136" t="s">
        <v>11</v>
      </c>
      <c r="C34" s="137" t="s">
        <v>14</v>
      </c>
      <c r="D34" s="135" t="s">
        <v>226</v>
      </c>
      <c r="E34" s="135" t="s">
        <v>19</v>
      </c>
      <c r="F34" s="136" t="s">
        <v>104</v>
      </c>
      <c r="G34" s="138" t="s">
        <v>24</v>
      </c>
      <c r="H34" s="138" t="s">
        <v>30</v>
      </c>
      <c r="I34" s="138" t="s">
        <v>33</v>
      </c>
      <c r="J34" s="138" t="s">
        <v>36</v>
      </c>
      <c r="K34" s="138" t="s">
        <v>39</v>
      </c>
      <c r="L34" s="138" t="s">
        <v>55</v>
      </c>
      <c r="M34" s="139" t="s">
        <v>42</v>
      </c>
      <c r="N34" s="139" t="s">
        <v>45</v>
      </c>
      <c r="O34" s="236" t="s">
        <v>49</v>
      </c>
      <c r="P34" s="138" t="s">
        <v>105</v>
      </c>
      <c r="Q34" s="140" t="s">
        <v>106</v>
      </c>
      <c r="R34" s="69"/>
      <c r="S34" s="69"/>
      <c r="T34" s="69"/>
      <c r="U34" s="69"/>
      <c r="V34" s="69"/>
      <c r="W34" s="69"/>
      <c r="X34" s="69"/>
    </row>
    <row r="35">
      <c r="A35" s="170" t="s">
        <v>775</v>
      </c>
      <c r="B35" s="142" t="s">
        <v>776</v>
      </c>
      <c r="C35" s="172" t="s">
        <v>777</v>
      </c>
      <c r="D35" s="176"/>
      <c r="E35" s="146">
        <v>20.0</v>
      </c>
      <c r="F35" s="142"/>
      <c r="G35" s="142"/>
      <c r="H35" s="142"/>
      <c r="I35" s="142"/>
      <c r="J35" s="146"/>
      <c r="K35" s="146"/>
      <c r="L35" s="183" t="s">
        <v>778</v>
      </c>
      <c r="M35" s="146"/>
      <c r="N35" s="146"/>
      <c r="O35" s="146"/>
      <c r="P35" s="146"/>
      <c r="Q35" s="183" t="s">
        <v>779</v>
      </c>
    </row>
    <row r="36">
      <c r="A36" s="119" t="s">
        <v>780</v>
      </c>
      <c r="B36" s="97" t="s">
        <v>781</v>
      </c>
      <c r="C36" s="126" t="s">
        <v>782</v>
      </c>
      <c r="D36" s="96">
        <v>10.0</v>
      </c>
      <c r="E36" s="96">
        <v>20.0</v>
      </c>
      <c r="F36" s="97"/>
      <c r="G36" s="97"/>
      <c r="H36" s="97"/>
      <c r="I36" s="96"/>
      <c r="J36" s="96"/>
      <c r="K36" s="96"/>
      <c r="L36" s="96"/>
      <c r="M36" s="96"/>
      <c r="N36" s="96"/>
      <c r="O36" s="96"/>
      <c r="P36" s="96"/>
      <c r="Q36" s="120" t="s">
        <v>783</v>
      </c>
    </row>
    <row r="37">
      <c r="A37" s="170" t="s">
        <v>784</v>
      </c>
      <c r="B37" s="142" t="s">
        <v>111</v>
      </c>
      <c r="C37" s="172" t="s">
        <v>785</v>
      </c>
      <c r="D37" s="146">
        <v>3.0</v>
      </c>
      <c r="E37" s="146">
        <v>26.0</v>
      </c>
      <c r="F37" s="142"/>
      <c r="G37" s="142"/>
      <c r="H37" s="142"/>
      <c r="I37" s="146"/>
      <c r="J37" s="146"/>
      <c r="K37" s="146"/>
      <c r="L37" s="183" t="s">
        <v>786</v>
      </c>
      <c r="M37" s="183"/>
      <c r="N37" s="183"/>
      <c r="O37" s="183"/>
      <c r="P37" s="146"/>
      <c r="Q37" s="183" t="s">
        <v>787</v>
      </c>
    </row>
    <row r="38">
      <c r="A38" s="119" t="s">
        <v>788</v>
      </c>
      <c r="B38" s="97" t="s">
        <v>111</v>
      </c>
      <c r="C38" s="126" t="s">
        <v>789</v>
      </c>
      <c r="D38" s="96">
        <v>3.0</v>
      </c>
      <c r="E38" s="96">
        <v>26.0</v>
      </c>
      <c r="F38" s="97"/>
      <c r="G38" s="97"/>
      <c r="H38" s="97"/>
      <c r="I38" s="96"/>
      <c r="J38" s="96"/>
      <c r="K38" s="96"/>
      <c r="L38" s="120" t="s">
        <v>786</v>
      </c>
      <c r="M38" s="120"/>
      <c r="N38" s="120"/>
      <c r="O38" s="120"/>
      <c r="P38" s="96"/>
      <c r="Q38" s="120" t="s">
        <v>790</v>
      </c>
    </row>
    <row r="39">
      <c r="A39" s="170" t="s">
        <v>791</v>
      </c>
      <c r="B39" s="146" t="s">
        <v>792</v>
      </c>
      <c r="C39" s="274">
        <v>44080.0</v>
      </c>
      <c r="D39" s="146">
        <v>6.0</v>
      </c>
      <c r="E39" s="146">
        <v>8.0</v>
      </c>
      <c r="F39" s="146">
        <v>8.0</v>
      </c>
      <c r="G39" s="146">
        <v>90.0</v>
      </c>
      <c r="H39" s="146">
        <v>6.0</v>
      </c>
      <c r="I39" s="146">
        <v>10.0</v>
      </c>
      <c r="J39" s="146">
        <v>3.0</v>
      </c>
      <c r="K39" s="146" t="s">
        <v>113</v>
      </c>
      <c r="L39" s="183" t="s">
        <v>793</v>
      </c>
      <c r="M39" s="146">
        <v>7.0</v>
      </c>
      <c r="N39" s="146">
        <v>10.0</v>
      </c>
      <c r="O39" s="146">
        <v>1.0</v>
      </c>
      <c r="P39" s="146" t="s">
        <v>114</v>
      </c>
      <c r="Q39" s="183" t="s">
        <v>794</v>
      </c>
    </row>
    <row r="40">
      <c r="A40" s="119" t="s">
        <v>795</v>
      </c>
      <c r="B40" s="97" t="s">
        <v>796</v>
      </c>
      <c r="C40" s="97" t="s">
        <v>797</v>
      </c>
      <c r="D40" s="96">
        <v>6.0</v>
      </c>
      <c r="E40" s="96">
        <v>8.0</v>
      </c>
      <c r="F40" s="97" t="s">
        <v>144</v>
      </c>
      <c r="G40" s="96">
        <v>90.0</v>
      </c>
      <c r="H40" s="97" t="s">
        <v>123</v>
      </c>
      <c r="I40" s="96">
        <v>70.0</v>
      </c>
      <c r="J40" s="96">
        <v>3.0</v>
      </c>
      <c r="K40" s="96" t="s">
        <v>464</v>
      </c>
      <c r="L40" s="120"/>
      <c r="M40" s="96">
        <v>10.0</v>
      </c>
      <c r="N40" s="96">
        <v>60.0</v>
      </c>
      <c r="O40" s="96">
        <v>1.0</v>
      </c>
      <c r="P40" s="96" t="s">
        <v>114</v>
      </c>
      <c r="Q40" s="120" t="s">
        <v>798</v>
      </c>
    </row>
    <row r="41">
      <c r="A41" s="170" t="s">
        <v>799</v>
      </c>
      <c r="B41" s="142"/>
      <c r="C41" s="142" t="s">
        <v>797</v>
      </c>
      <c r="D41" s="176"/>
      <c r="E41" s="269"/>
      <c r="F41" s="142" t="s">
        <v>144</v>
      </c>
      <c r="G41" s="146">
        <v>90.0</v>
      </c>
      <c r="H41" s="142" t="s">
        <v>130</v>
      </c>
      <c r="I41" s="146">
        <v>90.0</v>
      </c>
      <c r="J41" s="146">
        <v>8.0</v>
      </c>
      <c r="K41" s="146" t="s">
        <v>464</v>
      </c>
      <c r="L41" s="183"/>
      <c r="M41" s="146">
        <v>10.0</v>
      </c>
      <c r="N41" s="146">
        <v>60.0</v>
      </c>
      <c r="O41" s="146">
        <v>1.0</v>
      </c>
      <c r="P41" s="146" t="s">
        <v>114</v>
      </c>
      <c r="Q41" s="183" t="s">
        <v>800</v>
      </c>
    </row>
    <row r="42">
      <c r="A42" s="119" t="s">
        <v>801</v>
      </c>
      <c r="B42" s="97" t="s">
        <v>802</v>
      </c>
      <c r="C42" s="97" t="s">
        <v>803</v>
      </c>
      <c r="D42" s="120" t="s">
        <v>804</v>
      </c>
      <c r="E42" s="120" t="s">
        <v>805</v>
      </c>
      <c r="F42" s="97" t="s">
        <v>177</v>
      </c>
      <c r="G42" s="97" t="s">
        <v>166</v>
      </c>
      <c r="H42" s="97" t="s">
        <v>177</v>
      </c>
      <c r="I42" s="96">
        <v>75.0</v>
      </c>
      <c r="J42" s="96">
        <v>3.0</v>
      </c>
      <c r="K42" s="96" t="s">
        <v>113</v>
      </c>
      <c r="L42" s="96"/>
      <c r="M42" s="96">
        <v>8.0</v>
      </c>
      <c r="N42" s="96">
        <v>60.0</v>
      </c>
      <c r="O42" s="96">
        <v>6.0</v>
      </c>
      <c r="P42" s="96" t="s">
        <v>114</v>
      </c>
      <c r="Q42" s="120" t="s">
        <v>806</v>
      </c>
    </row>
    <row r="43">
      <c r="A43" s="170" t="s">
        <v>807</v>
      </c>
      <c r="B43" s="142" t="s">
        <v>808</v>
      </c>
      <c r="C43" s="142" t="s">
        <v>809</v>
      </c>
      <c r="D43" s="146">
        <v>0.0</v>
      </c>
      <c r="E43" s="146">
        <v>38.0</v>
      </c>
      <c r="F43" s="142"/>
      <c r="G43" s="142"/>
      <c r="H43" s="142"/>
      <c r="I43" s="146"/>
      <c r="J43" s="146"/>
      <c r="K43" s="146"/>
      <c r="L43" s="146"/>
      <c r="M43" s="146"/>
      <c r="N43" s="146"/>
      <c r="O43" s="146"/>
      <c r="P43" s="146"/>
      <c r="Q43" s="183" t="s">
        <v>810</v>
      </c>
    </row>
    <row r="44">
      <c r="A44" s="119" t="s">
        <v>811</v>
      </c>
      <c r="B44" s="97" t="s">
        <v>177</v>
      </c>
      <c r="C44" s="126" t="s">
        <v>812</v>
      </c>
      <c r="D44" s="96" t="s">
        <v>813</v>
      </c>
      <c r="E44" s="96" t="s">
        <v>814</v>
      </c>
      <c r="F44" s="97"/>
      <c r="G44" s="97"/>
      <c r="H44" s="97"/>
      <c r="I44" s="96"/>
      <c r="J44" s="96"/>
      <c r="K44" s="96"/>
      <c r="L44" s="120"/>
      <c r="M44" s="120"/>
      <c r="N44" s="120"/>
      <c r="O44" s="120"/>
      <c r="P44" s="96"/>
      <c r="Q44" s="96"/>
    </row>
    <row r="45">
      <c r="A45" s="170" t="s">
        <v>815</v>
      </c>
      <c r="B45" s="142" t="s">
        <v>144</v>
      </c>
      <c r="C45" s="142" t="s">
        <v>797</v>
      </c>
      <c r="D45" s="146">
        <v>10.0</v>
      </c>
      <c r="E45" s="146">
        <v>26.0</v>
      </c>
      <c r="F45" s="142" t="s">
        <v>144</v>
      </c>
      <c r="G45" s="146">
        <v>90.0</v>
      </c>
      <c r="H45" s="142" t="s">
        <v>123</v>
      </c>
      <c r="I45" s="146">
        <v>110.0</v>
      </c>
      <c r="J45" s="146">
        <v>3.0</v>
      </c>
      <c r="K45" s="146" t="s">
        <v>464</v>
      </c>
      <c r="L45" s="146"/>
      <c r="M45" s="146">
        <v>10.0</v>
      </c>
      <c r="N45" s="146">
        <v>60.0</v>
      </c>
      <c r="O45" s="146">
        <v>1.0</v>
      </c>
      <c r="P45" s="146" t="s">
        <v>114</v>
      </c>
      <c r="Q45" s="183" t="s">
        <v>816</v>
      </c>
    </row>
    <row r="46">
      <c r="A46" s="119" t="s">
        <v>817</v>
      </c>
      <c r="B46" s="97" t="s">
        <v>144</v>
      </c>
      <c r="C46" s="97" t="s">
        <v>797</v>
      </c>
      <c r="D46" s="98"/>
      <c r="E46" s="99"/>
      <c r="F46" s="97" t="s">
        <v>144</v>
      </c>
      <c r="G46" s="96">
        <v>90.0</v>
      </c>
      <c r="H46" s="97" t="s">
        <v>130</v>
      </c>
      <c r="I46" s="96">
        <v>120.0</v>
      </c>
      <c r="J46" s="96">
        <v>8.0</v>
      </c>
      <c r="K46" s="96" t="s">
        <v>464</v>
      </c>
      <c r="L46" s="96"/>
      <c r="M46" s="96">
        <v>10.0</v>
      </c>
      <c r="N46" s="96">
        <v>60.0</v>
      </c>
      <c r="O46" s="96">
        <v>1.0</v>
      </c>
      <c r="P46" s="96" t="s">
        <v>114</v>
      </c>
      <c r="Q46" s="120" t="s">
        <v>818</v>
      </c>
    </row>
  </sheetData>
  <mergeCells count="43">
    <mergeCell ref="Q2:X2"/>
    <mergeCell ref="Q3:X3"/>
    <mergeCell ref="Q4:X4"/>
    <mergeCell ref="Q5:X5"/>
    <mergeCell ref="Q6:X6"/>
    <mergeCell ref="Q7:X7"/>
    <mergeCell ref="Q8:X8"/>
    <mergeCell ref="Q9:X9"/>
    <mergeCell ref="Q10:X10"/>
    <mergeCell ref="Q11:X11"/>
    <mergeCell ref="Q12:X12"/>
    <mergeCell ref="Q13:X13"/>
    <mergeCell ref="Q14:X14"/>
    <mergeCell ref="Q15:X15"/>
    <mergeCell ref="Q16:X16"/>
    <mergeCell ref="Q17:X17"/>
    <mergeCell ref="Q18:X18"/>
    <mergeCell ref="B20:X20"/>
    <mergeCell ref="S21:X21"/>
    <mergeCell ref="S22:X22"/>
    <mergeCell ref="S23:X23"/>
    <mergeCell ref="S24:X24"/>
    <mergeCell ref="S25:X25"/>
    <mergeCell ref="S26:X26"/>
    <mergeCell ref="S27:X27"/>
    <mergeCell ref="S28:X28"/>
    <mergeCell ref="S29:X29"/>
    <mergeCell ref="S30:X30"/>
    <mergeCell ref="Q39:X39"/>
    <mergeCell ref="Q40:X40"/>
    <mergeCell ref="Q41:X41"/>
    <mergeCell ref="Q42:X42"/>
    <mergeCell ref="Q43:X43"/>
    <mergeCell ref="Q44:X44"/>
    <mergeCell ref="Q45:X45"/>
    <mergeCell ref="Q46:X46"/>
    <mergeCell ref="S31:X31"/>
    <mergeCell ref="B33:N33"/>
    <mergeCell ref="Q34:X34"/>
    <mergeCell ref="Q35:X35"/>
    <mergeCell ref="Q36:X36"/>
    <mergeCell ref="Q37:X37"/>
    <mergeCell ref="Q38:X3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8.29"/>
    <col customWidth="1" min="2" max="2" width="37.86"/>
    <col customWidth="1" min="3" max="3" width="34.29"/>
    <col customWidth="1" min="4" max="4" width="28.0"/>
    <col customWidth="1" min="5" max="5" width="25.86"/>
    <col customWidth="1" min="8" max="8" width="16.0"/>
    <col customWidth="1" min="9" max="9" width="16.86"/>
    <col customWidth="1" min="10" max="10" width="16.71"/>
    <col customWidth="1" min="12" max="12" width="17.71"/>
    <col customWidth="1" min="13" max="13" width="15.43"/>
    <col customWidth="1" min="14" max="14" width="17.29"/>
    <col customWidth="1" min="15" max="15" width="14.43"/>
    <col customWidth="1" min="16" max="16" width="15.14"/>
    <col customWidth="1" min="17" max="17" width="14.43"/>
    <col customWidth="1" min="26" max="26" width="14.43"/>
  </cols>
  <sheetData>
    <row r="1">
      <c r="A1" s="275" t="s">
        <v>819</v>
      </c>
      <c r="B1" s="276"/>
      <c r="C1" s="277"/>
      <c r="D1" s="276"/>
      <c r="E1" s="276"/>
      <c r="F1" s="276"/>
      <c r="G1" s="276"/>
      <c r="H1" s="278"/>
      <c r="I1" s="278"/>
      <c r="J1" s="278"/>
      <c r="K1" s="278"/>
      <c r="L1" s="278"/>
      <c r="M1" s="278"/>
      <c r="N1" s="278"/>
      <c r="O1" s="278"/>
      <c r="P1" s="278"/>
      <c r="Q1" s="278"/>
      <c r="R1" s="278"/>
      <c r="S1" s="279"/>
      <c r="T1" s="279"/>
      <c r="U1" s="279"/>
      <c r="V1" s="279"/>
      <c r="W1" s="279"/>
      <c r="X1" s="279"/>
      <c r="Y1" s="279"/>
      <c r="Z1" s="279"/>
    </row>
    <row r="2">
      <c r="A2" s="135" t="s">
        <v>100</v>
      </c>
      <c r="B2" s="136" t="s">
        <v>11</v>
      </c>
      <c r="C2" s="137" t="s">
        <v>14</v>
      </c>
      <c r="D2" s="135" t="s">
        <v>101</v>
      </c>
      <c r="E2" s="135" t="s">
        <v>102</v>
      </c>
      <c r="F2" s="135" t="s">
        <v>103</v>
      </c>
      <c r="G2" s="136" t="s">
        <v>104</v>
      </c>
      <c r="H2" s="138" t="s">
        <v>24</v>
      </c>
      <c r="I2" s="138" t="s">
        <v>30</v>
      </c>
      <c r="J2" s="138" t="s">
        <v>33</v>
      </c>
      <c r="K2" s="138" t="s">
        <v>36</v>
      </c>
      <c r="L2" s="138" t="s">
        <v>39</v>
      </c>
      <c r="M2" s="139" t="s">
        <v>42</v>
      </c>
      <c r="N2" s="139" t="s">
        <v>45</v>
      </c>
      <c r="O2" s="236" t="s">
        <v>49</v>
      </c>
      <c r="P2" s="138" t="s">
        <v>105</v>
      </c>
      <c r="Q2" s="138" t="s">
        <v>106</v>
      </c>
      <c r="R2" s="69"/>
      <c r="S2" s="69"/>
      <c r="T2" s="69"/>
      <c r="U2" s="69"/>
      <c r="V2" s="69"/>
      <c r="W2" s="69"/>
      <c r="X2" s="69"/>
      <c r="Y2" s="69"/>
      <c r="Z2" s="69"/>
    </row>
    <row r="3">
      <c r="A3" s="280" t="s">
        <v>107</v>
      </c>
      <c r="B3" s="281">
        <v>4.0</v>
      </c>
      <c r="C3" s="282" t="s">
        <v>570</v>
      </c>
      <c r="D3" s="283" t="s">
        <v>820</v>
      </c>
      <c r="F3" s="284" t="s">
        <v>348</v>
      </c>
      <c r="G3" s="284" t="s">
        <v>289</v>
      </c>
      <c r="H3" s="282" t="s">
        <v>288</v>
      </c>
      <c r="I3" s="282" t="s">
        <v>289</v>
      </c>
      <c r="J3" s="282" t="s">
        <v>112</v>
      </c>
      <c r="K3" s="282" t="s">
        <v>302</v>
      </c>
      <c r="L3" s="282" t="s">
        <v>113</v>
      </c>
      <c r="M3" s="282" t="s">
        <v>289</v>
      </c>
      <c r="N3" s="282" t="s">
        <v>112</v>
      </c>
      <c r="O3" s="282" t="s">
        <v>123</v>
      </c>
      <c r="P3" s="282" t="s">
        <v>114</v>
      </c>
      <c r="Q3" s="281" t="s">
        <v>410</v>
      </c>
    </row>
    <row r="4">
      <c r="A4" s="92" t="s">
        <v>116</v>
      </c>
      <c r="B4" s="96" t="s">
        <v>821</v>
      </c>
      <c r="C4" s="94" t="s">
        <v>822</v>
      </c>
      <c r="D4" s="198" t="s">
        <v>823</v>
      </c>
      <c r="E4" s="120" t="s">
        <v>824</v>
      </c>
      <c r="F4" s="94" t="s">
        <v>825</v>
      </c>
      <c r="G4" s="94" t="s">
        <v>289</v>
      </c>
      <c r="H4" s="97" t="s">
        <v>224</v>
      </c>
      <c r="I4" s="97" t="s">
        <v>289</v>
      </c>
      <c r="J4" s="97" t="s">
        <v>112</v>
      </c>
      <c r="K4" s="97" t="s">
        <v>304</v>
      </c>
      <c r="L4" s="97" t="s">
        <v>113</v>
      </c>
      <c r="M4" s="97" t="s">
        <v>153</v>
      </c>
      <c r="N4" s="97" t="s">
        <v>112</v>
      </c>
      <c r="O4" s="97" t="s">
        <v>123</v>
      </c>
      <c r="P4" s="97" t="s">
        <v>114</v>
      </c>
      <c r="Q4" s="96" t="s">
        <v>826</v>
      </c>
    </row>
    <row r="5">
      <c r="A5" s="280" t="s">
        <v>415</v>
      </c>
      <c r="B5" s="281" t="s">
        <v>827</v>
      </c>
      <c r="C5" s="284" t="s">
        <v>828</v>
      </c>
      <c r="D5" s="284">
        <f>27-8</f>
        <v>19</v>
      </c>
      <c r="F5" s="284" t="s">
        <v>829</v>
      </c>
      <c r="G5" s="284" t="s">
        <v>123</v>
      </c>
      <c r="H5" s="282" t="s">
        <v>288</v>
      </c>
      <c r="I5" s="282" t="s">
        <v>177</v>
      </c>
      <c r="J5" s="282" t="s">
        <v>419</v>
      </c>
      <c r="K5" s="282" t="s">
        <v>287</v>
      </c>
      <c r="L5" s="282" t="s">
        <v>113</v>
      </c>
      <c r="M5" s="282" t="s">
        <v>177</v>
      </c>
      <c r="N5" s="282" t="s">
        <v>147</v>
      </c>
      <c r="O5" s="282" t="s">
        <v>123</v>
      </c>
      <c r="P5" s="282" t="s">
        <v>114</v>
      </c>
      <c r="Q5" s="281" t="s">
        <v>486</v>
      </c>
    </row>
    <row r="6">
      <c r="A6" s="92" t="s">
        <v>421</v>
      </c>
      <c r="B6" s="96">
        <v>7.0</v>
      </c>
      <c r="C6" s="198" t="s">
        <v>830</v>
      </c>
      <c r="D6" s="198" t="s">
        <v>831</v>
      </c>
      <c r="E6" s="198" t="s">
        <v>161</v>
      </c>
      <c r="F6" s="94" t="s">
        <v>277</v>
      </c>
      <c r="G6" s="94" t="s">
        <v>177</v>
      </c>
      <c r="H6" s="97" t="s">
        <v>288</v>
      </c>
      <c r="I6" s="97" t="s">
        <v>123</v>
      </c>
      <c r="J6" s="97" t="s">
        <v>156</v>
      </c>
      <c r="K6" s="97" t="s">
        <v>302</v>
      </c>
      <c r="L6" s="97" t="s">
        <v>113</v>
      </c>
      <c r="M6" s="97" t="s">
        <v>130</v>
      </c>
      <c r="N6" s="97" t="s">
        <v>140</v>
      </c>
      <c r="O6" s="97" t="s">
        <v>123</v>
      </c>
      <c r="P6" s="119" t="s">
        <v>114</v>
      </c>
      <c r="Q6" s="96" t="s">
        <v>486</v>
      </c>
    </row>
    <row r="7">
      <c r="A7" s="280" t="s">
        <v>305</v>
      </c>
      <c r="B7" s="281">
        <v>9.0</v>
      </c>
      <c r="C7" s="284" t="s">
        <v>209</v>
      </c>
      <c r="D7" s="284" t="s">
        <v>146</v>
      </c>
      <c r="E7" s="284">
        <f>28-14</f>
        <v>14</v>
      </c>
      <c r="F7" s="284" t="s">
        <v>279</v>
      </c>
      <c r="G7" s="284" t="s">
        <v>130</v>
      </c>
      <c r="H7" s="282" t="s">
        <v>288</v>
      </c>
      <c r="I7" s="282" t="s">
        <v>177</v>
      </c>
      <c r="J7" s="282" t="s">
        <v>307</v>
      </c>
      <c r="K7" s="282" t="s">
        <v>304</v>
      </c>
      <c r="L7" s="282" t="s">
        <v>113</v>
      </c>
      <c r="M7" s="282" t="s">
        <v>177</v>
      </c>
      <c r="N7" s="282" t="s">
        <v>307</v>
      </c>
      <c r="O7" s="282" t="s">
        <v>123</v>
      </c>
      <c r="P7" s="281" t="s">
        <v>114</v>
      </c>
      <c r="Q7" s="285"/>
    </row>
    <row r="8">
      <c r="A8" s="92" t="s">
        <v>309</v>
      </c>
      <c r="B8" s="96">
        <v>4.0</v>
      </c>
      <c r="C8" s="94" t="s">
        <v>570</v>
      </c>
      <c r="D8" s="94">
        <f>E8/3*2</f>
        <v>10</v>
      </c>
      <c r="E8" s="94">
        <f>28-13</f>
        <v>15</v>
      </c>
      <c r="F8" s="94" t="s">
        <v>240</v>
      </c>
      <c r="G8" s="94" t="s">
        <v>302</v>
      </c>
      <c r="H8" s="97" t="s">
        <v>273</v>
      </c>
      <c r="I8" s="97" t="s">
        <v>177</v>
      </c>
      <c r="J8" s="97" t="s">
        <v>112</v>
      </c>
      <c r="K8" s="97" t="s">
        <v>304</v>
      </c>
      <c r="L8" s="97" t="s">
        <v>113</v>
      </c>
      <c r="M8" s="97" t="s">
        <v>302</v>
      </c>
      <c r="N8" s="97" t="s">
        <v>112</v>
      </c>
      <c r="O8" s="97" t="s">
        <v>153</v>
      </c>
      <c r="P8" s="97" t="s">
        <v>114</v>
      </c>
      <c r="Q8" s="96" t="s">
        <v>832</v>
      </c>
    </row>
    <row r="9">
      <c r="A9" s="280" t="s">
        <v>315</v>
      </c>
      <c r="B9" s="281"/>
      <c r="C9" s="284" t="s">
        <v>405</v>
      </c>
      <c r="D9" s="284"/>
      <c r="E9" s="284"/>
      <c r="F9" s="284"/>
      <c r="G9" s="284" t="s">
        <v>144</v>
      </c>
      <c r="H9" s="282" t="s">
        <v>331</v>
      </c>
      <c r="I9" s="282" t="s">
        <v>177</v>
      </c>
      <c r="J9" s="282" t="s">
        <v>126</v>
      </c>
      <c r="K9" s="282" t="s">
        <v>304</v>
      </c>
      <c r="L9" s="282" t="s">
        <v>113</v>
      </c>
      <c r="M9" s="282" t="s">
        <v>177</v>
      </c>
      <c r="N9" s="282" t="s">
        <v>307</v>
      </c>
      <c r="O9" s="282" t="s">
        <v>112</v>
      </c>
      <c r="P9" s="282" t="s">
        <v>114</v>
      </c>
      <c r="Q9" s="282"/>
    </row>
    <row r="10">
      <c r="A10" s="92" t="s">
        <v>152</v>
      </c>
      <c r="B10" s="96">
        <v>3.0</v>
      </c>
      <c r="C10" s="94" t="s">
        <v>833</v>
      </c>
      <c r="D10" s="94">
        <f>E10/3*2</f>
        <v>8</v>
      </c>
      <c r="E10" s="111">
        <f>19-7</f>
        <v>12</v>
      </c>
      <c r="F10" s="94" t="s">
        <v>574</v>
      </c>
      <c r="G10" s="94" t="s">
        <v>130</v>
      </c>
      <c r="H10" s="97" t="s">
        <v>288</v>
      </c>
      <c r="I10" s="97" t="s">
        <v>289</v>
      </c>
      <c r="J10" s="97" t="s">
        <v>156</v>
      </c>
      <c r="K10" s="97" t="s">
        <v>304</v>
      </c>
      <c r="L10" s="97" t="s">
        <v>113</v>
      </c>
      <c r="M10" s="97" t="s">
        <v>130</v>
      </c>
      <c r="N10" s="97" t="s">
        <v>140</v>
      </c>
      <c r="O10" s="97" t="s">
        <v>123</v>
      </c>
      <c r="P10" s="119" t="s">
        <v>114</v>
      </c>
      <c r="Q10" s="111"/>
    </row>
    <row r="11">
      <c r="A11" s="280" t="s">
        <v>834</v>
      </c>
      <c r="B11" s="281">
        <v>24.0</v>
      </c>
      <c r="C11" s="283" t="s">
        <v>835</v>
      </c>
      <c r="D11" s="284" t="s">
        <v>574</v>
      </c>
      <c r="E11" s="284">
        <f>59-30</f>
        <v>29</v>
      </c>
      <c r="F11" s="284" t="s">
        <v>836</v>
      </c>
      <c r="G11" s="284" t="s">
        <v>180</v>
      </c>
      <c r="H11" s="282" t="s">
        <v>156</v>
      </c>
      <c r="I11" s="282" t="s">
        <v>146</v>
      </c>
      <c r="J11" s="282" t="s">
        <v>449</v>
      </c>
      <c r="K11" s="282" t="s">
        <v>287</v>
      </c>
      <c r="L11" s="282" t="s">
        <v>113</v>
      </c>
      <c r="M11" s="282" t="s">
        <v>177</v>
      </c>
      <c r="N11" s="282" t="s">
        <v>205</v>
      </c>
      <c r="O11" s="282" t="s">
        <v>112</v>
      </c>
      <c r="P11" s="282" t="s">
        <v>114</v>
      </c>
      <c r="Q11" s="282" t="s">
        <v>631</v>
      </c>
    </row>
    <row r="12">
      <c r="A12" s="92" t="s">
        <v>837</v>
      </c>
      <c r="B12" s="96">
        <v>16.0</v>
      </c>
      <c r="C12" s="94" t="s">
        <v>838</v>
      </c>
      <c r="D12" s="94">
        <f>E12/3*2</f>
        <v>20</v>
      </c>
      <c r="E12" s="94">
        <f>52-22</f>
        <v>30</v>
      </c>
      <c r="F12" s="97" t="s">
        <v>839</v>
      </c>
      <c r="G12" s="94" t="s">
        <v>218</v>
      </c>
      <c r="H12" s="97" t="s">
        <v>331</v>
      </c>
      <c r="I12" s="97" t="s">
        <v>146</v>
      </c>
      <c r="J12" s="97" t="s">
        <v>298</v>
      </c>
      <c r="K12" s="97" t="s">
        <v>130</v>
      </c>
      <c r="L12" s="97" t="s">
        <v>113</v>
      </c>
      <c r="M12" s="97" t="s">
        <v>177</v>
      </c>
      <c r="N12" s="97" t="s">
        <v>205</v>
      </c>
      <c r="O12" s="97" t="s">
        <v>112</v>
      </c>
      <c r="P12" s="97" t="s">
        <v>114</v>
      </c>
      <c r="Q12" s="97" t="s">
        <v>456</v>
      </c>
    </row>
    <row r="13">
      <c r="A13" s="280" t="s">
        <v>840</v>
      </c>
      <c r="B13" s="286"/>
      <c r="C13" s="284" t="s">
        <v>838</v>
      </c>
      <c r="D13" s="284"/>
      <c r="E13" s="284"/>
      <c r="F13" s="285"/>
      <c r="G13" s="284" t="s">
        <v>123</v>
      </c>
      <c r="H13" s="282" t="s">
        <v>175</v>
      </c>
      <c r="I13" s="282" t="s">
        <v>123</v>
      </c>
      <c r="J13" s="282" t="s">
        <v>166</v>
      </c>
      <c r="K13" s="282" t="s">
        <v>287</v>
      </c>
      <c r="L13" s="282" t="s">
        <v>113</v>
      </c>
      <c r="M13" s="282" t="s">
        <v>289</v>
      </c>
      <c r="N13" s="282" t="s">
        <v>112</v>
      </c>
      <c r="O13" s="282" t="s">
        <v>112</v>
      </c>
      <c r="P13" s="282" t="s">
        <v>114</v>
      </c>
      <c r="Q13" s="282" t="s">
        <v>631</v>
      </c>
    </row>
    <row r="14">
      <c r="A14" s="92" t="s">
        <v>841</v>
      </c>
      <c r="B14" s="96">
        <v>12.0</v>
      </c>
      <c r="C14" s="94" t="s">
        <v>842</v>
      </c>
      <c r="D14" s="94">
        <f>E14/3*2</f>
        <v>20</v>
      </c>
      <c r="E14" s="98">
        <f>49-19</f>
        <v>30</v>
      </c>
      <c r="F14" s="97" t="s">
        <v>198</v>
      </c>
      <c r="G14" s="94" t="s">
        <v>158</v>
      </c>
      <c r="H14" s="97" t="s">
        <v>331</v>
      </c>
      <c r="I14" s="97" t="s">
        <v>130</v>
      </c>
      <c r="J14" s="97" t="s">
        <v>175</v>
      </c>
      <c r="K14" s="97" t="s">
        <v>177</v>
      </c>
      <c r="L14" s="97" t="s">
        <v>113</v>
      </c>
      <c r="M14" s="97" t="s">
        <v>177</v>
      </c>
      <c r="N14" s="97" t="s">
        <v>166</v>
      </c>
      <c r="O14" s="97" t="s">
        <v>123</v>
      </c>
      <c r="P14" s="97" t="s">
        <v>114</v>
      </c>
      <c r="Q14" s="97" t="s">
        <v>631</v>
      </c>
    </row>
    <row r="15">
      <c r="A15" s="280" t="s">
        <v>843</v>
      </c>
      <c r="B15" s="281"/>
      <c r="C15" s="284" t="s">
        <v>844</v>
      </c>
      <c r="D15" s="284"/>
      <c r="E15" s="285"/>
      <c r="F15" s="284"/>
      <c r="G15" s="284" t="s">
        <v>144</v>
      </c>
      <c r="H15" s="282" t="s">
        <v>845</v>
      </c>
      <c r="I15" s="282" t="s">
        <v>130</v>
      </c>
      <c r="J15" s="282" t="s">
        <v>467</v>
      </c>
      <c r="K15" s="282" t="s">
        <v>302</v>
      </c>
      <c r="L15" s="282" t="s">
        <v>113</v>
      </c>
      <c r="M15" s="282" t="s">
        <v>123</v>
      </c>
      <c r="N15" s="282" t="s">
        <v>166</v>
      </c>
      <c r="O15" s="282" t="s">
        <v>846</v>
      </c>
      <c r="P15" s="282" t="s">
        <v>114</v>
      </c>
      <c r="Q15" s="282" t="s">
        <v>631</v>
      </c>
    </row>
    <row r="16">
      <c r="A16" s="92" t="s">
        <v>847</v>
      </c>
      <c r="B16" s="96">
        <v>12.0</v>
      </c>
      <c r="C16" s="94" t="s">
        <v>128</v>
      </c>
      <c r="D16" s="94" t="s">
        <v>848</v>
      </c>
      <c r="E16" s="96">
        <f>73-16</f>
        <v>57</v>
      </c>
      <c r="F16" s="94" t="s">
        <v>849</v>
      </c>
      <c r="G16" s="94" t="s">
        <v>289</v>
      </c>
      <c r="H16" s="97" t="s">
        <v>533</v>
      </c>
      <c r="I16" s="97" t="s">
        <v>287</v>
      </c>
      <c r="J16" s="97" t="s">
        <v>133</v>
      </c>
      <c r="K16" s="97" t="s">
        <v>304</v>
      </c>
      <c r="L16" s="97" t="s">
        <v>113</v>
      </c>
      <c r="M16" s="97" t="s">
        <v>289</v>
      </c>
      <c r="N16" s="97" t="s">
        <v>140</v>
      </c>
      <c r="O16" s="97" t="s">
        <v>112</v>
      </c>
      <c r="P16" s="97" t="s">
        <v>114</v>
      </c>
      <c r="Q16" s="97"/>
    </row>
    <row r="17">
      <c r="A17" s="285"/>
      <c r="B17" s="285"/>
      <c r="C17" s="285"/>
      <c r="D17" s="285"/>
      <c r="E17" s="285"/>
      <c r="F17" s="285"/>
      <c r="G17" s="287"/>
      <c r="H17" s="285"/>
      <c r="I17" s="285"/>
      <c r="J17" s="285"/>
      <c r="K17" s="285"/>
      <c r="L17" s="285"/>
      <c r="M17" s="285"/>
      <c r="N17" s="285"/>
      <c r="O17" s="285"/>
      <c r="P17" s="285"/>
      <c r="Q17" s="285"/>
      <c r="R17" s="285"/>
      <c r="S17" s="285"/>
      <c r="T17" s="285"/>
      <c r="U17" s="285"/>
      <c r="V17" s="285"/>
      <c r="W17" s="285"/>
      <c r="X17" s="285"/>
      <c r="Y17" s="285"/>
      <c r="Z17" s="285"/>
    </row>
    <row r="18">
      <c r="A18" s="99"/>
      <c r="B18" s="119" t="s">
        <v>850</v>
      </c>
    </row>
    <row r="19">
      <c r="A19" s="288" t="s">
        <v>192</v>
      </c>
      <c r="B19" s="289" t="s">
        <v>11</v>
      </c>
      <c r="C19" s="290" t="s">
        <v>14</v>
      </c>
      <c r="D19" s="288" t="s">
        <v>101</v>
      </c>
      <c r="E19" s="288" t="s">
        <v>102</v>
      </c>
      <c r="F19" s="288" t="s">
        <v>103</v>
      </c>
      <c r="G19" s="289" t="s">
        <v>104</v>
      </c>
      <c r="H19" s="291" t="s">
        <v>24</v>
      </c>
      <c r="I19" s="291" t="s">
        <v>30</v>
      </c>
      <c r="J19" s="291" t="s">
        <v>33</v>
      </c>
      <c r="K19" s="291" t="s">
        <v>36</v>
      </c>
      <c r="L19" s="291" t="s">
        <v>39</v>
      </c>
      <c r="M19" s="292" t="s">
        <v>193</v>
      </c>
      <c r="N19" s="289" t="s">
        <v>194</v>
      </c>
      <c r="O19" s="292" t="s">
        <v>42</v>
      </c>
      <c r="P19" s="292" t="s">
        <v>45</v>
      </c>
      <c r="Q19" s="293" t="s">
        <v>49</v>
      </c>
      <c r="R19" s="291" t="s">
        <v>105</v>
      </c>
      <c r="S19" s="294" t="s">
        <v>106</v>
      </c>
      <c r="T19" s="295"/>
      <c r="U19" s="295"/>
      <c r="V19" s="295"/>
      <c r="W19" s="295"/>
      <c r="X19" s="295"/>
      <c r="Y19" s="295"/>
      <c r="Z19" s="295"/>
    </row>
    <row r="20">
      <c r="A20" s="92" t="s">
        <v>851</v>
      </c>
      <c r="B20" s="94" t="s">
        <v>289</v>
      </c>
      <c r="C20" s="94" t="s">
        <v>570</v>
      </c>
      <c r="D20" s="94">
        <f>E20/3*2</f>
        <v>12</v>
      </c>
      <c r="E20" s="94">
        <f>38-20</f>
        <v>18</v>
      </c>
      <c r="F20" s="94" t="s">
        <v>470</v>
      </c>
      <c r="G20" s="95">
        <v>6.0</v>
      </c>
      <c r="H20" s="96">
        <v>55.0</v>
      </c>
      <c r="I20" s="96">
        <v>7.0</v>
      </c>
      <c r="J20" s="97" t="s">
        <v>133</v>
      </c>
      <c r="K20" s="96">
        <v>1.0</v>
      </c>
      <c r="L20" s="96" t="s">
        <v>113</v>
      </c>
      <c r="M20" s="161">
        <v>6.0</v>
      </c>
      <c r="N20" s="230">
        <v>9.0</v>
      </c>
      <c r="O20" s="96">
        <v>5.0</v>
      </c>
      <c r="P20" s="96">
        <v>10.0</v>
      </c>
      <c r="Q20" s="96">
        <v>0.0</v>
      </c>
      <c r="R20" s="96" t="s">
        <v>114</v>
      </c>
      <c r="S20" s="97" t="s">
        <v>631</v>
      </c>
    </row>
    <row r="21">
      <c r="A21" s="280" t="s">
        <v>763</v>
      </c>
      <c r="B21" s="296"/>
      <c r="C21" s="284" t="s">
        <v>202</v>
      </c>
      <c r="D21" s="284"/>
      <c r="E21" s="284"/>
      <c r="F21" s="287"/>
      <c r="G21" s="297">
        <v>6.0</v>
      </c>
      <c r="H21" s="281">
        <v>80.0</v>
      </c>
      <c r="I21" s="281">
        <v>7.0</v>
      </c>
      <c r="J21" s="282" t="s">
        <v>140</v>
      </c>
      <c r="K21" s="281">
        <v>1.0</v>
      </c>
      <c r="L21" s="281" t="s">
        <v>113</v>
      </c>
      <c r="M21" s="298"/>
      <c r="N21" s="299"/>
      <c r="O21" s="281">
        <v>5.0</v>
      </c>
      <c r="P21" s="281">
        <v>10.0</v>
      </c>
      <c r="Q21" s="281">
        <v>0.0</v>
      </c>
      <c r="R21" s="281" t="s">
        <v>114</v>
      </c>
      <c r="S21" s="285"/>
    </row>
    <row r="22">
      <c r="A22" s="92" t="s">
        <v>765</v>
      </c>
      <c r="B22" s="93"/>
      <c r="C22" s="94" t="s">
        <v>212</v>
      </c>
      <c r="D22" s="94"/>
      <c r="E22" s="94"/>
      <c r="F22" s="93"/>
      <c r="G22" s="95">
        <v>6.0</v>
      </c>
      <c r="H22" s="96">
        <v>100.0</v>
      </c>
      <c r="I22" s="96">
        <v>7.0</v>
      </c>
      <c r="J22" s="97" t="s">
        <v>133</v>
      </c>
      <c r="K22" s="96">
        <v>1.0</v>
      </c>
      <c r="L22" s="96" t="s">
        <v>113</v>
      </c>
      <c r="M22" s="161"/>
      <c r="N22" s="230"/>
      <c r="O22" s="96">
        <v>5.0</v>
      </c>
      <c r="P22" s="96">
        <v>10.0</v>
      </c>
      <c r="Q22" s="96">
        <v>0.0</v>
      </c>
      <c r="R22" s="96" t="s">
        <v>114</v>
      </c>
      <c r="S22" s="97" t="s">
        <v>852</v>
      </c>
    </row>
    <row r="23">
      <c r="A23" s="280" t="s">
        <v>853</v>
      </c>
      <c r="B23" s="296"/>
      <c r="C23" s="284" t="s">
        <v>854</v>
      </c>
      <c r="D23" s="284"/>
      <c r="E23" s="284"/>
      <c r="F23" s="296"/>
      <c r="G23" s="297">
        <v>6.0</v>
      </c>
      <c r="H23" s="281">
        <v>361.0</v>
      </c>
      <c r="I23" s="281">
        <v>7.0</v>
      </c>
      <c r="J23" s="282" t="s">
        <v>126</v>
      </c>
      <c r="K23" s="281">
        <v>1.0</v>
      </c>
      <c r="L23" s="281" t="s">
        <v>113</v>
      </c>
      <c r="M23" s="298"/>
      <c r="N23" s="299"/>
      <c r="O23" s="281">
        <v>5.0</v>
      </c>
      <c r="P23" s="281">
        <v>10.0</v>
      </c>
      <c r="Q23" s="281">
        <v>0.0</v>
      </c>
      <c r="R23" s="281" t="s">
        <v>114</v>
      </c>
      <c r="S23" s="282" t="s">
        <v>852</v>
      </c>
    </row>
    <row r="24">
      <c r="A24" s="92" t="s">
        <v>766</v>
      </c>
      <c r="B24" s="94" t="s">
        <v>158</v>
      </c>
      <c r="C24" s="94" t="s">
        <v>855</v>
      </c>
      <c r="D24" s="94" t="s">
        <v>203</v>
      </c>
      <c r="E24" s="94">
        <f>38-18</f>
        <v>20</v>
      </c>
      <c r="F24" s="94" t="s">
        <v>470</v>
      </c>
      <c r="G24" s="95">
        <v>11.0</v>
      </c>
      <c r="H24" s="96">
        <v>40.0</v>
      </c>
      <c r="I24" s="96">
        <v>6.0</v>
      </c>
      <c r="J24" s="97" t="s">
        <v>435</v>
      </c>
      <c r="K24" s="96">
        <v>2.0</v>
      </c>
      <c r="L24" s="96" t="s">
        <v>113</v>
      </c>
      <c r="M24" s="161">
        <v>8.0</v>
      </c>
      <c r="N24" s="95">
        <v>12.0</v>
      </c>
      <c r="O24" s="96">
        <v>8.0</v>
      </c>
      <c r="P24" s="96">
        <v>50.0</v>
      </c>
      <c r="Q24" s="96">
        <v>0.0</v>
      </c>
      <c r="R24" s="96" t="s">
        <v>114</v>
      </c>
      <c r="S24" s="96" t="s">
        <v>856</v>
      </c>
    </row>
    <row r="25">
      <c r="A25" s="280" t="s">
        <v>356</v>
      </c>
      <c r="B25" s="284" t="s">
        <v>130</v>
      </c>
      <c r="C25" s="284" t="s">
        <v>857</v>
      </c>
      <c r="D25" s="284" t="s">
        <v>146</v>
      </c>
      <c r="E25" s="284">
        <f>32-18</f>
        <v>14</v>
      </c>
      <c r="F25" s="284" t="s">
        <v>133</v>
      </c>
      <c r="G25" s="297">
        <v>9.0</v>
      </c>
      <c r="H25" s="281">
        <v>55.0</v>
      </c>
      <c r="I25" s="281">
        <v>6.0</v>
      </c>
      <c r="J25" s="282" t="s">
        <v>126</v>
      </c>
      <c r="K25" s="281">
        <v>2.0</v>
      </c>
      <c r="L25" s="281" t="s">
        <v>113</v>
      </c>
      <c r="M25" s="298" t="s">
        <v>491</v>
      </c>
      <c r="N25" s="297">
        <v>8.0</v>
      </c>
      <c r="O25" s="281">
        <v>6.0</v>
      </c>
      <c r="P25" s="281">
        <v>25.0</v>
      </c>
      <c r="Q25" s="281">
        <v>6.0</v>
      </c>
      <c r="R25" s="281" t="s">
        <v>114</v>
      </c>
      <c r="S25" s="286"/>
    </row>
    <row r="26">
      <c r="A26" s="92" t="s">
        <v>502</v>
      </c>
      <c r="B26" s="94" t="s">
        <v>197</v>
      </c>
      <c r="C26" s="94" t="s">
        <v>128</v>
      </c>
      <c r="D26" s="94">
        <f>E26/3*2</f>
        <v>14</v>
      </c>
      <c r="E26" s="94">
        <f>37-16</f>
        <v>21</v>
      </c>
      <c r="F26" s="94" t="s">
        <v>213</v>
      </c>
      <c r="G26" s="95">
        <v>11.0</v>
      </c>
      <c r="H26" s="96">
        <v>90.0</v>
      </c>
      <c r="I26" s="97" t="s">
        <v>146</v>
      </c>
      <c r="J26" s="97" t="s">
        <v>147</v>
      </c>
      <c r="K26" s="96">
        <v>2.0</v>
      </c>
      <c r="L26" s="96" t="s">
        <v>113</v>
      </c>
      <c r="M26" s="161" t="s">
        <v>491</v>
      </c>
      <c r="N26" s="95">
        <v>8.0</v>
      </c>
      <c r="O26" s="96">
        <v>8.0</v>
      </c>
      <c r="P26" s="96">
        <v>75.0</v>
      </c>
      <c r="Q26" s="96">
        <v>6.0</v>
      </c>
      <c r="R26" s="96" t="s">
        <v>114</v>
      </c>
      <c r="S26" s="97" t="s">
        <v>759</v>
      </c>
    </row>
    <row r="27">
      <c r="A27" s="280" t="s">
        <v>858</v>
      </c>
      <c r="B27" s="284" t="s">
        <v>203</v>
      </c>
      <c r="C27" s="284" t="s">
        <v>216</v>
      </c>
      <c r="D27" s="284" t="s">
        <v>203</v>
      </c>
      <c r="E27" s="284">
        <f>37-17</f>
        <v>20</v>
      </c>
      <c r="F27" s="284" t="s">
        <v>213</v>
      </c>
      <c r="G27" s="297">
        <v>11.0</v>
      </c>
      <c r="H27" s="281">
        <v>270.0</v>
      </c>
      <c r="I27" s="281">
        <v>6.0</v>
      </c>
      <c r="J27" s="282" t="s">
        <v>224</v>
      </c>
      <c r="K27" s="281">
        <v>2.0</v>
      </c>
      <c r="L27" s="281" t="s">
        <v>113</v>
      </c>
      <c r="M27" s="298" t="s">
        <v>491</v>
      </c>
      <c r="N27" s="297">
        <v>8.0</v>
      </c>
      <c r="O27" s="281">
        <v>8.0</v>
      </c>
      <c r="P27" s="281">
        <v>40.0</v>
      </c>
      <c r="Q27" s="281">
        <v>6.0</v>
      </c>
      <c r="R27" s="281" t="s">
        <v>114</v>
      </c>
      <c r="S27" s="281"/>
    </row>
    <row r="28">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c r="A29" s="288" t="s">
        <v>225</v>
      </c>
      <c r="B29" s="289" t="s">
        <v>11</v>
      </c>
      <c r="C29" s="290" t="s">
        <v>14</v>
      </c>
      <c r="D29" s="288" t="s">
        <v>226</v>
      </c>
      <c r="E29" s="288" t="s">
        <v>19</v>
      </c>
      <c r="F29" s="289" t="s">
        <v>104</v>
      </c>
      <c r="G29" s="291" t="s">
        <v>24</v>
      </c>
      <c r="H29" s="291" t="s">
        <v>30</v>
      </c>
      <c r="I29" s="291" t="s">
        <v>33</v>
      </c>
      <c r="J29" s="291" t="s">
        <v>36</v>
      </c>
      <c r="K29" s="291" t="s">
        <v>39</v>
      </c>
      <c r="L29" s="291" t="s">
        <v>55</v>
      </c>
      <c r="M29" s="292" t="s">
        <v>42</v>
      </c>
      <c r="N29" s="292" t="s">
        <v>45</v>
      </c>
      <c r="O29" s="293" t="s">
        <v>49</v>
      </c>
      <c r="P29" s="291" t="s">
        <v>105</v>
      </c>
      <c r="Q29" s="294" t="s">
        <v>106</v>
      </c>
      <c r="R29" s="295"/>
      <c r="S29" s="295"/>
      <c r="T29" s="295"/>
      <c r="U29" s="295"/>
      <c r="V29" s="295"/>
      <c r="W29" s="295"/>
      <c r="X29" s="295"/>
      <c r="Y29" s="295"/>
      <c r="Z29" s="295"/>
    </row>
    <row r="30">
      <c r="A30" s="119" t="s">
        <v>859</v>
      </c>
      <c r="B30" s="97" t="s">
        <v>860</v>
      </c>
      <c r="C30" s="126" t="s">
        <v>861</v>
      </c>
      <c r="D30" s="96">
        <v>7.0</v>
      </c>
      <c r="E30" s="96">
        <v>34.0</v>
      </c>
      <c r="F30" s="97"/>
      <c r="G30" s="97"/>
      <c r="H30" s="97"/>
      <c r="I30" s="97"/>
      <c r="J30" s="96"/>
      <c r="K30" s="96"/>
      <c r="L30" s="96"/>
      <c r="M30" s="96"/>
      <c r="N30" s="96"/>
      <c r="O30" s="96"/>
      <c r="P30" s="96"/>
      <c r="Q30" s="120" t="s">
        <v>862</v>
      </c>
    </row>
    <row r="31">
      <c r="A31" s="287" t="s">
        <v>863</v>
      </c>
      <c r="B31" s="282" t="s">
        <v>123</v>
      </c>
      <c r="C31" s="300" t="s">
        <v>864</v>
      </c>
      <c r="D31" s="281" t="s">
        <v>865</v>
      </c>
      <c r="E31" s="281">
        <v>13.0</v>
      </c>
      <c r="F31" s="282" t="s">
        <v>289</v>
      </c>
      <c r="G31" s="282" t="s">
        <v>224</v>
      </c>
      <c r="H31" s="282" t="s">
        <v>153</v>
      </c>
      <c r="I31" s="281">
        <v>55.0</v>
      </c>
      <c r="J31" s="281">
        <v>2.0</v>
      </c>
      <c r="K31" s="281" t="s">
        <v>113</v>
      </c>
      <c r="L31" s="281"/>
      <c r="M31" s="281">
        <v>4.0</v>
      </c>
      <c r="N31" s="281">
        <v>30.0</v>
      </c>
      <c r="O31" s="281">
        <v>0.0</v>
      </c>
      <c r="P31" s="281" t="s">
        <v>114</v>
      </c>
      <c r="Q31" s="301" t="s">
        <v>866</v>
      </c>
    </row>
    <row r="32">
      <c r="A32" s="119" t="s">
        <v>867</v>
      </c>
      <c r="B32" s="126" t="s">
        <v>868</v>
      </c>
      <c r="C32" s="126" t="s">
        <v>869</v>
      </c>
      <c r="D32" s="98"/>
      <c r="E32" s="96"/>
      <c r="F32" s="97" t="s">
        <v>287</v>
      </c>
      <c r="G32" s="97" t="s">
        <v>288</v>
      </c>
      <c r="H32" s="97" t="s">
        <v>123</v>
      </c>
      <c r="I32" s="96">
        <v>30.0</v>
      </c>
      <c r="J32" s="96">
        <v>1.0</v>
      </c>
      <c r="K32" s="96" t="s">
        <v>459</v>
      </c>
      <c r="L32" s="96"/>
      <c r="M32" s="96">
        <v>6.0</v>
      </c>
      <c r="N32" s="96">
        <v>0.0</v>
      </c>
      <c r="O32" s="96">
        <v>0.0</v>
      </c>
      <c r="P32" s="96" t="s">
        <v>114</v>
      </c>
      <c r="Q32" s="120" t="s">
        <v>870</v>
      </c>
    </row>
    <row r="33">
      <c r="A33" s="287" t="s">
        <v>871</v>
      </c>
      <c r="B33" s="282" t="s">
        <v>123</v>
      </c>
      <c r="C33" s="282" t="s">
        <v>872</v>
      </c>
      <c r="D33" s="281">
        <v>12.0</v>
      </c>
      <c r="E33" s="281">
        <v>19.0</v>
      </c>
      <c r="F33" s="282" t="s">
        <v>177</v>
      </c>
      <c r="G33" s="282" t="s">
        <v>288</v>
      </c>
      <c r="H33" s="282" t="s">
        <v>130</v>
      </c>
      <c r="I33" s="281">
        <v>40.0</v>
      </c>
      <c r="J33" s="281">
        <v>3.0</v>
      </c>
      <c r="K33" s="281" t="s">
        <v>464</v>
      </c>
      <c r="L33" s="281"/>
      <c r="M33" s="281">
        <v>8.0</v>
      </c>
      <c r="N33" s="281">
        <v>0.0</v>
      </c>
      <c r="O33" s="281">
        <v>3.0</v>
      </c>
      <c r="P33" s="281" t="s">
        <v>114</v>
      </c>
      <c r="Q33" s="281" t="s">
        <v>553</v>
      </c>
    </row>
    <row r="34">
      <c r="A34" s="119" t="s">
        <v>873</v>
      </c>
      <c r="B34" s="97" t="s">
        <v>123</v>
      </c>
      <c r="C34" s="97" t="s">
        <v>872</v>
      </c>
      <c r="D34" s="96">
        <v>12.0</v>
      </c>
      <c r="E34" s="96">
        <v>19.0</v>
      </c>
      <c r="F34" s="97" t="s">
        <v>177</v>
      </c>
      <c r="G34" s="97" t="s">
        <v>288</v>
      </c>
      <c r="H34" s="97" t="s">
        <v>177</v>
      </c>
      <c r="I34" s="96">
        <v>40.0</v>
      </c>
      <c r="J34" s="96">
        <v>3.0</v>
      </c>
      <c r="K34" s="96" t="s">
        <v>464</v>
      </c>
      <c r="L34" s="96"/>
      <c r="M34" s="96">
        <v>8.0</v>
      </c>
      <c r="N34" s="96">
        <v>0.0</v>
      </c>
      <c r="O34" s="96">
        <v>0.0</v>
      </c>
      <c r="P34" s="96" t="s">
        <v>114</v>
      </c>
      <c r="Q34" s="96" t="s">
        <v>553</v>
      </c>
    </row>
    <row r="35">
      <c r="A35" s="287" t="s">
        <v>874</v>
      </c>
      <c r="B35" s="282" t="s">
        <v>123</v>
      </c>
      <c r="C35" s="282" t="s">
        <v>872</v>
      </c>
      <c r="D35" s="281">
        <v>12.0</v>
      </c>
      <c r="E35" s="281">
        <v>19.0</v>
      </c>
      <c r="F35" s="282" t="s">
        <v>177</v>
      </c>
      <c r="G35" s="282" t="s">
        <v>331</v>
      </c>
      <c r="H35" s="282" t="s">
        <v>130</v>
      </c>
      <c r="I35" s="281">
        <v>40.0</v>
      </c>
      <c r="J35" s="281">
        <v>3.0</v>
      </c>
      <c r="K35" s="281" t="s">
        <v>464</v>
      </c>
      <c r="L35" s="281"/>
      <c r="M35" s="281">
        <v>8.0</v>
      </c>
      <c r="N35" s="281">
        <v>0.0</v>
      </c>
      <c r="O35" s="281">
        <v>3.0</v>
      </c>
      <c r="P35" s="281" t="s">
        <v>114</v>
      </c>
      <c r="Q35" s="281" t="s">
        <v>553</v>
      </c>
    </row>
    <row r="36">
      <c r="A36" s="119" t="s">
        <v>875</v>
      </c>
      <c r="B36" s="97" t="s">
        <v>123</v>
      </c>
      <c r="C36" s="97" t="s">
        <v>872</v>
      </c>
      <c r="D36" s="96">
        <v>12.0</v>
      </c>
      <c r="E36" s="96">
        <v>19.0</v>
      </c>
      <c r="F36" s="97" t="s">
        <v>177</v>
      </c>
      <c r="G36" s="97" t="s">
        <v>533</v>
      </c>
      <c r="H36" s="97" t="s">
        <v>123</v>
      </c>
      <c r="I36" s="96">
        <v>40.0</v>
      </c>
      <c r="J36" s="96">
        <v>3.0</v>
      </c>
      <c r="K36" s="96" t="s">
        <v>464</v>
      </c>
      <c r="L36" s="96"/>
      <c r="M36" s="96">
        <v>8.0</v>
      </c>
      <c r="N36" s="96">
        <v>0.0</v>
      </c>
      <c r="O36" s="96">
        <v>3.0</v>
      </c>
      <c r="P36" s="96" t="s">
        <v>114</v>
      </c>
      <c r="Q36" s="96" t="s">
        <v>553</v>
      </c>
    </row>
    <row r="37">
      <c r="A37" s="287" t="s">
        <v>876</v>
      </c>
      <c r="B37" s="282" t="s">
        <v>455</v>
      </c>
      <c r="C37" s="282" t="s">
        <v>872</v>
      </c>
      <c r="D37" s="301" t="s">
        <v>877</v>
      </c>
      <c r="E37" s="282" t="s">
        <v>878</v>
      </c>
      <c r="F37" s="282" t="s">
        <v>289</v>
      </c>
      <c r="G37" s="282" t="s">
        <v>419</v>
      </c>
      <c r="H37" s="282" t="s">
        <v>146</v>
      </c>
      <c r="I37" s="281">
        <v>30.0</v>
      </c>
      <c r="J37" s="281">
        <v>1.0</v>
      </c>
      <c r="K37" s="281" t="s">
        <v>459</v>
      </c>
      <c r="L37" s="301"/>
      <c r="M37" s="301">
        <v>5.0</v>
      </c>
      <c r="N37" s="301">
        <v>10.0</v>
      </c>
      <c r="O37" s="301">
        <v>0.0</v>
      </c>
      <c r="P37" s="281" t="s">
        <v>114</v>
      </c>
      <c r="Q37" s="128" t="s">
        <v>879</v>
      </c>
    </row>
    <row r="38" ht="35.25" customHeight="1">
      <c r="A38" s="119" t="s">
        <v>880</v>
      </c>
      <c r="B38" s="97" t="s">
        <v>455</v>
      </c>
      <c r="C38" s="177" t="s">
        <v>881</v>
      </c>
      <c r="D38" s="120" t="s">
        <v>877</v>
      </c>
      <c r="E38" s="97" t="s">
        <v>882</v>
      </c>
      <c r="F38" s="97" t="s">
        <v>289</v>
      </c>
      <c r="G38" s="97" t="s">
        <v>419</v>
      </c>
      <c r="H38" s="97" t="s">
        <v>177</v>
      </c>
      <c r="I38" s="96">
        <v>20.0</v>
      </c>
      <c r="J38" s="96">
        <v>1.0</v>
      </c>
      <c r="K38" s="96" t="s">
        <v>459</v>
      </c>
      <c r="L38" s="120"/>
      <c r="M38" s="120">
        <v>5.0</v>
      </c>
      <c r="N38" s="120">
        <v>10.0</v>
      </c>
      <c r="O38" s="120">
        <v>0.0</v>
      </c>
      <c r="P38" s="96" t="s">
        <v>114</v>
      </c>
    </row>
    <row r="39">
      <c r="A39" s="287" t="s">
        <v>883</v>
      </c>
      <c r="B39" s="282" t="s">
        <v>884</v>
      </c>
      <c r="C39" s="302" t="s">
        <v>885</v>
      </c>
      <c r="D39" s="281">
        <v>9.0</v>
      </c>
      <c r="E39" s="300" t="s">
        <v>886</v>
      </c>
      <c r="F39" s="282"/>
      <c r="G39" s="282"/>
      <c r="H39" s="282"/>
      <c r="I39" s="281"/>
      <c r="J39" s="281"/>
      <c r="K39" s="281"/>
      <c r="L39" s="301"/>
      <c r="M39" s="301"/>
      <c r="N39" s="301"/>
      <c r="O39" s="301"/>
      <c r="P39" s="281"/>
      <c r="Q39" s="301" t="s">
        <v>887</v>
      </c>
    </row>
    <row r="40">
      <c r="A40" s="119" t="s">
        <v>888</v>
      </c>
      <c r="B40" s="97" t="s">
        <v>203</v>
      </c>
      <c r="C40" s="126" t="s">
        <v>889</v>
      </c>
      <c r="D40" s="96">
        <v>25.0</v>
      </c>
      <c r="E40" s="120" t="s">
        <v>890</v>
      </c>
      <c r="F40" s="97" t="s">
        <v>130</v>
      </c>
      <c r="G40" s="97" t="s">
        <v>331</v>
      </c>
      <c r="H40" s="97" t="s">
        <v>123</v>
      </c>
      <c r="I40" s="96">
        <v>10.0</v>
      </c>
      <c r="J40" s="96">
        <v>3.0</v>
      </c>
      <c r="K40" s="120" t="s">
        <v>891</v>
      </c>
      <c r="L40" s="120" t="s">
        <v>892</v>
      </c>
      <c r="M40" s="96">
        <v>8.0</v>
      </c>
      <c r="N40" s="96">
        <v>0.0</v>
      </c>
      <c r="O40" s="96">
        <v>0.0</v>
      </c>
      <c r="P40" s="96" t="s">
        <v>114</v>
      </c>
      <c r="Q40" s="120" t="s">
        <v>893</v>
      </c>
    </row>
    <row r="41">
      <c r="A41" s="287" t="s">
        <v>894</v>
      </c>
      <c r="B41" s="282" t="s">
        <v>895</v>
      </c>
      <c r="C41" s="282"/>
      <c r="D41" s="281">
        <v>9.0</v>
      </c>
      <c r="E41" s="301" t="s">
        <v>896</v>
      </c>
      <c r="F41" s="282"/>
      <c r="G41" s="282"/>
      <c r="H41" s="282"/>
      <c r="I41" s="281"/>
      <c r="J41" s="281"/>
      <c r="K41" s="281"/>
      <c r="L41" s="281"/>
      <c r="M41" s="281"/>
      <c r="N41" s="281"/>
      <c r="O41" s="281"/>
      <c r="P41" s="281"/>
      <c r="Q41" s="301" t="s">
        <v>897</v>
      </c>
    </row>
    <row r="42">
      <c r="A42" s="119" t="s">
        <v>898</v>
      </c>
      <c r="B42" s="96" t="s">
        <v>899</v>
      </c>
      <c r="C42" s="97" t="s">
        <v>900</v>
      </c>
      <c r="D42" s="120">
        <v>16.0</v>
      </c>
      <c r="E42" s="96">
        <v>32.0</v>
      </c>
      <c r="F42" s="97" t="s">
        <v>302</v>
      </c>
      <c r="G42" s="97" t="s">
        <v>288</v>
      </c>
      <c r="H42" s="97" t="s">
        <v>287</v>
      </c>
      <c r="I42" s="96">
        <v>40.0</v>
      </c>
      <c r="J42" s="96">
        <v>3.0</v>
      </c>
      <c r="K42" s="96" t="s">
        <v>113</v>
      </c>
      <c r="L42" s="120" t="s">
        <v>901</v>
      </c>
      <c r="M42" s="120">
        <v>6.0</v>
      </c>
      <c r="N42" s="120">
        <v>0.0</v>
      </c>
      <c r="O42" s="120">
        <v>6.0</v>
      </c>
      <c r="P42" s="96" t="s">
        <v>114</v>
      </c>
      <c r="Q42" s="120" t="s">
        <v>902</v>
      </c>
    </row>
    <row r="43">
      <c r="A43" s="287" t="s">
        <v>903</v>
      </c>
      <c r="B43" s="281" t="s">
        <v>904</v>
      </c>
      <c r="C43" s="282" t="s">
        <v>905</v>
      </c>
      <c r="D43" s="286"/>
      <c r="E43" s="281"/>
      <c r="F43" s="282" t="s">
        <v>289</v>
      </c>
      <c r="G43" s="281">
        <v>361.0</v>
      </c>
      <c r="H43" s="282" t="s">
        <v>289</v>
      </c>
      <c r="I43" s="281">
        <v>40.0</v>
      </c>
      <c r="J43" s="281">
        <v>3.0</v>
      </c>
      <c r="K43" s="281" t="s">
        <v>113</v>
      </c>
      <c r="L43" s="281"/>
      <c r="M43" s="281">
        <v>6.0</v>
      </c>
      <c r="N43" s="281">
        <v>0.0</v>
      </c>
      <c r="O43" s="281">
        <v>6.0</v>
      </c>
      <c r="P43" s="281" t="s">
        <v>114</v>
      </c>
      <c r="Q43" s="301" t="s">
        <v>906</v>
      </c>
    </row>
    <row r="44">
      <c r="A44" s="119" t="s">
        <v>907</v>
      </c>
      <c r="B44" s="96" t="s">
        <v>908</v>
      </c>
      <c r="C44" s="97" t="s">
        <v>909</v>
      </c>
      <c r="D44" s="98"/>
      <c r="E44" s="96"/>
      <c r="F44" s="97" t="s">
        <v>144</v>
      </c>
      <c r="G44" s="96">
        <v>90.0</v>
      </c>
      <c r="H44" s="97" t="s">
        <v>158</v>
      </c>
      <c r="I44" s="96">
        <v>20.0</v>
      </c>
      <c r="J44" s="96">
        <v>3.0</v>
      </c>
      <c r="K44" s="96" t="s">
        <v>375</v>
      </c>
      <c r="L44" s="96"/>
      <c r="M44" s="96">
        <v>8.0</v>
      </c>
      <c r="N44" s="96">
        <v>0.0</v>
      </c>
      <c r="O44" s="96">
        <v>0.0</v>
      </c>
      <c r="P44" s="96" t="s">
        <v>114</v>
      </c>
      <c r="Q44" s="120" t="s">
        <v>910</v>
      </c>
    </row>
    <row r="45">
      <c r="A45" s="287" t="s">
        <v>911</v>
      </c>
      <c r="B45" s="301" t="s">
        <v>912</v>
      </c>
      <c r="C45" s="287" t="s">
        <v>913</v>
      </c>
      <c r="D45" s="281">
        <v>13.0</v>
      </c>
      <c r="E45" s="281" t="s">
        <v>914</v>
      </c>
      <c r="F45" s="281">
        <v>14.0</v>
      </c>
      <c r="G45" s="281">
        <v>300.0</v>
      </c>
      <c r="H45" s="281">
        <v>5.0</v>
      </c>
      <c r="I45" s="281">
        <v>90.0</v>
      </c>
      <c r="J45" s="281">
        <v>2.0</v>
      </c>
      <c r="K45" s="281" t="s">
        <v>113</v>
      </c>
      <c r="L45" s="286"/>
      <c r="M45" s="281">
        <v>8.0</v>
      </c>
      <c r="N45" s="281">
        <v>40.0</v>
      </c>
      <c r="O45" s="281">
        <v>0.0</v>
      </c>
      <c r="P45" s="281" t="s">
        <v>114</v>
      </c>
      <c r="Q45" s="282" t="s">
        <v>631</v>
      </c>
    </row>
  </sheetData>
  <mergeCells count="41">
    <mergeCell ref="Q2:R2"/>
    <mergeCell ref="Q3:Z3"/>
    <mergeCell ref="Q4:Z4"/>
    <mergeCell ref="Q5:Z5"/>
    <mergeCell ref="Q6:Z6"/>
    <mergeCell ref="Q7:Z7"/>
    <mergeCell ref="Q8:Z8"/>
    <mergeCell ref="Q9:Z9"/>
    <mergeCell ref="Q10:Z10"/>
    <mergeCell ref="Q11:Z11"/>
    <mergeCell ref="Q12:Z12"/>
    <mergeCell ref="Q13:Z13"/>
    <mergeCell ref="Q14:Z14"/>
    <mergeCell ref="Q15:Z15"/>
    <mergeCell ref="Q16:Z16"/>
    <mergeCell ref="B18:Z18"/>
    <mergeCell ref="S19:Z19"/>
    <mergeCell ref="S20:Z20"/>
    <mergeCell ref="S21:Z21"/>
    <mergeCell ref="S22:Z22"/>
    <mergeCell ref="S23:Z23"/>
    <mergeCell ref="S24:Z24"/>
    <mergeCell ref="S25:Z25"/>
    <mergeCell ref="S26:Z26"/>
    <mergeCell ref="S27:Z27"/>
    <mergeCell ref="Q29:Z29"/>
    <mergeCell ref="Q30:Z30"/>
    <mergeCell ref="Q31:Z31"/>
    <mergeCell ref="Q40:Z40"/>
    <mergeCell ref="Q41:Z41"/>
    <mergeCell ref="Q42:Z42"/>
    <mergeCell ref="Q43:Z43"/>
    <mergeCell ref="Q44:Z44"/>
    <mergeCell ref="Q45:Z45"/>
    <mergeCell ref="Q32:Z32"/>
    <mergeCell ref="Q33:Z33"/>
    <mergeCell ref="Q34:Z34"/>
    <mergeCell ref="Q35:Z35"/>
    <mergeCell ref="Q36:Z36"/>
    <mergeCell ref="Q37:Z38"/>
    <mergeCell ref="Q39:Z3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3.57"/>
    <col customWidth="1" min="2" max="2" width="21.29"/>
    <col customWidth="1" min="3" max="3" width="25.29"/>
    <col customWidth="1" min="4" max="4" width="25.86"/>
    <col customWidth="1" min="5" max="5" width="32.86"/>
    <col customWidth="1" min="8" max="8" width="15.43"/>
    <col customWidth="1" min="9" max="9" width="17.29"/>
    <col customWidth="1" min="10" max="10" width="17.0"/>
    <col customWidth="1" min="13" max="13" width="15.43"/>
    <col customWidth="1" min="14" max="14" width="17.29"/>
    <col customWidth="1" min="15" max="15" width="14.43"/>
    <col customWidth="1" min="16" max="16" width="15.14"/>
    <col customWidth="1" min="17" max="17" width="18.29"/>
    <col customWidth="1" min="23" max="23" width="14.43"/>
  </cols>
  <sheetData>
    <row r="1">
      <c r="A1" s="303" t="s">
        <v>915</v>
      </c>
      <c r="B1" s="304"/>
      <c r="C1" s="305"/>
      <c r="D1" s="305"/>
      <c r="E1" s="305"/>
      <c r="F1" s="305"/>
      <c r="G1" s="304"/>
      <c r="H1" s="306"/>
      <c r="I1" s="306"/>
      <c r="J1" s="306"/>
      <c r="K1" s="306"/>
      <c r="L1" s="306"/>
      <c r="M1" s="306"/>
      <c r="N1" s="306"/>
      <c r="O1" s="306"/>
      <c r="P1" s="306"/>
      <c r="Q1" s="306"/>
      <c r="R1" s="306"/>
      <c r="S1" s="306"/>
      <c r="T1" s="306"/>
      <c r="U1" s="306"/>
      <c r="V1" s="306"/>
      <c r="W1" s="306"/>
    </row>
    <row r="2">
      <c r="A2" s="167" t="s">
        <v>100</v>
      </c>
      <c r="B2" s="166" t="s">
        <v>11</v>
      </c>
      <c r="C2" s="167" t="s">
        <v>14</v>
      </c>
      <c r="D2" s="167" t="s">
        <v>101</v>
      </c>
      <c r="E2" s="167" t="s">
        <v>102</v>
      </c>
      <c r="F2" s="135" t="s">
        <v>103</v>
      </c>
      <c r="G2" s="166" t="s">
        <v>104</v>
      </c>
      <c r="H2" s="168" t="s">
        <v>24</v>
      </c>
      <c r="I2" s="168" t="s">
        <v>30</v>
      </c>
      <c r="J2" s="168" t="s">
        <v>33</v>
      </c>
      <c r="K2" s="168" t="s">
        <v>36</v>
      </c>
      <c r="L2" s="168" t="s">
        <v>39</v>
      </c>
      <c r="M2" s="139" t="s">
        <v>42</v>
      </c>
      <c r="N2" s="139" t="s">
        <v>45</v>
      </c>
      <c r="O2" s="168" t="s">
        <v>49</v>
      </c>
      <c r="P2" s="168" t="s">
        <v>105</v>
      </c>
      <c r="Q2" s="168" t="s">
        <v>106</v>
      </c>
      <c r="R2" s="69"/>
      <c r="S2" s="168"/>
      <c r="T2" s="168"/>
      <c r="U2" s="69"/>
      <c r="V2" s="69"/>
      <c r="W2" s="69"/>
    </row>
    <row r="3">
      <c r="A3" s="284" t="s">
        <v>107</v>
      </c>
      <c r="B3" s="300" t="s">
        <v>916</v>
      </c>
      <c r="C3" s="300" t="s">
        <v>917</v>
      </c>
      <c r="D3" s="300" t="s">
        <v>820</v>
      </c>
      <c r="F3" s="282" t="s">
        <v>313</v>
      </c>
      <c r="G3" s="282" t="s">
        <v>287</v>
      </c>
      <c r="H3" s="282" t="s">
        <v>288</v>
      </c>
      <c r="I3" s="282" t="s">
        <v>289</v>
      </c>
      <c r="J3" s="282" t="s">
        <v>112</v>
      </c>
      <c r="K3" s="282" t="s">
        <v>302</v>
      </c>
      <c r="L3" s="282" t="s">
        <v>113</v>
      </c>
      <c r="M3" s="282" t="s">
        <v>289</v>
      </c>
      <c r="N3" s="282" t="s">
        <v>112</v>
      </c>
      <c r="O3" s="282" t="s">
        <v>123</v>
      </c>
      <c r="P3" s="282" t="s">
        <v>114</v>
      </c>
      <c r="Q3" s="300" t="s">
        <v>918</v>
      </c>
    </row>
    <row r="4">
      <c r="A4" s="94" t="s">
        <v>116</v>
      </c>
      <c r="B4" s="126" t="s">
        <v>919</v>
      </c>
      <c r="C4" s="126" t="s">
        <v>920</v>
      </c>
      <c r="D4" s="120" t="s">
        <v>921</v>
      </c>
      <c r="E4" s="111"/>
      <c r="F4" s="97" t="s">
        <v>922</v>
      </c>
      <c r="G4" s="97" t="s">
        <v>287</v>
      </c>
      <c r="H4" s="97" t="s">
        <v>288</v>
      </c>
      <c r="I4" s="97" t="s">
        <v>153</v>
      </c>
      <c r="J4" s="97" t="s">
        <v>112</v>
      </c>
      <c r="K4" s="97" t="s">
        <v>304</v>
      </c>
      <c r="L4" s="97" t="s">
        <v>113</v>
      </c>
      <c r="M4" s="97" t="s">
        <v>153</v>
      </c>
      <c r="N4" s="97" t="s">
        <v>112</v>
      </c>
      <c r="O4" s="97" t="s">
        <v>123</v>
      </c>
      <c r="P4" s="97" t="s">
        <v>114</v>
      </c>
      <c r="Q4" s="126" t="s">
        <v>923</v>
      </c>
    </row>
    <row r="5">
      <c r="A5" s="284" t="s">
        <v>122</v>
      </c>
      <c r="B5" s="282" t="s">
        <v>177</v>
      </c>
      <c r="C5" s="282" t="s">
        <v>924</v>
      </c>
      <c r="D5" s="282" t="s">
        <v>203</v>
      </c>
      <c r="E5" s="307">
        <f>44-24</f>
        <v>20</v>
      </c>
      <c r="F5" s="282" t="s">
        <v>925</v>
      </c>
      <c r="G5" s="282" t="s">
        <v>287</v>
      </c>
      <c r="H5" s="282" t="s">
        <v>133</v>
      </c>
      <c r="I5" s="282" t="s">
        <v>177</v>
      </c>
      <c r="J5" s="282" t="s">
        <v>112</v>
      </c>
      <c r="K5" s="282" t="s">
        <v>302</v>
      </c>
      <c r="L5" s="282" t="s">
        <v>113</v>
      </c>
      <c r="M5" s="282" t="s">
        <v>130</v>
      </c>
      <c r="N5" s="282" t="s">
        <v>144</v>
      </c>
      <c r="O5" s="282" t="s">
        <v>112</v>
      </c>
      <c r="P5" s="282" t="s">
        <v>114</v>
      </c>
      <c r="Q5" s="300" t="s">
        <v>926</v>
      </c>
    </row>
    <row r="6">
      <c r="A6" s="94" t="s">
        <v>127</v>
      </c>
      <c r="B6" s="111"/>
      <c r="C6" s="97" t="s">
        <v>341</v>
      </c>
      <c r="D6" s="111"/>
      <c r="E6" s="111"/>
      <c r="F6" s="111"/>
      <c r="G6" s="97" t="s">
        <v>153</v>
      </c>
      <c r="H6" s="97" t="s">
        <v>147</v>
      </c>
      <c r="I6" s="97" t="s">
        <v>146</v>
      </c>
      <c r="J6" s="97" t="s">
        <v>126</v>
      </c>
      <c r="K6" s="97" t="s">
        <v>304</v>
      </c>
      <c r="L6" s="97" t="s">
        <v>113</v>
      </c>
      <c r="M6" s="97" t="s">
        <v>123</v>
      </c>
      <c r="N6" s="97" t="s">
        <v>307</v>
      </c>
      <c r="O6" s="97" t="s">
        <v>112</v>
      </c>
      <c r="P6" s="97" t="s">
        <v>114</v>
      </c>
      <c r="Q6" s="97"/>
    </row>
    <row r="7">
      <c r="A7" s="284" t="s">
        <v>305</v>
      </c>
      <c r="B7" s="282" t="s">
        <v>289</v>
      </c>
      <c r="C7" s="282" t="s">
        <v>927</v>
      </c>
      <c r="D7" s="282" t="s">
        <v>158</v>
      </c>
      <c r="E7" s="307">
        <f>26-9</f>
        <v>17</v>
      </c>
      <c r="F7" s="282" t="s">
        <v>155</v>
      </c>
      <c r="G7" s="282" t="s">
        <v>177</v>
      </c>
      <c r="H7" s="282" t="s">
        <v>288</v>
      </c>
      <c r="I7" s="282" t="s">
        <v>123</v>
      </c>
      <c r="J7" s="282" t="s">
        <v>307</v>
      </c>
      <c r="K7" s="282" t="s">
        <v>304</v>
      </c>
      <c r="L7" s="282" t="s">
        <v>113</v>
      </c>
      <c r="M7" s="282" t="s">
        <v>123</v>
      </c>
      <c r="N7" s="282" t="s">
        <v>224</v>
      </c>
      <c r="O7" s="282" t="s">
        <v>123</v>
      </c>
      <c r="P7" s="282" t="s">
        <v>114</v>
      </c>
      <c r="Q7" s="307"/>
    </row>
    <row r="8">
      <c r="A8" s="94" t="s">
        <v>434</v>
      </c>
      <c r="B8" s="97" t="s">
        <v>177</v>
      </c>
      <c r="C8" s="97" t="s">
        <v>405</v>
      </c>
      <c r="D8" s="111">
        <f t="shared" ref="D8:D9" si="1">E8/3*2</f>
        <v>10</v>
      </c>
      <c r="E8" s="111">
        <f>28-13</f>
        <v>15</v>
      </c>
      <c r="F8" s="97" t="s">
        <v>240</v>
      </c>
      <c r="G8" s="97" t="s">
        <v>177</v>
      </c>
      <c r="H8" s="97" t="s">
        <v>166</v>
      </c>
      <c r="I8" s="97" t="s">
        <v>177</v>
      </c>
      <c r="J8" s="97" t="s">
        <v>307</v>
      </c>
      <c r="K8" s="97" t="s">
        <v>302</v>
      </c>
      <c r="L8" s="97" t="s">
        <v>113</v>
      </c>
      <c r="M8" s="97" t="s">
        <v>123</v>
      </c>
      <c r="N8" s="97" t="s">
        <v>307</v>
      </c>
      <c r="O8" s="97" t="s">
        <v>123</v>
      </c>
      <c r="P8" s="97" t="s">
        <v>114</v>
      </c>
      <c r="Q8" s="97"/>
    </row>
    <row r="9">
      <c r="A9" s="284" t="s">
        <v>152</v>
      </c>
      <c r="B9" s="282" t="s">
        <v>289</v>
      </c>
      <c r="C9" s="282" t="s">
        <v>928</v>
      </c>
      <c r="D9" s="307">
        <f t="shared" si="1"/>
        <v>10</v>
      </c>
      <c r="E9" s="307">
        <f>23-8</f>
        <v>15</v>
      </c>
      <c r="F9" s="282" t="s">
        <v>161</v>
      </c>
      <c r="G9" s="282" t="s">
        <v>130</v>
      </c>
      <c r="H9" s="282" t="s">
        <v>147</v>
      </c>
      <c r="I9" s="282" t="s">
        <v>130</v>
      </c>
      <c r="J9" s="282" t="s">
        <v>151</v>
      </c>
      <c r="K9" s="282" t="s">
        <v>304</v>
      </c>
      <c r="L9" s="282" t="s">
        <v>113</v>
      </c>
      <c r="M9" s="281">
        <v>5.0</v>
      </c>
      <c r="N9" s="281">
        <v>35.0</v>
      </c>
      <c r="O9" s="281">
        <v>0.0</v>
      </c>
      <c r="P9" s="282" t="s">
        <v>114</v>
      </c>
      <c r="Q9" s="307"/>
    </row>
    <row r="10">
      <c r="A10" s="94" t="s">
        <v>834</v>
      </c>
      <c r="B10" s="97" t="s">
        <v>313</v>
      </c>
      <c r="C10" s="97" t="s">
        <v>929</v>
      </c>
      <c r="D10" s="97" t="s">
        <v>137</v>
      </c>
      <c r="E10" s="97" t="s">
        <v>155</v>
      </c>
      <c r="F10" s="97" t="s">
        <v>307</v>
      </c>
      <c r="G10" s="97" t="s">
        <v>158</v>
      </c>
      <c r="H10" s="97" t="s">
        <v>288</v>
      </c>
      <c r="I10" s="97" t="s">
        <v>130</v>
      </c>
      <c r="J10" s="97" t="s">
        <v>205</v>
      </c>
      <c r="K10" s="97" t="s">
        <v>130</v>
      </c>
      <c r="L10" s="97" t="s">
        <v>113</v>
      </c>
      <c r="M10" s="97" t="s">
        <v>177</v>
      </c>
      <c r="N10" s="97" t="s">
        <v>147</v>
      </c>
      <c r="O10" s="97" t="s">
        <v>112</v>
      </c>
      <c r="P10" s="97" t="s">
        <v>114</v>
      </c>
      <c r="Q10" s="126" t="s">
        <v>930</v>
      </c>
    </row>
    <row r="11">
      <c r="A11" s="284" t="s">
        <v>931</v>
      </c>
      <c r="B11" s="282" t="s">
        <v>111</v>
      </c>
      <c r="C11" s="282" t="s">
        <v>932</v>
      </c>
      <c r="D11" s="282" t="s">
        <v>137</v>
      </c>
      <c r="E11" s="307">
        <f>55-29</f>
        <v>26</v>
      </c>
      <c r="F11" s="282" t="s">
        <v>419</v>
      </c>
      <c r="G11" s="282" t="s">
        <v>158</v>
      </c>
      <c r="H11" s="282" t="s">
        <v>331</v>
      </c>
      <c r="I11" s="282" t="s">
        <v>933</v>
      </c>
      <c r="J11" s="282" t="s">
        <v>175</v>
      </c>
      <c r="K11" s="282" t="s">
        <v>130</v>
      </c>
      <c r="L11" s="282" t="s">
        <v>113</v>
      </c>
      <c r="M11" s="282" t="s">
        <v>177</v>
      </c>
      <c r="N11" s="282" t="s">
        <v>147</v>
      </c>
      <c r="O11" s="282" t="s">
        <v>112</v>
      </c>
      <c r="P11" s="282" t="s">
        <v>114</v>
      </c>
      <c r="Q11" s="300" t="s">
        <v>930</v>
      </c>
    </row>
    <row r="12">
      <c r="A12" s="94" t="s">
        <v>934</v>
      </c>
      <c r="B12" s="111"/>
      <c r="C12" s="97" t="s">
        <v>932</v>
      </c>
      <c r="D12" s="111"/>
      <c r="E12" s="111"/>
      <c r="F12" s="111"/>
      <c r="G12" s="97" t="s">
        <v>158</v>
      </c>
      <c r="H12" s="97" t="s">
        <v>331</v>
      </c>
      <c r="I12" s="97" t="s">
        <v>935</v>
      </c>
      <c r="J12" s="97" t="s">
        <v>298</v>
      </c>
      <c r="K12" s="97" t="s">
        <v>153</v>
      </c>
      <c r="L12" s="97" t="s">
        <v>113</v>
      </c>
      <c r="M12" s="97" t="s">
        <v>177</v>
      </c>
      <c r="N12" s="97" t="s">
        <v>147</v>
      </c>
      <c r="O12" s="97" t="s">
        <v>112</v>
      </c>
      <c r="P12" s="97" t="s">
        <v>114</v>
      </c>
      <c r="Q12" s="126" t="s">
        <v>930</v>
      </c>
    </row>
    <row r="13">
      <c r="A13" s="284" t="s">
        <v>176</v>
      </c>
      <c r="B13" s="282" t="s">
        <v>197</v>
      </c>
      <c r="C13" s="282" t="s">
        <v>128</v>
      </c>
      <c r="D13" s="282" t="s">
        <v>203</v>
      </c>
      <c r="E13" s="307">
        <f>44-24</f>
        <v>20</v>
      </c>
      <c r="F13" s="282" t="s">
        <v>925</v>
      </c>
      <c r="G13" s="282" t="s">
        <v>144</v>
      </c>
      <c r="H13" s="282" t="s">
        <v>288</v>
      </c>
      <c r="I13" s="282" t="s">
        <v>130</v>
      </c>
      <c r="J13" s="282" t="s">
        <v>298</v>
      </c>
      <c r="K13" s="282" t="s">
        <v>130</v>
      </c>
      <c r="L13" s="282" t="s">
        <v>113</v>
      </c>
      <c r="M13" s="282" t="s">
        <v>177</v>
      </c>
      <c r="N13" s="282" t="s">
        <v>147</v>
      </c>
      <c r="O13" s="282" t="s">
        <v>112</v>
      </c>
      <c r="P13" s="282" t="s">
        <v>114</v>
      </c>
      <c r="Q13" s="300" t="s">
        <v>930</v>
      </c>
    </row>
    <row r="14">
      <c r="A14" s="94" t="s">
        <v>183</v>
      </c>
      <c r="B14" s="111"/>
      <c r="C14" s="97" t="s">
        <v>929</v>
      </c>
      <c r="D14" s="111"/>
      <c r="E14" s="111"/>
      <c r="F14" s="97"/>
      <c r="G14" s="97" t="s">
        <v>144</v>
      </c>
      <c r="H14" s="97" t="s">
        <v>288</v>
      </c>
      <c r="I14" s="97" t="s">
        <v>130</v>
      </c>
      <c r="J14" s="97" t="s">
        <v>298</v>
      </c>
      <c r="K14" s="97" t="s">
        <v>130</v>
      </c>
      <c r="L14" s="97" t="s">
        <v>113</v>
      </c>
      <c r="M14" s="97" t="s">
        <v>177</v>
      </c>
      <c r="N14" s="97" t="s">
        <v>147</v>
      </c>
      <c r="O14" s="97" t="s">
        <v>153</v>
      </c>
      <c r="P14" s="97" t="s">
        <v>114</v>
      </c>
      <c r="Q14" s="126" t="s">
        <v>930</v>
      </c>
    </row>
    <row r="15">
      <c r="A15" s="282"/>
      <c r="B15" s="307"/>
      <c r="C15" s="307"/>
      <c r="D15" s="307"/>
      <c r="E15" s="307"/>
      <c r="F15" s="307"/>
      <c r="G15" s="307"/>
      <c r="H15" s="307"/>
      <c r="I15" s="307"/>
      <c r="J15" s="307"/>
      <c r="K15" s="307"/>
      <c r="L15" s="307"/>
      <c r="M15" s="307"/>
      <c r="N15" s="307"/>
      <c r="O15" s="307"/>
      <c r="P15" s="307"/>
      <c r="Q15" s="307"/>
      <c r="R15" s="307"/>
      <c r="S15" s="307"/>
      <c r="T15" s="307"/>
      <c r="U15" s="307"/>
      <c r="V15" s="307"/>
      <c r="W15" s="307"/>
    </row>
    <row r="16">
      <c r="A16" s="97"/>
      <c r="B16" s="308" t="s">
        <v>337</v>
      </c>
    </row>
    <row r="17">
      <c r="A17" s="309" t="s">
        <v>192</v>
      </c>
      <c r="B17" s="310" t="s">
        <v>11</v>
      </c>
      <c r="C17" s="309" t="s">
        <v>14</v>
      </c>
      <c r="D17" s="309" t="s">
        <v>101</v>
      </c>
      <c r="E17" s="309" t="s">
        <v>102</v>
      </c>
      <c r="F17" s="288" t="s">
        <v>103</v>
      </c>
      <c r="G17" s="310" t="s">
        <v>104</v>
      </c>
      <c r="H17" s="311" t="s">
        <v>24</v>
      </c>
      <c r="I17" s="311" t="s">
        <v>30</v>
      </c>
      <c r="J17" s="311" t="s">
        <v>33</v>
      </c>
      <c r="K17" s="311" t="s">
        <v>36</v>
      </c>
      <c r="L17" s="311" t="s">
        <v>39</v>
      </c>
      <c r="M17" s="312" t="s">
        <v>193</v>
      </c>
      <c r="N17" s="312" t="s">
        <v>194</v>
      </c>
      <c r="O17" s="292" t="s">
        <v>42</v>
      </c>
      <c r="P17" s="292" t="s">
        <v>45</v>
      </c>
      <c r="Q17" s="311" t="s">
        <v>49</v>
      </c>
      <c r="R17" s="311" t="s">
        <v>105</v>
      </c>
      <c r="S17" s="311" t="s">
        <v>106</v>
      </c>
      <c r="T17" s="295"/>
      <c r="U17" s="295"/>
      <c r="V17" s="295"/>
      <c r="W17" s="295"/>
    </row>
    <row r="18">
      <c r="A18" s="94" t="s">
        <v>851</v>
      </c>
      <c r="B18" s="97" t="s">
        <v>177</v>
      </c>
      <c r="C18" s="97" t="s">
        <v>202</v>
      </c>
      <c r="D18" s="97" t="s">
        <v>146</v>
      </c>
      <c r="E18" s="111">
        <f>30-16</f>
        <v>14</v>
      </c>
      <c r="F18" s="97" t="s">
        <v>133</v>
      </c>
      <c r="G18" s="97" t="s">
        <v>177</v>
      </c>
      <c r="H18" s="97" t="s">
        <v>288</v>
      </c>
      <c r="I18" s="97" t="s">
        <v>130</v>
      </c>
      <c r="J18" s="97" t="s">
        <v>307</v>
      </c>
      <c r="K18" s="97" t="s">
        <v>304</v>
      </c>
      <c r="L18" s="97" t="s">
        <v>113</v>
      </c>
      <c r="M18" s="149" t="s">
        <v>289</v>
      </c>
      <c r="N18" s="149" t="s">
        <v>123</v>
      </c>
      <c r="O18" s="97" t="s">
        <v>130</v>
      </c>
      <c r="P18" s="97" t="s">
        <v>156</v>
      </c>
      <c r="Q18" s="97" t="s">
        <v>123</v>
      </c>
      <c r="R18" s="97" t="s">
        <v>114</v>
      </c>
      <c r="S18" s="97"/>
    </row>
    <row r="19">
      <c r="A19" s="284" t="s">
        <v>763</v>
      </c>
      <c r="B19" s="286"/>
      <c r="C19" s="282" t="s">
        <v>797</v>
      </c>
      <c r="D19" s="307"/>
      <c r="E19" s="307"/>
      <c r="F19" s="307"/>
      <c r="G19" s="282" t="s">
        <v>289</v>
      </c>
      <c r="H19" s="282" t="s">
        <v>288</v>
      </c>
      <c r="I19" s="282" t="s">
        <v>153</v>
      </c>
      <c r="J19" s="282" t="s">
        <v>133</v>
      </c>
      <c r="K19" s="282" t="s">
        <v>304</v>
      </c>
      <c r="L19" s="282" t="s">
        <v>113</v>
      </c>
      <c r="M19" s="313"/>
      <c r="N19" s="313"/>
      <c r="O19" s="282" t="s">
        <v>289</v>
      </c>
      <c r="P19" s="282" t="s">
        <v>313</v>
      </c>
      <c r="Q19" s="282" t="s">
        <v>123</v>
      </c>
      <c r="R19" s="282" t="s">
        <v>114</v>
      </c>
      <c r="S19" s="282"/>
    </row>
    <row r="20">
      <c r="A20" s="94" t="s">
        <v>936</v>
      </c>
      <c r="B20" s="97" t="s">
        <v>197</v>
      </c>
      <c r="C20" s="97" t="s">
        <v>128</v>
      </c>
      <c r="D20" s="111">
        <f t="shared" ref="D20:D21" si="2">E20/3*2</f>
        <v>14</v>
      </c>
      <c r="E20" s="111">
        <f>37-16</f>
        <v>21</v>
      </c>
      <c r="F20" s="97" t="s">
        <v>213</v>
      </c>
      <c r="G20" s="97" t="s">
        <v>177</v>
      </c>
      <c r="H20" s="97" t="s">
        <v>937</v>
      </c>
      <c r="I20" s="97" t="s">
        <v>938</v>
      </c>
      <c r="J20" s="97" t="s">
        <v>345</v>
      </c>
      <c r="K20" s="97" t="s">
        <v>302</v>
      </c>
      <c r="L20" s="97" t="s">
        <v>464</v>
      </c>
      <c r="M20" s="149" t="s">
        <v>123</v>
      </c>
      <c r="N20" s="149" t="s">
        <v>146</v>
      </c>
      <c r="O20" s="97" t="s">
        <v>153</v>
      </c>
      <c r="P20" s="97" t="s">
        <v>313</v>
      </c>
      <c r="Q20" s="97" t="s">
        <v>112</v>
      </c>
      <c r="R20" s="97" t="s">
        <v>114</v>
      </c>
      <c r="S20" s="97"/>
    </row>
    <row r="21">
      <c r="A21" s="284" t="s">
        <v>939</v>
      </c>
      <c r="B21" s="282" t="s">
        <v>123</v>
      </c>
      <c r="C21" s="282" t="s">
        <v>319</v>
      </c>
      <c r="D21" s="307">
        <f t="shared" si="2"/>
        <v>8</v>
      </c>
      <c r="E21" s="307">
        <f>28-16</f>
        <v>12</v>
      </c>
      <c r="F21" s="282" t="s">
        <v>240</v>
      </c>
      <c r="G21" s="282" t="s">
        <v>289</v>
      </c>
      <c r="H21" s="282" t="s">
        <v>331</v>
      </c>
      <c r="I21" s="282" t="s">
        <v>153</v>
      </c>
      <c r="J21" s="282" t="s">
        <v>140</v>
      </c>
      <c r="K21" s="282" t="s">
        <v>302</v>
      </c>
      <c r="L21" s="282" t="s">
        <v>113</v>
      </c>
      <c r="M21" s="313" t="s">
        <v>289</v>
      </c>
      <c r="N21" s="313" t="s">
        <v>123</v>
      </c>
      <c r="O21" s="282" t="s">
        <v>123</v>
      </c>
      <c r="P21" s="282" t="s">
        <v>140</v>
      </c>
      <c r="Q21" s="282" t="s">
        <v>123</v>
      </c>
      <c r="R21" s="282" t="s">
        <v>114</v>
      </c>
      <c r="S21" s="307"/>
    </row>
    <row r="22">
      <c r="A22" s="94" t="s">
        <v>940</v>
      </c>
      <c r="B22" s="111"/>
      <c r="C22" s="97" t="s">
        <v>128</v>
      </c>
      <c r="D22" s="111"/>
      <c r="E22" s="111"/>
      <c r="F22" s="111"/>
      <c r="G22" s="96">
        <v>5.0</v>
      </c>
      <c r="H22" s="96">
        <v>361.0</v>
      </c>
      <c r="I22" s="96">
        <v>6.0</v>
      </c>
      <c r="J22" s="96">
        <v>50.0</v>
      </c>
      <c r="K22" s="96">
        <v>2.0</v>
      </c>
      <c r="L22" s="96" t="s">
        <v>113</v>
      </c>
      <c r="M22" s="149"/>
      <c r="N22" s="149"/>
      <c r="O22" s="96">
        <v>6.0</v>
      </c>
      <c r="P22" s="96">
        <v>25.0</v>
      </c>
      <c r="Q22" s="97" t="s">
        <v>153</v>
      </c>
      <c r="R22" s="97" t="s">
        <v>114</v>
      </c>
      <c r="S22" s="111"/>
    </row>
    <row r="23">
      <c r="A23" s="284" t="s">
        <v>941</v>
      </c>
      <c r="B23" s="282" t="s">
        <v>177</v>
      </c>
      <c r="C23" s="282" t="s">
        <v>627</v>
      </c>
      <c r="D23" s="307">
        <f>E23/3*2</f>
        <v>6</v>
      </c>
      <c r="E23" s="307">
        <f>33-24</f>
        <v>9</v>
      </c>
      <c r="F23" s="282" t="s">
        <v>204</v>
      </c>
      <c r="G23" s="282" t="s">
        <v>302</v>
      </c>
      <c r="H23" s="282" t="s">
        <v>224</v>
      </c>
      <c r="I23" s="282" t="s">
        <v>287</v>
      </c>
      <c r="J23" s="282" t="s">
        <v>942</v>
      </c>
      <c r="K23" s="282" t="s">
        <v>943</v>
      </c>
      <c r="L23" s="282" t="s">
        <v>113</v>
      </c>
      <c r="M23" s="313" t="s">
        <v>289</v>
      </c>
      <c r="N23" s="313" t="s">
        <v>123</v>
      </c>
      <c r="O23" s="282" t="s">
        <v>153</v>
      </c>
      <c r="P23" s="282" t="s">
        <v>112</v>
      </c>
      <c r="Q23" s="282" t="s">
        <v>289</v>
      </c>
      <c r="R23" s="282" t="s">
        <v>114</v>
      </c>
      <c r="S23" s="300" t="s">
        <v>944</v>
      </c>
    </row>
    <row r="24">
      <c r="A24" s="94" t="s">
        <v>634</v>
      </c>
      <c r="B24" s="111"/>
      <c r="C24" s="97" t="s">
        <v>929</v>
      </c>
      <c r="D24" s="111"/>
      <c r="E24" s="111"/>
      <c r="F24" s="111"/>
      <c r="G24" s="97" t="s">
        <v>153</v>
      </c>
      <c r="H24" s="97" t="s">
        <v>331</v>
      </c>
      <c r="I24" s="97" t="s">
        <v>130</v>
      </c>
      <c r="J24" s="97" t="s">
        <v>147</v>
      </c>
      <c r="K24" s="97" t="s">
        <v>943</v>
      </c>
      <c r="L24" s="97" t="s">
        <v>113</v>
      </c>
      <c r="M24" s="149"/>
      <c r="N24" s="149"/>
      <c r="O24" s="97" t="s">
        <v>130</v>
      </c>
      <c r="P24" s="97" t="s">
        <v>166</v>
      </c>
      <c r="Q24" s="97" t="s">
        <v>112</v>
      </c>
      <c r="R24" s="97" t="s">
        <v>114</v>
      </c>
      <c r="S24" s="111"/>
    </row>
    <row r="25">
      <c r="A25" s="284" t="s">
        <v>858</v>
      </c>
      <c r="B25" s="282" t="s">
        <v>945</v>
      </c>
      <c r="C25" s="300" t="s">
        <v>946</v>
      </c>
      <c r="D25" s="282" t="s">
        <v>294</v>
      </c>
      <c r="E25" s="282" t="s">
        <v>204</v>
      </c>
      <c r="F25" s="282" t="s">
        <v>311</v>
      </c>
      <c r="G25" s="282" t="s">
        <v>153</v>
      </c>
      <c r="H25" s="282" t="s">
        <v>288</v>
      </c>
      <c r="I25" s="282" t="s">
        <v>153</v>
      </c>
      <c r="J25" s="282" t="s">
        <v>126</v>
      </c>
      <c r="K25" s="282" t="s">
        <v>287</v>
      </c>
      <c r="L25" s="282" t="s">
        <v>113</v>
      </c>
      <c r="M25" s="313" t="s">
        <v>289</v>
      </c>
      <c r="N25" s="313" t="s">
        <v>123</v>
      </c>
      <c r="O25" s="282" t="s">
        <v>123</v>
      </c>
      <c r="P25" s="282" t="s">
        <v>112</v>
      </c>
      <c r="Q25" s="282" t="s">
        <v>112</v>
      </c>
      <c r="R25" s="282" t="s">
        <v>114</v>
      </c>
      <c r="S25" s="300" t="s">
        <v>947</v>
      </c>
    </row>
    <row r="26">
      <c r="A26" s="111"/>
      <c r="B26" s="111"/>
      <c r="C26" s="111"/>
      <c r="D26" s="111"/>
      <c r="E26" s="111"/>
      <c r="F26" s="111"/>
      <c r="G26" s="111"/>
      <c r="H26" s="111"/>
      <c r="I26" s="111"/>
      <c r="J26" s="111"/>
      <c r="K26" s="111"/>
      <c r="L26" s="111"/>
      <c r="M26" s="111"/>
      <c r="N26" s="111"/>
      <c r="O26" s="111"/>
      <c r="P26" s="111"/>
      <c r="Q26" s="111"/>
      <c r="R26" s="111"/>
      <c r="S26" s="111"/>
      <c r="T26" s="111"/>
      <c r="U26" s="111"/>
      <c r="V26" s="111"/>
      <c r="W26" s="111"/>
    </row>
    <row r="27">
      <c r="A27" s="311" t="s">
        <v>225</v>
      </c>
      <c r="B27" s="310" t="s">
        <v>11</v>
      </c>
      <c r="C27" s="309" t="s">
        <v>14</v>
      </c>
      <c r="D27" s="309" t="s">
        <v>226</v>
      </c>
      <c r="E27" s="309" t="s">
        <v>19</v>
      </c>
      <c r="F27" s="310" t="s">
        <v>104</v>
      </c>
      <c r="G27" s="311" t="s">
        <v>24</v>
      </c>
      <c r="H27" s="311" t="s">
        <v>30</v>
      </c>
      <c r="I27" s="311" t="s">
        <v>33</v>
      </c>
      <c r="J27" s="311" t="s">
        <v>36</v>
      </c>
      <c r="K27" s="311" t="s">
        <v>39</v>
      </c>
      <c r="L27" s="311" t="s">
        <v>55</v>
      </c>
      <c r="M27" s="292" t="s">
        <v>42</v>
      </c>
      <c r="N27" s="292" t="s">
        <v>45</v>
      </c>
      <c r="O27" s="311" t="s">
        <v>49</v>
      </c>
      <c r="P27" s="311" t="s">
        <v>105</v>
      </c>
      <c r="Q27" s="311" t="s">
        <v>106</v>
      </c>
      <c r="R27" s="295"/>
      <c r="S27" s="295"/>
      <c r="T27" s="295"/>
      <c r="U27" s="295"/>
      <c r="V27" s="295"/>
      <c r="W27" s="295"/>
    </row>
    <row r="28">
      <c r="A28" s="97" t="s">
        <v>714</v>
      </c>
      <c r="B28" s="97" t="s">
        <v>123</v>
      </c>
      <c r="C28" s="97" t="s">
        <v>872</v>
      </c>
      <c r="D28" s="97" t="s">
        <v>203</v>
      </c>
      <c r="E28" s="97" t="s">
        <v>313</v>
      </c>
      <c r="F28" s="97" t="s">
        <v>302</v>
      </c>
      <c r="G28" s="97" t="s">
        <v>419</v>
      </c>
      <c r="H28" s="97" t="s">
        <v>112</v>
      </c>
      <c r="I28" s="97" t="s">
        <v>112</v>
      </c>
      <c r="J28" s="97" t="s">
        <v>302</v>
      </c>
      <c r="K28" s="97" t="s">
        <v>948</v>
      </c>
      <c r="L28" s="97" t="s">
        <v>313</v>
      </c>
      <c r="M28" s="97" t="s">
        <v>123</v>
      </c>
      <c r="N28" s="97" t="s">
        <v>112</v>
      </c>
      <c r="O28" s="97" t="s">
        <v>112</v>
      </c>
      <c r="P28" s="97" t="s">
        <v>114</v>
      </c>
      <c r="Q28" s="97" t="s">
        <v>949</v>
      </c>
    </row>
    <row r="29">
      <c r="A29" s="282" t="s">
        <v>378</v>
      </c>
      <c r="B29" s="282" t="s">
        <v>177</v>
      </c>
      <c r="C29" s="300" t="s">
        <v>950</v>
      </c>
      <c r="D29" s="300" t="s">
        <v>951</v>
      </c>
      <c r="E29" s="300" t="s">
        <v>952</v>
      </c>
      <c r="F29" s="282" t="s">
        <v>289</v>
      </c>
      <c r="G29" s="282" t="s">
        <v>175</v>
      </c>
      <c r="H29" s="282" t="s">
        <v>123</v>
      </c>
      <c r="I29" s="282" t="s">
        <v>133</v>
      </c>
      <c r="J29" s="282" t="s">
        <v>302</v>
      </c>
      <c r="K29" s="282" t="s">
        <v>464</v>
      </c>
      <c r="L29" s="307"/>
      <c r="M29" s="282" t="s">
        <v>153</v>
      </c>
      <c r="N29" s="282" t="s">
        <v>112</v>
      </c>
      <c r="O29" s="282" t="s">
        <v>112</v>
      </c>
      <c r="P29" s="282" t="s">
        <v>265</v>
      </c>
      <c r="Q29" s="300" t="s">
        <v>953</v>
      </c>
    </row>
    <row r="30">
      <c r="A30" s="97" t="s">
        <v>954</v>
      </c>
      <c r="B30" s="97" t="s">
        <v>955</v>
      </c>
      <c r="C30" s="126" t="s">
        <v>956</v>
      </c>
      <c r="D30" s="97" t="s">
        <v>287</v>
      </c>
      <c r="E30" s="97" t="s">
        <v>140</v>
      </c>
      <c r="F30" s="111"/>
      <c r="G30" s="111"/>
      <c r="H30" s="111"/>
      <c r="I30" s="111"/>
      <c r="J30" s="111"/>
      <c r="K30" s="111"/>
      <c r="L30" s="97" t="s">
        <v>957</v>
      </c>
      <c r="M30" s="111"/>
      <c r="N30" s="111"/>
      <c r="O30" s="111"/>
      <c r="P30" s="111"/>
      <c r="Q30" s="126" t="s">
        <v>958</v>
      </c>
    </row>
    <row r="31">
      <c r="A31" s="282" t="s">
        <v>959</v>
      </c>
      <c r="B31" s="300" t="s">
        <v>960</v>
      </c>
      <c r="C31" s="300" t="s">
        <v>961</v>
      </c>
      <c r="D31" s="300" t="s">
        <v>962</v>
      </c>
      <c r="E31" s="307"/>
      <c r="F31" s="282" t="s">
        <v>177</v>
      </c>
      <c r="G31" s="282" t="s">
        <v>288</v>
      </c>
      <c r="H31" s="282" t="s">
        <v>123</v>
      </c>
      <c r="I31" s="282" t="s">
        <v>133</v>
      </c>
      <c r="J31" s="282" t="s">
        <v>287</v>
      </c>
      <c r="K31" s="282" t="s">
        <v>206</v>
      </c>
      <c r="L31" s="282" t="s">
        <v>963</v>
      </c>
      <c r="M31" s="282" t="s">
        <v>153</v>
      </c>
      <c r="N31" s="282" t="s">
        <v>112</v>
      </c>
      <c r="O31" s="282" t="s">
        <v>287</v>
      </c>
      <c r="P31" s="282" t="s">
        <v>114</v>
      </c>
      <c r="Q31" s="300" t="s">
        <v>964</v>
      </c>
    </row>
    <row r="32">
      <c r="A32" s="97" t="s">
        <v>965</v>
      </c>
      <c r="B32" s="97" t="s">
        <v>203</v>
      </c>
      <c r="C32" s="97" t="s">
        <v>966</v>
      </c>
      <c r="D32" s="126" t="s">
        <v>967</v>
      </c>
      <c r="E32" s="126" t="s">
        <v>968</v>
      </c>
      <c r="F32" s="97" t="s">
        <v>289</v>
      </c>
      <c r="G32" s="97" t="s">
        <v>331</v>
      </c>
      <c r="H32" s="97" t="s">
        <v>177</v>
      </c>
      <c r="I32" s="97" t="s">
        <v>313</v>
      </c>
      <c r="J32" s="97" t="s">
        <v>302</v>
      </c>
      <c r="K32" s="97" t="s">
        <v>210</v>
      </c>
      <c r="L32" s="111"/>
      <c r="M32" s="97" t="s">
        <v>153</v>
      </c>
      <c r="N32" s="97" t="s">
        <v>112</v>
      </c>
      <c r="O32" s="97" t="s">
        <v>112</v>
      </c>
      <c r="P32" s="97" t="s">
        <v>265</v>
      </c>
      <c r="Q32" s="119" t="s">
        <v>969</v>
      </c>
    </row>
    <row r="33">
      <c r="A33" s="282" t="s">
        <v>261</v>
      </c>
      <c r="B33" s="282" t="s">
        <v>146</v>
      </c>
      <c r="C33" s="282" t="s">
        <v>144</v>
      </c>
      <c r="D33" s="307">
        <f>33-19</f>
        <v>14</v>
      </c>
      <c r="E33" s="300" t="s">
        <v>970</v>
      </c>
      <c r="F33" s="282" t="s">
        <v>302</v>
      </c>
      <c r="G33" s="282" t="s">
        <v>971</v>
      </c>
      <c r="H33" s="282" t="s">
        <v>177</v>
      </c>
      <c r="I33" s="282" t="s">
        <v>307</v>
      </c>
      <c r="J33" s="282" t="s">
        <v>302</v>
      </c>
      <c r="K33" s="282" t="s">
        <v>113</v>
      </c>
      <c r="L33" s="307"/>
      <c r="M33" s="282" t="s">
        <v>177</v>
      </c>
      <c r="N33" s="282" t="s">
        <v>112</v>
      </c>
      <c r="O33" s="282" t="s">
        <v>130</v>
      </c>
      <c r="P33" s="282" t="s">
        <v>114</v>
      </c>
      <c r="Q33" s="300" t="s">
        <v>972</v>
      </c>
    </row>
    <row r="34">
      <c r="A34" s="97" t="s">
        <v>267</v>
      </c>
      <c r="B34" s="97"/>
      <c r="C34" s="97" t="s">
        <v>946</v>
      </c>
      <c r="F34" s="97" t="s">
        <v>177</v>
      </c>
      <c r="G34" s="97" t="s">
        <v>331</v>
      </c>
      <c r="H34" s="97" t="s">
        <v>177</v>
      </c>
      <c r="I34" s="97" t="s">
        <v>205</v>
      </c>
      <c r="J34" s="97" t="s">
        <v>304</v>
      </c>
      <c r="K34" s="97" t="s">
        <v>113</v>
      </c>
      <c r="L34" s="111"/>
      <c r="M34" s="97" t="s">
        <v>177</v>
      </c>
      <c r="N34" s="97" t="s">
        <v>166</v>
      </c>
      <c r="O34" s="97" t="s">
        <v>123</v>
      </c>
      <c r="P34" s="97" t="s">
        <v>114</v>
      </c>
      <c r="Q34" s="111"/>
    </row>
    <row r="35">
      <c r="A35" s="282" t="s">
        <v>973</v>
      </c>
      <c r="B35" s="300" t="s">
        <v>974</v>
      </c>
      <c r="C35" s="302" t="s">
        <v>975</v>
      </c>
      <c r="D35" s="301" t="s">
        <v>976</v>
      </c>
      <c r="E35" s="282" t="s">
        <v>977</v>
      </c>
      <c r="F35" s="307"/>
      <c r="G35" s="307"/>
      <c r="H35" s="307"/>
      <c r="I35" s="307"/>
      <c r="J35" s="307"/>
      <c r="K35" s="307"/>
      <c r="L35" s="307"/>
      <c r="M35" s="307"/>
      <c r="N35" s="307"/>
      <c r="O35" s="307"/>
      <c r="P35" s="307"/>
      <c r="Q35" s="300" t="s">
        <v>978</v>
      </c>
    </row>
    <row r="36">
      <c r="A36" s="111"/>
      <c r="B36" s="314"/>
      <c r="C36" s="314"/>
      <c r="D36" s="314"/>
      <c r="E36" s="314"/>
      <c r="F36" s="111"/>
      <c r="G36" s="111"/>
      <c r="H36" s="111"/>
      <c r="I36" s="111"/>
      <c r="J36" s="111"/>
      <c r="K36" s="111"/>
      <c r="L36" s="111"/>
      <c r="M36" s="111"/>
      <c r="N36" s="111"/>
      <c r="O36" s="111"/>
      <c r="P36" s="111"/>
      <c r="Q36" s="315"/>
    </row>
    <row r="37">
      <c r="A37" s="282" t="s">
        <v>979</v>
      </c>
      <c r="B37" s="316"/>
      <c r="C37" s="282" t="s">
        <v>980</v>
      </c>
      <c r="D37" s="316"/>
      <c r="E37" s="317"/>
      <c r="F37" s="307"/>
      <c r="G37" s="307"/>
      <c r="H37" s="307"/>
      <c r="I37" s="307"/>
      <c r="J37" s="307"/>
      <c r="K37" s="307"/>
      <c r="L37" s="307"/>
      <c r="M37" s="307"/>
      <c r="N37" s="307"/>
      <c r="O37" s="307"/>
      <c r="P37" s="307"/>
      <c r="Q37" s="318" t="s">
        <v>981</v>
      </c>
    </row>
    <row r="38">
      <c r="A38" s="97" t="s">
        <v>982</v>
      </c>
      <c r="B38" s="111"/>
      <c r="C38" s="97" t="s">
        <v>983</v>
      </c>
      <c r="D38" s="111"/>
      <c r="E38" s="111"/>
      <c r="F38" s="111"/>
      <c r="G38" s="111"/>
      <c r="H38" s="111"/>
      <c r="I38" s="111"/>
      <c r="J38" s="111"/>
      <c r="K38" s="111"/>
      <c r="L38" s="111"/>
      <c r="M38" s="111"/>
      <c r="N38" s="111"/>
      <c r="O38" s="111"/>
      <c r="P38" s="111"/>
      <c r="Q38" s="111"/>
    </row>
  </sheetData>
  <mergeCells count="36">
    <mergeCell ref="Q2:R2"/>
    <mergeCell ref="T2:W2"/>
    <mergeCell ref="Q3:W3"/>
    <mergeCell ref="Q4:W4"/>
    <mergeCell ref="Q5:W5"/>
    <mergeCell ref="Q6:W6"/>
    <mergeCell ref="Q7:W7"/>
    <mergeCell ref="Q8:W8"/>
    <mergeCell ref="Q9:W9"/>
    <mergeCell ref="Q10:W10"/>
    <mergeCell ref="Q11:W11"/>
    <mergeCell ref="Q12:W12"/>
    <mergeCell ref="Q13:W13"/>
    <mergeCell ref="B16:W16"/>
    <mergeCell ref="Q14:W14"/>
    <mergeCell ref="S17:W17"/>
    <mergeCell ref="S18:W18"/>
    <mergeCell ref="S19:W19"/>
    <mergeCell ref="S20:W20"/>
    <mergeCell ref="S21:W21"/>
    <mergeCell ref="S22:W22"/>
    <mergeCell ref="Q31:W31"/>
    <mergeCell ref="Q32:W32"/>
    <mergeCell ref="Q33:W33"/>
    <mergeCell ref="Q34:W34"/>
    <mergeCell ref="Q35:W35"/>
    <mergeCell ref="Q36:W36"/>
    <mergeCell ref="Q37:W37"/>
    <mergeCell ref="Q38:W38"/>
    <mergeCell ref="S23:W23"/>
    <mergeCell ref="S24:W24"/>
    <mergeCell ref="S25:W25"/>
    <mergeCell ref="Q27:W27"/>
    <mergeCell ref="Q28:W28"/>
    <mergeCell ref="Q29:W29"/>
    <mergeCell ref="Q30:W3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3.43"/>
    <col customWidth="1" min="2" max="2" width="21.57"/>
    <col customWidth="1" min="3" max="3" width="50.71"/>
    <col customWidth="1" min="4" max="4" width="17.71"/>
    <col customWidth="1" min="5" max="5" width="20.14"/>
    <col customWidth="1" min="6" max="6" width="14.43"/>
    <col customWidth="1" min="8" max="8" width="15.57"/>
    <col customWidth="1" min="9" max="9" width="17.43"/>
    <col customWidth="1" min="10" max="10" width="17.71"/>
    <col customWidth="1" min="12" max="12" width="15.86"/>
    <col customWidth="1" min="13" max="13" width="15.43"/>
    <col customWidth="1" min="14" max="14" width="17.29"/>
    <col customWidth="1" min="15" max="16" width="15.14"/>
    <col customWidth="1" min="17" max="17" width="15.43"/>
    <col customWidth="1" min="25" max="25" width="14.43"/>
  </cols>
  <sheetData>
    <row r="1">
      <c r="A1" s="319" t="s">
        <v>984</v>
      </c>
      <c r="B1" s="320"/>
      <c r="C1" s="321"/>
      <c r="D1" s="322"/>
      <c r="E1" s="322"/>
      <c r="F1" s="322"/>
      <c r="G1" s="320"/>
      <c r="H1" s="323"/>
      <c r="I1" s="323"/>
      <c r="J1" s="323"/>
      <c r="K1" s="323"/>
      <c r="L1" s="323"/>
      <c r="M1" s="323"/>
      <c r="N1" s="323"/>
      <c r="O1" s="323"/>
      <c r="P1" s="323"/>
      <c r="Q1" s="323"/>
      <c r="R1" s="323"/>
      <c r="S1" s="324"/>
      <c r="T1" s="324"/>
      <c r="U1" s="324"/>
      <c r="V1" s="324"/>
      <c r="W1" s="324"/>
      <c r="X1" s="324"/>
      <c r="Y1" s="324"/>
    </row>
    <row r="2">
      <c r="A2" s="236" t="s">
        <v>100</v>
      </c>
      <c r="B2" s="139" t="s">
        <v>11</v>
      </c>
      <c r="C2" s="167" t="s">
        <v>14</v>
      </c>
      <c r="D2" s="236" t="s">
        <v>101</v>
      </c>
      <c r="E2" s="236" t="s">
        <v>102</v>
      </c>
      <c r="F2" s="135" t="s">
        <v>103</v>
      </c>
      <c r="G2" s="139" t="s">
        <v>104</v>
      </c>
      <c r="H2" s="140" t="s">
        <v>24</v>
      </c>
      <c r="I2" s="140" t="s">
        <v>30</v>
      </c>
      <c r="J2" s="140" t="s">
        <v>33</v>
      </c>
      <c r="K2" s="140" t="s">
        <v>36</v>
      </c>
      <c r="L2" s="140" t="s">
        <v>39</v>
      </c>
      <c r="M2" s="139" t="s">
        <v>42</v>
      </c>
      <c r="N2" s="139" t="s">
        <v>45</v>
      </c>
      <c r="O2" s="236" t="s">
        <v>49</v>
      </c>
      <c r="P2" s="140" t="s">
        <v>105</v>
      </c>
      <c r="Q2" s="140" t="s">
        <v>106</v>
      </c>
      <c r="R2" s="69"/>
      <c r="S2" s="325"/>
      <c r="T2" s="325"/>
      <c r="U2" s="325"/>
      <c r="V2" s="325"/>
      <c r="W2" s="325"/>
      <c r="X2" s="325"/>
      <c r="Y2" s="325"/>
    </row>
    <row r="3">
      <c r="A3" s="192" t="s">
        <v>107</v>
      </c>
      <c r="B3" s="193" t="s">
        <v>287</v>
      </c>
      <c r="C3" s="193" t="s">
        <v>985</v>
      </c>
      <c r="D3" s="200" t="s">
        <v>986</v>
      </c>
      <c r="F3" s="193" t="s">
        <v>294</v>
      </c>
      <c r="G3" s="193" t="s">
        <v>289</v>
      </c>
      <c r="H3" s="193" t="s">
        <v>288</v>
      </c>
      <c r="I3" s="193" t="s">
        <v>289</v>
      </c>
      <c r="J3" s="193" t="s">
        <v>112</v>
      </c>
      <c r="K3" s="193" t="s">
        <v>302</v>
      </c>
      <c r="L3" s="193" t="s">
        <v>113</v>
      </c>
      <c r="M3" s="193" t="s">
        <v>289</v>
      </c>
      <c r="N3" s="193" t="s">
        <v>112</v>
      </c>
      <c r="O3" s="193" t="s">
        <v>123</v>
      </c>
      <c r="P3" s="193" t="s">
        <v>114</v>
      </c>
      <c r="Q3" s="193" t="s">
        <v>410</v>
      </c>
    </row>
    <row r="4">
      <c r="A4" s="96" t="s">
        <v>116</v>
      </c>
      <c r="B4" s="97" t="s">
        <v>987</v>
      </c>
      <c r="C4" s="97" t="s">
        <v>988</v>
      </c>
      <c r="D4" s="126" t="s">
        <v>989</v>
      </c>
      <c r="F4" s="97" t="s">
        <v>990</v>
      </c>
      <c r="G4" s="97" t="s">
        <v>289</v>
      </c>
      <c r="H4" s="97" t="s">
        <v>288</v>
      </c>
      <c r="I4" s="97" t="s">
        <v>289</v>
      </c>
      <c r="J4" s="97" t="s">
        <v>112</v>
      </c>
      <c r="K4" s="97" t="s">
        <v>304</v>
      </c>
      <c r="L4" s="97" t="s">
        <v>113</v>
      </c>
      <c r="M4" s="97" t="s">
        <v>153</v>
      </c>
      <c r="N4" s="97" t="s">
        <v>112</v>
      </c>
      <c r="O4" s="97" t="s">
        <v>123</v>
      </c>
      <c r="P4" s="97" t="s">
        <v>114</v>
      </c>
      <c r="Q4" s="97" t="s">
        <v>410</v>
      </c>
    </row>
    <row r="5">
      <c r="A5" s="192" t="s">
        <v>415</v>
      </c>
      <c r="B5" s="193" t="s">
        <v>991</v>
      </c>
      <c r="C5" s="193" t="s">
        <v>992</v>
      </c>
      <c r="D5" s="199">
        <f>27-9</f>
        <v>18</v>
      </c>
      <c r="F5" s="193" t="s">
        <v>993</v>
      </c>
      <c r="G5" s="193" t="s">
        <v>123</v>
      </c>
      <c r="H5" s="193" t="s">
        <v>288</v>
      </c>
      <c r="I5" s="193" t="s">
        <v>146</v>
      </c>
      <c r="J5" s="193" t="s">
        <v>140</v>
      </c>
      <c r="K5" s="193" t="s">
        <v>287</v>
      </c>
      <c r="L5" s="193" t="s">
        <v>113</v>
      </c>
      <c r="M5" s="193" t="s">
        <v>123</v>
      </c>
      <c r="N5" s="193" t="s">
        <v>307</v>
      </c>
      <c r="O5" s="193" t="s">
        <v>123</v>
      </c>
      <c r="P5" s="193" t="s">
        <v>114</v>
      </c>
      <c r="Q5" s="193"/>
    </row>
    <row r="6">
      <c r="A6" s="96" t="s">
        <v>421</v>
      </c>
      <c r="B6" s="97" t="s">
        <v>130</v>
      </c>
      <c r="C6" s="97" t="s">
        <v>994</v>
      </c>
      <c r="D6" s="97" t="s">
        <v>146</v>
      </c>
      <c r="E6" s="111">
        <f>33-19</f>
        <v>14</v>
      </c>
      <c r="F6" s="97" t="s">
        <v>204</v>
      </c>
      <c r="G6" s="97" t="s">
        <v>123</v>
      </c>
      <c r="H6" s="97" t="s">
        <v>288</v>
      </c>
      <c r="I6" s="97" t="s">
        <v>177</v>
      </c>
      <c r="J6" s="97" t="s">
        <v>133</v>
      </c>
      <c r="K6" s="97" t="s">
        <v>302</v>
      </c>
      <c r="L6" s="97" t="s">
        <v>113</v>
      </c>
      <c r="M6" s="97" t="s">
        <v>153</v>
      </c>
      <c r="N6" s="97" t="s">
        <v>112</v>
      </c>
      <c r="O6" s="97" t="s">
        <v>123</v>
      </c>
      <c r="P6" s="97" t="s">
        <v>114</v>
      </c>
      <c r="Q6" s="97" t="s">
        <v>773</v>
      </c>
    </row>
    <row r="7">
      <c r="A7" s="192" t="s">
        <v>305</v>
      </c>
      <c r="B7" s="193" t="s">
        <v>130</v>
      </c>
      <c r="C7" s="193" t="s">
        <v>333</v>
      </c>
      <c r="D7" s="193" t="s">
        <v>177</v>
      </c>
      <c r="E7" s="193" t="s">
        <v>197</v>
      </c>
      <c r="F7" s="193" t="s">
        <v>161</v>
      </c>
      <c r="G7" s="193" t="s">
        <v>146</v>
      </c>
      <c r="H7" s="193" t="s">
        <v>288</v>
      </c>
      <c r="I7" s="193" t="s">
        <v>130</v>
      </c>
      <c r="J7" s="193" t="s">
        <v>224</v>
      </c>
      <c r="K7" s="193" t="s">
        <v>304</v>
      </c>
      <c r="L7" s="193" t="s">
        <v>113</v>
      </c>
      <c r="M7" s="193" t="s">
        <v>177</v>
      </c>
      <c r="N7" s="193" t="s">
        <v>224</v>
      </c>
      <c r="O7" s="193" t="s">
        <v>123</v>
      </c>
      <c r="P7" s="193" t="s">
        <v>114</v>
      </c>
      <c r="Q7" s="199"/>
    </row>
    <row r="8">
      <c r="A8" s="96" t="s">
        <v>434</v>
      </c>
      <c r="B8" s="97" t="s">
        <v>289</v>
      </c>
      <c r="C8" s="97" t="s">
        <v>570</v>
      </c>
      <c r="D8" s="111">
        <f>E8/3*2</f>
        <v>10</v>
      </c>
      <c r="E8" s="111">
        <f>22-7</f>
        <v>15</v>
      </c>
      <c r="F8" s="97" t="s">
        <v>111</v>
      </c>
      <c r="G8" s="97" t="s">
        <v>123</v>
      </c>
      <c r="H8" s="97" t="s">
        <v>331</v>
      </c>
      <c r="I8" s="97" t="s">
        <v>123</v>
      </c>
      <c r="J8" s="97" t="s">
        <v>156</v>
      </c>
      <c r="K8" s="97" t="s">
        <v>302</v>
      </c>
      <c r="L8" s="97" t="s">
        <v>113</v>
      </c>
      <c r="M8" s="97" t="s">
        <v>177</v>
      </c>
      <c r="N8" s="97" t="s">
        <v>151</v>
      </c>
      <c r="O8" s="97" t="s">
        <v>112</v>
      </c>
      <c r="P8" s="97" t="s">
        <v>114</v>
      </c>
      <c r="Q8" s="97"/>
    </row>
    <row r="9">
      <c r="A9" s="192" t="s">
        <v>995</v>
      </c>
      <c r="B9" s="193"/>
      <c r="C9" s="193" t="s">
        <v>570</v>
      </c>
      <c r="D9" s="199"/>
      <c r="E9" s="199"/>
      <c r="F9" s="199"/>
      <c r="G9" s="193" t="s">
        <v>289</v>
      </c>
      <c r="H9" s="193" t="s">
        <v>205</v>
      </c>
      <c r="I9" s="193" t="s">
        <v>153</v>
      </c>
      <c r="J9" s="193" t="s">
        <v>151</v>
      </c>
      <c r="K9" s="193" t="s">
        <v>304</v>
      </c>
      <c r="L9" s="193" t="s">
        <v>113</v>
      </c>
      <c r="M9" s="193" t="s">
        <v>123</v>
      </c>
      <c r="N9" s="193" t="s">
        <v>151</v>
      </c>
      <c r="O9" s="193" t="s">
        <v>289</v>
      </c>
      <c r="P9" s="193" t="s">
        <v>114</v>
      </c>
      <c r="Q9" s="193"/>
    </row>
    <row r="10">
      <c r="A10" s="96" t="s">
        <v>152</v>
      </c>
      <c r="B10" s="97" t="s">
        <v>289</v>
      </c>
      <c r="C10" s="97" t="s">
        <v>928</v>
      </c>
      <c r="D10" s="97" t="s">
        <v>130</v>
      </c>
      <c r="E10" s="111">
        <f>19-8</f>
        <v>11</v>
      </c>
      <c r="F10" s="97" t="s">
        <v>574</v>
      </c>
      <c r="G10" s="97" t="s">
        <v>146</v>
      </c>
      <c r="H10" s="97" t="s">
        <v>317</v>
      </c>
      <c r="I10" s="97" t="s">
        <v>130</v>
      </c>
      <c r="J10" s="97" t="s">
        <v>133</v>
      </c>
      <c r="K10" s="97" t="s">
        <v>304</v>
      </c>
      <c r="L10" s="97" t="s">
        <v>113</v>
      </c>
      <c r="M10" s="97" t="s">
        <v>177</v>
      </c>
      <c r="N10" s="97" t="s">
        <v>140</v>
      </c>
      <c r="O10" s="97" t="s">
        <v>123</v>
      </c>
      <c r="P10" s="97" t="s">
        <v>114</v>
      </c>
      <c r="Q10" s="111"/>
    </row>
    <row r="11">
      <c r="A11" s="192" t="s">
        <v>834</v>
      </c>
      <c r="B11" s="193" t="s">
        <v>203</v>
      </c>
      <c r="C11" s="193" t="s">
        <v>996</v>
      </c>
      <c r="D11" s="193" t="s">
        <v>137</v>
      </c>
      <c r="E11" s="199">
        <f>44-18</f>
        <v>26</v>
      </c>
      <c r="F11" s="193" t="s">
        <v>925</v>
      </c>
      <c r="G11" s="193" t="s">
        <v>146</v>
      </c>
      <c r="H11" s="193" t="s">
        <v>288</v>
      </c>
      <c r="I11" s="193" t="s">
        <v>997</v>
      </c>
      <c r="J11" s="193" t="s">
        <v>312</v>
      </c>
      <c r="K11" s="193" t="s">
        <v>304</v>
      </c>
      <c r="L11" s="193" t="s">
        <v>113</v>
      </c>
      <c r="M11" s="193" t="s">
        <v>177</v>
      </c>
      <c r="N11" s="193" t="s">
        <v>205</v>
      </c>
      <c r="O11" s="193" t="s">
        <v>112</v>
      </c>
      <c r="P11" s="193" t="s">
        <v>114</v>
      </c>
      <c r="Q11" s="193" t="s">
        <v>631</v>
      </c>
    </row>
    <row r="12">
      <c r="A12" s="96" t="s">
        <v>998</v>
      </c>
      <c r="B12" s="97" t="s">
        <v>203</v>
      </c>
      <c r="C12" s="97" t="s">
        <v>996</v>
      </c>
      <c r="D12" s="97" t="s">
        <v>348</v>
      </c>
      <c r="E12" s="111">
        <f>50-18</f>
        <v>32</v>
      </c>
      <c r="F12" s="97" t="s">
        <v>307</v>
      </c>
      <c r="G12" s="97" t="s">
        <v>455</v>
      </c>
      <c r="H12" s="97" t="s">
        <v>288</v>
      </c>
      <c r="I12" s="97" t="s">
        <v>997</v>
      </c>
      <c r="J12" s="97" t="s">
        <v>312</v>
      </c>
      <c r="K12" s="97" t="s">
        <v>304</v>
      </c>
      <c r="L12" s="97" t="s">
        <v>113</v>
      </c>
      <c r="M12" s="97" t="s">
        <v>144</v>
      </c>
      <c r="N12" s="97" t="s">
        <v>205</v>
      </c>
      <c r="O12" s="97" t="s">
        <v>112</v>
      </c>
      <c r="P12" s="97" t="s">
        <v>114</v>
      </c>
      <c r="Q12" s="97" t="s">
        <v>631</v>
      </c>
    </row>
    <row r="13">
      <c r="A13" s="192" t="s">
        <v>837</v>
      </c>
      <c r="B13" s="193" t="s">
        <v>574</v>
      </c>
      <c r="C13" s="193" t="s">
        <v>999</v>
      </c>
      <c r="D13" s="199">
        <f>E13/3*2</f>
        <v>18</v>
      </c>
      <c r="E13" s="199">
        <f>55-28</f>
        <v>27</v>
      </c>
      <c r="F13" s="193" t="s">
        <v>419</v>
      </c>
      <c r="G13" s="193" t="s">
        <v>144</v>
      </c>
      <c r="H13" s="193" t="s">
        <v>331</v>
      </c>
      <c r="I13" s="193" t="s">
        <v>1000</v>
      </c>
      <c r="J13" s="193" t="s">
        <v>1001</v>
      </c>
      <c r="K13" s="193" t="s">
        <v>302</v>
      </c>
      <c r="L13" s="193" t="s">
        <v>113</v>
      </c>
      <c r="M13" s="193" t="s">
        <v>144</v>
      </c>
      <c r="N13" s="193" t="s">
        <v>205</v>
      </c>
      <c r="O13" s="193" t="s">
        <v>112</v>
      </c>
      <c r="P13" s="193" t="s">
        <v>114</v>
      </c>
      <c r="Q13" s="193" t="s">
        <v>631</v>
      </c>
    </row>
    <row r="14">
      <c r="A14" s="96" t="s">
        <v>1002</v>
      </c>
      <c r="B14" s="97" t="s">
        <v>574</v>
      </c>
      <c r="C14" s="97" t="s">
        <v>999</v>
      </c>
      <c r="D14" s="97" t="s">
        <v>161</v>
      </c>
      <c r="E14" s="111">
        <f>63-28</f>
        <v>35</v>
      </c>
      <c r="F14" s="97" t="s">
        <v>515</v>
      </c>
      <c r="G14" s="97" t="s">
        <v>455</v>
      </c>
      <c r="H14" s="97" t="s">
        <v>331</v>
      </c>
      <c r="I14" s="97" t="s">
        <v>1000</v>
      </c>
      <c r="J14" s="97" t="s">
        <v>1001</v>
      </c>
      <c r="K14" s="97" t="s">
        <v>302</v>
      </c>
      <c r="L14" s="97" t="s">
        <v>113</v>
      </c>
      <c r="M14" s="97" t="s">
        <v>144</v>
      </c>
      <c r="N14" s="97" t="s">
        <v>205</v>
      </c>
      <c r="O14" s="97" t="s">
        <v>112</v>
      </c>
      <c r="P14" s="97" t="s">
        <v>114</v>
      </c>
      <c r="Q14" s="97" t="s">
        <v>631</v>
      </c>
    </row>
    <row r="15">
      <c r="A15" s="192" t="s">
        <v>1003</v>
      </c>
      <c r="B15" s="193" t="s">
        <v>123</v>
      </c>
      <c r="C15" s="193" t="s">
        <v>1004</v>
      </c>
      <c r="D15" s="193" t="s">
        <v>348</v>
      </c>
      <c r="E15" s="199">
        <f>43-11</f>
        <v>32</v>
      </c>
      <c r="F15" s="193" t="s">
        <v>125</v>
      </c>
      <c r="G15" s="193" t="s">
        <v>146</v>
      </c>
      <c r="H15" s="193" t="s">
        <v>147</v>
      </c>
      <c r="I15" s="193" t="s">
        <v>1005</v>
      </c>
      <c r="J15" s="193" t="s">
        <v>175</v>
      </c>
      <c r="K15" s="193" t="s">
        <v>302</v>
      </c>
      <c r="L15" s="193" t="s">
        <v>113</v>
      </c>
      <c r="M15" s="193" t="s">
        <v>130</v>
      </c>
      <c r="N15" s="193" t="s">
        <v>166</v>
      </c>
      <c r="O15" s="193" t="s">
        <v>123</v>
      </c>
      <c r="P15" s="193" t="s">
        <v>114</v>
      </c>
      <c r="Q15" s="193" t="s">
        <v>631</v>
      </c>
    </row>
    <row r="16">
      <c r="A16" s="92" t="s">
        <v>1006</v>
      </c>
      <c r="B16" s="97" t="s">
        <v>123</v>
      </c>
      <c r="C16" s="97" t="s">
        <v>1004</v>
      </c>
      <c r="D16" s="97" t="s">
        <v>161</v>
      </c>
      <c r="E16" s="111">
        <f>46-11</f>
        <v>35</v>
      </c>
      <c r="F16" s="97" t="s">
        <v>162</v>
      </c>
      <c r="G16" s="97" t="s">
        <v>158</v>
      </c>
      <c r="H16" s="97" t="s">
        <v>147</v>
      </c>
      <c r="I16" s="97" t="s">
        <v>1005</v>
      </c>
      <c r="J16" s="97" t="s">
        <v>175</v>
      </c>
      <c r="K16" s="97" t="s">
        <v>302</v>
      </c>
      <c r="L16" s="97" t="s">
        <v>113</v>
      </c>
      <c r="M16" s="97" t="s">
        <v>177</v>
      </c>
      <c r="N16" s="97" t="s">
        <v>205</v>
      </c>
      <c r="O16" s="97" t="s">
        <v>123</v>
      </c>
      <c r="P16" s="97" t="s">
        <v>114</v>
      </c>
      <c r="Q16" s="97" t="s">
        <v>631</v>
      </c>
    </row>
    <row r="17">
      <c r="A17" s="201"/>
      <c r="B17" s="201"/>
      <c r="C17" s="201"/>
      <c r="D17" s="199"/>
      <c r="E17" s="201"/>
      <c r="F17" s="201"/>
      <c r="G17" s="201"/>
      <c r="H17" s="201"/>
      <c r="I17" s="201"/>
      <c r="J17" s="201"/>
      <c r="K17" s="201"/>
      <c r="L17" s="201"/>
      <c r="M17" s="201"/>
      <c r="N17" s="201"/>
      <c r="O17" s="201"/>
      <c r="P17" s="201"/>
      <c r="Q17" s="201"/>
      <c r="R17" s="201"/>
      <c r="S17" s="201"/>
      <c r="T17" s="201"/>
      <c r="U17" s="201"/>
      <c r="V17" s="201"/>
      <c r="W17" s="201"/>
      <c r="X17" s="201"/>
      <c r="Y17" s="201"/>
    </row>
    <row r="18">
      <c r="A18" s="98"/>
      <c r="B18" s="270" t="s">
        <v>337</v>
      </c>
    </row>
    <row r="19">
      <c r="A19" s="326" t="s">
        <v>192</v>
      </c>
      <c r="B19" s="210" t="s">
        <v>11</v>
      </c>
      <c r="C19" s="327" t="s">
        <v>14</v>
      </c>
      <c r="D19" s="326" t="s">
        <v>101</v>
      </c>
      <c r="E19" s="326" t="s">
        <v>102</v>
      </c>
      <c r="F19" s="206" t="s">
        <v>103</v>
      </c>
      <c r="G19" s="210" t="s">
        <v>104</v>
      </c>
      <c r="H19" s="211" t="s">
        <v>24</v>
      </c>
      <c r="I19" s="211" t="s">
        <v>30</v>
      </c>
      <c r="J19" s="211" t="s">
        <v>33</v>
      </c>
      <c r="K19" s="211" t="s">
        <v>36</v>
      </c>
      <c r="L19" s="211" t="s">
        <v>39</v>
      </c>
      <c r="M19" s="210" t="s">
        <v>193</v>
      </c>
      <c r="N19" s="207" t="s">
        <v>194</v>
      </c>
      <c r="O19" s="210" t="s">
        <v>42</v>
      </c>
      <c r="P19" s="210" t="s">
        <v>45</v>
      </c>
      <c r="Q19" s="326" t="s">
        <v>49</v>
      </c>
      <c r="R19" s="211" t="s">
        <v>105</v>
      </c>
      <c r="S19" s="211" t="s">
        <v>106</v>
      </c>
      <c r="T19" s="212"/>
      <c r="U19" s="212"/>
      <c r="V19" s="212"/>
      <c r="W19" s="212"/>
      <c r="X19" s="212"/>
      <c r="Y19" s="212"/>
    </row>
    <row r="20">
      <c r="A20" s="96" t="s">
        <v>1007</v>
      </c>
      <c r="B20" s="96">
        <v>5.0</v>
      </c>
      <c r="C20" s="120" t="s">
        <v>1008</v>
      </c>
      <c r="D20" s="97" t="s">
        <v>130</v>
      </c>
      <c r="E20" s="98">
        <f>26-15</f>
        <v>11</v>
      </c>
      <c r="F20" s="96">
        <v>26.0</v>
      </c>
      <c r="G20" s="96">
        <v>6.0</v>
      </c>
      <c r="H20" s="96">
        <v>361.0</v>
      </c>
      <c r="I20" s="96" t="s">
        <v>1009</v>
      </c>
      <c r="J20" s="96">
        <v>40.0</v>
      </c>
      <c r="K20" s="96">
        <v>1.0</v>
      </c>
      <c r="L20" s="96" t="s">
        <v>113</v>
      </c>
      <c r="M20" s="161">
        <v>4.0</v>
      </c>
      <c r="N20" s="161">
        <v>6.0</v>
      </c>
      <c r="O20" s="96">
        <v>7.0</v>
      </c>
      <c r="P20" s="96">
        <v>25.0</v>
      </c>
      <c r="Q20" s="96">
        <v>6.0</v>
      </c>
      <c r="R20" s="96" t="s">
        <v>114</v>
      </c>
      <c r="S20" s="120" t="s">
        <v>1010</v>
      </c>
    </row>
    <row r="21">
      <c r="A21" s="192" t="s">
        <v>936</v>
      </c>
      <c r="B21" s="192" t="s">
        <v>1011</v>
      </c>
      <c r="C21" s="197" t="s">
        <v>1012</v>
      </c>
      <c r="D21" s="200" t="s">
        <v>1013</v>
      </c>
      <c r="E21" s="197" t="s">
        <v>1014</v>
      </c>
      <c r="F21" s="192">
        <v>48.0</v>
      </c>
      <c r="G21" s="192">
        <v>8.0</v>
      </c>
      <c r="H21" s="192">
        <v>135.0</v>
      </c>
      <c r="I21" s="192" t="s">
        <v>1015</v>
      </c>
      <c r="J21" s="328" t="str">
        <f>HYPERLINK("https://docs.google.com/spreadsheets/d/1ZsC6x5aoGiC5gq8rijwoy93l8AF1T9geuPQLZtrvQ-Q/edit?usp=sharing","50-110 (Scales linearly with Horizontal Speeds from 5 to 10 pixels per frame)")</f>
        <v>50-110 (Scales linearly with Horizontal Speeds from 5 to 10 pixels per frame)</v>
      </c>
      <c r="K21" s="192">
        <v>1.0</v>
      </c>
      <c r="L21" s="192" t="s">
        <v>210</v>
      </c>
      <c r="M21" s="215">
        <v>10.0</v>
      </c>
      <c r="N21" s="215">
        <v>15.0</v>
      </c>
      <c r="O21" s="192">
        <v>9.0</v>
      </c>
      <c r="P21" s="192">
        <v>25.0</v>
      </c>
      <c r="Q21" s="192">
        <v>0.0</v>
      </c>
      <c r="R21" s="192" t="s">
        <v>114</v>
      </c>
      <c r="S21" s="328" t="str">
        <f>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row>
    <row r="22">
      <c r="A22" s="96" t="s">
        <v>1016</v>
      </c>
      <c r="B22" s="96">
        <v>9.0</v>
      </c>
      <c r="C22" s="120" t="s">
        <v>1017</v>
      </c>
      <c r="D22" s="111"/>
      <c r="E22" s="98"/>
      <c r="F22" s="98"/>
      <c r="G22" s="96">
        <v>2.0</v>
      </c>
      <c r="H22" s="99"/>
      <c r="I22" s="99"/>
      <c r="J22" s="98"/>
      <c r="K22" s="98"/>
      <c r="L22" s="98"/>
      <c r="M22" s="161"/>
      <c r="N22" s="161"/>
      <c r="O22" s="96"/>
      <c r="P22" s="96"/>
      <c r="Q22" s="98"/>
      <c r="R22" s="119" t="s">
        <v>265</v>
      </c>
      <c r="S22" s="177" t="s">
        <v>1018</v>
      </c>
    </row>
    <row r="23">
      <c r="A23" s="192" t="s">
        <v>939</v>
      </c>
      <c r="B23" s="192">
        <v>8.0</v>
      </c>
      <c r="C23" s="329">
        <v>43413.0</v>
      </c>
      <c r="D23" s="193" t="s">
        <v>146</v>
      </c>
      <c r="E23" s="201">
        <f>29-15</f>
        <v>14</v>
      </c>
      <c r="F23" s="192">
        <v>29.0</v>
      </c>
      <c r="G23" s="192">
        <v>6.0</v>
      </c>
      <c r="H23" s="192">
        <v>361.0</v>
      </c>
      <c r="I23" s="192">
        <v>6.0</v>
      </c>
      <c r="J23" s="192">
        <v>25.0</v>
      </c>
      <c r="K23" s="192">
        <v>2.0</v>
      </c>
      <c r="L23" s="192" t="s">
        <v>113</v>
      </c>
      <c r="M23" s="215">
        <v>4.0</v>
      </c>
      <c r="N23" s="215">
        <v>6.0</v>
      </c>
      <c r="O23" s="192">
        <v>5.0</v>
      </c>
      <c r="P23" s="192">
        <v>25.0</v>
      </c>
      <c r="Q23" s="192">
        <v>5.0</v>
      </c>
      <c r="R23" s="192" t="s">
        <v>114</v>
      </c>
      <c r="S23" s="201"/>
    </row>
    <row r="24">
      <c r="A24" s="96" t="s">
        <v>1019</v>
      </c>
      <c r="B24" s="96"/>
      <c r="C24" s="96" t="s">
        <v>212</v>
      </c>
      <c r="D24" s="111"/>
      <c r="E24" s="98"/>
      <c r="F24" s="98"/>
      <c r="G24" s="96">
        <v>8.0</v>
      </c>
      <c r="H24" s="96">
        <v>45.0</v>
      </c>
      <c r="I24" s="96">
        <v>8.0</v>
      </c>
      <c r="J24" s="96">
        <v>95.0</v>
      </c>
      <c r="K24" s="96">
        <v>3.0</v>
      </c>
      <c r="L24" s="96" t="s">
        <v>113</v>
      </c>
      <c r="M24" s="161"/>
      <c r="N24" s="161"/>
      <c r="O24" s="96">
        <v>10.0</v>
      </c>
      <c r="P24" s="96">
        <v>80.0</v>
      </c>
      <c r="Q24" s="96">
        <v>5.0</v>
      </c>
      <c r="R24" s="96" t="s">
        <v>114</v>
      </c>
      <c r="S24" s="96" t="s">
        <v>773</v>
      </c>
    </row>
    <row r="25">
      <c r="A25" s="192" t="s">
        <v>632</v>
      </c>
      <c r="B25" s="192">
        <v>13.0</v>
      </c>
      <c r="C25" s="192" t="s">
        <v>216</v>
      </c>
      <c r="D25" s="199">
        <f>E25/3*2</f>
        <v>8</v>
      </c>
      <c r="E25" s="201">
        <f>39-27</f>
        <v>12</v>
      </c>
      <c r="F25" s="192">
        <v>39.0</v>
      </c>
      <c r="G25" s="192">
        <v>11.0</v>
      </c>
      <c r="H25" s="192">
        <v>90.0</v>
      </c>
      <c r="I25" s="192">
        <v>9.0</v>
      </c>
      <c r="J25" s="192">
        <v>100.0</v>
      </c>
      <c r="K25" s="192">
        <v>8.0</v>
      </c>
      <c r="L25" s="192" t="s">
        <v>113</v>
      </c>
      <c r="M25" s="215">
        <v>8.0</v>
      </c>
      <c r="N25" s="215">
        <v>12.0</v>
      </c>
      <c r="O25" s="192">
        <v>9.0</v>
      </c>
      <c r="P25" s="192">
        <v>100.0</v>
      </c>
      <c r="Q25" s="192">
        <v>0.0</v>
      </c>
      <c r="R25" s="192" t="s">
        <v>114</v>
      </c>
      <c r="S25" s="192" t="s">
        <v>1020</v>
      </c>
    </row>
    <row r="26">
      <c r="A26" s="96" t="s">
        <v>1021</v>
      </c>
      <c r="B26" s="98"/>
      <c r="C26" s="96" t="s">
        <v>1022</v>
      </c>
      <c r="D26" s="111"/>
      <c r="E26" s="98"/>
      <c r="F26" s="98"/>
      <c r="G26" s="96">
        <v>6.0</v>
      </c>
      <c r="H26" s="96">
        <v>270.0</v>
      </c>
      <c r="I26" s="96" t="s">
        <v>1023</v>
      </c>
      <c r="J26" s="96">
        <v>60.0</v>
      </c>
      <c r="K26" s="96">
        <v>1.0</v>
      </c>
      <c r="L26" s="96" t="s">
        <v>113</v>
      </c>
      <c r="M26" s="161"/>
      <c r="N26" s="161"/>
      <c r="O26" s="96">
        <v>6.0</v>
      </c>
      <c r="P26" s="96">
        <v>20.0</v>
      </c>
      <c r="Q26" s="96">
        <v>6.0</v>
      </c>
      <c r="R26" s="96" t="s">
        <v>114</v>
      </c>
      <c r="S26" s="98"/>
    </row>
    <row r="27">
      <c r="A27" s="192" t="s">
        <v>1024</v>
      </c>
      <c r="B27" s="192">
        <v>8.0</v>
      </c>
      <c r="C27" s="192" t="s">
        <v>196</v>
      </c>
      <c r="D27" s="199">
        <f>E27/3*2</f>
        <v>10</v>
      </c>
      <c r="E27" s="201">
        <f>38-23</f>
        <v>15</v>
      </c>
      <c r="F27" s="192">
        <v>38.0</v>
      </c>
      <c r="G27" s="192">
        <v>3.0</v>
      </c>
      <c r="H27" s="192">
        <v>290.0</v>
      </c>
      <c r="I27" s="192">
        <v>3.0</v>
      </c>
      <c r="J27" s="192">
        <v>25.0</v>
      </c>
      <c r="K27" s="192">
        <v>2.0</v>
      </c>
      <c r="L27" s="192" t="s">
        <v>113</v>
      </c>
      <c r="M27" s="215">
        <v>4.0</v>
      </c>
      <c r="N27" s="215">
        <v>6.0</v>
      </c>
      <c r="O27" s="192">
        <v>5.0</v>
      </c>
      <c r="P27" s="192">
        <v>20.0</v>
      </c>
      <c r="Q27" s="192">
        <v>4.0</v>
      </c>
      <c r="R27" s="192" t="s">
        <v>114</v>
      </c>
      <c r="S27" s="192" t="s">
        <v>1025</v>
      </c>
    </row>
    <row r="28">
      <c r="A28" s="96"/>
      <c r="B28" s="161"/>
      <c r="C28" s="94"/>
      <c r="D28" s="161"/>
      <c r="E28" s="161"/>
      <c r="F28" s="161"/>
      <c r="G28" s="161"/>
      <c r="H28" s="96"/>
      <c r="I28" s="96"/>
      <c r="J28" s="96"/>
      <c r="K28" s="96"/>
      <c r="L28" s="96"/>
      <c r="M28" s="96"/>
      <c r="N28" s="96"/>
      <c r="O28" s="96"/>
      <c r="P28" s="96"/>
      <c r="Q28" s="96"/>
      <c r="R28" s="96"/>
      <c r="S28" s="96"/>
      <c r="T28" s="98"/>
      <c r="U28" s="98"/>
      <c r="V28" s="98"/>
      <c r="W28" s="98"/>
      <c r="X28" s="98"/>
      <c r="Y28" s="98"/>
    </row>
    <row r="29">
      <c r="A29" s="211" t="s">
        <v>225</v>
      </c>
      <c r="B29" s="210" t="s">
        <v>11</v>
      </c>
      <c r="C29" s="327" t="s">
        <v>14</v>
      </c>
      <c r="D29" s="326" t="s">
        <v>226</v>
      </c>
      <c r="E29" s="326" t="s">
        <v>19</v>
      </c>
      <c r="F29" s="210" t="s">
        <v>104</v>
      </c>
      <c r="G29" s="211" t="s">
        <v>24</v>
      </c>
      <c r="H29" s="211" t="s">
        <v>30</v>
      </c>
      <c r="I29" s="211" t="s">
        <v>33</v>
      </c>
      <c r="J29" s="211" t="s">
        <v>36</v>
      </c>
      <c r="K29" s="211" t="s">
        <v>39</v>
      </c>
      <c r="L29" s="211" t="s">
        <v>55</v>
      </c>
      <c r="M29" s="210" t="s">
        <v>42</v>
      </c>
      <c r="N29" s="210" t="s">
        <v>45</v>
      </c>
      <c r="O29" s="326" t="s">
        <v>49</v>
      </c>
      <c r="P29" s="211" t="s">
        <v>105</v>
      </c>
      <c r="Q29" s="211" t="s">
        <v>106</v>
      </c>
      <c r="R29" s="212"/>
      <c r="S29" s="212"/>
      <c r="T29" s="212"/>
      <c r="U29" s="212"/>
      <c r="V29" s="212"/>
      <c r="W29" s="212"/>
      <c r="X29" s="212"/>
      <c r="Y29" s="212"/>
    </row>
    <row r="30">
      <c r="A30" s="96" t="s">
        <v>1026</v>
      </c>
      <c r="B30" s="96">
        <v>9.0</v>
      </c>
      <c r="C30" s="96" t="s">
        <v>1027</v>
      </c>
      <c r="D30" s="96">
        <v>16.0</v>
      </c>
      <c r="E30" s="96">
        <v>26.0</v>
      </c>
      <c r="F30" s="96">
        <v>6.0</v>
      </c>
      <c r="G30" s="96">
        <v>361.0</v>
      </c>
      <c r="H30" s="96">
        <v>4.0</v>
      </c>
      <c r="I30" s="96">
        <v>35.0</v>
      </c>
      <c r="J30" s="96">
        <v>1.0</v>
      </c>
      <c r="K30" s="96" t="s">
        <v>141</v>
      </c>
      <c r="L30" s="96">
        <v>60.0</v>
      </c>
      <c r="M30" s="96">
        <v>6.0</v>
      </c>
      <c r="N30" s="96">
        <v>10.0</v>
      </c>
      <c r="O30" s="96">
        <v>0.0</v>
      </c>
      <c r="P30" s="96" t="s">
        <v>114</v>
      </c>
      <c r="Q30" s="98"/>
    </row>
    <row r="31">
      <c r="A31" s="192" t="s">
        <v>378</v>
      </c>
      <c r="B31" s="192">
        <v>41.0</v>
      </c>
      <c r="C31" s="192" t="s">
        <v>1028</v>
      </c>
      <c r="D31" s="192" t="s">
        <v>1029</v>
      </c>
      <c r="E31" s="197" t="s">
        <v>1030</v>
      </c>
      <c r="F31" s="192">
        <v>8.0</v>
      </c>
      <c r="G31" s="192">
        <v>361.0</v>
      </c>
      <c r="H31" s="192">
        <v>8.0</v>
      </c>
      <c r="I31" s="192">
        <v>40.0</v>
      </c>
      <c r="J31" s="192">
        <v>1.0</v>
      </c>
      <c r="K31" s="192" t="s">
        <v>113</v>
      </c>
      <c r="L31" s="201"/>
      <c r="M31" s="192">
        <v>5.0</v>
      </c>
      <c r="N31" s="192">
        <v>10.0</v>
      </c>
      <c r="O31" s="192">
        <v>6.0</v>
      </c>
      <c r="P31" s="192" t="s">
        <v>114</v>
      </c>
      <c r="Q31" s="192" t="s">
        <v>1031</v>
      </c>
    </row>
    <row r="32">
      <c r="A32" s="96" t="s">
        <v>1032</v>
      </c>
      <c r="B32" s="96">
        <v>41.0</v>
      </c>
      <c r="C32" s="96" t="s">
        <v>1028</v>
      </c>
      <c r="D32" s="96" t="s">
        <v>1029</v>
      </c>
      <c r="E32" s="120" t="s">
        <v>1030</v>
      </c>
      <c r="F32" s="96">
        <v>14.0</v>
      </c>
      <c r="G32" s="96">
        <v>361.0</v>
      </c>
      <c r="H32" s="96">
        <v>8.0</v>
      </c>
      <c r="I32" s="96">
        <v>100.0</v>
      </c>
      <c r="J32" s="96">
        <v>1.0</v>
      </c>
      <c r="K32" s="96" t="s">
        <v>113</v>
      </c>
      <c r="L32" s="96"/>
      <c r="M32" s="96">
        <v>8.0</v>
      </c>
      <c r="N32" s="96">
        <v>50.0</v>
      </c>
      <c r="O32" s="96">
        <v>6.0</v>
      </c>
      <c r="P32" s="96" t="s">
        <v>114</v>
      </c>
      <c r="Q32" s="96" t="s">
        <v>1031</v>
      </c>
    </row>
    <row r="33">
      <c r="A33" s="192" t="s">
        <v>1033</v>
      </c>
      <c r="B33" s="192">
        <v>16.0</v>
      </c>
      <c r="C33" s="192" t="s">
        <v>1034</v>
      </c>
      <c r="D33" s="201">
        <f>63-32</f>
        <v>31</v>
      </c>
      <c r="E33" s="192">
        <v>63.0</v>
      </c>
      <c r="F33" s="192">
        <v>12.0</v>
      </c>
      <c r="G33" s="192">
        <v>90.0</v>
      </c>
      <c r="H33" s="192">
        <v>11.0</v>
      </c>
      <c r="I33" s="192">
        <v>120.0</v>
      </c>
      <c r="J33" s="192">
        <v>2.0</v>
      </c>
      <c r="K33" s="192" t="s">
        <v>113</v>
      </c>
      <c r="L33" s="201"/>
      <c r="M33" s="192">
        <v>10.0</v>
      </c>
      <c r="N33" s="192">
        <v>100.0</v>
      </c>
      <c r="O33" s="192">
        <v>0.0</v>
      </c>
      <c r="P33" s="192" t="s">
        <v>114</v>
      </c>
      <c r="Q33" s="192" t="s">
        <v>1020</v>
      </c>
    </row>
    <row r="34">
      <c r="A34" s="96" t="s">
        <v>1035</v>
      </c>
      <c r="B34" s="98"/>
      <c r="C34" s="96" t="s">
        <v>1036</v>
      </c>
      <c r="D34" s="98"/>
      <c r="E34" s="98"/>
      <c r="F34" s="96">
        <v>10.0</v>
      </c>
      <c r="G34" s="96">
        <v>80.0</v>
      </c>
      <c r="H34" s="96">
        <v>10.0</v>
      </c>
      <c r="I34" s="96">
        <v>110.0</v>
      </c>
      <c r="J34" s="96">
        <v>3.0</v>
      </c>
      <c r="K34" s="96" t="s">
        <v>113</v>
      </c>
      <c r="L34" s="98"/>
      <c r="M34" s="96">
        <v>7.0</v>
      </c>
      <c r="N34" s="96">
        <v>60.0</v>
      </c>
      <c r="O34" s="96">
        <v>0.0</v>
      </c>
      <c r="P34" s="96" t="s">
        <v>114</v>
      </c>
      <c r="Q34" s="98"/>
    </row>
    <row r="35">
      <c r="A35" s="192" t="s">
        <v>1037</v>
      </c>
      <c r="B35" s="192">
        <v>26.0</v>
      </c>
      <c r="C35" s="192" t="s">
        <v>1038</v>
      </c>
      <c r="D35" s="201">
        <f>73-42</f>
        <v>31</v>
      </c>
      <c r="E35" s="192">
        <v>73.0</v>
      </c>
      <c r="F35" s="192">
        <v>12.0</v>
      </c>
      <c r="G35" s="192">
        <v>90.0</v>
      </c>
      <c r="H35" s="192">
        <v>11.0</v>
      </c>
      <c r="I35" s="192">
        <v>120.0</v>
      </c>
      <c r="J35" s="192">
        <v>2.0</v>
      </c>
      <c r="K35" s="192" t="s">
        <v>113</v>
      </c>
      <c r="L35" s="201"/>
      <c r="M35" s="192">
        <v>10.0</v>
      </c>
      <c r="N35" s="192">
        <v>100.0</v>
      </c>
      <c r="O35" s="192">
        <v>0.0</v>
      </c>
      <c r="P35" s="192" t="s">
        <v>114</v>
      </c>
      <c r="Q35" s="192" t="s">
        <v>1020</v>
      </c>
    </row>
    <row r="36">
      <c r="A36" s="96" t="s">
        <v>1039</v>
      </c>
      <c r="B36" s="98"/>
      <c r="C36" s="96" t="s">
        <v>1040</v>
      </c>
      <c r="D36" s="98"/>
      <c r="E36" s="98"/>
      <c r="F36" s="96">
        <v>10.0</v>
      </c>
      <c r="G36" s="96">
        <v>80.0</v>
      </c>
      <c r="H36" s="96">
        <v>10.0</v>
      </c>
      <c r="I36" s="96">
        <v>110.0</v>
      </c>
      <c r="J36" s="96">
        <v>3.0</v>
      </c>
      <c r="K36" s="96" t="s">
        <v>113</v>
      </c>
      <c r="L36" s="98"/>
      <c r="M36" s="96">
        <v>7.0</v>
      </c>
      <c r="N36" s="96">
        <v>60.0</v>
      </c>
      <c r="O36" s="96">
        <v>0.0</v>
      </c>
      <c r="P36" s="96" t="s">
        <v>114</v>
      </c>
      <c r="Q36" s="98"/>
    </row>
    <row r="37">
      <c r="A37" s="192" t="s">
        <v>1041</v>
      </c>
      <c r="B37" s="197" t="s">
        <v>1042</v>
      </c>
      <c r="C37" s="197"/>
      <c r="D37" s="192">
        <v>12.0</v>
      </c>
      <c r="E37" s="197" t="s">
        <v>1043</v>
      </c>
      <c r="F37" s="192"/>
      <c r="G37" s="192"/>
      <c r="H37" s="192"/>
      <c r="I37" s="192"/>
      <c r="J37" s="192"/>
      <c r="K37" s="192"/>
      <c r="L37" s="201"/>
      <c r="M37" s="201"/>
      <c r="N37" s="201"/>
      <c r="O37" s="201"/>
      <c r="P37" s="192"/>
      <c r="Q37" s="197" t="s">
        <v>1044</v>
      </c>
    </row>
    <row r="38">
      <c r="A38" s="96" t="s">
        <v>1045</v>
      </c>
      <c r="B38" s="96">
        <v>11.0</v>
      </c>
      <c r="C38" s="96" t="s">
        <v>1046</v>
      </c>
      <c r="D38" s="96">
        <v>14.0</v>
      </c>
      <c r="E38" s="96">
        <v>26.0</v>
      </c>
      <c r="F38" s="98"/>
      <c r="G38" s="98"/>
      <c r="H38" s="98"/>
      <c r="I38" s="98"/>
      <c r="J38" s="98"/>
      <c r="K38" s="98"/>
      <c r="L38" s="96" t="s">
        <v>1047</v>
      </c>
      <c r="M38" s="98"/>
      <c r="N38" s="98"/>
      <c r="O38" s="98"/>
      <c r="P38" s="98"/>
      <c r="Q38" s="96" t="s">
        <v>1048</v>
      </c>
    </row>
    <row r="39">
      <c r="A39" s="192" t="s">
        <v>1049</v>
      </c>
      <c r="B39" s="192">
        <v>12.0</v>
      </c>
      <c r="C39" s="197" t="s">
        <v>1050</v>
      </c>
      <c r="D39" s="192">
        <v>13.0</v>
      </c>
      <c r="E39" s="192">
        <v>26.0</v>
      </c>
      <c r="F39" s="192">
        <v>6.0</v>
      </c>
      <c r="G39" s="192">
        <v>361.0</v>
      </c>
      <c r="H39" s="192">
        <v>4.0</v>
      </c>
      <c r="I39" s="192">
        <v>20.0</v>
      </c>
      <c r="J39" s="192">
        <v>1.0</v>
      </c>
      <c r="K39" s="192" t="s">
        <v>141</v>
      </c>
      <c r="L39" s="192" t="s">
        <v>1051</v>
      </c>
      <c r="M39" s="192">
        <v>6.0</v>
      </c>
      <c r="N39" s="192">
        <v>10.0</v>
      </c>
      <c r="O39" s="192">
        <v>0.0</v>
      </c>
      <c r="P39" s="192" t="s">
        <v>114</v>
      </c>
      <c r="Q39" s="192" t="s">
        <v>1052</v>
      </c>
    </row>
    <row r="40">
      <c r="A40" s="96" t="s">
        <v>1053</v>
      </c>
      <c r="B40" s="96">
        <v>7.0</v>
      </c>
      <c r="C40" s="120" t="s">
        <v>1054</v>
      </c>
      <c r="D40" s="96">
        <v>18.0</v>
      </c>
      <c r="E40" s="96">
        <v>26.0</v>
      </c>
      <c r="F40" s="96">
        <v>2.0</v>
      </c>
      <c r="G40" s="98"/>
      <c r="H40" s="98"/>
      <c r="I40" s="98"/>
      <c r="J40" s="98"/>
      <c r="K40" s="98"/>
      <c r="L40" s="98"/>
      <c r="M40" s="96"/>
      <c r="N40" s="96"/>
      <c r="O40" s="98"/>
      <c r="P40" s="96" t="s">
        <v>265</v>
      </c>
      <c r="Q40" s="120" t="s">
        <v>1055</v>
      </c>
    </row>
  </sheetData>
  <mergeCells count="37">
    <mergeCell ref="Q2:R2"/>
    <mergeCell ref="Q3:Y3"/>
    <mergeCell ref="Q4:Y4"/>
    <mergeCell ref="Q5:Y5"/>
    <mergeCell ref="Q6:Y6"/>
    <mergeCell ref="Q7:Y7"/>
    <mergeCell ref="Q8:Y8"/>
    <mergeCell ref="Q9:Y9"/>
    <mergeCell ref="Q10:Y10"/>
    <mergeCell ref="Q11:Y11"/>
    <mergeCell ref="Q12:Y12"/>
    <mergeCell ref="Q13:Y13"/>
    <mergeCell ref="Q14:Y14"/>
    <mergeCell ref="Q15:Y15"/>
    <mergeCell ref="Q16:Y16"/>
    <mergeCell ref="B18:Y18"/>
    <mergeCell ref="S19:Y19"/>
    <mergeCell ref="S20:Y20"/>
    <mergeCell ref="S21:Y21"/>
    <mergeCell ref="S22:Y22"/>
    <mergeCell ref="S23:Y23"/>
    <mergeCell ref="S24:Y24"/>
    <mergeCell ref="S25:Y25"/>
    <mergeCell ref="S26:Y26"/>
    <mergeCell ref="S27:Y27"/>
    <mergeCell ref="Q29:Y29"/>
    <mergeCell ref="Q30:Y30"/>
    <mergeCell ref="Q31:Y31"/>
    <mergeCell ref="Q39:Y39"/>
    <mergeCell ref="Q40:Y40"/>
    <mergeCell ref="Q32:Y32"/>
    <mergeCell ref="Q33:Y33"/>
    <mergeCell ref="Q34:Y34"/>
    <mergeCell ref="Q35:Y35"/>
    <mergeCell ref="Q36:Y36"/>
    <mergeCell ref="Q37:Y37"/>
    <mergeCell ref="Q38:Y38"/>
  </mergeCells>
  <drawing r:id="rId1"/>
</worksheet>
</file>